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1"/>
  </bookViews>
  <sheets>
    <sheet name="REFERENCES" sheetId="1" state="visible" r:id="rId2"/>
    <sheet name="LEGENDE_FORMULAE" sheetId="2" state="visible" r:id="rId3"/>
    <sheet name="SL_CHARTS_2012" sheetId="3" state="visible" r:id="rId4"/>
    <sheet name="GTS2012_ALL" sheetId="4" state="visible" r:id="rId5"/>
    <sheet name="BARTONIAN_PARAM_GTS12" sheetId="5" state="visible" r:id="rId6"/>
    <sheet name="BARTONIAN_FVM" sheetId="6" state="visible" r:id="rId7"/>
    <sheet name="RUPELIAN_PARAM_GTS12" sheetId="7" state="visible" r:id="rId8"/>
    <sheet name="RUPELIAN__FVM" sheetId="8" state="visible" r:id="rId9"/>
    <sheet name="LANGHIAN_PARAM_GTS12" sheetId="9" state="visible" r:id="rId10"/>
    <sheet name="LANGHIAN-SERRAVALLIAN_FVM" sheetId="10" state="visible" r:id="rId11"/>
    <sheet name="PIACENZIAN_PARAM_GTS12" sheetId="11" state="visible" r:id="rId12"/>
    <sheet name="PIACENZIAN_FVM" sheetId="12" state="visible" r:id="rId13"/>
  </sheets>
  <definedNames>
    <definedName function="false" hidden="false" localSheetId="0" name="_ENREF_1" vbProcedure="false">REFERENCES!$A$2</definedName>
    <definedName function="false" hidden="false" localSheetId="0" name="_ENREF_10" vbProcedure="false">REFERENCES!$A$11</definedName>
    <definedName function="false" hidden="false" localSheetId="0" name="_ENREF_11" vbProcedure="false">REFERENCES!$A$12</definedName>
    <definedName function="false" hidden="false" localSheetId="0" name="_ENREF_12" vbProcedure="false">REFERENCES!$A$13</definedName>
    <definedName function="false" hidden="false" localSheetId="0" name="_ENREF_13" vbProcedure="false">REFERENCES!$A$14</definedName>
    <definedName function="false" hidden="false" localSheetId="0" name="_ENREF_14" vbProcedure="false">REFERENCES!$A$15</definedName>
    <definedName function="false" hidden="false" localSheetId="0" name="_ENREF_15" vbProcedure="false">REFERENCES!$A$16</definedName>
    <definedName function="false" hidden="false" localSheetId="0" name="_ENREF_16" vbProcedure="false">REFERENCES!$A$17</definedName>
    <definedName function="false" hidden="false" localSheetId="0" name="_ENREF_17" vbProcedure="false">REFERENCES!$A$18</definedName>
    <definedName function="false" hidden="false" localSheetId="0" name="_ENREF_18" vbProcedure="false">REFERENCES!$A$19</definedName>
    <definedName function="false" hidden="false" localSheetId="0" name="_ENREF_19" vbProcedure="false">REFERENCES!$A$20</definedName>
    <definedName function="false" hidden="false" localSheetId="0" name="_ENREF_2" vbProcedure="false">REFERENCES!$A$3</definedName>
    <definedName function="false" hidden="false" localSheetId="0" name="_ENREF_20" vbProcedure="false">REFERENCES!$A$21</definedName>
    <definedName function="false" hidden="false" localSheetId="0" name="_ENREF_21" vbProcedure="false">REFERENCES!$A$22</definedName>
    <definedName function="false" hidden="false" localSheetId="0" name="_ENREF_22" vbProcedure="false">REFERENCES!$A$23</definedName>
    <definedName function="false" hidden="false" localSheetId="0" name="_ENREF_23" vbProcedure="false">REFERENCES!$A$24</definedName>
    <definedName function="false" hidden="false" localSheetId="0" name="_ENREF_24" vbProcedure="false">REFERENCES!$A$25</definedName>
    <definedName function="false" hidden="false" localSheetId="0" name="_ENREF_25" vbProcedure="false">REFERENCES!$A$26</definedName>
    <definedName function="false" hidden="false" localSheetId="0" name="_ENREF_26" vbProcedure="false">REFERENCES!$A$27</definedName>
    <definedName function="false" hidden="false" localSheetId="0" name="_ENREF_27" vbProcedure="false">REFERENCES!$A$28</definedName>
    <definedName function="false" hidden="false" localSheetId="0" name="_ENREF_28" vbProcedure="false">REFERENCES!$A$29</definedName>
    <definedName function="false" hidden="false" localSheetId="0" name="_ENREF_29" vbProcedure="false">REFERENCES!$A$30</definedName>
    <definedName function="false" hidden="false" localSheetId="0" name="_ENREF_3" vbProcedure="false">REFERENCES!$A$4</definedName>
    <definedName function="false" hidden="false" localSheetId="0" name="_ENREF_30" vbProcedure="false">REFERENCES!$A$31</definedName>
    <definedName function="false" hidden="false" localSheetId="0" name="_ENREF_31" vbProcedure="false">REFERENCES!$A$32</definedName>
    <definedName function="false" hidden="false" localSheetId="0" name="_ENREF_32" vbProcedure="false">REFERENCES!$A$33</definedName>
    <definedName function="false" hidden="false" localSheetId="0" name="_ENREF_33" vbProcedure="false">REFERENCES!$A$34</definedName>
    <definedName function="false" hidden="false" localSheetId="0" name="_ENREF_34" vbProcedure="false">REFERENCES!$A$35</definedName>
    <definedName function="false" hidden="false" localSheetId="0" name="_ENREF_35" vbProcedure="false">REFERENCES!$A$36</definedName>
    <definedName function="false" hidden="false" localSheetId="0" name="_ENREF_36" vbProcedure="false">REFERENCES!$A$37</definedName>
    <definedName function="false" hidden="false" localSheetId="0" name="_ENREF_37" vbProcedure="false">REFERENCES!$A$38</definedName>
    <definedName function="false" hidden="false" localSheetId="0" name="_ENREF_38" vbProcedure="false">REFERENCES!$A$39</definedName>
    <definedName function="false" hidden="false" localSheetId="0" name="_ENREF_39" vbProcedure="false">REFERENCES!$A$40</definedName>
    <definedName function="false" hidden="false" localSheetId="0" name="_ENREF_4" vbProcedure="false">REFERENCES!$A$5</definedName>
    <definedName function="false" hidden="false" localSheetId="0" name="_ENREF_40" vbProcedure="false">REFERENCES!$A$41</definedName>
    <definedName function="false" hidden="false" localSheetId="0" name="_ENREF_41" vbProcedure="false">REFERENCES!$A$42</definedName>
    <definedName function="false" hidden="false" localSheetId="0" name="_ENREF_42" vbProcedure="false">REFERENCES!$A$43</definedName>
    <definedName function="false" hidden="false" localSheetId="0" name="_ENREF_43" vbProcedure="false">REFERENCES!$A$44</definedName>
    <definedName function="false" hidden="false" localSheetId="0" name="_ENREF_44" vbProcedure="false">REFERENCES!$A$45</definedName>
    <definedName function="false" hidden="false" localSheetId="0" name="_ENREF_45" vbProcedure="false">REFERENCES!$A$46</definedName>
    <definedName function="false" hidden="false" localSheetId="0" name="_ENREF_46" vbProcedure="false">REFERENCES!$A$47</definedName>
    <definedName function="false" hidden="false" localSheetId="0" name="_ENREF_47" vbProcedure="false">REFERENCES!$A$48</definedName>
    <definedName function="false" hidden="false" localSheetId="0" name="_ENREF_48" vbProcedure="false">REFERENCES!$A$49</definedName>
    <definedName function="false" hidden="false" localSheetId="0" name="_ENREF_49" vbProcedure="false">REFERENCES!$A$50</definedName>
    <definedName function="false" hidden="false" localSheetId="0" name="_ENREF_5" vbProcedure="false">REFERENCES!$A$6</definedName>
    <definedName function="false" hidden="false" localSheetId="0" name="_ENREF_50" vbProcedure="false">REFERENCES!$A$51</definedName>
    <definedName function="false" hidden="false" localSheetId="0" name="_ENREF_51" vbProcedure="false">REFERENCES!$A$52</definedName>
    <definedName function="false" hidden="false" localSheetId="0" name="_ENREF_52" vbProcedure="false">REFERENCES!$A$53</definedName>
    <definedName function="false" hidden="false" localSheetId="0" name="_ENREF_6" vbProcedure="false">REFERENCES!$A$7</definedName>
    <definedName function="false" hidden="false" localSheetId="0" name="_ENREF_7" vbProcedure="false">REFERENCES!$A$8</definedName>
    <definedName function="false" hidden="false" localSheetId="0" name="_ENREF_8" vbProcedure="false">REFERENCES!$A$9</definedName>
    <definedName function="false" hidden="false" localSheetId="0" name="_ENREF_9" vbProcedure="false">REFERENCES!$A$10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<sst xmlns="http://schemas.openxmlformats.org/spreadsheetml/2006/main" count="5191" uniqueCount="688">
  <si>
    <t xml:space="preserve">REFERENCES USED FOR VERTICAL MOVEMENTS QUANTIFICATIONS</t>
  </si>
  <si>
    <r>
      <rPr>
        <b val="true"/>
        <sz val="12"/>
        <color rgb="FF000000"/>
        <rFont val="Calibri"/>
        <family val="2"/>
        <charset val="1"/>
      </rPr>
      <t xml:space="preserve">Andreieff, P., Bouysse, P., Horn, R., Monciardini, C., 1972a.</t>
    </r>
    <r>
      <rPr>
        <sz val="12"/>
        <color rgb="FF000000"/>
        <rFont val="Calibri"/>
        <family val="2"/>
        <charset val="1"/>
      </rPr>
      <t xml:space="preserve"> Contribution à l'étude géologique des approches occidentales de la Manche. Mémoires du B.R.G.M., 79, 31-48.</t>
    </r>
  </si>
  <si>
    <r>
      <rPr>
        <b val="true"/>
        <sz val="12"/>
        <color rgb="FF000000"/>
        <rFont val="Calibri"/>
        <family val="2"/>
        <charset val="1"/>
      </rPr>
      <t xml:space="preserve">Andreieff, P., Bouysse, P., Horn, R., Monciardini, C., 1972b.</t>
    </r>
    <r>
      <rPr>
        <sz val="12"/>
        <color rgb="FF000000"/>
        <rFont val="Calibri"/>
        <family val="2"/>
        <charset val="1"/>
      </rPr>
      <t xml:space="preserve"> Etude géologique des approches occidentales de la Manche. Mémoires du Bureau de Recherches Géologiques et Minières, 79, 31-48.</t>
    </r>
  </si>
  <si>
    <r>
      <rPr>
        <b val="true"/>
        <sz val="12"/>
        <color rgb="FF000000"/>
        <rFont val="Calibri"/>
        <family val="2"/>
        <charset val="1"/>
      </rPr>
      <t xml:space="preserve">Audren, C., Jégouzo, P., Barbaroux, L., Bouysse, P., Barruol, J., 1976.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La Roche-Bernard (449). Orléans, France: BRGM, 44 pp. Carte géologique par Audren, C., Jégouzo, P., Barbaroux, L., Bouysse, P., Barruol, J. 1979, 1976.</t>
    </r>
  </si>
  <si>
    <r>
      <rPr>
        <b val="true"/>
        <sz val="12"/>
        <color rgb="FF000000"/>
        <rFont val="Calibri"/>
        <family val="2"/>
        <charset val="1"/>
      </rPr>
      <t xml:space="preserve">Baize, S., Camuzard, J.-P., Freslon, C., Langevin, C., Laignel, B., 1997.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Carentan (117). Orléans, France: BRGM, 83 pp. Carte géologique par Baize, S., Aubry, J., Coutard, J.-P., Laignel, B., Lautridou, J.-P., Ozouf, J.-C., Pareyn, C., Zwingelberg, F., (1997).</t>
    </r>
  </si>
  <si>
    <r>
      <rPr>
        <b val="true"/>
        <sz val="12"/>
        <color rgb="FF000000"/>
        <rFont val="Calibri"/>
        <family val="2"/>
        <charset val="1"/>
      </rPr>
      <t xml:space="preserve">Bambier, A., Flageollet, J.-C., Forestier, F.-H., Viaud, J.-M., 1983.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Clisson (509). Orléans, France: BRGM, 37 pp. Carte géologique par Bambier, A.,  et al., 1983.</t>
    </r>
  </si>
  <si>
    <r>
      <rPr>
        <b val="true"/>
        <sz val="12"/>
        <color rgb="FF000000"/>
        <rFont val="Calibri"/>
        <family val="2"/>
        <charset val="1"/>
      </rPr>
      <t xml:space="preserve">Bauer, H., Bessin, P., Saint-Marc, P., Châteauneuf, J.-J., Bourdillon, C., Wyns, R., Guillocheau, F., 2016.</t>
    </r>
    <r>
      <rPr>
        <sz val="12"/>
        <color rgb="FF000000"/>
        <rFont val="Calibri"/>
        <family val="2"/>
        <charset val="1"/>
      </rPr>
      <t xml:space="preserve"> The Cenozoic history of the Armorican Massif: New insights from the deep CDB1 borehole (Rennes Basin, France). Comptes Rendus Geoscience, 348(5), 387-397.</t>
    </r>
  </si>
  <si>
    <r>
      <rPr>
        <b val="true"/>
        <sz val="12"/>
        <color rgb="FF000000"/>
        <rFont val="Calibri"/>
        <family val="2"/>
        <charset val="1"/>
      </rPr>
      <t xml:space="preserve">Boillot, G., 1964.</t>
    </r>
    <r>
      <rPr>
        <sz val="12"/>
        <color rgb="FF000000"/>
        <rFont val="Calibri"/>
        <family val="2"/>
        <charset val="1"/>
      </rPr>
      <t xml:space="preserve"> Géologie de la Manche occidentale - Fonds rocheux, dépôts quaternaires, sédiments actuels. Annales de l'Institut Océanographique (nouvelle série), 42(1), 220 p.</t>
    </r>
  </si>
  <si>
    <r>
      <rPr>
        <b val="true"/>
        <sz val="12"/>
        <color rgb="FF000000"/>
        <rFont val="Calibri"/>
        <family val="2"/>
        <charset val="1"/>
      </rPr>
      <t xml:space="preserve">Borne, V., 1987.</t>
    </r>
    <r>
      <rPr>
        <sz val="12"/>
        <color rgb="FF000000"/>
        <rFont val="Calibri"/>
        <family val="2"/>
        <charset val="1"/>
      </rPr>
      <t xml:space="preserve"> Le bassin paléogène de Challans-Noirmoutier (France). 3ème cycle, Université de Nantes, Orléans, pp. 285.</t>
    </r>
  </si>
  <si>
    <r>
      <rPr>
        <b val="true"/>
        <sz val="12"/>
        <color rgb="FF000000"/>
        <rFont val="Calibri"/>
        <family val="2"/>
        <charset val="1"/>
      </rPr>
      <t xml:space="preserve">Borne, V., Margerel, J.P., 1985.</t>
    </r>
    <r>
      <rPr>
        <sz val="12"/>
        <color rgb="FF000000"/>
        <rFont val="Calibri"/>
        <family val="2"/>
        <charset val="1"/>
      </rPr>
      <t xml:space="preserve"> Decouverte d'Oligocène marin fossilifère près de Saint-Jean-de-Monts (Vendee). Comptes Rendus de l'Académie des Sciences, Série 2, Mecanique, Physique, Chimie, Sciences de l'Univers, Sciences de la Terre, 301, 1419-1422.</t>
    </r>
  </si>
  <si>
    <r>
      <rPr>
        <b val="true"/>
        <sz val="12"/>
        <color rgb="FF000000"/>
        <rFont val="Calibri"/>
        <family val="2"/>
        <charset val="1"/>
      </rPr>
      <t xml:space="preserve">Borne, V., Margerel, J.P., Olivier-Pierre, M.F., 1991.</t>
    </r>
    <r>
      <rPr>
        <sz val="12"/>
        <color rgb="FF000000"/>
        <rFont val="Calibri"/>
        <family val="2"/>
        <charset val="1"/>
      </rPr>
      <t xml:space="preserve"> L'evolution des paléoenvironnements au Paléogène dans l'Ouest de la France; le bassin de Saffré-Nord-sur-Erdre (Loire-Atlantique, France). Bulletin de la Société Géologique de France, 162, 739-751.</t>
    </r>
  </si>
  <si>
    <r>
      <rPr>
        <b val="true"/>
        <sz val="12"/>
        <color rgb="FF000000"/>
        <rFont val="Calibri"/>
        <family val="2"/>
        <charset val="1"/>
      </rPr>
      <t xml:space="preserve">Bourdillon, C., Châteauneuf, J.-J., Lozouet, P., 2012.</t>
    </r>
    <r>
      <rPr>
        <sz val="12"/>
        <color rgb="FF000000"/>
        <rFont val="Calibri"/>
        <family val="2"/>
        <charset val="1"/>
      </rPr>
      <t xml:space="preserve"> Le Cénozoïque du sondage CDB1, Bassin de Rennes, France : biostratigraphie, paléoenvironnements et climats, Eradata, Le Mans, France.</t>
    </r>
  </si>
  <si>
    <r>
      <rPr>
        <b val="true"/>
        <sz val="12"/>
        <color rgb="FF000000"/>
        <rFont val="Calibri"/>
        <family val="2"/>
        <charset val="1"/>
      </rPr>
      <t xml:space="preserve">Brault, N., Bourquin, S., Guillocheau, F., Dabard, M.P., Bonnet, S., Courville, P., Estéoule-Choux, J., Stepanoff, F., 2004.</t>
    </r>
    <r>
      <rPr>
        <sz val="12"/>
        <color rgb="FF000000"/>
        <rFont val="Calibri"/>
        <family val="2"/>
        <charset val="1"/>
      </rPr>
      <t xml:space="preserve"> Mio-Pliocene to Pleistocene paleotopographic evolution of Brittany (France) from a sequence stratigraphic analysis; relative influence of tectonics and climate. Sedimentary Geology, 163(3-4), 175-210.</t>
    </r>
  </si>
  <si>
    <r>
      <rPr>
        <b val="true"/>
        <sz val="12"/>
        <color rgb="FF000000"/>
        <rFont val="Calibri"/>
        <family val="2"/>
        <charset val="1"/>
      </rPr>
      <t xml:space="preserve">BRGM, unknow.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Loches (515). Orléans, France: BRGM, 11 pp. Carte géologique par.</t>
    </r>
  </si>
  <si>
    <r>
      <rPr>
        <b val="true"/>
        <sz val="12"/>
        <color rgb="FF000000"/>
        <rFont val="Calibri"/>
        <family val="2"/>
        <charset val="1"/>
      </rPr>
      <t xml:space="preserve">Cavet, P., Arnaud, A., Gruet, M., Rivière, L.-M., Lardeux, H., Blaise, J., Chauris, L., Jourdaine, H., 1970.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Chalonnes-sur-Loire (453). Orléans, France: BRGM, 37 pp. Carte géologique par Cavet, P.  et al., 1970.</t>
    </r>
  </si>
  <si>
    <r>
      <rPr>
        <b val="true"/>
        <sz val="12"/>
        <color rgb="FF000000"/>
        <rFont val="Calibri"/>
        <family val="2"/>
        <charset val="1"/>
      </rPr>
      <t xml:space="preserve">Courville, P., Bongrain, M., 2003.</t>
    </r>
    <r>
      <rPr>
        <sz val="12"/>
        <color rgb="FF000000"/>
        <rFont val="Calibri"/>
        <family val="2"/>
        <charset val="1"/>
      </rPr>
      <t xml:space="preserve"> Les Pectinidae miocènes des faluns (Ouest de la France); Intérêts biostratigraphiques des associations. Annales de Paleontologie [1982], 89(3), 125-151.</t>
    </r>
  </si>
  <si>
    <r>
      <rPr>
        <b val="true"/>
        <sz val="12"/>
        <color rgb="FF000000"/>
        <rFont val="Calibri"/>
        <family val="2"/>
        <charset val="1"/>
      </rPr>
      <t xml:space="preserve">Dadet, P., Herrouin, Y., Bardy, P., Lebret, P., Trautmann, F., Carn, A., 1995.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Pipriac (387). Orléans, France: BRGM, 75 pp. Carte géologique par Dadet, P., Herrouin, Y., Blanchet, C., Bardy, P., Colleau, A., (1995).</t>
    </r>
  </si>
  <si>
    <r>
      <rPr>
        <b val="true"/>
        <sz val="12"/>
        <color rgb="FF000000"/>
        <rFont val="Calibri"/>
        <family val="2"/>
        <charset val="1"/>
      </rPr>
      <t xml:space="preserve">Dubreuil, M., Cavet, P., avec la collaboration de Blaise, J., Estéoule-Choux, J., Gruet, M., Lardeux, H., 1989.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Saint-Mars-la-Jaille (421). Orléans, France: BRGM, 73 pp. Carte géologique par Dubreuil, M., Cavet, P., Diot, H., Gruet, M., (1988).</t>
    </r>
  </si>
  <si>
    <r>
      <rPr>
        <b val="true"/>
        <sz val="12"/>
        <color rgb="FF000000"/>
        <rFont val="Calibri"/>
        <family val="2"/>
        <charset val="1"/>
      </rPr>
      <t xml:space="preserve">Dugué, O., Lautridou, J.P., Quesnel, F., Poupinet, N., Clet, M., Camuzard, J.P., Coutard, S., Bourdillon, C., Freslon, M., Auffret, J.P., Laville, E., Gain, O., 2005.</t>
    </r>
    <r>
      <rPr>
        <sz val="12"/>
        <color rgb="FF000000"/>
        <rFont val="Calibri"/>
        <family val="2"/>
        <charset val="1"/>
      </rPr>
      <t xml:space="preserve"> Le Cotentin du Mésozoïque au Cénozoïque. Bulletin d'Information des Géologues du Bassin de Paris, 42(2), 6-68.</t>
    </r>
  </si>
  <si>
    <r>
      <rPr>
        <b val="true"/>
        <sz val="12"/>
        <color rgb="FF000000"/>
        <rFont val="Calibri"/>
        <family val="2"/>
        <charset val="1"/>
      </rPr>
      <t xml:space="preserve">Durand, S., 1959.</t>
    </r>
    <r>
      <rPr>
        <sz val="12"/>
        <color rgb="FF000000"/>
        <rFont val="Calibri"/>
        <family val="2"/>
        <charset val="1"/>
      </rPr>
      <t xml:space="preserve"> Le Tertiaire de Bretagne; étude stratigraphique, sédimentologique et tectonique. Thèse de Doctorat d'Etat de l'Université de Rennes 1. and Mémoires de la Société Géologique et Minéralogique de Bretagne (1960), 12, pp. 389.</t>
    </r>
  </si>
  <si>
    <r>
      <rPr>
        <b val="true"/>
        <sz val="12"/>
        <color rgb="FF000000"/>
        <rFont val="Calibri"/>
        <family val="2"/>
        <charset val="1"/>
      </rPr>
      <t xml:space="preserve">Durand, S., 1960.</t>
    </r>
    <r>
      <rPr>
        <sz val="12"/>
        <color rgb="FF000000"/>
        <rFont val="Calibri"/>
        <family val="2"/>
        <charset val="1"/>
      </rPr>
      <t xml:space="preserve"> Examen palynologique des argiles sannoisiennes de Landean (Ille-et-Vilaine). Bulletin de la Société Géologique et Minéralogique de Bretagne, 71-80.</t>
    </r>
  </si>
  <si>
    <r>
      <rPr>
        <b val="true"/>
        <sz val="12"/>
        <color rgb="FF000000"/>
        <rFont val="Calibri"/>
        <family val="2"/>
        <charset val="1"/>
      </rPr>
      <t xml:space="preserve">Durand, S., Estéoule-Choux, J., Ollivier-Pierre, M.-F., Rey, R., 1973.</t>
    </r>
    <r>
      <rPr>
        <sz val="12"/>
        <color rgb="FF000000"/>
        <rFont val="Calibri"/>
        <family val="2"/>
        <charset val="1"/>
      </rPr>
      <t xml:space="preserve"> Découverte d'Oligocène reposant sur du Cénomanien dans un quartier sud de la ville de Laval (Mayenne). Comptes Rendus de l'Académie des Sciences, Série D, 276(5), 701-703.</t>
    </r>
  </si>
  <si>
    <r>
      <rPr>
        <b val="true"/>
        <sz val="12"/>
        <color rgb="FF000000"/>
        <rFont val="Calibri"/>
        <family val="2"/>
        <charset val="1"/>
      </rPr>
      <t xml:space="preserve">Estéoule-Choux, J., Margerel, J.P., Guernet, C., Rivoalland, H., 1986.</t>
    </r>
    <r>
      <rPr>
        <sz val="12"/>
        <color rgb="FF000000"/>
        <rFont val="Calibri"/>
        <family val="2"/>
        <charset val="1"/>
      </rPr>
      <t xml:space="preserve"> Données nouvelles sur le bassin stampien de Quessoy (Massif armoricain); étude sédimentologique et micropaléontologique du gisement du Moulin de Boguet. Revue de Micropaléontologie, 28, 243-254.</t>
    </r>
  </si>
  <si>
    <r>
      <rPr>
        <b val="true"/>
        <sz val="12"/>
        <color rgb="FF000000"/>
        <rFont val="Calibri"/>
        <family val="2"/>
        <charset val="1"/>
      </rPr>
      <t xml:space="preserve">Fourniguet, J., Trautmann, F., 1985.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Redon (419). France: BRGM. Carte géologique par  Fourniguet, J., Trautmann, F., 1985.</t>
    </r>
  </si>
  <si>
    <r>
      <rPr>
        <b val="true"/>
        <sz val="12"/>
        <color rgb="FF000000"/>
        <rFont val="Calibri"/>
        <family val="2"/>
        <charset val="1"/>
      </rPr>
      <t xml:space="preserve">Fourniguet, J., Trautmann, F., Margerel, J.P., Whatley, R.C., Maybury, C., Morzadec-Kerfourn, M.-T., 1989.</t>
    </r>
    <r>
      <rPr>
        <sz val="12"/>
        <color rgb="FF000000"/>
        <rFont val="Calibri"/>
        <family val="2"/>
        <charset val="1"/>
      </rPr>
      <t xml:space="preserve"> Les argiles et sables pliocènes de Saint-Jean-la-Poterie (Morbihan); Sédimentologie, micropaléontologie (foraminifères, ostracodes et palynologie). Geologie de la France, 1989(1-2), 55-78.</t>
    </r>
  </si>
  <si>
    <r>
      <rPr>
        <b val="true"/>
        <sz val="12"/>
        <color rgb="FF000000"/>
        <rFont val="Calibri"/>
        <family val="2"/>
        <charset val="1"/>
      </rPr>
      <t xml:space="preserve">Garcin, M., Farjanel, G., Courbouleix, S., Barrier, P., Braccini, G., Brebion, P., Carbonel, G., Carriol, R.P., Casanova, J., Clet-Pellerin, M., Janin, M.C., Jehenne, F., Jolly, M.C., Lauriat-Rage, A., Merle, D., Morzadec-Kerfourn, M.T., Pareyn, C., Rosso, A., Sanogo, A., Toumarkine, M., 1997.</t>
    </r>
    <r>
      <rPr>
        <sz val="12"/>
        <color rgb="FF000000"/>
        <rFont val="Calibri"/>
        <family val="2"/>
        <charset val="1"/>
      </rPr>
      <t xml:space="preserve"> La 'longue séquence' pliocène de Marchésieux (Manche); résultats analytiques et premiers élements d'interprétation. Geologie de la France, 1997(3), 39-77.</t>
    </r>
  </si>
  <si>
    <r>
      <rPr>
        <b val="true"/>
        <sz val="12"/>
        <color rgb="FF000000"/>
        <rFont val="Calibri"/>
        <family val="2"/>
        <charset val="1"/>
      </rPr>
      <t xml:space="preserve">Guennoc, P., Feybesse, J.-L., Hallegouët, B., Lebret, P., Chauris, L., Mougin, B., Thiéblemont, D., avec la collaboration de Paris, J., Cocherie, M., Le Scanve, M., Douerin, G., et l'équipe du GISSACG, in press.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Perros-Guirec (170). Orléans, France: BRGM, 56 pp. Carte géologique par Guennoc, P., in press.</t>
    </r>
  </si>
  <si>
    <r>
      <rPr>
        <b val="true"/>
        <sz val="12"/>
        <color rgb="FF000000"/>
        <rFont val="Calibri"/>
        <family val="2"/>
        <charset val="1"/>
      </rPr>
      <t xml:space="preserve">Guillocheau, F., Brault, N., Thomas, E., Barbarand, J., Bonnet, S., Bourquin, S., Estéoule-Choux, J., Guennoc, P., Menier, D., Neraudeau, D., Proust, J.-N., Wyns, R., 2003.</t>
    </r>
    <r>
      <rPr>
        <sz val="12"/>
        <color rgb="FF000000"/>
        <rFont val="Calibri"/>
        <family val="2"/>
        <charset val="1"/>
      </rPr>
      <t xml:space="preserve"> Histoire géologique du Massif armoricain depuis 140 Ma (Crétace-Actuel). Bulletin d'Information des Géologues du Bassin de Paris, 40(1), 13-28.</t>
    </r>
  </si>
  <si>
    <r>
      <rPr>
        <b val="true"/>
        <sz val="12"/>
        <color rgb="FF000000"/>
        <rFont val="Calibri"/>
        <family val="2"/>
        <charset val="1"/>
      </rPr>
      <t xml:space="preserve">Hallégouët, B., Ollivier-Pierre, M.F., Estéoule-Choux, J., 1976.</t>
    </r>
    <r>
      <rPr>
        <sz val="12"/>
        <color rgb="FF000000"/>
        <rFont val="Calibri"/>
        <family val="2"/>
        <charset val="1"/>
      </rPr>
      <t xml:space="preserve"> Découverte d'un dépôt oligocène inférieur dans la haute vallée de l'Aber Ildut au nord-ouest de Brest (Finistère). Comptes Rendus Hebdomadaires des Seances de l'Academie des Sciences, 283(Série D), 1711-1714.</t>
    </r>
  </si>
  <si>
    <r>
      <rPr>
        <b val="true"/>
        <sz val="12"/>
        <color rgb="FF000000"/>
        <rFont val="Calibri"/>
        <family val="2"/>
        <charset val="1"/>
      </rPr>
      <t xml:space="preserve">Herrouin, Y., Rabu., D., 1990.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Pipriac (389). Orléans, France: BRGM, 51 pp. Carte géologique par Herrouin, Y., Rabu., D., Fourniguet, J. (1988).</t>
    </r>
  </si>
  <si>
    <r>
      <rPr>
        <b val="true"/>
        <sz val="12"/>
        <color rgb="FF000000"/>
        <rFont val="Calibri"/>
        <family val="2"/>
        <charset val="1"/>
      </rPr>
      <t xml:space="preserve">Hommeril, P., 1964.</t>
    </r>
    <r>
      <rPr>
        <sz val="12"/>
        <color rgb="FF000000"/>
        <rFont val="Calibri"/>
        <family val="2"/>
        <charset val="1"/>
      </rPr>
      <t xml:space="preserve"> Affleurements sous-marins de faluns miocènes (facies savignéen) à l'ouest du Cotentin. Comptes Rendus Hebdomadaires des Seances de l'Academie des Sciences, 259, 3036-3039.</t>
    </r>
  </si>
  <si>
    <r>
      <rPr>
        <b val="true"/>
        <sz val="12"/>
        <color rgb="FF000000"/>
        <rFont val="Calibri"/>
        <family val="2"/>
        <charset val="1"/>
      </rPr>
      <t xml:space="preserve">Janjou, D., avec la collaboration de Lardeux, H., Chantraine, J., Callier, L., Etienne, H., 1998.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Segré (422). France: BRGM. Carte géologique par Janjou, D. avec la collaboration de Gruet, M., Penecki, C., (1998).</t>
    </r>
  </si>
  <si>
    <r>
      <rPr>
        <b val="true"/>
        <sz val="12"/>
        <color rgb="FF000000"/>
        <rFont val="Calibri"/>
        <family val="2"/>
        <charset val="1"/>
      </rPr>
      <t xml:space="preserve">Juignet, P., Lebert, A., Legall, J., 1984.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Fresnay-sur-Sarthe (287). Orléans, France: BRGM, 56 pp. Carte géologique par Juignet, P., Lebert, A., Legall, J., Pottier, Y., Dore, F., 1983.</t>
    </r>
  </si>
  <si>
    <r>
      <rPr>
        <b val="true"/>
        <sz val="12"/>
        <color rgb="FF000000"/>
        <rFont val="Calibri"/>
        <family val="2"/>
        <charset val="1"/>
      </rPr>
      <t xml:space="preserve">Lefort, J.-P., 1970.</t>
    </r>
    <r>
      <rPr>
        <sz val="12"/>
        <color rgb="FF000000"/>
        <rFont val="Calibri"/>
        <family val="2"/>
        <charset val="1"/>
      </rPr>
      <t xml:space="preserve"> Sur la présence de Lutétien inférieur au Sud de la Manche occidentale. Compte Rendu Sommaire des Seances de la Societe Geologique de France, 3, 80-81.</t>
    </r>
  </si>
  <si>
    <r>
      <rPr>
        <b val="true"/>
        <sz val="12"/>
        <color rgb="FF000000"/>
        <rFont val="Calibri"/>
        <family val="2"/>
        <charset val="1"/>
      </rPr>
      <t xml:space="preserve">Louail, J., Brossé, R., Laugery, J., 1978.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Baugé (424). Orléans, France: BRGM, 20 pp. Carte géologique par Louail, J. et al., (1978).</t>
    </r>
  </si>
  <si>
    <r>
      <rPr>
        <b val="true"/>
        <sz val="12"/>
        <color rgb="FF000000"/>
        <rFont val="Calibri"/>
        <family val="2"/>
        <charset val="1"/>
      </rPr>
      <t xml:space="preserve">Manivit, J., Rioult, M., Debrand-Passard, S., Brossé, R., Louail, J., Collet, T., Giordano, R., 1991.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Le Lude (425). Orléans, France: BRGM, 40 pp. Carte géologique par Manivit, J., Rioult, M., Debrand-Passard, S., Brossé, R., Louail, J. (1990).</t>
    </r>
  </si>
  <si>
    <r>
      <rPr>
        <b val="true"/>
        <sz val="12"/>
        <color rgb="FF000000"/>
        <rFont val="Calibri"/>
        <family val="2"/>
        <charset val="1"/>
      </rPr>
      <t xml:space="preserve">Margerel, J.-P., 1989.</t>
    </r>
    <r>
      <rPr>
        <sz val="12"/>
        <color rgb="FF000000"/>
        <rFont val="Calibri"/>
        <family val="2"/>
        <charset val="1"/>
      </rPr>
      <t xml:space="preserve"> Biostratigraphie des dépôts néogènes de l'Ouest de la France; Constitution de biozones de foraminifères benthiques. Geologie de la France, 1989(1-2), 235-240.</t>
    </r>
  </si>
  <si>
    <r>
      <rPr>
        <b val="true"/>
        <sz val="12"/>
        <color rgb="FF000000"/>
        <rFont val="Calibri"/>
        <family val="2"/>
        <charset val="1"/>
      </rPr>
      <t xml:space="preserve">Margerel, J.-P., 2009.</t>
    </r>
    <r>
      <rPr>
        <sz val="12"/>
        <color rgb="FF000000"/>
        <rFont val="Calibri"/>
        <family val="2"/>
        <charset val="1"/>
      </rPr>
      <t xml:space="preserve"> Les foraminifères benthiques des Falunes du Miocène moyen du Blésois (Loir-et-Cher) et de Mirebeau (Vienne) dans le Centre-Ouest de la France. Geodiversitas, 31(3), 577-621.</t>
    </r>
  </si>
  <si>
    <r>
      <rPr>
        <b val="true"/>
        <sz val="12"/>
        <color rgb="FF000000"/>
        <rFont val="Calibri"/>
        <family val="2"/>
        <charset val="1"/>
      </rPr>
      <t xml:space="preserve">Margerel, J.-P., Blondeau-Allard, M.A., Ollivier-Pierre, M.-F., 1976.</t>
    </r>
    <r>
      <rPr>
        <sz val="12"/>
        <color rgb="FF000000"/>
        <rFont val="Calibri"/>
        <family val="2"/>
        <charset val="1"/>
      </rPr>
      <t xml:space="preserve"> Contribution a l'étude micropaléontologique de l'Eocène du bassin de Campbon (Loire-Atlantique). Bulletin de la Société Géologique et Minéralogique de Bretagne, 8, 1-63.</t>
    </r>
  </si>
  <si>
    <r>
      <rPr>
        <b val="true"/>
        <sz val="12"/>
        <color rgb="FF000000"/>
        <rFont val="Calibri"/>
        <family val="2"/>
        <charset val="1"/>
      </rPr>
      <t xml:space="preserve">Maupin, C., 1993.</t>
    </r>
    <r>
      <rPr>
        <sz val="12"/>
        <color rgb="FF000000"/>
        <rFont val="Calibri"/>
        <family val="2"/>
        <charset val="1"/>
      </rPr>
      <t xml:space="preserve"> Microfaunes (Foraminifères et Ostracodes) et paléoenvironnements oligocènes du bassin de Langon (Ille-et-Vilaine, Massif Armoricain, France); contexte tectonique et paléogéographique. Bulletin d'Information des Géologues du Bassin de Paris, 30(2), 21-31.</t>
    </r>
  </si>
  <si>
    <r>
      <rPr>
        <b val="true"/>
        <sz val="12"/>
        <color rgb="FF000000"/>
        <rFont val="Calibri"/>
        <family val="2"/>
        <charset val="1"/>
      </rPr>
      <t xml:space="preserve">Morzadec-Kerfourn, M.-T., 1982.</t>
    </r>
    <r>
      <rPr>
        <sz val="12"/>
        <color rgb="FF000000"/>
        <rFont val="Calibri"/>
        <family val="2"/>
        <charset val="1"/>
      </rPr>
      <t xml:space="preserve"> Datation pollinique et conditions de sédimentation de l'argile plio-pléistocène de Lanrinou en Landerneau (Finistère, France). Bulletin de l'Association française pour l'étude du quaternaire, 179-184.</t>
    </r>
  </si>
  <si>
    <r>
      <rPr>
        <b val="true"/>
        <sz val="12"/>
        <color rgb="FF000000"/>
        <rFont val="Calibri"/>
        <family val="2"/>
        <charset val="1"/>
      </rPr>
      <t xml:space="preserve">Morzadec-Kerfourn, M.-T., 1997.</t>
    </r>
    <r>
      <rPr>
        <sz val="12"/>
        <color rgb="FF000000"/>
        <rFont val="Calibri"/>
        <family val="2"/>
        <charset val="1"/>
      </rPr>
      <t xml:space="preserve"> Dinoflagellate cysts and the paleoenvironment of late-Pliocene early-Pleistocene deposits of Brittany, North-West France. Quaternary Science Reviews, 16, 883-898.</t>
    </r>
  </si>
  <si>
    <r>
      <rPr>
        <b val="true"/>
        <sz val="12"/>
        <color rgb="FF000000"/>
        <rFont val="Calibri"/>
        <family val="2"/>
        <charset val="1"/>
      </rPr>
      <t xml:space="preserve">Ollivier-Pierre, M.-F., Maupin, C., Estéoule-Choux, J., Sittler, C., 1993.</t>
    </r>
    <r>
      <rPr>
        <sz val="12"/>
        <color rgb="FF000000"/>
        <rFont val="Calibri"/>
        <family val="2"/>
        <charset val="1"/>
      </rPr>
      <t xml:space="preserve"> Transgression et paléoenvironnement à l'Oligocène en Bretagne (France); sédimentologie, micropaléontologie, palynologie et palynofaciès du Rupélien du Bassin de Rennes. Palaeogeography, Palaeoclimatology, Palaeoecology, 103(3-4), 223-250.</t>
    </r>
  </si>
  <si>
    <r>
      <rPr>
        <b val="true"/>
        <sz val="12"/>
        <color rgb="FF000000"/>
        <rFont val="Calibri"/>
        <family val="2"/>
        <charset val="1"/>
      </rPr>
      <t xml:space="preserve">Ollivier-Pierre, M.-F., Riveline, J., Lautridou, J.P., Cavelier, C., 1988.</t>
    </r>
    <r>
      <rPr>
        <sz val="12"/>
        <color rgb="FF000000"/>
        <rFont val="Calibri"/>
        <family val="2"/>
        <charset val="1"/>
      </rPr>
      <t xml:space="preserve"> Le fossé de Céaucé (Orne) et les bassins ludiens (Eocène supérieur) de la partie orientale du Massif armoricain; sédimentologie, paléontologie intérêt stratigraphique, paléogéographique et tectonique. Geologie de la France(1), 51-60.</t>
    </r>
  </si>
  <si>
    <r>
      <rPr>
        <b val="true"/>
        <sz val="12"/>
        <color rgb="FF000000"/>
        <rFont val="Calibri"/>
        <family val="2"/>
        <charset val="1"/>
      </rPr>
      <t xml:space="preserve">Paquet, F., Menier, D., Estournès, G., Bourillet, J.-F., Leroy, P., Guillocheau, F., 2010.</t>
    </r>
    <r>
      <rPr>
        <sz val="12"/>
        <color rgb="FF000000"/>
        <rFont val="Calibri"/>
        <family val="2"/>
        <charset val="1"/>
      </rPr>
      <t xml:space="preserve"> Buried fluvial incisions as a record of Middle–Late Miocene eustasy fall on the Armorican Shelf (Bay of Biscay, France). Marine Geology, 268(1–4), 137-151.</t>
    </r>
  </si>
  <si>
    <r>
      <rPr>
        <b val="true"/>
        <sz val="12"/>
        <color rgb="FF000000"/>
        <rFont val="Calibri"/>
        <family val="2"/>
        <charset val="1"/>
      </rPr>
      <t xml:space="preserve">Paris, F., Dadet, P., 1988.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Combourg (282). France: BRGM, 72 pp. Carte géologique par Paris, F., Dadet, P., 1988.</t>
    </r>
  </si>
  <si>
    <r>
      <rPr>
        <b val="true"/>
        <sz val="12"/>
        <color rgb="FF000000"/>
        <rFont val="Calibri"/>
        <family val="2"/>
        <charset val="1"/>
      </rPr>
      <t xml:space="preserve">Paris, F., Jégouzo, P., Estéoule-Choux, J., 1977.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Caulnes (281). Orléans, France: BRGM, 44 pp. Carte géologique par Paris, F., Jégouzo, P., Estéoule-Choux, J., (1977).</t>
    </r>
  </si>
  <si>
    <r>
      <rPr>
        <b val="true"/>
        <sz val="12"/>
        <color rgb="FF000000"/>
        <rFont val="Calibri"/>
        <family val="2"/>
        <charset val="1"/>
      </rPr>
      <t xml:space="preserve">Ters, M., 1979.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Machecoul (507). Orléans, France: BRGM, 44 pp. Carte géologique par Ters, M., Mounès, F., Ollivier-Pierre-, M.-F., Châteauneuf, J.-J., Feraud, J., Gautier, M., Cailleux, A., Limasset, O., 1979.</t>
    </r>
  </si>
  <si>
    <r>
      <rPr>
        <b val="true"/>
        <sz val="12"/>
        <color rgb="FF000000"/>
        <rFont val="Calibri"/>
        <family val="2"/>
        <charset val="1"/>
      </rPr>
      <t xml:space="preserve">Ters, M., avec la collaboration de Bambier, A., Chantraine, J., Châteauneuf, J.J., Godard, G., Greber, C., Limasset, O., Viaud, J.-M., Visset, L., 1982.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Saint-Philibert-de-Grand-Lieu (508). Orléans, France: BRGM, 44 pp. Carte géologique par Ters, M. et al., (1979).</t>
    </r>
  </si>
  <si>
    <r>
      <rPr>
        <b val="true"/>
        <sz val="12"/>
        <color rgb="FF000000"/>
        <rFont val="Calibri"/>
        <family val="2"/>
        <charset val="1"/>
      </rPr>
      <t xml:space="preserve">Ters, M., Viaud, J.-M., 1983a.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Challans (534). Orléans, France: BRGM, 100 pp. Carte géologique par Ters, M. et al., (1983).</t>
    </r>
  </si>
  <si>
    <r>
      <rPr>
        <b val="true"/>
        <sz val="12"/>
        <color rgb="FF000000"/>
        <rFont val="Calibri"/>
        <family val="2"/>
        <charset val="1"/>
      </rPr>
      <t xml:space="preserve">Ters, M., Viaud, J.-M., 1983b.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Saint-Philibert-de-Grand-Lieu (534). Orléans, France: BRGM, 44 pp. Carte géologique par Ters, M. et Viaud, J.-M., (1983).</t>
    </r>
  </si>
  <si>
    <r>
      <rPr>
        <b val="true"/>
        <sz val="12"/>
        <color rgb="FF000000"/>
        <rFont val="Calibri"/>
        <family val="2"/>
        <charset val="1"/>
      </rPr>
      <t xml:space="preserve">Trautmann, F., Paris, F., Carn, A., 1999.</t>
    </r>
    <r>
      <rPr>
        <sz val="12"/>
        <color rgb="FF000000"/>
        <rFont val="Calibri"/>
        <family val="2"/>
        <charset val="1"/>
      </rPr>
      <t xml:space="preserve"> Notice explicative, Carte géologique de France (1/50000), feuille Rennes (317). France: BRGM. Carte géologique par Trautmann, F., Paris, F., (2000).</t>
    </r>
  </si>
  <si>
    <r>
      <rPr>
        <b val="true"/>
        <sz val="12"/>
        <color rgb="FF000000"/>
        <rFont val="Calibri"/>
        <family val="2"/>
        <charset val="1"/>
      </rPr>
      <t xml:space="preserve">Van Vliet-Lanoë, B., Vandenberghe, N., Laurent, M., Laignel, B., Lauriat-Rage, A., Louwye, S., Mansy, J.-L., Mercier, D., Hallegouët, B., Laga, P., Laquement, F., Meilliez, F., Michel, Y., Moguedet, G., Vidier, J.-P., 2002.</t>
    </r>
    <r>
      <rPr>
        <sz val="12"/>
        <color rgb="FF000000"/>
        <rFont val="Calibri"/>
        <family val="2"/>
        <charset val="1"/>
      </rPr>
      <t xml:space="preserve"> Paleogeographic evolution of northwestern Europe during Upper Cenozoic. Geodiversitas, 24(3), 511-541</t>
    </r>
  </si>
  <si>
    <t xml:space="preserve">LEGEND</t>
  </si>
  <si>
    <t xml:space="preserve">SHEETS</t>
  </si>
  <si>
    <t xml:space="preserve">SL_CHARTS_2012</t>
  </si>
  <si>
    <t xml:space="preserve">Non used Global sea-level data (non recalibrated on GTS 2012)</t>
  </si>
  <si>
    <t xml:space="preserve">Used Global sea-level data (recalibration on  GTS 2012 unavialable)</t>
  </si>
  <si>
    <t xml:space="preserve">Used Global sea-level data (recalibrated on  GTS 2012)</t>
  </si>
  <si>
    <t xml:space="preserve">COASTAL ONLAP</t>
  </si>
  <si>
    <t xml:space="preserve">Global sea-level calculation method</t>
  </si>
  <si>
    <t xml:space="preserve">Kominz et al., 2008</t>
  </si>
  <si>
    <t xml:space="preserve">Publication reference</t>
  </si>
  <si>
    <t xml:space="preserve">GTS2012_ALL
</t>
  </si>
  <si>
    <t xml:space="preserve">blue text and data</t>
  </si>
  <si>
    <t xml:space="preserve">Global sea-level calculation with maximum uncertainties</t>
  </si>
  <si>
    <t xml:space="preserve">red text and data</t>
  </si>
  <si>
    <t xml:space="preserve">Ads and steps for calculation</t>
  </si>
  <si>
    <t xml:space="preserve">non reliable data for this interval</t>
  </si>
  <si>
    <t xml:space="preserve">BARTONIAN_PARAM_GTS12
RUPELIAN_PARAM_GTS12
MIOCENE_PARAM_GTS12
PLIOCENE_PARAM_GTS12 </t>
  </si>
  <si>
    <t xml:space="preserve">Global sea-Level calculation method</t>
  </si>
  <si>
    <t xml:space="preserve">Adds and steps for calculation</t>
  </si>
  <si>
    <t xml:space="preserve">BARTONIAN_CALC_GTS_12
RUPELIAN_CALC_GTS_12
LANGHIAN-SERRAVALLIAN_CALC_GTS_12
PIACENZIAN_CALC_GTS_12</t>
  </si>
  <si>
    <t xml:space="preserve">B5; R1; M12; P2</t>
  </si>
  <si>
    <t xml:space="preserve">Station numbers</t>
  </si>
  <si>
    <t xml:space="preserve">VERTICAL MOVEMENTS CALCULATION FORMULAE</t>
  </si>
  <si>
    <t xml:space="preserve">mean vertical movements = Corrected Altitude - Global sea-level mean + ((Bathy min) + (Bathy max))/2</t>
  </si>
  <si>
    <t xml:space="preserve">min uplift (or max subsidence) = Corrected Altitude - Global sea-level max + (Bathy min)</t>
  </si>
  <si>
    <t xml:space="preserve">max uplift (or min subsidence) = Corrected Altitude - Global sea-level min + (Bathy max)</t>
  </si>
  <si>
    <t xml:space="preserve">1D BACKSTRIPPING</t>
  </si>
  <si>
    <t xml:space="preserve">OCEAN VOLUME</t>
  </si>
  <si>
    <t xml:space="preserve">ICE VOLUME</t>
  </si>
  <si>
    <t xml:space="preserve">CONTINENTAL FLOODING</t>
  </si>
  <si>
    <t xml:space="preserve">1D BACKSTRIPPING (ONLY PLIOCENE)</t>
  </si>
  <si>
    <t xml:space="preserve">DYNAMIC TOPOGRAPHY, SEA FLOOR AGE AND GEOID
MODELISATION CORRECTED FROM SEDIMENTATION</t>
  </si>
  <si>
    <t xml:space="preserve">Haq et al, 1987 and 2005 filtered by 
Müller et al., 2008</t>
  </si>
  <si>
    <t xml:space="preserve">Haq et al, 1987
recalibrated by
Miller 2012</t>
  </si>
  <si>
    <t xml:space="preserve">Miller et al., 2005, filtered and recalibrated  by Müller et al., 2008</t>
  </si>
  <si>
    <t xml:space="preserve">Miller et al., 2005
recalibrated to GTS 2012</t>
  </si>
  <si>
    <t xml:space="preserve">Miller et al., 2005
Dynamic topography adjusted by Müller et al., 2008</t>
  </si>
  <si>
    <t xml:space="preserve">Kominz et al., 2008
SL estimates from coastal plain coreholes, New Jersey and Delaware</t>
  </si>
  <si>
    <t xml:space="preserve">Kominz et al., 2008
recalibrated to GTS 2012
by Miller, 2012</t>
  </si>
  <si>
    <t xml:space="preserve">Kominz et al., 2008
Dynamic topography adjusted by Kominz et al., 2008</t>
  </si>
  <si>
    <t xml:space="preserve">Müller et al., 2008</t>
  </si>
  <si>
    <t xml:space="preserve">Cramer et al., 2011</t>
  </si>
  <si>
    <t xml:space="preserve">Rowley, 2013</t>
  </si>
  <si>
    <t xml:space="preserve">Miller et al., 2011</t>
  </si>
  <si>
    <t xml:space="preserve">Miller et al., 2005</t>
  </si>
  <si>
    <t xml:space="preserve">Müller et al.,2008
min max calculation</t>
  </si>
  <si>
    <t xml:space="preserve">Paleogeographic data used by Rowley, 2013</t>
  </si>
  <si>
    <t xml:space="preserve">Rowley, 2013
(resampled data)</t>
  </si>
  <si>
    <t xml:space="preserve">Spasojevic and Gurnis, 2012
(resampled data)</t>
  </si>
  <si>
    <t xml:space="preserve">Time
(Ma)</t>
  </si>
  <si>
    <t xml:space="preserve">
Sealevel 
Haq et al. 1987
filtered (m)</t>
  </si>
  <si>
    <t xml:space="preserve">
Sealevel 
Haq et al. 2005
filtered (m)</t>
  </si>
  <si>
    <t xml:space="preserve">
Sealevel 
Haq et al. 1987
recalibrated
on GTS 2012
Miller, 2012</t>
  </si>
  <si>
    <t xml:space="preserve">
Sealevel 
Miller et al. 2005
filtered (m)</t>
  </si>
  <si>
    <t xml:space="preserve">Age (GTS12; Ma)
Global sea-level estimated  (Miller et al., 2005)
calculated from oxygen isotopes (m) from
0 to 9.25 Ma
(Miller et al., 2005)</t>
  </si>
  <si>
    <t xml:space="preserve">Global sea-level (m) backstripped w/ estimated lowstand  (Miller et al., 2005)
calculated from oxygen isotopes (m) from
0 to 9.25 Ma
(Miller et al., 2005)</t>
  </si>
  <si>
    <t xml:space="preserve">
Our Preferred Dynamic Topography Adjusted 
Miller et. al. 2005 Sealevel
s20rts (p.b.a) model
 (m)</t>
  </si>
  <si>
    <t xml:space="preserve">
 Dynamic Topography Adjusted 
Miller et. al. 2005 Sealevel
s20rts (m.b.a) model
 (m)</t>
  </si>
  <si>
    <t xml:space="preserve">min</t>
  </si>
  <si>
    <t xml:space="preserve">best</t>
  </si>
  <si>
    <t xml:space="preserve">max</t>
  </si>
  <si>
    <t xml:space="preserve">best with imaginary
lowstands</t>
  </si>
  <si>
    <t xml:space="preserve">best with imaginary
lowstands
recalibrated
on GTS 2012,
Miller, 2012</t>
  </si>
  <si>
    <t xml:space="preserve">Global sea-level
Long-term</t>
  </si>
  <si>
    <t xml:space="preserve">Slab Dynamic
corrected</t>
  </si>
  <si>
    <t xml:space="preserve">Relative
Sealevel
(m)</t>
  </si>
  <si>
    <t xml:space="preserve">Relative
Sealevel Error
min (m)</t>
  </si>
  <si>
    <t xml:space="preserve">Relative
Sealevel Error
max (m)</t>
  </si>
  <si>
    <t xml:space="preserve">Age</t>
  </si>
  <si>
    <t xml:space="preserve">SLice</t>
  </si>
  <si>
    <t xml:space="preserve">SLice max</t>
  </si>
  <si>
    <t xml:space="preserve">SLice min</t>
  </si>
  <si>
    <t xml:space="preserve">SLice (long)</t>
  </si>
  <si>
    <t xml:space="preserve">SLice max (long)</t>
  </si>
  <si>
    <t xml:space="preserve">SLice min (long)</t>
  </si>
  <si>
    <t xml:space="preserve">Ma 
(rounded value)</t>
  </si>
  <si>
    <t xml:space="preserve">Ma</t>
  </si>
  <si>
    <t xml:space="preserve">long. Fig</t>
  </si>
  <si>
    <t xml:space="preserve">GSL
(m; rounded value)</t>
  </si>
  <si>
    <t xml:space="preserve">GSL
</t>
  </si>
  <si>
    <t xml:space="preserve">Age (Ma) calculated from oxygen isotopes (Miller et al., 2011)</t>
  </si>
  <si>
    <t xml:space="preserve">Sealevel (m) calculated from oxygen isotopes (Miller et al., 2011)</t>
  </si>
  <si>
    <t xml:space="preserve">Age (Ma)
Global sea-level calculated from oxygen isotopes (m) (Miller et al., 2005)</t>
  </si>
  <si>
    <t xml:space="preserve">Global sea-level (m) calculated from oxygen isotopes (Miller et al., 2005)</t>
  </si>
  <si>
    <t xml:space="preserve">Relative
Sealevel 
min (m)</t>
  </si>
  <si>
    <t xml:space="preserve">Relative
Sealevel 
max (m)</t>
  </si>
  <si>
    <t xml:space="preserve">Min</t>
  </si>
  <si>
    <t xml:space="preserve">Mean</t>
  </si>
  <si>
    <t xml:space="preserve">Max</t>
  </si>
  <si>
    <t xml:space="preserve">Ma 
</t>
  </si>
  <si>
    <t xml:space="preserve">GSL min
(m)</t>
  </si>
  <si>
    <t xml:space="preserve">GSL mean
(m)</t>
  </si>
  <si>
    <t xml:space="preserve">GSL max
(m)</t>
  </si>
  <si>
    <t xml:space="preserve">Mesures</t>
  </si>
  <si>
    <t xml:space="preserve">GTS 2012</t>
  </si>
  <si>
    <t xml:space="preserve">SERIE/EPOCH</t>
  </si>
  <si>
    <t xml:space="preserve">UPPER CRETACEOUS</t>
  </si>
  <si>
    <t xml:space="preserve">PALEOCENE</t>
  </si>
  <si>
    <t xml:space="preserve">EOCENE</t>
  </si>
  <si>
    <t xml:space="preserve">OLIGOCENE</t>
  </si>
  <si>
    <t xml:space="preserve">MIOCENE</t>
  </si>
  <si>
    <t xml:space="preserve">PLIOCENE</t>
  </si>
  <si>
    <t xml:space="preserve">LOWER PLEIST</t>
  </si>
  <si>
    <t xml:space="preserve">STAGE/AGE</t>
  </si>
  <si>
    <t xml:space="preserve">CENOMANIAN</t>
  </si>
  <si>
    <t xml:space="preserve">TURONIAN</t>
  </si>
  <si>
    <t xml:space="preserve">CONIACIAN</t>
  </si>
  <si>
    <t xml:space="preserve">SANTONIAN</t>
  </si>
  <si>
    <t xml:space="preserve">CAMPANIAN</t>
  </si>
  <si>
    <t xml:space="preserve">MAASTRICHTIAN</t>
  </si>
  <si>
    <t xml:space="preserve">DANIAN</t>
  </si>
  <si>
    <t xml:space="preserve">SELANDIAN</t>
  </si>
  <si>
    <t xml:space="preserve">THANETIAN</t>
  </si>
  <si>
    <t xml:space="preserve">YPRESIAN</t>
  </si>
  <si>
    <t xml:space="preserve">LUTETIAN</t>
  </si>
  <si>
    <t xml:space="preserve">BARTONIAN</t>
  </si>
  <si>
    <t xml:space="preserve">PRIABONIAN</t>
  </si>
  <si>
    <t xml:space="preserve">RUPELIAN</t>
  </si>
  <si>
    <t xml:space="preserve">CHATTIAN</t>
  </si>
  <si>
    <t xml:space="preserve">AQUITANIAN</t>
  </si>
  <si>
    <t xml:space="preserve">BURDIGALIAN</t>
  </si>
  <si>
    <t xml:space="preserve">LANGHIAN</t>
  </si>
  <si>
    <t xml:space="preserve">SERRAVALLIAN</t>
  </si>
  <si>
    <t xml:space="preserve">TORTONIAN</t>
  </si>
  <si>
    <t xml:space="preserve">MESSINIAN</t>
  </si>
  <si>
    <t xml:space="preserve">ZANCLEAN</t>
  </si>
  <si>
    <t xml:space="preserve">PIACENZIAN</t>
  </si>
  <si>
    <t xml:space="preserve">GELASIAN</t>
  </si>
  <si>
    <t xml:space="preserve">CALABRIAN</t>
  </si>
  <si>
    <t xml:space="preserve">lower boundary age</t>
  </si>
  <si>
    <t xml:space="preserve">lower boundary error</t>
  </si>
  <si>
    <t xml:space="preserve">max lower boundary</t>
  </si>
  <si>
    <t xml:space="preserve">-</t>
  </si>
  <si>
    <t xml:space="preserve">upper boundary age</t>
  </si>
  <si>
    <t xml:space="preserve">upper boundary error</t>
  </si>
  <si>
    <t xml:space="preserve">min lower boundary</t>
  </si>
  <si>
    <t xml:space="preserve">Range (Ma)</t>
  </si>
  <si>
    <t xml:space="preserve">93.9-89.8</t>
  </si>
  <si>
    <t xml:space="preserve">89.8-86.3</t>
  </si>
  <si>
    <t xml:space="preserve">86.3-83.6</t>
  </si>
  <si>
    <t xml:space="preserve">83.6-72.1</t>
  </si>
  <si>
    <t xml:space="preserve">72.1-66.0</t>
  </si>
  <si>
    <t xml:space="preserve">66.0-61.6</t>
  </si>
  <si>
    <t xml:space="preserve">61.6-59.2</t>
  </si>
  <si>
    <t xml:space="preserve">59.2-56.0</t>
  </si>
  <si>
    <t xml:space="preserve">56.0-47.8</t>
  </si>
  <si>
    <t xml:space="preserve">47.8-41.3</t>
  </si>
  <si>
    <t xml:space="preserve">41.3-38.0</t>
  </si>
  <si>
    <t xml:space="preserve">38.0-33.9</t>
  </si>
  <si>
    <t xml:space="preserve">33.9-28.1</t>
  </si>
  <si>
    <t xml:space="preserve">28.1-23.03</t>
  </si>
  <si>
    <t xml:space="preserve">23.03-20.44</t>
  </si>
  <si>
    <t xml:space="preserve">20.44-15.97</t>
  </si>
  <si>
    <t xml:space="preserve">15.97-13.82</t>
  </si>
  <si>
    <t xml:space="preserve">13.82-11.62</t>
  </si>
  <si>
    <t xml:space="preserve">11.62-7.246</t>
  </si>
  <si>
    <t xml:space="preserve">7.246-5.333</t>
  </si>
  <si>
    <t xml:space="preserve">5.333-3.600</t>
  </si>
  <si>
    <t xml:space="preserve">3.600-2.588</t>
  </si>
  <si>
    <t xml:space="preserve">2.588-1.806</t>
  </si>
  <si>
    <t xml:space="preserve">1.806-0.781</t>
  </si>
  <si>
    <t xml:space="preserve">Max Range (with error max)</t>
  </si>
  <si>
    <t xml:space="preserve">Haq et al.,
1987
filtered by Müller et al., 2008</t>
  </si>
  <si>
    <t xml:space="preserve">without
stage error</t>
  </si>
  <si>
    <t xml:space="preserve">lower boundary on chart (rounded to lower 1 Ma)</t>
  </si>
  <si>
    <t xml:space="preserve">upper boundary on chart (rounded to upper 1 Ma)</t>
  </si>
  <si>
    <t xml:space="preserve">with
stage error</t>
  </si>
  <si>
    <t xml:space="preserve">Column number</t>
  </si>
  <si>
    <t xml:space="preserve">stage end adress</t>
  </si>
  <si>
    <t xml:space="preserve">stage begin adress</t>
  </si>
  <si>
    <t xml:space="preserve">formulae adds</t>
  </si>
  <si>
    <t xml:space="preserve">SL_CHARTS_2012!</t>
  </si>
  <si>
    <t xml:space="preserve">:</t>
  </si>
  <si>
    <t xml:space="preserve">Without stage error</t>
  </si>
  <si>
    <t xml:space="preserve">Stage timelaps for Calculation</t>
  </si>
  <si>
    <t xml:space="preserve">mean GSL for Stage </t>
  </si>
  <si>
    <t xml:space="preserve">min GSL value  for Stage</t>
  </si>
  <si>
    <t xml:space="preserve">max GSL value  for Stage</t>
  </si>
  <si>
    <t xml:space="preserve">GSL error min</t>
  </si>
  <si>
    <t xml:space="preserve">GSL error max</t>
  </si>
  <si>
    <t xml:space="preserve">min GSL value  for Stage (error)</t>
  </si>
  <si>
    <t xml:space="preserve">max GSL value  for Stage (error)</t>
  </si>
  <si>
    <t xml:space="preserve">With stage error</t>
  </si>
  <si>
    <t xml:space="preserve">Haq et Al-Quahtani.,
2005
filtered by Müller et al., 2008</t>
  </si>
  <si>
    <t xml:space="preserve">Haq et al.,
1987
recalibrated
on GTS 2012 by
Miller, 2012</t>
  </si>
  <si>
    <t xml:space="preserve">cell adress on SL_CHARTS_2012! for lower boundary</t>
  </si>
  <si>
    <t xml:space="preserve">lower boundary on chart (closest upper value)</t>
  </si>
  <si>
    <t xml:space="preserve">cell adress on SL_CHARTS_2012! for upperr boundary</t>
  </si>
  <si>
    <t xml:space="preserve">upper boundary on chart (closest lower value)</t>
  </si>
  <si>
    <t xml:space="preserve">Miller et al.,
2005
recalibrated by Müller et al., 2008</t>
  </si>
  <si>
    <t xml:space="preserve">Miller et al.,
2005
recalibrated
on GTS 2012
by  Miller, 2012</t>
  </si>
  <si>
    <t xml:space="preserve">Miller et al.,
2005
Dynamic topography
adjusted
by Müller et al., 2008</t>
  </si>
  <si>
    <t xml:space="preserve">cell range adresses for Stage</t>
  </si>
  <si>
    <t xml:space="preserve">min GSL value cell adress for Stage</t>
  </si>
  <si>
    <t xml:space="preserve">min GSL value error cell adress for Stage</t>
  </si>
  <si>
    <t xml:space="preserve">max GSL value cell adress for Stage</t>
  </si>
  <si>
    <t xml:space="preserve">max GSL value error cell adress for Stage</t>
  </si>
  <si>
    <t xml:space="preserve">Kominz et al., 2008
Dynamic topography
adjusted by Kominz et al., 2008</t>
  </si>
  <si>
    <t xml:space="preserve">Kominz et al., 2008
recalibrated
on GTS 2012
by  Miller, 2012</t>
  </si>
  <si>
    <t xml:space="preserve">OCEAN VOLUME CHANGE MODELISATION</t>
  </si>
  <si>
    <t xml:space="preserve">Müller et al.,
2008</t>
  </si>
  <si>
    <t xml:space="preserve">ICE VOLUME CONTRIBUTION TO GLOBAL SEA-LEVEL CHANGE</t>
  </si>
  <si>
    <t xml:space="preserve">Cramer et al., 
2011</t>
  </si>
  <si>
    <t xml:space="preserve">CONTINENTAL FLOODING (ROWLEY, 2013; discrete data)</t>
  </si>
  <si>
    <t xml:space="preserve">Scotese and Golanka, 1992</t>
  </si>
  <si>
    <t xml:space="preserve">Smith 
et al., 1994</t>
  </si>
  <si>
    <t xml:space="preserve">Markwick,
2011</t>
  </si>
  <si>
    <t xml:space="preserve">Blakey,
2012</t>
  </si>
  <si>
    <t xml:space="preserve">DYNAMIC TOPOGRAPHY, SEA FLOOR AGE AND GEOID MODELISATION CORRECTED FROM SEDIMENTATION</t>
  </si>
  <si>
    <t xml:space="preserve">Spasojevic
and
Gurnis,
2012</t>
  </si>
  <si>
    <t xml:space="preserve">stage end adress (mean)</t>
  </si>
  <si>
    <t xml:space="preserve">stage begin adress (mean)</t>
  </si>
  <si>
    <t xml:space="preserve">stage end adress (min)</t>
  </si>
  <si>
    <t xml:space="preserve">stage begin adress (min)</t>
  </si>
  <si>
    <t xml:space="preserve">stage end adress (max)</t>
  </si>
  <si>
    <t xml:space="preserve">stage begin adress (max)</t>
  </si>
  <si>
    <t xml:space="preserve">min mean GSL value  for Stage</t>
  </si>
  <si>
    <t xml:space="preserve">max mean GSL value  for Stage</t>
  </si>
  <si>
    <t xml:space="preserve">cell range adresses for Stage (mean)</t>
  </si>
  <si>
    <t xml:space="preserve">cell range adresses for Stage (min)</t>
  </si>
  <si>
    <t xml:space="preserve">cell range adresses for Stage (max)</t>
  </si>
  <si>
    <t xml:space="preserve">CONTINENTAL FLOODING (ROWLEY, 2013)</t>
  </si>
  <si>
    <t xml:space="preserve">Miller et al.,
2011</t>
  </si>
  <si>
    <t xml:space="preserve">GTS 2012 BARTONIAN</t>
  </si>
  <si>
    <t xml:space="preserve">STAGE</t>
  </si>
  <si>
    <t xml:space="preserve">STATION</t>
  </si>
  <si>
    <t xml:space="preserve">B1 - B33</t>
  </si>
  <si>
    <t xml:space="preserve">B34; B35</t>
  </si>
  <si>
    <t xml:space="preserve">B36</t>
  </si>
  <si>
    <t xml:space="preserve">B37</t>
  </si>
  <si>
    <t xml:space="preserve">B38</t>
  </si>
  <si>
    <t xml:space="preserve">Haq et Al-Qahtani.,
2005
filtered by Müller et al., 2008</t>
  </si>
  <si>
    <t xml:space="preserve">Kominz et al., 2008
Dynamic topography
adjusted (long-term)
by Kominz et al., 2008</t>
  </si>
  <si>
    <t xml:space="preserve">ICE VOLUME CHANGE</t>
  </si>
  <si>
    <t xml:space="preserve">$BE$13</t>
  </si>
  <si>
    <t xml:space="preserve">GTS12</t>
  </si>
  <si>
    <t xml:space="preserve">OCEAN-FLOOR VOLUME CHANGE</t>
  </si>
  <si>
    <t xml:space="preserve">n°</t>
  </si>
  <si>
    <t xml:space="preserve">Location</t>
  </si>
  <si>
    <t xml:space="preserve">Latitude</t>
  </si>
  <si>
    <t xml:space="preserve">Longitude</t>
  </si>
  <si>
    <t xml:space="preserve">Deposits</t>
  </si>
  <si>
    <t xml:space="preserve">Current
altitude</t>
  </si>
  <si>
    <t xml:space="preserve">References</t>
  </si>
  <si>
    <t xml:space="preserve">Haq et al., 1987 (recalibrated by Miller, 2012 on GTS12)</t>
  </si>
  <si>
    <t xml:space="preserve">Haq and Al-Qahtani, 2005 (filtered by Müller, 2008)</t>
  </si>
  <si>
    <t xml:space="preserve">Miller et al., 2005 (recalibrated by Miller, 2012 on GTS12)</t>
  </si>
  <si>
    <t xml:space="preserve">Miller et al., 2005 (rdynamic topography adjusted by Müller et al., 2008)</t>
  </si>
  <si>
    <t xml:space="preserve">Kominz et al., 2008 (recalibrated by Miller, 2012 on GTS12)</t>
  </si>
  <si>
    <t xml:space="preserve">Kominz et al., 2008 (dynamic topography adjusted by Kominz et al., 2008)</t>
  </si>
  <si>
    <t xml:space="preserve">Spasojevic and Gurnis, 2012</t>
  </si>
  <si>
    <t xml:space="preserve">Rowley, 2013 after Scotese and Golonka, 1992</t>
  </si>
  <si>
    <t xml:space="preserve">Rowley, 2013 after Smith et al., 1994</t>
  </si>
  <si>
    <t xml:space="preserve">Rowley, 2013 after Makwick, 2011</t>
  </si>
  <si>
    <t xml:space="preserve">Rowley, 2013 after Blakey, 2012</t>
  </si>
  <si>
    <t xml:space="preserve">Rowley, 2013 (resampled data)</t>
  </si>
  <si>
    <t xml:space="preserve">GSL (m)</t>
  </si>
  <si>
    <t xml:space="preserve">fvm
(m)</t>
  </si>
  <si>
    <t xml:space="preserve">Δ
fvm</t>
  </si>
  <si>
    <t xml:space="preserve">stage</t>
  </si>
  <si>
    <t xml:space="preserve">Biostratigraphy</t>
  </si>
  <si>
    <t xml:space="preserve">age
min (Ma)</t>
  </si>
  <si>
    <t xml:space="preserve">age
max (Ma)</t>
  </si>
  <si>
    <t xml:space="preserve">depositional
environment</t>
  </si>
  <si>
    <t xml:space="preserve">bathy.
min (m)</t>
  </si>
  <si>
    <t xml:space="preserve">bathy.
max (m)</t>
  </si>
  <si>
    <t xml:space="preserve">mean</t>
  </si>
  <si>
    <t xml:space="preserve">B1</t>
  </si>
  <si>
    <t xml:space="preserve">Port-Louis</t>
  </si>
  <si>
    <t xml:space="preserve">Bartonian</t>
  </si>
  <si>
    <t xml:space="preserve">SB17</t>
  </si>
  <si>
    <t xml:space="preserve">shallow marine</t>
  </si>
  <si>
    <t xml:space="preserve">Durand. 1959</t>
  </si>
  <si>
    <t xml:space="preserve">B2</t>
  </si>
  <si>
    <t xml:space="preserve">Saffre</t>
  </si>
  <si>
    <t xml:space="preserve">mangrove_coastal</t>
  </si>
  <si>
    <t xml:space="preserve">Borne et al.. 1991</t>
  </si>
  <si>
    <t xml:space="preserve">B3</t>
  </si>
  <si>
    <t xml:space="preserve">Campbon</t>
  </si>
  <si>
    <t xml:space="preserve">subtidal</t>
  </si>
  <si>
    <t xml:space="preserve">Margerel et al.. 1976
</t>
  </si>
  <si>
    <t xml:space="preserve">B4</t>
  </si>
  <si>
    <t xml:space="preserve">Grandlieu
(05081x0065_F8) ?</t>
  </si>
  <si>
    <t xml:space="preserve">SB17
( Biarritzien )</t>
  </si>
  <si>
    <t xml:space="preserve">Borne. 1987 
Ters et al.. 1982
Ters and Viaud. 1983</t>
  </si>
  <si>
    <t xml:space="preserve">B5</t>
  </si>
  <si>
    <t xml:space="preserve">Saint-Lumine </t>
  </si>
  <si>
    <t xml:space="preserve">B6</t>
  </si>
  <si>
    <t xml:space="preserve">Machecoul
(05078x0012_111111)</t>
  </si>
  <si>
    <t xml:space="preserve">Borne. 1987
Ters. 1979
Ters and Viaud. 1983</t>
  </si>
  <si>
    <t xml:space="preserve">B7</t>
  </si>
  <si>
    <t xml:space="preserve">Arthon
(05073x0008_S8)</t>
  </si>
  <si>
    <t xml:space="preserve">Ters. 1979
Ters and Viaud. 1983</t>
  </si>
  <si>
    <t xml:space="preserve">B8</t>
  </si>
  <si>
    <t xml:space="preserve">Arthon
(05073x0008_S3)</t>
  </si>
  <si>
    <t xml:space="preserve">B9</t>
  </si>
  <si>
    <t xml:space="preserve">Bas Bergon</t>
  </si>
  <si>
    <t xml:space="preserve">Audren et al.. 1976</t>
  </si>
  <si>
    <t xml:space="preserve">B10</t>
  </si>
  <si>
    <t xml:space="preserve">Saint-Gervais</t>
  </si>
  <si>
    <t xml:space="preserve">B11</t>
  </si>
  <si>
    <t xml:space="preserve">Le Mollin</t>
  </si>
  <si>
    <t xml:space="preserve">Borne. 1987
Ters et al.. 1982
Ters and Viaud. 1983</t>
  </si>
  <si>
    <t xml:space="preserve">B12</t>
  </si>
  <si>
    <t xml:space="preserve">Marais de Challans
Moulins des rivières
(05602x0032_SR)</t>
  </si>
  <si>
    <t xml:space="preserve">B13</t>
  </si>
  <si>
    <t xml:space="preserve">Challans
(05347x0016)</t>
  </si>
  <si>
    <t xml:space="preserve">B14</t>
  </si>
  <si>
    <t xml:space="preserve">Challans
(05347x0159_SP1)</t>
  </si>
  <si>
    <t xml:space="preserve">B15</t>
  </si>
  <si>
    <t xml:space="preserve">Noirmoutier 1
(05067x0010_SFP1)</t>
  </si>
  <si>
    <t xml:space="preserve">B16</t>
  </si>
  <si>
    <t xml:space="preserve">Noirmoutier 2
(05067x0006_SSR5)</t>
  </si>
  <si>
    <t xml:space="preserve">B17</t>
  </si>
  <si>
    <t xml:space="preserve">Noirmoutier 3
(05067x0008_SSR7)</t>
  </si>
  <si>
    <t xml:space="preserve">B18</t>
  </si>
  <si>
    <t xml:space="preserve">Noirmoutier 4
(05334x0015_SR)</t>
  </si>
  <si>
    <t xml:space="preserve">B19</t>
  </si>
  <si>
    <t xml:space="preserve">Noirmoutier 5
(05341x0099_SR14)</t>
  </si>
  <si>
    <t xml:space="preserve">B20</t>
  </si>
  <si>
    <t xml:space="preserve">Noirmoutier 6
(05341x00100_S)</t>
  </si>
  <si>
    <t xml:space="preserve">B21</t>
  </si>
  <si>
    <t xml:space="preserve">Noirmoutier 7
(05341x0014_SCE2)</t>
  </si>
  <si>
    <t xml:space="preserve">B22</t>
  </si>
  <si>
    <t xml:space="preserve">Noirmoutier 8
(05345x0011_SR1)</t>
  </si>
  <si>
    <t xml:space="preserve">B23</t>
  </si>
  <si>
    <t xml:space="preserve">Marais de Bouin
(05341x0101_SF1)</t>
  </si>
  <si>
    <t xml:space="preserve"> -2.07510116 0</t>
  </si>
  <si>
    <t xml:space="preserve">B24</t>
  </si>
  <si>
    <t xml:space="preserve">Marais de Bouin 1
(05341x0102_F5)</t>
  </si>
  <si>
    <t xml:space="preserve">B25</t>
  </si>
  <si>
    <t xml:space="preserve">Marais de Bouin 2
(05342x0040_S)</t>
  </si>
  <si>
    <t xml:space="preserve">B26</t>
  </si>
  <si>
    <t xml:space="preserve">Marais de Bouin 3
(05076x0007_SGI1)</t>
  </si>
  <si>
    <t xml:space="preserve">B27</t>
  </si>
  <si>
    <t xml:space="preserve">front of Roscoff
(sample c38)</t>
  </si>
  <si>
    <t xml:space="preserve">SB17 
(F. bella. A. elongata. 
A. bosci. G. magna)</t>
  </si>
  <si>
    <t xml:space="preserve">Lefort. 1970</t>
  </si>
  <si>
    <t xml:space="preserve">B28</t>
  </si>
  <si>
    <t xml:space="preserve">front of Roscoff
(sample c40)</t>
  </si>
  <si>
    <t xml:space="preserve">R. trichoformis. Gyroidinella
F. cassis</t>
  </si>
  <si>
    <t xml:space="preserve">B29</t>
  </si>
  <si>
    <t xml:space="preserve">front of St-Malo
(sample c324)</t>
  </si>
  <si>
    <t xml:space="preserve">SB17 
(A. elongata. G. magna. F. cassis)</t>
  </si>
  <si>
    <t xml:space="preserve">tidal (no 
nummulitidae)</t>
  </si>
  <si>
    <t xml:space="preserve">Andreieff et al.. 1972</t>
  </si>
  <si>
    <t xml:space="preserve">B30</t>
  </si>
  <si>
    <t xml:space="preserve">front of St-Malo
(sample c325)</t>
  </si>
  <si>
    <t xml:space="preserve">B31</t>
  </si>
  <si>
    <t xml:space="preserve">(sample D6)</t>
  </si>
  <si>
    <t xml:space="preserve">subtidal (N. variolarius)</t>
  </si>
  <si>
    <t xml:space="preserve">Andreieff et al.. 1972b</t>
  </si>
  <si>
    <t xml:space="preserve">B32</t>
  </si>
  <si>
    <t xml:space="preserve">(sample C15)</t>
  </si>
  <si>
    <t xml:space="preserve">B33</t>
  </si>
  <si>
    <t xml:space="preserve">(sample C910)</t>
  </si>
  <si>
    <t xml:space="preserve">SB17 
</t>
  </si>
  <si>
    <t xml:space="preserve">Boillot. 1964</t>
  </si>
  <si>
    <t xml:space="preserve">B34</t>
  </si>
  <si>
    <t xml:space="preserve">Fresville
(000941X0042_CAR0001)</t>
  </si>
  <si>
    <t xml:space="preserve">P12 (à P15)</t>
  </si>
  <si>
    <t xml:space="preserve">Dugue et al.. 2005</t>
  </si>
  <si>
    <t xml:space="preserve">B35</t>
  </si>
  <si>
    <t xml:space="preserve">St-Jean-de-Monts
(05601x0002_SC1)</t>
  </si>
  <si>
    <t xml:space="preserve">Treguier</t>
  </si>
  <si>
    <t xml:space="preserve">SB17 p.p._SB18
P13_P15 p.p.</t>
  </si>
  <si>
    <t xml:space="preserve">Guennoc et al.. in press</t>
  </si>
  <si>
    <t xml:space="preserve">Fye</t>
  </si>
  <si>
    <t xml:space="preserve">Raskyella pecki to 
Raskyella vadaszi</t>
  </si>
  <si>
    <t xml:space="preserve">coastal</t>
  </si>
  <si>
    <t xml:space="preserve">Juignet et al.. 1984</t>
  </si>
  <si>
    <t xml:space="preserve">Rennes</t>
  </si>
  <si>
    <t xml:space="preserve">continental
 + marine influences</t>
  </si>
  <si>
    <t xml:space="preserve">Bourdillon, 2012
Bauer et al., 2016</t>
  </si>
  <si>
    <t xml:space="preserve">B</t>
  </si>
  <si>
    <t xml:space="preserve">R1 - R9</t>
  </si>
  <si>
    <t xml:space="preserve">R10</t>
  </si>
  <si>
    <t xml:space="preserve">R11 - R14</t>
  </si>
  <si>
    <t xml:space="preserve">R1</t>
  </si>
  <si>
    <t xml:space="preserve">Rupelian</t>
  </si>
  <si>
    <t xml:space="preserve">pollens_foraminiferae
macrofauna
</t>
  </si>
  <si>
    <t xml:space="preserve">Bourdillon, 2012
Ollivier-Pierre et al.. 1993</t>
  </si>
  <si>
    <t xml:space="preserve">R2</t>
  </si>
  <si>
    <t xml:space="preserve">Quessoy</t>
  </si>
  <si>
    <t xml:space="preserve">foraminiferae_ostracodae</t>
  </si>
  <si>
    <t xml:space="preserve">mudflat_bayhead</t>
  </si>
  <si>
    <t xml:space="preserve">Esteoule-Choux et al..
 1986</t>
  </si>
  <si>
    <t xml:space="preserve">R3</t>
  </si>
  <si>
    <t xml:space="preserve">dinocysts</t>
  </si>
  <si>
    <t xml:space="preserve">mangrove swamp</t>
  </si>
  <si>
    <t xml:space="preserve">R4</t>
  </si>
  <si>
    <t xml:space="preserve">St-Jean-de-monts</t>
  </si>
  <si>
    <t xml:space="preserve">foraminiferae
ostracodae</t>
  </si>
  <si>
    <t xml:space="preserve">Borne and Margerel. 1985
Maupin. 1993b</t>
  </si>
  <si>
    <t xml:space="preserve">R5</t>
  </si>
  <si>
    <t xml:space="preserve">C112</t>
  </si>
  <si>
    <t xml:space="preserve">brackish</t>
  </si>
  <si>
    <t xml:space="preserve">R6</t>
  </si>
  <si>
    <t xml:space="preserve">C297</t>
  </si>
  <si>
    <t xml:space="preserve">euphotic</t>
  </si>
  <si>
    <t xml:space="preserve">R7</t>
  </si>
  <si>
    <t xml:space="preserve">C298</t>
  </si>
  <si>
    <t xml:space="preserve">R8</t>
  </si>
  <si>
    <t xml:space="preserve">C299</t>
  </si>
  <si>
    <t xml:space="preserve">close to reef</t>
  </si>
  <si>
    <t xml:space="preserve">R9</t>
  </si>
  <si>
    <t xml:space="preserve">C303</t>
  </si>
  <si>
    <t xml:space="preserve">Langon 
(03878X0029_F1)</t>
  </si>
  <si>
    <t xml:space="preserve">foraminiferae_
ostracodae</t>
  </si>
  <si>
    <t xml:space="preserve">Maupin. 1993a</t>
  </si>
  <si>
    <t xml:space="preserve">R11</t>
  </si>
  <si>
    <t xml:space="preserve">Guilers</t>
  </si>
  <si>
    <t xml:space="preserve">Rupelian
(Priabonien ?)</t>
  </si>
  <si>
    <t xml:space="preserve">pollens_foraminiferae</t>
  </si>
  <si>
    <t xml:space="preserve">estuarine
bottom</t>
  </si>
  <si>
    <t xml:space="preserve">Hallegouët. 1976</t>
  </si>
  <si>
    <t xml:space="preserve">R12</t>
  </si>
  <si>
    <t xml:space="preserve">Thevalles</t>
  </si>
  <si>
    <t xml:space="preserve">pollens_ostracodae_
foraminiferae_chara</t>
  </si>
  <si>
    <t xml:space="preserve">continental with
marine influences</t>
  </si>
  <si>
    <t xml:space="preserve">Durand et al.. 1973</t>
  </si>
  <si>
    <t xml:space="preserve">R13</t>
  </si>
  <si>
    <t xml:space="preserve">Ceauce</t>
  </si>
  <si>
    <t xml:space="preserve">pollens_macrofauna_foraminiferae</t>
  </si>
  <si>
    <t xml:space="preserve">lagoonal</t>
  </si>
  <si>
    <t xml:space="preserve">Ollivier-Pierre et al.. 1988</t>
  </si>
  <si>
    <t xml:space="preserve">R14</t>
  </si>
  <si>
    <t xml:space="preserve">Amfreville
(FON001)</t>
  </si>
  <si>
    <t xml:space="preserve">ostracods</t>
  </si>
  <si>
    <t xml:space="preserve">lagoon_mudflat</t>
  </si>
  <si>
    <t xml:space="preserve">M1 - M51</t>
  </si>
  <si>
    <t xml:space="preserve">M52 - M54</t>
  </si>
  <si>
    <t xml:space="preserve">$AS$7</t>
  </si>
  <si>
    <t xml:space="preserve">M1</t>
  </si>
  <si>
    <t xml:space="preserve">Le Quiou</t>
  </si>
  <si>
    <t xml:space="preserve">Langhien-Serravalien</t>
  </si>
  <si>
    <t xml:space="preserve">marine facies
N8-N9; NN5</t>
  </si>
  <si>
    <t xml:space="preserve">Guillocheau et al.. 2003
Paris et al.. 1977</t>
  </si>
  <si>
    <t xml:space="preserve">M2</t>
  </si>
  <si>
    <t xml:space="preserve">La Boyère</t>
  </si>
  <si>
    <t xml:space="preserve"> Savignean 
facies</t>
  </si>
  <si>
    <t xml:space="preserve">Durand. 1960</t>
  </si>
  <si>
    <t xml:space="preserve">M3</t>
  </si>
  <si>
    <t xml:space="preserve">marine facies</t>
  </si>
  <si>
    <t xml:space="preserve">tidal</t>
  </si>
  <si>
    <t xml:space="preserve">Bourdillon, 2012</t>
  </si>
  <si>
    <t xml:space="preserve">M4</t>
  </si>
  <si>
    <t xml:space="preserve">Gouville-sur-Mer
1</t>
  </si>
  <si>
    <t xml:space="preserve">Hommeril. 1964</t>
  </si>
  <si>
    <t xml:space="preserve">M5</t>
  </si>
  <si>
    <t xml:space="preserve">Gouville-sur-Mer
2</t>
  </si>
  <si>
    <t xml:space="preserve">M6</t>
  </si>
  <si>
    <t xml:space="preserve">Sainteny (Boisgrimot)
01172x0058_S4</t>
  </si>
  <si>
    <t xml:space="preserve">Baize et al.. 1997</t>
  </si>
  <si>
    <t xml:space="preserve">M7</t>
  </si>
  <si>
    <t xml:space="preserve">Sainteny (Culot)
01172x0055_S8</t>
  </si>
  <si>
    <t xml:space="preserve"> Savignean  facies</t>
  </si>
  <si>
    <t xml:space="preserve">M8</t>
  </si>
  <si>
    <t xml:space="preserve">Auvers (Le Mesnil-Raffoville.
01172X0057_S11)</t>
  </si>
  <si>
    <t xml:space="preserve">M9</t>
  </si>
  <si>
    <t xml:space="preserve">St-Germain-sur-Sèves
(01175x0026)</t>
  </si>
  <si>
    <t xml:space="preserve">M10</t>
  </si>
  <si>
    <t xml:space="preserve">Baupte 1
(01171x0008_N3)</t>
  </si>
  <si>
    <t xml:space="preserve">M11</t>
  </si>
  <si>
    <t xml:space="preserve">Baupte 2</t>
  </si>
  <si>
    <t xml:space="preserve">M12</t>
  </si>
  <si>
    <t xml:space="preserve">PENMA-1</t>
  </si>
  <si>
    <t xml:space="preserve">marine terrigeneous
-calcarous sandstone</t>
  </si>
  <si>
    <t xml:space="preserve">Paquet et al.. 2010</t>
  </si>
  <si>
    <t xml:space="preserve">M13</t>
  </si>
  <si>
    <t xml:space="preserve">Dinge
La Motte aux anglais
(02822x0006_SA)</t>
  </si>
  <si>
    <t xml:space="preserve"> Lublean  facies</t>
  </si>
  <si>
    <t xml:space="preserve">Paris and Dadet. 1988
Durand. 1960</t>
  </si>
  <si>
    <t xml:space="preserve">M14</t>
  </si>
  <si>
    <t xml:space="preserve">Dinge
La Mare Durand
(02821x0017_SB1)</t>
  </si>
  <si>
    <t xml:space="preserve">M15</t>
  </si>
  <si>
    <t xml:space="preserve">Feins
(02826x0019_F2)</t>
  </si>
  <si>
    <t xml:space="preserve">M16</t>
  </si>
  <si>
    <t xml:space="preserve">Guipel</t>
  </si>
  <si>
    <t xml:space="preserve">M17</t>
  </si>
  <si>
    <t xml:space="preserve">Vieux-Vy-sur-Couesnon </t>
  </si>
  <si>
    <t xml:space="preserve">M18</t>
  </si>
  <si>
    <t xml:space="preserve">Gahard ?
Le Couralay
(02828x0063_SM16)</t>
  </si>
  <si>
    <t xml:space="preserve">M19</t>
  </si>
  <si>
    <t xml:space="preserve">Gahard ?
Le Bois Roux
Carrière</t>
  </si>
  <si>
    <t xml:space="preserve">M20</t>
  </si>
  <si>
    <t xml:space="preserve">St-Aubin-d'Aubigne
(Beauregard)
02827x0025_PZ4</t>
  </si>
  <si>
    <t xml:space="preserve">Trautmann et al.,1999
Durand. 1960</t>
  </si>
  <si>
    <t xml:space="preserve">M21</t>
  </si>
  <si>
    <t xml:space="preserve">St-Aubin-d'Aubigne
(La Douetee)
02827x0025_PZ4</t>
  </si>
  <si>
    <t xml:space="preserve">M22</t>
  </si>
  <si>
    <t xml:space="preserve">Landujan 1
(03162x0011_S13)</t>
  </si>
  <si>
    <t xml:space="preserve">Paris et al.. 1977
Durand. 1960</t>
  </si>
  <si>
    <t xml:space="preserve">M23</t>
  </si>
  <si>
    <t xml:space="preserve">Landujan 2
(03162x0008_S9)</t>
  </si>
  <si>
    <t xml:space="preserve">M24</t>
  </si>
  <si>
    <t xml:space="preserve">Landujan 3
(03162x0008_S9)</t>
  </si>
  <si>
    <t xml:space="preserve">M25</t>
  </si>
  <si>
    <t xml:space="preserve">Medreac
La Bouexière 1
(02816x0037_S6)</t>
  </si>
  <si>
    <t xml:space="preserve">M26</t>
  </si>
  <si>
    <t xml:space="preserve">Medreac
La Bouexière 2
(02816x0019_P)</t>
  </si>
  <si>
    <t xml:space="preserve">M27</t>
  </si>
  <si>
    <t xml:space="preserve">Loheac
(03874x0003_F)</t>
  </si>
  <si>
    <t xml:space="preserve">agitated marine</t>
  </si>
  <si>
    <t xml:space="preserve">Dadet et al.. 1995</t>
  </si>
  <si>
    <t xml:space="preserve">M28</t>
  </si>
  <si>
    <t xml:space="preserve">Bruz
(03531x0060_FT4)</t>
  </si>
  <si>
    <t xml:space="preserve"> Pontelivian  facies</t>
  </si>
  <si>
    <t xml:space="preserve">tidal_subtidal</t>
  </si>
  <si>
    <t xml:space="preserve">Dadet et al.. 1995
Durand. 1960</t>
  </si>
  <si>
    <t xml:space="preserve">M29</t>
  </si>
  <si>
    <t xml:space="preserve">St-Gregoire
(03172x0003_F)</t>
  </si>
  <si>
    <t xml:space="preserve">M30</t>
  </si>
  <si>
    <t xml:space="preserve">Chaze-Henry
(03898x0057_S1)
</t>
  </si>
  <si>
    <t xml:space="preserve">
Herrouin and Rabu., 1990</t>
  </si>
  <si>
    <t xml:space="preserve">M31</t>
  </si>
  <si>
    <t xml:space="preserve">Noëllet</t>
  </si>
  <si>
    <t xml:space="preserve">Dubreuil et al.. 1989</t>
  </si>
  <si>
    <t xml:space="preserve">M32</t>
  </si>
  <si>
    <t xml:space="preserve">Erbray</t>
  </si>
  <si>
    <t xml:space="preserve">M33</t>
  </si>
  <si>
    <t xml:space="preserve">Les Mortiers </t>
  </si>
  <si>
    <t xml:space="preserve">M34</t>
  </si>
  <si>
    <t xml:space="preserve">Montjean</t>
  </si>
  <si>
    <t xml:space="preserve">Cavet et al.. 1970</t>
  </si>
  <si>
    <t xml:space="preserve">M35</t>
  </si>
  <si>
    <t xml:space="preserve">Les Jarries</t>
  </si>
  <si>
    <t xml:space="preserve">Ters et al.. 1982</t>
  </si>
  <si>
    <t xml:space="preserve">M36</t>
  </si>
  <si>
    <t xml:space="preserve">La Paudière</t>
  </si>
  <si>
    <t xml:space="preserve">Bambier et al.. 1983
</t>
  </si>
  <si>
    <t xml:space="preserve">M37</t>
  </si>
  <si>
    <t xml:space="preserve">La Monerière</t>
  </si>
  <si>
    <t xml:space="preserve">M38</t>
  </si>
  <si>
    <t xml:space="preserve">Tillou</t>
  </si>
  <si>
    <t xml:space="preserve"> Pontilevian  facies</t>
  </si>
  <si>
    <t xml:space="preserve">M39</t>
  </si>
  <si>
    <t xml:space="preserve">La Bruffière - Cleon</t>
  </si>
  <si>
    <t xml:space="preserve">M40</t>
  </si>
  <si>
    <t xml:space="preserve">Treize-Septiers</t>
  </si>
  <si>
    <t xml:space="preserve">M41</t>
  </si>
  <si>
    <t xml:space="preserve">Tournelièvre</t>
  </si>
  <si>
    <t xml:space="preserve">M42</t>
  </si>
  <si>
    <t xml:space="preserve">Les Emonnières</t>
  </si>
  <si>
    <t xml:space="preserve">Ters and Viaud. 1983a</t>
  </si>
  <si>
    <t xml:space="preserve">M43</t>
  </si>
  <si>
    <t xml:space="preserve">Challans</t>
  </si>
  <si>
    <t xml:space="preserve">M44</t>
  </si>
  <si>
    <t xml:space="preserve">La Motte Foucrand</t>
  </si>
  <si>
    <t xml:space="preserve">M45</t>
  </si>
  <si>
    <t xml:space="preserve">Amberre</t>
  </si>
  <si>
    <t xml:space="preserve">Margerel. 1989
Margerel. 2009</t>
  </si>
  <si>
    <t xml:space="preserve">M46</t>
  </si>
  <si>
    <t xml:space="preserve">Pontigne
(04248x0022_F)</t>
  </si>
  <si>
    <t xml:space="preserve">Louail et al.. 1978</t>
  </si>
  <si>
    <t xml:space="preserve">M47</t>
  </si>
  <si>
    <t xml:space="preserve">Noyant 1
(04562x0010_F)</t>
  </si>
  <si>
    <t xml:space="preserve">Courville and Bongrain,
 2003</t>
  </si>
  <si>
    <t xml:space="preserve">M48</t>
  </si>
  <si>
    <t xml:space="preserve">Meigne-le-Vicomte
(Civray)</t>
  </si>
  <si>
    <t xml:space="preserve">Courville and Bongrain. 2003
Manivit et al.. 1991</t>
  </si>
  <si>
    <t xml:space="preserve">M49</t>
  </si>
  <si>
    <t xml:space="preserve">Chanay-sur-Lathan
(04564x0042_S)</t>
  </si>
  <si>
    <t xml:space="preserve">M50</t>
  </si>
  <si>
    <t xml:space="preserve">Manthelan
(05151x0095_F)</t>
  </si>
  <si>
    <t xml:space="preserve">Geological map of Loches</t>
  </si>
  <si>
    <t xml:space="preserve">M51</t>
  </si>
  <si>
    <t xml:space="preserve">Pontlevoy</t>
  </si>
  <si>
    <t xml:space="preserve">Langhien-Serravalien </t>
  </si>
  <si>
    <t xml:space="preserve">M52</t>
  </si>
  <si>
    <t xml:space="preserve">Doue-la-Fontaine 1</t>
  </si>
  <si>
    <t xml:space="preserve">Serravalien</t>
  </si>
  <si>
    <t xml:space="preserve">M53</t>
  </si>
  <si>
    <t xml:space="preserve">Doue-la-Fontaine 2</t>
  </si>
  <si>
    <t xml:space="preserve"> Savignean 
facies NN5</t>
  </si>
  <si>
    <t xml:space="preserve">M54</t>
  </si>
  <si>
    <t xml:space="preserve">Doue-la-Fontaine 3</t>
  </si>
  <si>
    <t xml:space="preserve">P1 - P18</t>
  </si>
  <si>
    <t xml:space="preserve">P1</t>
  </si>
  <si>
    <t xml:space="preserve">Landerneau</t>
  </si>
  <si>
    <t xml:space="preserve">Piacenzian</t>
  </si>
  <si>
    <t xml:space="preserve">pollens and dinocysts</t>
  </si>
  <si>
    <t xml:space="preserve">marine neritic influences
less estuarine influences</t>
  </si>
  <si>
    <t xml:space="preserve">Morzadec-Kerfourn. 1982</t>
  </si>
  <si>
    <t xml:space="preserve">P2</t>
  </si>
  <si>
    <t xml:space="preserve">Lanmerin</t>
  </si>
  <si>
    <t xml:space="preserve">coastal (oyster shells)
estuarine</t>
  </si>
  <si>
    <t xml:space="preserve">Morzadec-Kerfourn. 1997</t>
  </si>
  <si>
    <t xml:space="preserve">P3</t>
  </si>
  <si>
    <t xml:space="preserve">Quemperven</t>
  </si>
  <si>
    <t xml:space="preserve">P4</t>
  </si>
  <si>
    <t xml:space="preserve">Mernel</t>
  </si>
  <si>
    <t xml:space="preserve">Durand. 1960
Morzadec-Kerfourn. 1982</t>
  </si>
  <si>
    <t xml:space="preserve">P5</t>
  </si>
  <si>
    <t xml:space="preserve">Severac</t>
  </si>
  <si>
    <t xml:space="preserve">Fourniguet and Trautmann. 1985</t>
  </si>
  <si>
    <t xml:space="preserve">P6</t>
  </si>
  <si>
    <t xml:space="preserve">Saint-Jean-la-Poterie</t>
  </si>
  <si>
    <t xml:space="preserve">pollens and dinocysts
ostracods_foraminifera</t>
  </si>
  <si>
    <t xml:space="preserve">Fourniguet et al.. 1989</t>
  </si>
  <si>
    <t xml:space="preserve">P7</t>
  </si>
  <si>
    <t xml:space="preserve">Boscq d'Aubigny</t>
  </si>
  <si>
    <t xml:space="preserve">marine betwenn 40-80m</t>
  </si>
  <si>
    <t xml:space="preserve">Garcin et al.. 1997</t>
  </si>
  <si>
    <t xml:space="preserve">P8</t>
  </si>
  <si>
    <t xml:space="preserve">Reguiny</t>
  </si>
  <si>
    <t xml:space="preserve">pollens _ dinocysts ESR</t>
  </si>
  <si>
    <t xml:space="preserve">inner estuary</t>
  </si>
  <si>
    <t xml:space="preserve">Van Vliet-Lanoë et al.. 2002</t>
  </si>
  <si>
    <t xml:space="preserve">P9</t>
  </si>
  <si>
    <t xml:space="preserve">Saint-Jouan-de-l'Isle</t>
  </si>
  <si>
    <t xml:space="preserve">Brault et al.. 2004</t>
  </si>
  <si>
    <t xml:space="preserve">P10</t>
  </si>
  <si>
    <t xml:space="preserve">Gosne</t>
  </si>
  <si>
    <t xml:space="preserve">P11</t>
  </si>
  <si>
    <t xml:space="preserve">Le Rheu</t>
  </si>
  <si>
    <t xml:space="preserve">P12</t>
  </si>
  <si>
    <t xml:space="preserve">Chanteloup</t>
  </si>
  <si>
    <t xml:space="preserve">P13</t>
  </si>
  <si>
    <t xml:space="preserve">Saint-Malo-de-Phily</t>
  </si>
  <si>
    <t xml:space="preserve">outer estuary</t>
  </si>
  <si>
    <t xml:space="preserve">P14</t>
  </si>
  <si>
    <t xml:space="preserve">Lauzach</t>
  </si>
  <si>
    <t xml:space="preserve">P15</t>
  </si>
  <si>
    <t xml:space="preserve">Missilac</t>
  </si>
  <si>
    <t xml:space="preserve">P16</t>
  </si>
  <si>
    <t xml:space="preserve">Quily</t>
  </si>
  <si>
    <t xml:space="preserve">ESR</t>
  </si>
  <si>
    <t xml:space="preserve">P17</t>
  </si>
  <si>
    <t xml:space="preserve">Freigne (La Boullonnaie)</t>
  </si>
  <si>
    <t xml:space="preserve">foraminifera. ostracods. 
pollens. malacofauna</t>
  </si>
  <si>
    <t xml:space="preserve">coastal less than 50 m</t>
  </si>
  <si>
    <t xml:space="preserve">Van Vliet-Lanoë et al.. 2002
Janjou et al.. 1998</t>
  </si>
  <si>
    <t xml:space="preserve">P18</t>
  </si>
  <si>
    <t xml:space="preserve">Esquay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</si>
</sst>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.000"/>
    <numFmt numFmtId="168" formatCode="0.00E+00"/>
    <numFmt numFmtId="169" formatCode="0"/>
    <numFmt numFmtId="170" formatCode="0.000000"/>
  </numFmts>
  <fonts count="5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sz val="9"/>
      <name val="Geneva"/>
      <family val="2"/>
      <charset val="1"/>
    </font>
    <font>
      <b val="true"/>
      <sz val="14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535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i val="true"/>
      <sz val="11"/>
      <color rgb="FF558ED5"/>
      <name val="Calibri"/>
      <family val="2"/>
      <charset val="1"/>
    </font>
    <font>
      <i val="true"/>
      <sz val="11"/>
      <color rgb="FFC0504D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558ED5"/>
      <name val="Calibri"/>
      <family val="2"/>
      <charset val="1"/>
    </font>
    <font>
      <sz val="8"/>
      <color rgb="FF558ED5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i val="true"/>
      <sz val="8"/>
      <color rgb="FFFFFFFF"/>
      <name val="Calibri"/>
      <family val="2"/>
      <charset val="1"/>
    </font>
    <font>
      <b val="true"/>
      <i val="true"/>
      <sz val="8"/>
      <name val="Calibri"/>
      <family val="2"/>
      <charset val="1"/>
    </font>
    <font>
      <b val="true"/>
      <sz val="8"/>
      <name val="Calibri"/>
      <family val="2"/>
      <charset val="1"/>
    </font>
    <font>
      <i val="true"/>
      <sz val="8"/>
      <color rgb="FF558ED5"/>
      <name val="Calibri"/>
      <family val="2"/>
      <charset val="1"/>
    </font>
    <font>
      <i val="true"/>
      <sz val="8"/>
      <name val="Calibri"/>
      <family val="2"/>
      <charset val="1"/>
    </font>
    <font>
      <b val="true"/>
      <sz val="11"/>
      <color rgb="FFC0504D"/>
      <name val="Calibri"/>
      <family val="2"/>
      <charset val="1"/>
    </font>
    <font>
      <b val="true"/>
      <i val="true"/>
      <sz val="8"/>
      <color rgb="FFC0504D"/>
      <name val="Calibri"/>
      <family val="2"/>
      <charset val="1"/>
    </font>
    <font>
      <i val="true"/>
      <sz val="8"/>
      <color rgb="FFC0504D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b val="true"/>
      <i val="true"/>
      <sz val="8"/>
      <color rgb="FF558ED5"/>
      <name val="Calibri"/>
      <family val="2"/>
      <charset val="1"/>
    </font>
    <font>
      <b val="true"/>
      <sz val="8"/>
      <color rgb="FF558ED5"/>
      <name val="Calibri"/>
      <family val="2"/>
      <charset val="1"/>
    </font>
    <font>
      <i val="true"/>
      <sz val="7"/>
      <color rgb="FF000000"/>
      <name val="Calibri"/>
      <family val="2"/>
      <charset val="1"/>
    </font>
    <font>
      <b val="true"/>
      <i val="true"/>
      <sz val="7"/>
      <color rgb="FF000000"/>
      <name val="Calibri"/>
      <family val="2"/>
      <charset val="1"/>
    </font>
    <font>
      <i val="true"/>
      <sz val="7"/>
      <color rgb="FF558ED5"/>
      <name val="Calibri"/>
      <family val="2"/>
      <charset val="1"/>
    </font>
    <font>
      <b val="true"/>
      <i val="true"/>
      <sz val="7"/>
      <name val="Calibri"/>
      <family val="2"/>
      <charset val="1"/>
    </font>
    <font>
      <b val="true"/>
      <i val="true"/>
      <sz val="7"/>
      <color rgb="FFC0504D"/>
      <name val="Calibri"/>
      <family val="2"/>
      <charset val="1"/>
    </font>
    <font>
      <i val="true"/>
      <sz val="7"/>
      <name val="Calibri"/>
      <family val="2"/>
      <charset val="1"/>
    </font>
    <font>
      <b val="true"/>
      <i val="true"/>
      <sz val="7"/>
      <color rgb="FF558ED5"/>
      <name val="Calibri"/>
      <family val="2"/>
      <charset val="1"/>
    </font>
    <font>
      <b val="true"/>
      <i val="true"/>
      <sz val="7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6"/>
      <name val="Calibri"/>
      <family val="2"/>
      <charset val="1"/>
    </font>
    <font>
      <sz val="8"/>
      <name val="Calibri"/>
      <family val="2"/>
      <charset val="1"/>
    </font>
    <font>
      <b val="true"/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BFBFC0"/>
      </patternFill>
    </fill>
    <fill>
      <patternFill patternType="solid">
        <fgColor rgb="FFFF5353"/>
        <bgColor rgb="FFC0504D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A2A2A3"/>
      </patternFill>
    </fill>
    <fill>
      <patternFill patternType="solid">
        <fgColor rgb="FF000000"/>
        <bgColor rgb="FF003300"/>
      </patternFill>
    </fill>
    <fill>
      <patternFill patternType="solid">
        <fgColor rgb="FFBFBFC0"/>
        <bgColor rgb="FFE6B9B8"/>
      </patternFill>
    </fill>
    <fill>
      <patternFill patternType="solid">
        <fgColor rgb="FFA2A2A3"/>
        <bgColor rgb="FFBFBFC0"/>
      </patternFill>
    </fill>
    <fill>
      <patternFill patternType="solid">
        <fgColor rgb="FFFFFFFF"/>
        <bgColor rgb="FFFFFFCC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ck"/>
      <bottom style="medium"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3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4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5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3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5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5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4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5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5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5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3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5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" fillId="6" borderId="2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8" fillId="2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2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1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3" fillId="2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3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8" fillId="2" borderId="0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2" borderId="26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3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3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0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0" borderId="26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2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6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8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2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28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2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2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5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3" fillId="8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8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2" borderId="0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2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2" borderId="27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8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8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8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9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5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2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3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0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28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2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3" fillId="7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7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2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7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32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7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1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0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2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3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1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2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3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1" fillId="0" borderId="2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0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1" fillId="9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4" fillId="9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9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1" fillId="9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3" fillId="9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2" fillId="9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26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9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5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2" fillId="7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0" fillId="7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2" fillId="8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0" fillId="8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6" borderId="2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7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6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2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6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6" fillId="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3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3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1" fillId="9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9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9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2" fillId="7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7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0" fillId="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2" fillId="8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8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0" fillId="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6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1" fillId="7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4" fillId="7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7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5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6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4" xfId="22" builtinId="53" customBuiltin="true"/>
    <cellStyle name="Normal 4 2" xfId="23" builtinId="53" customBuiltin="true"/>
    <cellStyle name="Normal 4 3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2D050"/>
      <rgbColor rgb="FFFFC000"/>
      <rgbColor rgb="FFFF9900"/>
      <rgbColor rgb="FFFF5353"/>
      <rgbColor rgb="FF558ED5"/>
      <rgbColor rgb="FFA2A2A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164.534412955466"/>
    <col collapsed="false" hidden="false" max="1025" min="2" style="0" width="10.6032388663968"/>
  </cols>
  <sheetData>
    <row r="1" customFormat="false" ht="18.75" hidden="false" customHeight="false" outlineLevel="0" collapsed="false">
      <c r="A1" s="1" t="s">
        <v>0</v>
      </c>
    </row>
    <row r="2" customFormat="false" ht="31.5" hidden="false" customHeight="false" outlineLevel="0" collapsed="false">
      <c r="A2" s="2" t="s">
        <v>1</v>
      </c>
    </row>
    <row r="3" customFormat="false" ht="31.5" hidden="false" customHeight="false" outlineLevel="0" collapsed="false">
      <c r="A3" s="2" t="s">
        <v>2</v>
      </c>
    </row>
    <row r="4" customFormat="false" ht="31.5" hidden="false" customHeight="false" outlineLevel="0" collapsed="false">
      <c r="A4" s="2" t="s">
        <v>3</v>
      </c>
    </row>
    <row r="5" customFormat="false" ht="31.5" hidden="false" customHeight="false" outlineLevel="0" collapsed="false">
      <c r="A5" s="2" t="s">
        <v>4</v>
      </c>
    </row>
    <row r="6" customFormat="false" ht="31.5" hidden="false" customHeight="false" outlineLevel="0" collapsed="false">
      <c r="A6" s="2" t="s">
        <v>5</v>
      </c>
    </row>
    <row r="7" customFormat="false" ht="31.5" hidden="false" customHeight="false" outlineLevel="0" collapsed="false">
      <c r="A7" s="2" t="s">
        <v>6</v>
      </c>
    </row>
    <row r="8" customFormat="false" ht="31.5" hidden="false" customHeight="false" outlineLevel="0" collapsed="false">
      <c r="A8" s="2" t="s">
        <v>7</v>
      </c>
    </row>
    <row r="9" customFormat="false" ht="15.75" hidden="false" customHeight="false" outlineLevel="0" collapsed="false">
      <c r="A9" s="2" t="s">
        <v>8</v>
      </c>
    </row>
    <row r="10" customFormat="false" ht="31.5" hidden="false" customHeight="false" outlineLevel="0" collapsed="false">
      <c r="A10" s="2" t="s">
        <v>9</v>
      </c>
    </row>
    <row r="11" customFormat="false" ht="31.5" hidden="false" customHeight="false" outlineLevel="0" collapsed="false">
      <c r="A11" s="2" t="s">
        <v>10</v>
      </c>
    </row>
    <row r="12" customFormat="false" ht="31.5" hidden="false" customHeight="false" outlineLevel="0" collapsed="false">
      <c r="A12" s="2" t="s">
        <v>11</v>
      </c>
    </row>
    <row r="13" customFormat="false" ht="31.5" hidden="false" customHeight="false" outlineLevel="0" collapsed="false">
      <c r="A13" s="2" t="s">
        <v>12</v>
      </c>
    </row>
    <row r="14" customFormat="false" ht="15.75" hidden="false" customHeight="false" outlineLevel="0" collapsed="false">
      <c r="A14" s="2" t="s">
        <v>13</v>
      </c>
    </row>
    <row r="15" customFormat="false" ht="31.5" hidden="false" customHeight="false" outlineLevel="0" collapsed="false">
      <c r="A15" s="2" t="s">
        <v>14</v>
      </c>
    </row>
    <row r="16" customFormat="false" ht="31.5" hidden="false" customHeight="false" outlineLevel="0" collapsed="false">
      <c r="A16" s="2" t="s">
        <v>15</v>
      </c>
    </row>
    <row r="17" customFormat="false" ht="31.5" hidden="false" customHeight="false" outlineLevel="0" collapsed="false">
      <c r="A17" s="2" t="s">
        <v>16</v>
      </c>
    </row>
    <row r="18" customFormat="false" ht="31.5" hidden="false" customHeight="false" outlineLevel="0" collapsed="false">
      <c r="A18" s="2" t="s">
        <v>17</v>
      </c>
    </row>
    <row r="19" customFormat="false" ht="31.5" hidden="false" customHeight="false" outlineLevel="0" collapsed="false">
      <c r="A19" s="2" t="s">
        <v>18</v>
      </c>
    </row>
    <row r="20" customFormat="false" ht="31.5" hidden="false" customHeight="false" outlineLevel="0" collapsed="false">
      <c r="A20" s="2" t="s">
        <v>19</v>
      </c>
    </row>
    <row r="21" customFormat="false" ht="15.75" hidden="false" customHeight="false" outlineLevel="0" collapsed="false">
      <c r="A21" s="2" t="s">
        <v>20</v>
      </c>
    </row>
    <row r="22" customFormat="false" ht="31.5" hidden="false" customHeight="false" outlineLevel="0" collapsed="false">
      <c r="A22" s="2" t="s">
        <v>21</v>
      </c>
    </row>
    <row r="23" customFormat="false" ht="31.5" hidden="false" customHeight="false" outlineLevel="0" collapsed="false">
      <c r="A23" s="2" t="s">
        <v>22</v>
      </c>
    </row>
    <row r="24" customFormat="false" ht="31.5" hidden="false" customHeight="false" outlineLevel="0" collapsed="false">
      <c r="A24" s="2" t="s">
        <v>23</v>
      </c>
    </row>
    <row r="25" customFormat="false" ht="31.5" hidden="false" customHeight="false" outlineLevel="0" collapsed="false">
      <c r="A25" s="2" t="s">
        <v>24</v>
      </c>
    </row>
    <row r="26" customFormat="false" ht="47.25" hidden="false" customHeight="false" outlineLevel="0" collapsed="false">
      <c r="A26" s="2" t="s">
        <v>25</v>
      </c>
    </row>
    <row r="27" customFormat="false" ht="47.25" hidden="false" customHeight="false" outlineLevel="0" collapsed="false">
      <c r="A27" s="2" t="s">
        <v>26</v>
      </c>
    </row>
    <row r="28" customFormat="false" ht="31.5" hidden="false" customHeight="false" outlineLevel="0" collapsed="false">
      <c r="A28" s="2" t="s">
        <v>27</v>
      </c>
    </row>
    <row r="29" customFormat="false" ht="31.5" hidden="false" customHeight="false" outlineLevel="0" collapsed="false">
      <c r="A29" s="2" t="s">
        <v>28</v>
      </c>
    </row>
    <row r="30" customFormat="false" ht="31.5" hidden="false" customHeight="false" outlineLevel="0" collapsed="false">
      <c r="A30" s="2" t="s">
        <v>29</v>
      </c>
    </row>
    <row r="31" customFormat="false" ht="31.5" hidden="false" customHeight="false" outlineLevel="0" collapsed="false">
      <c r="A31" s="2" t="s">
        <v>30</v>
      </c>
    </row>
    <row r="32" customFormat="false" ht="31.5" hidden="false" customHeight="false" outlineLevel="0" collapsed="false">
      <c r="A32" s="2" t="s">
        <v>31</v>
      </c>
    </row>
    <row r="33" customFormat="false" ht="31.5" hidden="false" customHeight="false" outlineLevel="0" collapsed="false">
      <c r="A33" s="2" t="s">
        <v>32</v>
      </c>
    </row>
    <row r="34" customFormat="false" ht="31.5" hidden="false" customHeight="false" outlineLevel="0" collapsed="false">
      <c r="A34" s="2" t="s">
        <v>33</v>
      </c>
    </row>
    <row r="35" customFormat="false" ht="31.5" hidden="false" customHeight="false" outlineLevel="0" collapsed="false">
      <c r="A35" s="2" t="s">
        <v>34</v>
      </c>
    </row>
    <row r="36" customFormat="false" ht="31.5" hidden="false" customHeight="false" outlineLevel="0" collapsed="false">
      <c r="A36" s="2" t="s">
        <v>35</v>
      </c>
    </row>
    <row r="37" customFormat="false" ht="31.5" hidden="false" customHeight="false" outlineLevel="0" collapsed="false">
      <c r="A37" s="2" t="s">
        <v>36</v>
      </c>
    </row>
    <row r="38" customFormat="false" ht="31.5" hidden="false" customHeight="false" outlineLevel="0" collapsed="false">
      <c r="A38" s="2" t="s">
        <v>37</v>
      </c>
    </row>
    <row r="39" customFormat="false" ht="31.5" hidden="false" customHeight="false" outlineLevel="0" collapsed="false">
      <c r="A39" s="2" t="s">
        <v>38</v>
      </c>
    </row>
    <row r="40" customFormat="false" ht="31.5" hidden="false" customHeight="false" outlineLevel="0" collapsed="false">
      <c r="A40" s="2" t="s">
        <v>39</v>
      </c>
    </row>
    <row r="41" customFormat="false" ht="31.5" hidden="false" customHeight="false" outlineLevel="0" collapsed="false">
      <c r="A41" s="2" t="s">
        <v>40</v>
      </c>
    </row>
    <row r="42" customFormat="false" ht="31.5" hidden="false" customHeight="false" outlineLevel="0" collapsed="false">
      <c r="A42" s="2" t="s">
        <v>41</v>
      </c>
    </row>
    <row r="43" customFormat="false" ht="31.5" hidden="false" customHeight="false" outlineLevel="0" collapsed="false">
      <c r="A43" s="2" t="s">
        <v>42</v>
      </c>
    </row>
    <row r="44" customFormat="false" ht="31.5" hidden="false" customHeight="false" outlineLevel="0" collapsed="false">
      <c r="A44" s="2" t="s">
        <v>43</v>
      </c>
    </row>
    <row r="45" customFormat="false" ht="31.5" hidden="false" customHeight="false" outlineLevel="0" collapsed="false">
      <c r="A45" s="2" t="s">
        <v>44</v>
      </c>
    </row>
    <row r="46" customFormat="false" ht="31.5" hidden="false" customHeight="false" outlineLevel="0" collapsed="false">
      <c r="A46" s="2" t="s">
        <v>45</v>
      </c>
    </row>
    <row r="47" customFormat="false" ht="31.5" hidden="false" customHeight="false" outlineLevel="0" collapsed="false">
      <c r="A47" s="2" t="s">
        <v>46</v>
      </c>
    </row>
    <row r="48" customFormat="false" ht="31.5" hidden="false" customHeight="false" outlineLevel="0" collapsed="false">
      <c r="A48" s="2" t="s">
        <v>47</v>
      </c>
    </row>
    <row r="49" customFormat="false" ht="31.5" hidden="false" customHeight="false" outlineLevel="0" collapsed="false">
      <c r="A49" s="2" t="s">
        <v>48</v>
      </c>
    </row>
    <row r="50" customFormat="false" ht="31.5" hidden="false" customHeight="false" outlineLevel="0" collapsed="false">
      <c r="A50" s="2" t="s">
        <v>49</v>
      </c>
    </row>
    <row r="51" customFormat="false" ht="31.5" hidden="false" customHeight="false" outlineLevel="0" collapsed="false">
      <c r="A51" s="2" t="s">
        <v>50</v>
      </c>
    </row>
    <row r="52" customFormat="false" ht="31.5" hidden="false" customHeight="false" outlineLevel="0" collapsed="false">
      <c r="A52" s="2" t="s">
        <v>51</v>
      </c>
    </row>
    <row r="53" customFormat="false" ht="31.5" hidden="false" customHeight="false" outlineLevel="0" collapsed="false">
      <c r="A53" s="2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B1:D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1" activeCellId="0" sqref="B1"/>
    </sheetView>
  </sheetViews>
  <sheetFormatPr defaultRowHeight="15"/>
  <cols>
    <col collapsed="false" hidden="false" max="1" min="1" style="521" width="11.4615384615385"/>
    <col collapsed="false" hidden="false" max="2" min="2" style="521" width="4.92712550607287"/>
    <col collapsed="false" hidden="false" max="3" min="3" style="521" width="18.5303643724696"/>
    <col collapsed="false" hidden="false" max="4" min="4" style="521" width="10.497975708502"/>
    <col collapsed="false" hidden="false" max="5" min="5" style="521" width="11.0323886639676"/>
    <col collapsed="false" hidden="false" max="6" min="6" style="521" width="8.03238866396761"/>
    <col collapsed="false" hidden="false" max="7" min="7" style="521" width="24.7449392712551"/>
    <col collapsed="false" hidden="false" max="8" min="8" style="521" width="7.49797570850202"/>
    <col collapsed="false" hidden="false" max="9" min="9" style="521" width="7.71255060728745"/>
    <col collapsed="false" hidden="false" max="10" min="10" style="521" width="17.995951417004"/>
    <col collapsed="false" hidden="false" max="11" min="11" style="521" width="6.42914979757085"/>
    <col collapsed="false" hidden="false" max="12" min="12" style="521" width="6.63967611336032"/>
    <col collapsed="false" hidden="false" max="13" min="13" style="522" width="9.63967611336032"/>
    <col collapsed="false" hidden="false" max="14" min="14" style="521" width="17.4615384615385"/>
    <col collapsed="false" hidden="false" max="17" min="15" style="521" width="7.71255060728745"/>
    <col collapsed="false" hidden="false" max="21" min="18" style="523" width="7.71255060728745"/>
    <col collapsed="false" hidden="false" max="24" min="22" style="521" width="7.71255060728745"/>
    <col collapsed="false" hidden="false" max="28" min="25" style="523" width="7.71255060728745"/>
    <col collapsed="false" hidden="false" max="31" min="29" style="521" width="7.71255060728745"/>
    <col collapsed="false" hidden="false" max="35" min="32" style="523" width="7.71255060728745"/>
    <col collapsed="false" hidden="false" max="38" min="36" style="521" width="7.71255060728745"/>
    <col collapsed="false" hidden="false" max="42" min="39" style="523" width="7.71255060728745"/>
    <col collapsed="false" hidden="false" max="45" min="43" style="521" width="7.71255060728745"/>
    <col collapsed="false" hidden="false" max="49" min="46" style="523" width="7.71255060728745"/>
    <col collapsed="false" hidden="false" max="52" min="50" style="521" width="7.71255060728745"/>
    <col collapsed="false" hidden="false" max="56" min="53" style="523" width="7.71255060728745"/>
    <col collapsed="false" hidden="false" max="59" min="57" style="521" width="7.71255060728745"/>
    <col collapsed="false" hidden="false" max="63" min="60" style="523" width="7.71255060728745"/>
    <col collapsed="false" hidden="false" max="66" min="64" style="521" width="7.71255060728745"/>
    <col collapsed="false" hidden="false" max="70" min="67" style="523" width="7.71255060728745"/>
    <col collapsed="false" hidden="true" max="73" min="71" style="521" width="0"/>
    <col collapsed="false" hidden="true" max="77" min="74" style="523" width="0"/>
    <col collapsed="false" hidden="false" max="80" min="78" style="521" width="7.71255060728745"/>
    <col collapsed="false" hidden="false" max="84" min="81" style="523" width="7.71255060728745"/>
    <col collapsed="false" hidden="false" max="87" min="85" style="521" width="7.71255060728745"/>
    <col collapsed="false" hidden="false" max="91" min="88" style="523" width="7.71255060728745"/>
    <col collapsed="false" hidden="false" max="93" min="92" style="521" width="7.71255060728745"/>
    <col collapsed="false" hidden="false" max="94" min="94" style="542" width="7.71255060728745"/>
    <col collapsed="false" hidden="false" max="98" min="95" style="523" width="7.71255060728745"/>
    <col collapsed="false" hidden="false" max="101" min="99" style="521" width="7.71255060728745"/>
    <col collapsed="false" hidden="false" max="105" min="102" style="523" width="7.71255060728745"/>
    <col collapsed="false" hidden="false" max="108" min="106" style="521" width="7.71255060728745"/>
    <col collapsed="false" hidden="false" max="112" min="109" style="523" width="7.71255060728745"/>
    <col collapsed="false" hidden="false" max="1025" min="113" style="521" width="11.4615384615385"/>
  </cols>
  <sheetData>
    <row r="1" customFormat="false" ht="30" hidden="false" customHeight="true" outlineLevel="0" collapsed="false">
      <c r="B1" s="524" t="s">
        <v>288</v>
      </c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5" t="s">
        <v>59</v>
      </c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 s="525"/>
      <c r="AB1" s="525"/>
      <c r="AC1" s="525" t="s">
        <v>79</v>
      </c>
      <c r="AD1" s="525"/>
      <c r="AE1" s="525"/>
      <c r="AF1" s="525"/>
      <c r="AG1" s="525"/>
      <c r="AH1" s="525"/>
      <c r="AI1" s="525"/>
      <c r="AJ1" s="525"/>
      <c r="AK1" s="525"/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 t="s">
        <v>289</v>
      </c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 t="s">
        <v>286</v>
      </c>
      <c r="BT1" s="525"/>
      <c r="BU1" s="525"/>
      <c r="BV1" s="525"/>
      <c r="BW1" s="525"/>
      <c r="BX1" s="525"/>
      <c r="BY1" s="525"/>
      <c r="BZ1" s="525" t="s">
        <v>82</v>
      </c>
      <c r="CA1" s="525"/>
      <c r="CB1" s="525"/>
      <c r="CC1" s="525"/>
      <c r="CD1" s="525"/>
      <c r="CE1" s="525"/>
      <c r="CF1" s="525"/>
      <c r="CG1" s="525"/>
      <c r="CH1" s="525"/>
      <c r="CI1" s="525"/>
      <c r="CJ1" s="525"/>
      <c r="CK1" s="525"/>
      <c r="CL1" s="525"/>
      <c r="CM1" s="525"/>
      <c r="CN1" s="525"/>
      <c r="CO1" s="525"/>
      <c r="CP1" s="525"/>
      <c r="CQ1" s="525"/>
      <c r="CR1" s="525"/>
      <c r="CS1" s="525"/>
      <c r="CT1" s="525"/>
      <c r="CU1" s="525"/>
      <c r="CV1" s="525"/>
      <c r="CW1" s="525"/>
      <c r="CX1" s="525"/>
      <c r="CY1" s="525"/>
      <c r="CZ1" s="525"/>
      <c r="DA1" s="525"/>
      <c r="DB1" s="525"/>
      <c r="DC1" s="525"/>
      <c r="DD1" s="525"/>
      <c r="DE1" s="525"/>
      <c r="DF1" s="525"/>
      <c r="DG1" s="525"/>
      <c r="DH1" s="525"/>
    </row>
    <row r="2" customFormat="false" ht="30" hidden="false" customHeight="true" outlineLevel="0" collapsed="false">
      <c r="B2" s="526" t="s">
        <v>290</v>
      </c>
      <c r="C2" s="526" t="s">
        <v>291</v>
      </c>
      <c r="D2" s="526" t="s">
        <v>292</v>
      </c>
      <c r="E2" s="526" t="s">
        <v>293</v>
      </c>
      <c r="F2" s="526" t="s">
        <v>294</v>
      </c>
      <c r="G2" s="526"/>
      <c r="H2" s="526"/>
      <c r="I2" s="526"/>
      <c r="J2" s="526" t="s">
        <v>294</v>
      </c>
      <c r="K2" s="526"/>
      <c r="L2" s="526"/>
      <c r="M2" s="527" t="s">
        <v>295</v>
      </c>
      <c r="N2" s="593" t="s">
        <v>296</v>
      </c>
      <c r="O2" s="594" t="s">
        <v>297</v>
      </c>
      <c r="P2" s="594"/>
      <c r="Q2" s="594"/>
      <c r="R2" s="594"/>
      <c r="S2" s="594"/>
      <c r="T2" s="594"/>
      <c r="U2" s="594"/>
      <c r="V2" s="528" t="s">
        <v>298</v>
      </c>
      <c r="W2" s="528"/>
      <c r="X2" s="528"/>
      <c r="Y2" s="528"/>
      <c r="Z2" s="528"/>
      <c r="AA2" s="528"/>
      <c r="AB2" s="528"/>
      <c r="AC2" s="528" t="s">
        <v>299</v>
      </c>
      <c r="AD2" s="528"/>
      <c r="AE2" s="528"/>
      <c r="AF2" s="528"/>
      <c r="AG2" s="528"/>
      <c r="AH2" s="528"/>
      <c r="AI2" s="528"/>
      <c r="AJ2" s="528" t="s">
        <v>300</v>
      </c>
      <c r="AK2" s="528"/>
      <c r="AL2" s="528"/>
      <c r="AM2" s="528"/>
      <c r="AN2" s="528"/>
      <c r="AO2" s="528"/>
      <c r="AP2" s="528"/>
      <c r="AQ2" s="528" t="s">
        <v>301</v>
      </c>
      <c r="AR2" s="528"/>
      <c r="AS2" s="528"/>
      <c r="AT2" s="528"/>
      <c r="AU2" s="528"/>
      <c r="AV2" s="528"/>
      <c r="AW2" s="528"/>
      <c r="AX2" s="528" t="s">
        <v>302</v>
      </c>
      <c r="AY2" s="528"/>
      <c r="AZ2" s="528"/>
      <c r="BA2" s="528"/>
      <c r="BB2" s="528"/>
      <c r="BC2" s="528"/>
      <c r="BD2" s="528"/>
      <c r="BE2" s="528" t="s">
        <v>93</v>
      </c>
      <c r="BF2" s="528"/>
      <c r="BG2" s="528"/>
      <c r="BH2" s="528"/>
      <c r="BI2" s="528"/>
      <c r="BJ2" s="528"/>
      <c r="BK2" s="528"/>
      <c r="BL2" s="528" t="s">
        <v>303</v>
      </c>
      <c r="BM2" s="528"/>
      <c r="BN2" s="528"/>
      <c r="BO2" s="528"/>
      <c r="BP2" s="528"/>
      <c r="BQ2" s="528"/>
      <c r="BR2" s="528"/>
      <c r="BS2" s="528" t="s">
        <v>94</v>
      </c>
      <c r="BT2" s="528"/>
      <c r="BU2" s="528"/>
      <c r="BV2" s="528"/>
      <c r="BW2" s="528"/>
      <c r="BX2" s="528"/>
      <c r="BY2" s="528"/>
      <c r="BZ2" s="528" t="s">
        <v>304</v>
      </c>
      <c r="CA2" s="528"/>
      <c r="CB2" s="528"/>
      <c r="CC2" s="528"/>
      <c r="CD2" s="528"/>
      <c r="CE2" s="528"/>
      <c r="CF2" s="528"/>
      <c r="CG2" s="528" t="s">
        <v>305</v>
      </c>
      <c r="CH2" s="528"/>
      <c r="CI2" s="528"/>
      <c r="CJ2" s="528"/>
      <c r="CK2" s="528"/>
      <c r="CL2" s="528"/>
      <c r="CM2" s="528"/>
      <c r="CN2" s="528" t="s">
        <v>306</v>
      </c>
      <c r="CO2" s="528"/>
      <c r="CP2" s="528"/>
      <c r="CQ2" s="528"/>
      <c r="CR2" s="528"/>
      <c r="CS2" s="528"/>
      <c r="CT2" s="528"/>
      <c r="CU2" s="529" t="s">
        <v>307</v>
      </c>
      <c r="CV2" s="529"/>
      <c r="CW2" s="529"/>
      <c r="CX2" s="529"/>
      <c r="CY2" s="529"/>
      <c r="CZ2" s="529"/>
      <c r="DA2" s="529"/>
      <c r="DB2" s="528" t="s">
        <v>308</v>
      </c>
      <c r="DC2" s="528"/>
      <c r="DD2" s="528"/>
      <c r="DE2" s="528"/>
      <c r="DF2" s="528"/>
      <c r="DG2" s="528"/>
      <c r="DH2" s="528"/>
    </row>
    <row r="3" customFormat="false" ht="30" hidden="false" customHeight="true" outlineLevel="0" collapsed="false"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7"/>
      <c r="N3" s="593"/>
      <c r="O3" s="526" t="s">
        <v>309</v>
      </c>
      <c r="P3" s="526"/>
      <c r="Q3" s="526"/>
      <c r="R3" s="530" t="s">
        <v>310</v>
      </c>
      <c r="S3" s="530"/>
      <c r="T3" s="530"/>
      <c r="U3" s="531" t="s">
        <v>311</v>
      </c>
      <c r="V3" s="526" t="s">
        <v>309</v>
      </c>
      <c r="W3" s="526"/>
      <c r="X3" s="526"/>
      <c r="Y3" s="530" t="s">
        <v>310</v>
      </c>
      <c r="Z3" s="530"/>
      <c r="AA3" s="530"/>
      <c r="AB3" s="531" t="s">
        <v>311</v>
      </c>
      <c r="AC3" s="526" t="s">
        <v>309</v>
      </c>
      <c r="AD3" s="526"/>
      <c r="AE3" s="526"/>
      <c r="AF3" s="530" t="s">
        <v>310</v>
      </c>
      <c r="AG3" s="530"/>
      <c r="AH3" s="530"/>
      <c r="AI3" s="531" t="s">
        <v>311</v>
      </c>
      <c r="AJ3" s="526" t="s">
        <v>309</v>
      </c>
      <c r="AK3" s="526"/>
      <c r="AL3" s="526"/>
      <c r="AM3" s="530" t="s">
        <v>310</v>
      </c>
      <c r="AN3" s="530"/>
      <c r="AO3" s="530"/>
      <c r="AP3" s="531" t="s">
        <v>311</v>
      </c>
      <c r="AQ3" s="526" t="s">
        <v>309</v>
      </c>
      <c r="AR3" s="526"/>
      <c r="AS3" s="526"/>
      <c r="AT3" s="530" t="s">
        <v>310</v>
      </c>
      <c r="AU3" s="530"/>
      <c r="AV3" s="530"/>
      <c r="AW3" s="531" t="s">
        <v>311</v>
      </c>
      <c r="AX3" s="526" t="s">
        <v>309</v>
      </c>
      <c r="AY3" s="526"/>
      <c r="AZ3" s="526"/>
      <c r="BA3" s="530" t="s">
        <v>310</v>
      </c>
      <c r="BB3" s="530"/>
      <c r="BC3" s="530"/>
      <c r="BD3" s="531" t="s">
        <v>311</v>
      </c>
      <c r="BE3" s="526" t="s">
        <v>309</v>
      </c>
      <c r="BF3" s="526"/>
      <c r="BG3" s="526"/>
      <c r="BH3" s="530" t="s">
        <v>310</v>
      </c>
      <c r="BI3" s="530"/>
      <c r="BJ3" s="530"/>
      <c r="BK3" s="531" t="s">
        <v>311</v>
      </c>
      <c r="BL3" s="526" t="s">
        <v>309</v>
      </c>
      <c r="BM3" s="526"/>
      <c r="BN3" s="526"/>
      <c r="BO3" s="530" t="s">
        <v>310</v>
      </c>
      <c r="BP3" s="530"/>
      <c r="BQ3" s="530"/>
      <c r="BR3" s="531" t="s">
        <v>311</v>
      </c>
      <c r="BS3" s="526" t="s">
        <v>309</v>
      </c>
      <c r="BT3" s="526"/>
      <c r="BU3" s="526"/>
      <c r="BV3" s="530" t="s">
        <v>310</v>
      </c>
      <c r="BW3" s="530"/>
      <c r="BX3" s="530"/>
      <c r="BY3" s="531" t="s">
        <v>311</v>
      </c>
      <c r="BZ3" s="526" t="s">
        <v>309</v>
      </c>
      <c r="CA3" s="526"/>
      <c r="CB3" s="526"/>
      <c r="CC3" s="530" t="s">
        <v>310</v>
      </c>
      <c r="CD3" s="530"/>
      <c r="CE3" s="530"/>
      <c r="CF3" s="531" t="s">
        <v>311</v>
      </c>
      <c r="CG3" s="526" t="s">
        <v>309</v>
      </c>
      <c r="CH3" s="526"/>
      <c r="CI3" s="526"/>
      <c r="CJ3" s="530" t="s">
        <v>310</v>
      </c>
      <c r="CK3" s="530"/>
      <c r="CL3" s="530"/>
      <c r="CM3" s="531" t="s">
        <v>311</v>
      </c>
      <c r="CN3" s="526" t="s">
        <v>309</v>
      </c>
      <c r="CO3" s="526"/>
      <c r="CP3" s="526"/>
      <c r="CQ3" s="530" t="s">
        <v>310</v>
      </c>
      <c r="CR3" s="530"/>
      <c r="CS3" s="530"/>
      <c r="CT3" s="531" t="s">
        <v>311</v>
      </c>
      <c r="CU3" s="526" t="s">
        <v>309</v>
      </c>
      <c r="CV3" s="526"/>
      <c r="CW3" s="526"/>
      <c r="CX3" s="530" t="s">
        <v>310</v>
      </c>
      <c r="CY3" s="530"/>
      <c r="CZ3" s="530"/>
      <c r="DA3" s="531" t="s">
        <v>311</v>
      </c>
      <c r="DB3" s="526" t="s">
        <v>309</v>
      </c>
      <c r="DC3" s="526"/>
      <c r="DD3" s="526"/>
      <c r="DE3" s="530" t="s">
        <v>310</v>
      </c>
      <c r="DF3" s="530"/>
      <c r="DG3" s="530"/>
      <c r="DH3" s="531" t="s">
        <v>311</v>
      </c>
    </row>
    <row r="4" customFormat="false" ht="30" hidden="false" customHeight="true" outlineLevel="0" collapsed="false">
      <c r="B4" s="526"/>
      <c r="C4" s="526"/>
      <c r="D4" s="526"/>
      <c r="E4" s="526"/>
      <c r="F4" s="526" t="s">
        <v>312</v>
      </c>
      <c r="G4" s="526" t="s">
        <v>313</v>
      </c>
      <c r="H4" s="527" t="s">
        <v>314</v>
      </c>
      <c r="I4" s="527" t="s">
        <v>315</v>
      </c>
      <c r="J4" s="527" t="s">
        <v>316</v>
      </c>
      <c r="K4" s="527" t="s">
        <v>317</v>
      </c>
      <c r="L4" s="527" t="s">
        <v>318</v>
      </c>
      <c r="M4" s="527"/>
      <c r="N4" s="593"/>
      <c r="O4" s="526" t="s">
        <v>111</v>
      </c>
      <c r="P4" s="532" t="s">
        <v>319</v>
      </c>
      <c r="Q4" s="526" t="s">
        <v>113</v>
      </c>
      <c r="R4" s="533" t="s">
        <v>111</v>
      </c>
      <c r="S4" s="534" t="s">
        <v>319</v>
      </c>
      <c r="T4" s="535" t="s">
        <v>113</v>
      </c>
      <c r="U4" s="531"/>
      <c r="V4" s="526" t="s">
        <v>111</v>
      </c>
      <c r="W4" s="532" t="s">
        <v>319</v>
      </c>
      <c r="X4" s="526" t="s">
        <v>113</v>
      </c>
      <c r="Y4" s="533" t="s">
        <v>111</v>
      </c>
      <c r="Z4" s="534" t="s">
        <v>319</v>
      </c>
      <c r="AA4" s="535" t="s">
        <v>113</v>
      </c>
      <c r="AB4" s="531"/>
      <c r="AC4" s="526" t="s">
        <v>111</v>
      </c>
      <c r="AD4" s="532" t="s">
        <v>319</v>
      </c>
      <c r="AE4" s="526" t="s">
        <v>113</v>
      </c>
      <c r="AF4" s="533" t="s">
        <v>111</v>
      </c>
      <c r="AG4" s="534" t="s">
        <v>319</v>
      </c>
      <c r="AH4" s="535" t="s">
        <v>113</v>
      </c>
      <c r="AI4" s="531"/>
      <c r="AJ4" s="526" t="s">
        <v>111</v>
      </c>
      <c r="AK4" s="532" t="s">
        <v>319</v>
      </c>
      <c r="AL4" s="526" t="s">
        <v>113</v>
      </c>
      <c r="AM4" s="533" t="s">
        <v>111</v>
      </c>
      <c r="AN4" s="534" t="s">
        <v>319</v>
      </c>
      <c r="AO4" s="535" t="s">
        <v>113</v>
      </c>
      <c r="AP4" s="531"/>
      <c r="AQ4" s="526" t="s">
        <v>111</v>
      </c>
      <c r="AR4" s="532" t="s">
        <v>319</v>
      </c>
      <c r="AS4" s="526" t="s">
        <v>113</v>
      </c>
      <c r="AT4" s="533" t="s">
        <v>111</v>
      </c>
      <c r="AU4" s="534" t="s">
        <v>319</v>
      </c>
      <c r="AV4" s="535" t="s">
        <v>113</v>
      </c>
      <c r="AW4" s="531"/>
      <c r="AX4" s="526" t="s">
        <v>111</v>
      </c>
      <c r="AY4" s="532" t="s">
        <v>319</v>
      </c>
      <c r="AZ4" s="526" t="s">
        <v>113</v>
      </c>
      <c r="BA4" s="533" t="s">
        <v>111</v>
      </c>
      <c r="BB4" s="534" t="s">
        <v>319</v>
      </c>
      <c r="BC4" s="535" t="s">
        <v>113</v>
      </c>
      <c r="BD4" s="531"/>
      <c r="BE4" s="526" t="s">
        <v>111</v>
      </c>
      <c r="BF4" s="532" t="s">
        <v>319</v>
      </c>
      <c r="BG4" s="526" t="s">
        <v>113</v>
      </c>
      <c r="BH4" s="533" t="s">
        <v>111</v>
      </c>
      <c r="BI4" s="534" t="s">
        <v>319</v>
      </c>
      <c r="BJ4" s="535" t="s">
        <v>113</v>
      </c>
      <c r="BK4" s="531"/>
      <c r="BL4" s="526" t="s">
        <v>111</v>
      </c>
      <c r="BM4" s="532" t="s">
        <v>319</v>
      </c>
      <c r="BN4" s="526" t="s">
        <v>113</v>
      </c>
      <c r="BO4" s="533" t="s">
        <v>111</v>
      </c>
      <c r="BP4" s="534" t="s">
        <v>319</v>
      </c>
      <c r="BQ4" s="535" t="s">
        <v>113</v>
      </c>
      <c r="BR4" s="531"/>
      <c r="BS4" s="526" t="s">
        <v>111</v>
      </c>
      <c r="BT4" s="532" t="s">
        <v>319</v>
      </c>
      <c r="BU4" s="526" t="s">
        <v>113</v>
      </c>
      <c r="BV4" s="533" t="s">
        <v>111</v>
      </c>
      <c r="BW4" s="534" t="s">
        <v>319</v>
      </c>
      <c r="BX4" s="535" t="s">
        <v>113</v>
      </c>
      <c r="BY4" s="531"/>
      <c r="BZ4" s="526" t="s">
        <v>111</v>
      </c>
      <c r="CA4" s="532" t="s">
        <v>319</v>
      </c>
      <c r="CB4" s="526" t="s">
        <v>113</v>
      </c>
      <c r="CC4" s="533" t="s">
        <v>111</v>
      </c>
      <c r="CD4" s="534" t="s">
        <v>319</v>
      </c>
      <c r="CE4" s="535" t="s">
        <v>113</v>
      </c>
      <c r="CF4" s="531"/>
      <c r="CG4" s="526" t="s">
        <v>111</v>
      </c>
      <c r="CH4" s="532" t="s">
        <v>319</v>
      </c>
      <c r="CI4" s="526" t="s">
        <v>113</v>
      </c>
      <c r="CJ4" s="533" t="s">
        <v>111</v>
      </c>
      <c r="CK4" s="534" t="s">
        <v>319</v>
      </c>
      <c r="CL4" s="535" t="s">
        <v>113</v>
      </c>
      <c r="CM4" s="531"/>
      <c r="CN4" s="526" t="s">
        <v>111</v>
      </c>
      <c r="CO4" s="532" t="s">
        <v>319</v>
      </c>
      <c r="CP4" s="602" t="s">
        <v>113</v>
      </c>
      <c r="CQ4" s="533" t="s">
        <v>111</v>
      </c>
      <c r="CR4" s="534" t="s">
        <v>319</v>
      </c>
      <c r="CS4" s="535" t="s">
        <v>113</v>
      </c>
      <c r="CT4" s="531"/>
      <c r="CU4" s="526" t="s">
        <v>111</v>
      </c>
      <c r="CV4" s="532" t="s">
        <v>319</v>
      </c>
      <c r="CW4" s="526" t="s">
        <v>113</v>
      </c>
      <c r="CX4" s="533" t="s">
        <v>111</v>
      </c>
      <c r="CY4" s="534" t="s">
        <v>319</v>
      </c>
      <c r="CZ4" s="535" t="s">
        <v>113</v>
      </c>
      <c r="DA4" s="531"/>
      <c r="DB4" s="526" t="s">
        <v>111</v>
      </c>
      <c r="DC4" s="532" t="s">
        <v>319</v>
      </c>
      <c r="DD4" s="526" t="s">
        <v>113</v>
      </c>
      <c r="DE4" s="533" t="s">
        <v>111</v>
      </c>
      <c r="DF4" s="534" t="s">
        <v>319</v>
      </c>
      <c r="DG4" s="535" t="s">
        <v>113</v>
      </c>
      <c r="DH4" s="531"/>
    </row>
    <row r="5" customFormat="false" ht="33.95" hidden="false" customHeight="true" outlineLevel="0" collapsed="false">
      <c r="B5" s="536" t="s">
        <v>486</v>
      </c>
      <c r="C5" s="537" t="s">
        <v>487</v>
      </c>
      <c r="D5" s="538" t="n">
        <v>48.342343</v>
      </c>
      <c r="E5" s="538" t="n">
        <v>-2.009862</v>
      </c>
      <c r="F5" s="537" t="s">
        <v>488</v>
      </c>
      <c r="G5" s="539" t="s">
        <v>489</v>
      </c>
      <c r="H5" s="537" t="n">
        <v>11.6</v>
      </c>
      <c r="I5" s="537" t="n">
        <v>16</v>
      </c>
      <c r="J5" s="539" t="s">
        <v>324</v>
      </c>
      <c r="K5" s="537" t="n">
        <v>0</v>
      </c>
      <c r="L5" s="537" t="n">
        <v>50</v>
      </c>
      <c r="M5" s="603" t="n">
        <v>23</v>
      </c>
      <c r="N5" s="541" t="s">
        <v>490</v>
      </c>
      <c r="O5" s="542" t="n">
        <f aca="false">LANGHIAN_PARAM_GTS12!$E$89</f>
        <v>24.65</v>
      </c>
      <c r="P5" s="543" t="n">
        <f aca="false">LANGHIAN_PARAM_GTS12!$E$84</f>
        <v>91.3445161290322</v>
      </c>
      <c r="Q5" s="542" t="n">
        <f aca="false">LANGHIAN_PARAM_GTS12!$E$90</f>
        <v>158.23</v>
      </c>
      <c r="R5" s="523" t="n">
        <f aca="false">$M5-Q5+$K5</f>
        <v>-135.23</v>
      </c>
      <c r="S5" s="544" t="n">
        <f aca="false">$M5 - P5 + (($K5) + ($L5))/2</f>
        <v>-43.3445161290323</v>
      </c>
      <c r="T5" s="523" t="n">
        <f aca="false">$M5-O5+$L5</f>
        <v>48.35</v>
      </c>
      <c r="U5" s="545" t="n">
        <f aca="false">T5-R5</f>
        <v>183.58</v>
      </c>
      <c r="V5" s="542" t="n">
        <f aca="false">LANGHIAN_PARAM_GTS12!$E$58</f>
        <v>66.0846</v>
      </c>
      <c r="W5" s="543" t="n">
        <f aca="false">LANGHIAN_PARAM_GTS12!$E$53</f>
        <v>103.552</v>
      </c>
      <c r="X5" s="542" t="n">
        <f aca="false">LANGHIAN_PARAM_GTS12!$E$59</f>
        <v>138.355</v>
      </c>
      <c r="Y5" s="523" t="n">
        <f aca="false">$M5-X5+$K5</f>
        <v>-115.355</v>
      </c>
      <c r="Z5" s="544" t="n">
        <f aca="false">$M5 - W5 + (($K5) + ($L5))/2</f>
        <v>-55.552</v>
      </c>
      <c r="AA5" s="523" t="n">
        <f aca="false">$M5-V5+$L5</f>
        <v>6.91540000000001</v>
      </c>
      <c r="AB5" s="545" t="n">
        <f aca="false">AA5-Y5</f>
        <v>122.2704</v>
      </c>
      <c r="AC5" s="542" t="n">
        <f aca="false">LANGHIAN_PARAM_GTS12!$E$149</f>
        <v>-29</v>
      </c>
      <c r="AD5" s="543" t="n">
        <f aca="false">LANGHIAN_PARAM_GTS12!$E$144</f>
        <v>-0.297592904074468</v>
      </c>
      <c r="AE5" s="542" t="n">
        <f aca="false">LANGHIAN_PARAM_GTS12!$E$150</f>
        <v>33.9016</v>
      </c>
      <c r="AF5" s="523" t="n">
        <f aca="false">$M5-AE5+$K5</f>
        <v>-10.9016</v>
      </c>
      <c r="AG5" s="544" t="n">
        <f aca="false">$M5 - AD5 + (($K5) + ($L5))/2</f>
        <v>48.2975929040745</v>
      </c>
      <c r="AH5" s="523" t="n">
        <f aca="false">$M5-AC5+$L5</f>
        <v>102</v>
      </c>
      <c r="AI5" s="545" t="n">
        <f aca="false">AH5-AF5</f>
        <v>112.9016</v>
      </c>
      <c r="AJ5" s="542" t="n">
        <f aca="false">LANGHIAN_PARAM_GTS12!$E$176</f>
        <v>8.3028</v>
      </c>
      <c r="AK5" s="543" t="n">
        <f aca="false">LANGHIAN_PARAM_GTS12!$E$171</f>
        <v>24.8385833333333</v>
      </c>
      <c r="AL5" s="542" t="n">
        <f aca="false">LANGHIAN_PARAM_GTS12!$E$177</f>
        <v>41.5285</v>
      </c>
      <c r="AM5" s="523" t="n">
        <f aca="false">$M5-AL5+$K5</f>
        <v>-18.5285</v>
      </c>
      <c r="AN5" s="544" t="n">
        <f aca="false">$M5 - AK5 + (($K5) + ($L5))/2</f>
        <v>23.1614166666667</v>
      </c>
      <c r="AO5" s="523" t="n">
        <f aca="false">$M5-AJ5+$L5</f>
        <v>64.6972</v>
      </c>
      <c r="AP5" s="545" t="n">
        <f aca="false">AO5-AM5</f>
        <v>83.2257</v>
      </c>
      <c r="AQ5" s="542" t="n">
        <f aca="false">LANGHIAN_PARAM_GTS12!$E$265</f>
        <v>-34</v>
      </c>
      <c r="AR5" s="543" t="n">
        <f aca="false">LANGHIAN_PARAM_GTS12!$E$260</f>
        <v>5.53660721597826</v>
      </c>
      <c r="AS5" s="542" t="n">
        <f aca="false">LANGHIAN_PARAM_GTS12!$E$266</f>
        <v>41.83955</v>
      </c>
      <c r="AT5" s="523" t="n">
        <f aca="false">$M5-AS5+$K5</f>
        <v>-18.83955</v>
      </c>
      <c r="AU5" s="544" t="n">
        <f aca="false">$M5 - AR5 + (($K5) + ($L5))/2</f>
        <v>42.4633927840217</v>
      </c>
      <c r="AV5" s="523" t="n">
        <f aca="false">$M5-AQ5+$L5</f>
        <v>107</v>
      </c>
      <c r="AW5" s="545" t="n">
        <f aca="false">AV5-AT5</f>
        <v>125.83955</v>
      </c>
      <c r="AX5" s="542" t="n">
        <f aca="false">LANGHIAN_PARAM_GTS12!$E$242</f>
        <v>-11</v>
      </c>
      <c r="AY5" s="543" t="n">
        <f aca="false">LANGHIAN_PARAM_GTS12!$E$237</f>
        <v>20.2</v>
      </c>
      <c r="AZ5" s="542" t="n">
        <f aca="false">LANGHIAN_PARAM_GTS12!$E$243</f>
        <v>50.2</v>
      </c>
      <c r="BA5" s="523" t="n">
        <f aca="false">$M5-AZ5+$K5</f>
        <v>-27.2</v>
      </c>
      <c r="BB5" s="544" t="n">
        <f aca="false">$M5 - AY5 + (($K5) + ($L5))/2</f>
        <v>27.8</v>
      </c>
      <c r="BC5" s="523" t="n">
        <f aca="false">$M5-AX5+$L5</f>
        <v>84</v>
      </c>
      <c r="BD5" s="545" t="n">
        <f aca="false">BC5-BA5</f>
        <v>111.2</v>
      </c>
      <c r="BE5" s="542" t="n">
        <f aca="false">LANGHIAN_PARAM_GTS12!$E$303</f>
        <v>35.4300639999998</v>
      </c>
      <c r="BF5" s="543" t="n">
        <f aca="false">LANGHIAN_PARAM_GTS12!$E$293</f>
        <v>61.4333666666667</v>
      </c>
      <c r="BG5" s="542" t="n">
        <f aca="false">LANGHIAN_PARAM_GTS12!$E$304</f>
        <v>86.760971</v>
      </c>
      <c r="BH5" s="523" t="n">
        <f aca="false">$M5-BG5+$K5</f>
        <v>-63.760971</v>
      </c>
      <c r="BI5" s="544" t="n">
        <f aca="false">$M5 - BF5 + (($K5) + ($L5))/2</f>
        <v>-13.4333666666667</v>
      </c>
      <c r="BJ5" s="523" t="n">
        <f aca="false">$M5-BE5+$L5</f>
        <v>37.5699360000002</v>
      </c>
      <c r="BK5" s="545" t="n">
        <f aca="false">BJ5-BH5</f>
        <v>101.330907</v>
      </c>
      <c r="BL5" s="542" t="n">
        <f aca="false">LANGHIAN_PARAM_GTS12!$E$536</f>
        <v>14.9</v>
      </c>
      <c r="BM5" s="543" t="n">
        <f aca="false">LANGHIAN_PARAM_GTS12!$E$528</f>
        <v>27.9</v>
      </c>
      <c r="BN5" s="542" t="n">
        <f aca="false">LANGHIAN_PARAM_GTS12!$E$537</f>
        <v>43.4</v>
      </c>
      <c r="BO5" s="523" t="n">
        <f aca="false">$M5-BN5+$K5</f>
        <v>-20.4</v>
      </c>
      <c r="BP5" s="544" t="n">
        <f aca="false">$M5 - BM5 + (($K5) + ($L5))/2</f>
        <v>20.1</v>
      </c>
      <c r="BQ5" s="523" t="n">
        <f aca="false">$M5-BL5+$L5</f>
        <v>58.1</v>
      </c>
      <c r="BR5" s="545" t="n">
        <f aca="false">BQ5-BO5</f>
        <v>78.5</v>
      </c>
      <c r="BS5" s="542" t="n">
        <f aca="false">LANGHIAN_PARAM_GTS12!$E$346</f>
        <v>-8.12</v>
      </c>
      <c r="BT5" s="543" t="n">
        <f aca="false">LANGHIAN_PARAM_GTS12!$E$336</f>
        <v>5.48377777777778</v>
      </c>
      <c r="BU5" s="542" t="n">
        <f aca="false">LANGHIAN_PARAM_GTS12!$E$347</f>
        <v>17.68</v>
      </c>
      <c r="BV5" s="523" t="n">
        <f aca="false">$M5-BU5+$K5</f>
        <v>5.32</v>
      </c>
      <c r="BW5" s="544" t="n">
        <f aca="false">$M5 - BT5 + (($K5) + ($L5))/2</f>
        <v>42.5162222222222</v>
      </c>
      <c r="BX5" s="523" t="n">
        <f aca="false">$M5-BS5+$L5</f>
        <v>81.12</v>
      </c>
      <c r="BY5" s="545" t="n">
        <f aca="false">BX5-BV5</f>
        <v>75.8</v>
      </c>
      <c r="BZ5" s="595" t="n">
        <f aca="false">LANGHIAN_PARAM_GTS12!$E$384</f>
        <v>33</v>
      </c>
      <c r="CA5" s="596" t="n">
        <f aca="false">LANGHIAN_PARAM_GTS12!$E$383</f>
        <v>33</v>
      </c>
      <c r="CB5" s="595" t="n">
        <f aca="false">LANGHIAN_PARAM_GTS12!$E$385</f>
        <v>33</v>
      </c>
      <c r="CC5" s="597" t="n">
        <f aca="false">$M5-CB5+$K5</f>
        <v>-10</v>
      </c>
      <c r="CD5" s="598" t="n">
        <f aca="false">$M5 - CA5 + (($K5) + ($L5))/2</f>
        <v>15</v>
      </c>
      <c r="CE5" s="597" t="n">
        <f aca="false">$M5-BZ5+$L5</f>
        <v>40</v>
      </c>
      <c r="CF5" s="599" t="n">
        <f aca="false">CE5-CC5</f>
        <v>50</v>
      </c>
      <c r="CG5" s="595" t="n">
        <f aca="false">LANGHIAN_PARAM_GTS12!$E$403</f>
        <v>-9</v>
      </c>
      <c r="CH5" s="596" t="n">
        <f aca="false">LANGHIAN_PARAM_GTS12!$E$402</f>
        <v>-9</v>
      </c>
      <c r="CI5" s="595" t="n">
        <f aca="false">LANGHIAN_PARAM_GTS12!$E$404</f>
        <v>-9</v>
      </c>
      <c r="CJ5" s="597" t="n">
        <f aca="false">$M5-CI5+$K5</f>
        <v>32</v>
      </c>
      <c r="CK5" s="598" t="n">
        <f aca="false">$M5 - CH5 + (($K5) + ($L5))/2</f>
        <v>57</v>
      </c>
      <c r="CL5" s="597" t="n">
        <f aca="false">$M5-CG5+$L5</f>
        <v>82</v>
      </c>
      <c r="CM5" s="599" t="n">
        <f aca="false">CL5-CJ5</f>
        <v>50</v>
      </c>
      <c r="CN5" s="546" t="n">
        <f aca="false">LANGHIAN_PARAM_GTS12!$E$426</f>
        <v>4</v>
      </c>
      <c r="CO5" s="547" t="n">
        <f aca="false">LANGHIAN_PARAM_GTS12!$E$425</f>
        <v>4</v>
      </c>
      <c r="CP5" s="546" t="n">
        <f aca="false">LANGHIAN_PARAM_GTS12!$E$427</f>
        <v>4</v>
      </c>
      <c r="CQ5" s="548" t="n">
        <f aca="false">$M5-CP5+$K5</f>
        <v>19</v>
      </c>
      <c r="CR5" s="549" t="n">
        <f aca="false">$M5 - CO5 + (($K5) + ($L5))/2</f>
        <v>44</v>
      </c>
      <c r="CS5" s="548" t="n">
        <f aca="false">$M5-CN5+$L5</f>
        <v>69</v>
      </c>
      <c r="CT5" s="550" t="n">
        <f aca="false">CS5-CQ5</f>
        <v>50</v>
      </c>
      <c r="CU5" s="546" t="n">
        <f aca="false">LANGHIAN_PARAM_GTS12!$E$449</f>
        <v>-1</v>
      </c>
      <c r="CV5" s="547" t="n">
        <f aca="false">LANGHIAN_PARAM_GTS12!$E$448</f>
        <v>-1</v>
      </c>
      <c r="CW5" s="546" t="n">
        <f aca="false">LANGHIAN_PARAM_GTS12!$E$450</f>
        <v>-1</v>
      </c>
      <c r="CX5" s="548" t="n">
        <f aca="false">$M5-CW5+$K5</f>
        <v>24</v>
      </c>
      <c r="CY5" s="549" t="n">
        <f aca="false">$M5 - CV5 + (($K5) + ($L5))/2</f>
        <v>49</v>
      </c>
      <c r="CZ5" s="548" t="n">
        <f aca="false">$M5-CU5+$L5</f>
        <v>74</v>
      </c>
      <c r="DA5" s="550" t="n">
        <f aca="false">CZ5-CX5</f>
        <v>50</v>
      </c>
      <c r="DB5" s="542" t="n">
        <f aca="false">LANGHIAN_PARAM_GTS12!$E$489</f>
        <v>-14.6</v>
      </c>
      <c r="DC5" s="543" t="n">
        <f aca="false">LANGHIAN_PARAM_GTS12!$E$481</f>
        <v>1.767055875</v>
      </c>
      <c r="DD5" s="542" t="n">
        <f aca="false">LANGHIAN_PARAM_GTS12!$E$490</f>
        <v>33</v>
      </c>
      <c r="DE5" s="523" t="n">
        <f aca="false">$M5-DD5+$K5</f>
        <v>-10</v>
      </c>
      <c r="DF5" s="544" t="n">
        <f aca="false">$M5 - DC5 + (($K5) + ($L5))/2</f>
        <v>46.232944125</v>
      </c>
      <c r="DG5" s="523" t="n">
        <f aca="false">$M5-DB5+$L5</f>
        <v>87.6</v>
      </c>
      <c r="DH5" s="545" t="n">
        <f aca="false">DG5-DE5</f>
        <v>97.6</v>
      </c>
    </row>
    <row r="6" customFormat="false" ht="33.95" hidden="false" customHeight="true" outlineLevel="0" collapsed="false">
      <c r="B6" s="536" t="s">
        <v>491</v>
      </c>
      <c r="C6" s="537" t="s">
        <v>492</v>
      </c>
      <c r="D6" s="538" t="n">
        <v>48.345638</v>
      </c>
      <c r="E6" s="538" t="n">
        <v>-1.330012</v>
      </c>
      <c r="F6" s="537" t="s">
        <v>488</v>
      </c>
      <c r="G6" s="539" t="s">
        <v>493</v>
      </c>
      <c r="H6" s="537" t="n">
        <v>11.6</v>
      </c>
      <c r="I6" s="537" t="n">
        <v>16</v>
      </c>
      <c r="J6" s="539" t="s">
        <v>332</v>
      </c>
      <c r="K6" s="537" t="n">
        <v>15</v>
      </c>
      <c r="L6" s="537" t="n">
        <v>50</v>
      </c>
      <c r="M6" s="603" t="n">
        <v>100</v>
      </c>
      <c r="N6" s="541" t="s">
        <v>494</v>
      </c>
      <c r="O6" s="542" t="n">
        <f aca="false">LANGHIAN_PARAM_GTS12!$E$89</f>
        <v>24.65</v>
      </c>
      <c r="P6" s="543" t="n">
        <f aca="false">LANGHIAN_PARAM_GTS12!$E$84</f>
        <v>91.3445161290322</v>
      </c>
      <c r="Q6" s="542" t="n">
        <f aca="false">LANGHIAN_PARAM_GTS12!$E$90</f>
        <v>158.23</v>
      </c>
      <c r="R6" s="523" t="n">
        <f aca="false">$M6-Q6+$K6</f>
        <v>-43.23</v>
      </c>
      <c r="S6" s="544" t="n">
        <f aca="false">$M6 - P6 + (($K6) + ($L6))/2</f>
        <v>41.1554838709678</v>
      </c>
      <c r="T6" s="523" t="n">
        <f aca="false">$M6-O6+$L6</f>
        <v>125.35</v>
      </c>
      <c r="U6" s="545" t="n">
        <f aca="false">T6-R6</f>
        <v>168.58</v>
      </c>
      <c r="V6" s="542" t="n">
        <f aca="false">LANGHIAN_PARAM_GTS12!$E$58</f>
        <v>66.0846</v>
      </c>
      <c r="W6" s="543" t="n">
        <f aca="false">LANGHIAN_PARAM_GTS12!$E$53</f>
        <v>103.552</v>
      </c>
      <c r="X6" s="542" t="n">
        <f aca="false">LANGHIAN_PARAM_GTS12!$E$59</f>
        <v>138.355</v>
      </c>
      <c r="Y6" s="523" t="n">
        <f aca="false">$M6-X6+$K6</f>
        <v>-23.355</v>
      </c>
      <c r="Z6" s="544" t="n">
        <f aca="false">$M6 - W6 + (($K6) + ($L6))/2</f>
        <v>28.948</v>
      </c>
      <c r="AA6" s="523" t="n">
        <f aca="false">$M6-V6+$L6</f>
        <v>83.9154</v>
      </c>
      <c r="AB6" s="545" t="n">
        <f aca="false">AA6-Y6</f>
        <v>107.2704</v>
      </c>
      <c r="AC6" s="542" t="n">
        <f aca="false">LANGHIAN_PARAM_GTS12!$E$149</f>
        <v>-29</v>
      </c>
      <c r="AD6" s="543" t="n">
        <f aca="false">LANGHIAN_PARAM_GTS12!$E$144</f>
        <v>-0.297592904074468</v>
      </c>
      <c r="AE6" s="542" t="n">
        <f aca="false">LANGHIAN_PARAM_GTS12!$E$150</f>
        <v>33.9016</v>
      </c>
      <c r="AF6" s="523" t="n">
        <f aca="false">$M6-AE6+$K6</f>
        <v>81.0984</v>
      </c>
      <c r="AG6" s="544" t="n">
        <f aca="false">$M6 - AD6 + (($K6) + ($L6))/2</f>
        <v>132.797592904074</v>
      </c>
      <c r="AH6" s="523" t="n">
        <f aca="false">$M6-AC6+$L6</f>
        <v>179</v>
      </c>
      <c r="AI6" s="545" t="n">
        <f aca="false">AH6-AF6</f>
        <v>97.9016</v>
      </c>
      <c r="AJ6" s="542" t="n">
        <f aca="false">LANGHIAN_PARAM_GTS12!$E$176</f>
        <v>8.3028</v>
      </c>
      <c r="AK6" s="543" t="n">
        <f aca="false">LANGHIAN_PARAM_GTS12!$E$171</f>
        <v>24.8385833333333</v>
      </c>
      <c r="AL6" s="542" t="n">
        <f aca="false">LANGHIAN_PARAM_GTS12!$E$177</f>
        <v>41.5285</v>
      </c>
      <c r="AM6" s="523" t="n">
        <f aca="false">$M6-AL6+$K6</f>
        <v>73.4715</v>
      </c>
      <c r="AN6" s="544" t="n">
        <f aca="false">$M6 - AK6 + (($K6) + ($L6))/2</f>
        <v>107.661416666667</v>
      </c>
      <c r="AO6" s="523" t="n">
        <f aca="false">$M6-AJ6+$L6</f>
        <v>141.6972</v>
      </c>
      <c r="AP6" s="545" t="n">
        <f aca="false">AO6-AM6</f>
        <v>68.2257</v>
      </c>
      <c r="AQ6" s="542" t="n">
        <f aca="false">LANGHIAN_PARAM_GTS12!$E$265</f>
        <v>-34</v>
      </c>
      <c r="AR6" s="543" t="n">
        <f aca="false">LANGHIAN_PARAM_GTS12!$E$260</f>
        <v>5.53660721597826</v>
      </c>
      <c r="AS6" s="542" t="n">
        <f aca="false">LANGHIAN_PARAM_GTS12!$E$266</f>
        <v>41.83955</v>
      </c>
      <c r="AT6" s="523" t="n">
        <f aca="false">$M6-AS6+$K6</f>
        <v>73.16045</v>
      </c>
      <c r="AU6" s="544" t="n">
        <f aca="false">$M6 - AR6 + (($K6) + ($L6))/2</f>
        <v>126.963392784022</v>
      </c>
      <c r="AV6" s="523" t="n">
        <f aca="false">$M6-AQ6+$L6</f>
        <v>184</v>
      </c>
      <c r="AW6" s="545" t="n">
        <f aca="false">AV6-AT6</f>
        <v>110.83955</v>
      </c>
      <c r="AX6" s="542" t="n">
        <f aca="false">LANGHIAN_PARAM_GTS12!$E$242</f>
        <v>-11</v>
      </c>
      <c r="AY6" s="543" t="n">
        <f aca="false">LANGHIAN_PARAM_GTS12!$E$237</f>
        <v>20.2</v>
      </c>
      <c r="AZ6" s="542" t="n">
        <f aca="false">LANGHIAN_PARAM_GTS12!$E$243</f>
        <v>50.2</v>
      </c>
      <c r="BA6" s="523" t="n">
        <f aca="false">$M6-AZ6+$K6</f>
        <v>64.8</v>
      </c>
      <c r="BB6" s="544" t="n">
        <f aca="false">$M6 - AY6 + (($K6) + ($L6))/2</f>
        <v>112.3</v>
      </c>
      <c r="BC6" s="523" t="n">
        <f aca="false">$M6-AX6+$L6</f>
        <v>161</v>
      </c>
      <c r="BD6" s="545" t="n">
        <f aca="false">BC6-BA6</f>
        <v>96.2</v>
      </c>
      <c r="BE6" s="542" t="n">
        <f aca="false">LANGHIAN_PARAM_GTS12!$E$303</f>
        <v>35.4300639999998</v>
      </c>
      <c r="BF6" s="543" t="n">
        <f aca="false">LANGHIAN_PARAM_GTS12!$E$293</f>
        <v>61.4333666666667</v>
      </c>
      <c r="BG6" s="542" t="n">
        <f aca="false">LANGHIAN_PARAM_GTS12!$E$304</f>
        <v>86.760971</v>
      </c>
      <c r="BH6" s="523" t="n">
        <f aca="false">$M6-BG6+$K6</f>
        <v>28.239029</v>
      </c>
      <c r="BI6" s="544" t="n">
        <f aca="false">$M6 - BF6 + (($K6) + ($L6))/2</f>
        <v>71.0666333333333</v>
      </c>
      <c r="BJ6" s="523" t="n">
        <f aca="false">$M6-BE6+$L6</f>
        <v>114.569936</v>
      </c>
      <c r="BK6" s="545" t="n">
        <f aca="false">BJ6-BH6</f>
        <v>86.3309070000003</v>
      </c>
      <c r="BL6" s="542" t="n">
        <f aca="false">LANGHIAN_PARAM_GTS12!$E$536</f>
        <v>14.9</v>
      </c>
      <c r="BM6" s="543" t="n">
        <f aca="false">LANGHIAN_PARAM_GTS12!$E$528</f>
        <v>27.9</v>
      </c>
      <c r="BN6" s="542" t="n">
        <f aca="false">LANGHIAN_PARAM_GTS12!$E$537</f>
        <v>43.4</v>
      </c>
      <c r="BO6" s="523" t="n">
        <f aca="false">$M6-BN6+$K6</f>
        <v>71.6</v>
      </c>
      <c r="BP6" s="544" t="n">
        <f aca="false">$M6 - BM6 + (($K6) + ($L6))/2</f>
        <v>104.6</v>
      </c>
      <c r="BQ6" s="523" t="n">
        <f aca="false">$M6-BL6+$L6</f>
        <v>135.1</v>
      </c>
      <c r="BR6" s="545" t="n">
        <f aca="false">BQ6-BO6</f>
        <v>63.5</v>
      </c>
      <c r="BS6" s="542" t="n">
        <f aca="false">LANGHIAN_PARAM_GTS12!$E$346</f>
        <v>-8.12</v>
      </c>
      <c r="BT6" s="543" t="n">
        <f aca="false">LANGHIAN_PARAM_GTS12!$E$336</f>
        <v>5.48377777777778</v>
      </c>
      <c r="BU6" s="542" t="n">
        <f aca="false">LANGHIAN_PARAM_GTS12!$E$347</f>
        <v>17.68</v>
      </c>
      <c r="BV6" s="523" t="n">
        <f aca="false">$M6-BU6+$K6</f>
        <v>97.32</v>
      </c>
      <c r="BW6" s="544" t="n">
        <f aca="false">$M6 - BT6 + (($K6) + ($L6))/2</f>
        <v>127.016222222222</v>
      </c>
      <c r="BX6" s="523" t="n">
        <f aca="false">$M6-BS6+$L6</f>
        <v>158.12</v>
      </c>
      <c r="BY6" s="545" t="n">
        <f aca="false">BX6-BV6</f>
        <v>60.8</v>
      </c>
      <c r="BZ6" s="595" t="n">
        <f aca="false">LANGHIAN_PARAM_GTS12!$E$384</f>
        <v>33</v>
      </c>
      <c r="CA6" s="596" t="n">
        <f aca="false">LANGHIAN_PARAM_GTS12!$E$383</f>
        <v>33</v>
      </c>
      <c r="CB6" s="595" t="n">
        <f aca="false">LANGHIAN_PARAM_GTS12!$E$385</f>
        <v>33</v>
      </c>
      <c r="CC6" s="597" t="n">
        <f aca="false">$M6-CB6+$K6</f>
        <v>82</v>
      </c>
      <c r="CD6" s="598" t="n">
        <f aca="false">$M6 - CA6 + (($K6) + ($L6))/2</f>
        <v>99.5</v>
      </c>
      <c r="CE6" s="597" t="n">
        <f aca="false">$M6-BZ6+$L6</f>
        <v>117</v>
      </c>
      <c r="CF6" s="599" t="n">
        <f aca="false">CE6-CC6</f>
        <v>35</v>
      </c>
      <c r="CG6" s="595" t="n">
        <f aca="false">LANGHIAN_PARAM_GTS12!$E$403</f>
        <v>-9</v>
      </c>
      <c r="CH6" s="596" t="n">
        <f aca="false">LANGHIAN_PARAM_GTS12!$E$402</f>
        <v>-9</v>
      </c>
      <c r="CI6" s="595" t="n">
        <f aca="false">LANGHIAN_PARAM_GTS12!$E$404</f>
        <v>-9</v>
      </c>
      <c r="CJ6" s="597" t="n">
        <f aca="false">$M6-CI6+$K6</f>
        <v>124</v>
      </c>
      <c r="CK6" s="598" t="n">
        <f aca="false">$M6 - CH6 + (($K6) + ($L6))/2</f>
        <v>141.5</v>
      </c>
      <c r="CL6" s="597" t="n">
        <f aca="false">$M6-CG6+$L6</f>
        <v>159</v>
      </c>
      <c r="CM6" s="599" t="n">
        <f aca="false">CL6-CJ6</f>
        <v>35</v>
      </c>
      <c r="CN6" s="546" t="n">
        <f aca="false">LANGHIAN_PARAM_GTS12!$E$426</f>
        <v>4</v>
      </c>
      <c r="CO6" s="547" t="n">
        <f aca="false">LANGHIAN_PARAM_GTS12!$E$425</f>
        <v>4</v>
      </c>
      <c r="CP6" s="546" t="n">
        <f aca="false">LANGHIAN_PARAM_GTS12!$E$427</f>
        <v>4</v>
      </c>
      <c r="CQ6" s="548" t="n">
        <f aca="false">$M6-CP6+$K6</f>
        <v>111</v>
      </c>
      <c r="CR6" s="549" t="n">
        <f aca="false">$M6 - CO6 + (($K6) + ($L6))/2</f>
        <v>128.5</v>
      </c>
      <c r="CS6" s="548" t="n">
        <f aca="false">$M6-CN6+$L6</f>
        <v>146</v>
      </c>
      <c r="CT6" s="550" t="n">
        <f aca="false">CS6-CQ6</f>
        <v>35</v>
      </c>
      <c r="CU6" s="546" t="n">
        <f aca="false">LANGHIAN_PARAM_GTS12!$E$449</f>
        <v>-1</v>
      </c>
      <c r="CV6" s="547" t="n">
        <f aca="false">LANGHIAN_PARAM_GTS12!$E$448</f>
        <v>-1</v>
      </c>
      <c r="CW6" s="546" t="n">
        <f aca="false">LANGHIAN_PARAM_GTS12!$E$450</f>
        <v>-1</v>
      </c>
      <c r="CX6" s="548" t="n">
        <f aca="false">$M6-CW6+$K6</f>
        <v>116</v>
      </c>
      <c r="CY6" s="549" t="n">
        <f aca="false">$M6 - CV6 + (($K6) + ($L6))/2</f>
        <v>133.5</v>
      </c>
      <c r="CZ6" s="548" t="n">
        <f aca="false">$M6-CU6+$L6</f>
        <v>151</v>
      </c>
      <c r="DA6" s="550" t="n">
        <f aca="false">CZ6-CX6</f>
        <v>35</v>
      </c>
      <c r="DB6" s="542" t="n">
        <f aca="false">LANGHIAN_PARAM_GTS12!$E$489</f>
        <v>-14.6</v>
      </c>
      <c r="DC6" s="543" t="n">
        <f aca="false">LANGHIAN_PARAM_GTS12!$E$481</f>
        <v>1.767055875</v>
      </c>
      <c r="DD6" s="542" t="n">
        <f aca="false">LANGHIAN_PARAM_GTS12!$E$490</f>
        <v>33</v>
      </c>
      <c r="DE6" s="523" t="n">
        <f aca="false">$M6-DD6+$K6</f>
        <v>82</v>
      </c>
      <c r="DF6" s="544" t="n">
        <f aca="false">$M6 - DC6 + (($K6) + ($L6))/2</f>
        <v>130.732944125</v>
      </c>
      <c r="DG6" s="523" t="n">
        <f aca="false">$M6-DB6+$L6</f>
        <v>164.6</v>
      </c>
      <c r="DH6" s="545" t="n">
        <f aca="false">DG6-DE6</f>
        <v>82.6</v>
      </c>
    </row>
    <row r="7" customFormat="false" ht="33.95" hidden="false" customHeight="true" outlineLevel="0" collapsed="false">
      <c r="B7" s="536" t="s">
        <v>495</v>
      </c>
      <c r="C7" s="537" t="s">
        <v>424</v>
      </c>
      <c r="D7" s="538" t="n">
        <v>48.044098</v>
      </c>
      <c r="E7" s="538" t="n">
        <v>-1.719002</v>
      </c>
      <c r="F7" s="537" t="s">
        <v>488</v>
      </c>
      <c r="G7" s="539" t="s">
        <v>496</v>
      </c>
      <c r="H7" s="537" t="n">
        <v>11.6</v>
      </c>
      <c r="I7" s="537" t="n">
        <v>16</v>
      </c>
      <c r="J7" s="539" t="s">
        <v>497</v>
      </c>
      <c r="K7" s="537" t="n">
        <v>0</v>
      </c>
      <c r="L7" s="537" t="n">
        <v>15</v>
      </c>
      <c r="M7" s="603" t="n">
        <v>39</v>
      </c>
      <c r="N7" s="541" t="s">
        <v>498</v>
      </c>
      <c r="O7" s="542" t="n">
        <f aca="false">LANGHIAN_PARAM_GTS12!$E$89</f>
        <v>24.65</v>
      </c>
      <c r="P7" s="543" t="n">
        <f aca="false">LANGHIAN_PARAM_GTS12!$E$84</f>
        <v>91.3445161290322</v>
      </c>
      <c r="Q7" s="542" t="n">
        <f aca="false">LANGHIAN_PARAM_GTS12!$E$90</f>
        <v>158.23</v>
      </c>
      <c r="R7" s="523" t="n">
        <f aca="false">$M7-Q7+$K7</f>
        <v>-119.23</v>
      </c>
      <c r="S7" s="544" t="n">
        <f aca="false">$M7 - P7 + (($K7) + ($L7))/2</f>
        <v>-44.8445161290322</v>
      </c>
      <c r="T7" s="523" t="n">
        <f aca="false">$M7-O7+$L7</f>
        <v>29.35</v>
      </c>
      <c r="U7" s="545" t="n">
        <f aca="false">T7-R7</f>
        <v>148.58</v>
      </c>
      <c r="V7" s="542" t="n">
        <f aca="false">LANGHIAN_PARAM_GTS12!$E$58</f>
        <v>66.0846</v>
      </c>
      <c r="W7" s="543" t="n">
        <f aca="false">LANGHIAN_PARAM_GTS12!$E$53</f>
        <v>103.552</v>
      </c>
      <c r="X7" s="542" t="n">
        <f aca="false">LANGHIAN_PARAM_GTS12!$E$59</f>
        <v>138.355</v>
      </c>
      <c r="Y7" s="523" t="n">
        <f aca="false">$M7-X7+$K7</f>
        <v>-99.355</v>
      </c>
      <c r="Z7" s="544" t="n">
        <f aca="false">$M7 - W7 + (($K7) + ($L7))/2</f>
        <v>-57.052</v>
      </c>
      <c r="AA7" s="523" t="n">
        <f aca="false">$M7-V7+$L7</f>
        <v>-12.0846</v>
      </c>
      <c r="AB7" s="545" t="n">
        <f aca="false">AA7-Y7</f>
        <v>87.2704</v>
      </c>
      <c r="AC7" s="542" t="n">
        <f aca="false">LANGHIAN_PARAM_GTS12!$E$149</f>
        <v>-29</v>
      </c>
      <c r="AD7" s="543" t="n">
        <f aca="false">LANGHIAN_PARAM_GTS12!$E$144</f>
        <v>-0.297592904074468</v>
      </c>
      <c r="AE7" s="542" t="n">
        <f aca="false">LANGHIAN_PARAM_GTS12!$E$150</f>
        <v>33.9016</v>
      </c>
      <c r="AF7" s="523" t="n">
        <f aca="false">$M7-AE7+$K7</f>
        <v>5.0984</v>
      </c>
      <c r="AG7" s="544" t="n">
        <f aca="false">$M7 - AD7 + (($K7) + ($L7))/2</f>
        <v>46.7975929040745</v>
      </c>
      <c r="AH7" s="523" t="n">
        <f aca="false">$M7-AC7+$L7</f>
        <v>83</v>
      </c>
      <c r="AI7" s="545" t="n">
        <f aca="false">AH7-AF7</f>
        <v>77.9016</v>
      </c>
      <c r="AJ7" s="542" t="n">
        <f aca="false">LANGHIAN_PARAM_GTS12!$E$176</f>
        <v>8.3028</v>
      </c>
      <c r="AK7" s="543" t="n">
        <f aca="false">LANGHIAN_PARAM_GTS12!$E$171</f>
        <v>24.8385833333333</v>
      </c>
      <c r="AL7" s="542" t="n">
        <f aca="false">LANGHIAN_PARAM_GTS12!$E$177</f>
        <v>41.5285</v>
      </c>
      <c r="AM7" s="523" t="n">
        <f aca="false">$M7-AL7+$K7</f>
        <v>-2.5285</v>
      </c>
      <c r="AN7" s="544" t="n">
        <f aca="false">$M7 - AK7 + (($K7) + ($L7))/2</f>
        <v>21.6614166666667</v>
      </c>
      <c r="AO7" s="523" t="n">
        <f aca="false">$M7-AJ7+$L7</f>
        <v>45.6972</v>
      </c>
      <c r="AP7" s="545" t="n">
        <f aca="false">AO7-AM7</f>
        <v>48.2257</v>
      </c>
      <c r="AQ7" s="542" t="n">
        <f aca="false">LANGHIAN_PARAM_GTS12!$E$265</f>
        <v>-34</v>
      </c>
      <c r="AR7" s="543" t="n">
        <f aca="false">LANGHIAN_PARAM_GTS12!$E$260</f>
        <v>5.53660721597826</v>
      </c>
      <c r="AS7" s="542" t="n">
        <f aca="false">LANGHIAN_PARAM_GTS12!$E$266</f>
        <v>41.83955</v>
      </c>
      <c r="AT7" s="523" t="n">
        <f aca="false">$M7-AS7+$K7</f>
        <v>-2.83955</v>
      </c>
      <c r="AU7" s="544" t="n">
        <f aca="false">$M7 - AR7 + (($K7) + ($L7))/2</f>
        <v>40.9633927840217</v>
      </c>
      <c r="AV7" s="523" t="n">
        <f aca="false">$M7-AQ7+$L7</f>
        <v>88</v>
      </c>
      <c r="AW7" s="545" t="n">
        <f aca="false">AV7-AT7</f>
        <v>90.83955</v>
      </c>
      <c r="AX7" s="542" t="n">
        <f aca="false">LANGHIAN_PARAM_GTS12!$E$242</f>
        <v>-11</v>
      </c>
      <c r="AY7" s="543" t="n">
        <f aca="false">LANGHIAN_PARAM_GTS12!$E$237</f>
        <v>20.2</v>
      </c>
      <c r="AZ7" s="542" t="n">
        <f aca="false">LANGHIAN_PARAM_GTS12!$E$243</f>
        <v>50.2</v>
      </c>
      <c r="BA7" s="523" t="n">
        <f aca="false">$M7-AZ7+$K7</f>
        <v>-11.2</v>
      </c>
      <c r="BB7" s="544" t="n">
        <f aca="false">$M7 - AY7 + (($K7) + ($L7))/2</f>
        <v>26.3</v>
      </c>
      <c r="BC7" s="523" t="n">
        <f aca="false">$M7-AX7+$L7</f>
        <v>65</v>
      </c>
      <c r="BD7" s="545" t="n">
        <f aca="false">BC7-BA7</f>
        <v>76.2</v>
      </c>
      <c r="BE7" s="542" t="n">
        <f aca="false">LANGHIAN_PARAM_GTS12!$E$303</f>
        <v>35.4300639999998</v>
      </c>
      <c r="BF7" s="543" t="n">
        <f aca="false">LANGHIAN_PARAM_GTS12!$E$293</f>
        <v>61.4333666666667</v>
      </c>
      <c r="BG7" s="542" t="n">
        <f aca="false">LANGHIAN_PARAM_GTS12!$E$304</f>
        <v>86.760971</v>
      </c>
      <c r="BH7" s="523" t="n">
        <f aca="false">$M7-BG7+$K7</f>
        <v>-47.760971</v>
      </c>
      <c r="BI7" s="544" t="n">
        <f aca="false">$M7 - BF7 + (($K7) + ($L7))/2</f>
        <v>-14.9333666666667</v>
      </c>
      <c r="BJ7" s="523" t="n">
        <f aca="false">$M7-BE7+$L7</f>
        <v>18.5699360000002</v>
      </c>
      <c r="BK7" s="545" t="n">
        <f aca="false">BJ7-BH7</f>
        <v>66.3309070000003</v>
      </c>
      <c r="BL7" s="542" t="n">
        <f aca="false">LANGHIAN_PARAM_GTS12!$E$536</f>
        <v>14.9</v>
      </c>
      <c r="BM7" s="543" t="n">
        <f aca="false">LANGHIAN_PARAM_GTS12!$E$528</f>
        <v>27.9</v>
      </c>
      <c r="BN7" s="542" t="n">
        <f aca="false">LANGHIAN_PARAM_GTS12!$E$537</f>
        <v>43.4</v>
      </c>
      <c r="BO7" s="523" t="n">
        <f aca="false">$M7-BN7+$K7</f>
        <v>-4.4</v>
      </c>
      <c r="BP7" s="544" t="n">
        <f aca="false">$M7 - BM7 + (($K7) + ($L7))/2</f>
        <v>18.6</v>
      </c>
      <c r="BQ7" s="523" t="n">
        <f aca="false">$M7-BL7+$L7</f>
        <v>39.1</v>
      </c>
      <c r="BR7" s="545" t="n">
        <f aca="false">BQ7-BO7</f>
        <v>43.5</v>
      </c>
      <c r="BS7" s="542" t="n">
        <f aca="false">LANGHIAN_PARAM_GTS12!$E$346</f>
        <v>-8.12</v>
      </c>
      <c r="BT7" s="543" t="n">
        <f aca="false">LANGHIAN_PARAM_GTS12!$E$336</f>
        <v>5.48377777777778</v>
      </c>
      <c r="BU7" s="542" t="n">
        <f aca="false">LANGHIAN_PARAM_GTS12!$E$347</f>
        <v>17.68</v>
      </c>
      <c r="BV7" s="523" t="n">
        <f aca="false">$M7-BU7+$K7</f>
        <v>21.32</v>
      </c>
      <c r="BW7" s="544" t="n">
        <f aca="false">$M7 - BT7 + (($K7) + ($L7))/2</f>
        <v>41.0162222222222</v>
      </c>
      <c r="BX7" s="523" t="n">
        <f aca="false">$M7-BS7+$L7</f>
        <v>62.12</v>
      </c>
      <c r="BY7" s="545" t="n">
        <f aca="false">BX7-BV7</f>
        <v>40.8</v>
      </c>
      <c r="BZ7" s="595" t="n">
        <f aca="false">LANGHIAN_PARAM_GTS12!$E$384</f>
        <v>33</v>
      </c>
      <c r="CA7" s="596" t="n">
        <f aca="false">LANGHIAN_PARAM_GTS12!$E$383</f>
        <v>33</v>
      </c>
      <c r="CB7" s="595" t="n">
        <f aca="false">LANGHIAN_PARAM_GTS12!$E$385</f>
        <v>33</v>
      </c>
      <c r="CC7" s="597" t="n">
        <f aca="false">$M7-CB7+$K7</f>
        <v>6</v>
      </c>
      <c r="CD7" s="598" t="n">
        <f aca="false">$M7 - CA7 + (($K7) + ($L7))/2</f>
        <v>13.5</v>
      </c>
      <c r="CE7" s="597" t="n">
        <f aca="false">$M7-BZ7+$L7</f>
        <v>21</v>
      </c>
      <c r="CF7" s="599" t="n">
        <f aca="false">CE7-CC7</f>
        <v>15</v>
      </c>
      <c r="CG7" s="595" t="n">
        <f aca="false">LANGHIAN_PARAM_GTS12!$E$403</f>
        <v>-9</v>
      </c>
      <c r="CH7" s="596" t="n">
        <f aca="false">LANGHIAN_PARAM_GTS12!$E$402</f>
        <v>-9</v>
      </c>
      <c r="CI7" s="595" t="n">
        <f aca="false">LANGHIAN_PARAM_GTS12!$E$404</f>
        <v>-9</v>
      </c>
      <c r="CJ7" s="597" t="n">
        <f aca="false">$M7-CI7+$K7</f>
        <v>48</v>
      </c>
      <c r="CK7" s="598" t="n">
        <f aca="false">$M7 - CH7 + (($K7) + ($L7))/2</f>
        <v>55.5</v>
      </c>
      <c r="CL7" s="597" t="n">
        <f aca="false">$M7-CG7+$L7</f>
        <v>63</v>
      </c>
      <c r="CM7" s="599" t="n">
        <f aca="false">CL7-CJ7</f>
        <v>15</v>
      </c>
      <c r="CN7" s="546" t="n">
        <f aca="false">LANGHIAN_PARAM_GTS12!$E$426</f>
        <v>4</v>
      </c>
      <c r="CO7" s="547" t="n">
        <f aca="false">LANGHIAN_PARAM_GTS12!$E$425</f>
        <v>4</v>
      </c>
      <c r="CP7" s="546" t="n">
        <f aca="false">LANGHIAN_PARAM_GTS12!$E$427</f>
        <v>4</v>
      </c>
      <c r="CQ7" s="548" t="n">
        <f aca="false">$M7-CP7+$K7</f>
        <v>35</v>
      </c>
      <c r="CR7" s="549" t="n">
        <f aca="false">$M7 - CO7 + (($K7) + ($L7))/2</f>
        <v>42.5</v>
      </c>
      <c r="CS7" s="548" t="n">
        <f aca="false">$M7-CN7+$L7</f>
        <v>50</v>
      </c>
      <c r="CT7" s="550" t="n">
        <f aca="false">CS7-CQ7</f>
        <v>15</v>
      </c>
      <c r="CU7" s="546" t="n">
        <f aca="false">LANGHIAN_PARAM_GTS12!$E$449</f>
        <v>-1</v>
      </c>
      <c r="CV7" s="547" t="n">
        <f aca="false">LANGHIAN_PARAM_GTS12!$E$448</f>
        <v>-1</v>
      </c>
      <c r="CW7" s="546" t="n">
        <f aca="false">LANGHIAN_PARAM_GTS12!$E$450</f>
        <v>-1</v>
      </c>
      <c r="CX7" s="548" t="n">
        <f aca="false">$M7-CW7+$K7</f>
        <v>40</v>
      </c>
      <c r="CY7" s="549" t="n">
        <f aca="false">$M7 - CV7 + (($K7) + ($L7))/2</f>
        <v>47.5</v>
      </c>
      <c r="CZ7" s="548" t="n">
        <f aca="false">$M7-CU7+$L7</f>
        <v>55</v>
      </c>
      <c r="DA7" s="550" t="n">
        <f aca="false">CZ7-CX7</f>
        <v>15</v>
      </c>
      <c r="DB7" s="542" t="n">
        <f aca="false">LANGHIAN_PARAM_GTS12!$E$489</f>
        <v>-14.6</v>
      </c>
      <c r="DC7" s="543" t="n">
        <f aca="false">LANGHIAN_PARAM_GTS12!$E$481</f>
        <v>1.767055875</v>
      </c>
      <c r="DD7" s="542" t="n">
        <f aca="false">LANGHIAN_PARAM_GTS12!$E$490</f>
        <v>33</v>
      </c>
      <c r="DE7" s="523" t="n">
        <f aca="false">$M7-DD7+$K7</f>
        <v>6</v>
      </c>
      <c r="DF7" s="544" t="n">
        <f aca="false">$M7 - DC7 + (($K7) + ($L7))/2</f>
        <v>44.732944125</v>
      </c>
      <c r="DG7" s="523" t="n">
        <f aca="false">$M7-DB7+$L7</f>
        <v>68.6</v>
      </c>
      <c r="DH7" s="545" t="n">
        <f aca="false">DG7-DE7</f>
        <v>62.6</v>
      </c>
    </row>
    <row r="8" customFormat="false" ht="33.95" hidden="false" customHeight="true" outlineLevel="0" collapsed="false">
      <c r="B8" s="536" t="s">
        <v>499</v>
      </c>
      <c r="C8" s="539" t="s">
        <v>500</v>
      </c>
      <c r="D8" s="538" t="n">
        <v>49.123442</v>
      </c>
      <c r="E8" s="538" t="n">
        <v>-1.634379</v>
      </c>
      <c r="F8" s="537" t="s">
        <v>488</v>
      </c>
      <c r="G8" s="539" t="s">
        <v>493</v>
      </c>
      <c r="H8" s="537" t="n">
        <v>11.6</v>
      </c>
      <c r="I8" s="537" t="n">
        <v>16</v>
      </c>
      <c r="J8" s="537" t="s">
        <v>332</v>
      </c>
      <c r="K8" s="537" t="n">
        <v>15</v>
      </c>
      <c r="L8" s="537" t="n">
        <v>50</v>
      </c>
      <c r="M8" s="603" t="n">
        <v>-10</v>
      </c>
      <c r="N8" s="541" t="s">
        <v>501</v>
      </c>
      <c r="O8" s="542" t="n">
        <f aca="false">LANGHIAN_PARAM_GTS12!$E$89</f>
        <v>24.65</v>
      </c>
      <c r="P8" s="543" t="n">
        <f aca="false">LANGHIAN_PARAM_GTS12!$E$84</f>
        <v>91.3445161290322</v>
      </c>
      <c r="Q8" s="542" t="n">
        <f aca="false">LANGHIAN_PARAM_GTS12!$E$90</f>
        <v>158.23</v>
      </c>
      <c r="R8" s="523" t="n">
        <f aca="false">$M8-Q8+$K8</f>
        <v>-153.23</v>
      </c>
      <c r="S8" s="544" t="n">
        <f aca="false">$M8 - P8 + (($K8) + ($L8))/2</f>
        <v>-68.8445161290322</v>
      </c>
      <c r="T8" s="523" t="n">
        <f aca="false">$M8-O8+$L8</f>
        <v>15.35</v>
      </c>
      <c r="U8" s="545" t="n">
        <f aca="false">T8-R8</f>
        <v>168.58</v>
      </c>
      <c r="V8" s="542" t="n">
        <f aca="false">LANGHIAN_PARAM_GTS12!$E$58</f>
        <v>66.0846</v>
      </c>
      <c r="W8" s="543" t="n">
        <f aca="false">LANGHIAN_PARAM_GTS12!$E$53</f>
        <v>103.552</v>
      </c>
      <c r="X8" s="542" t="n">
        <f aca="false">LANGHIAN_PARAM_GTS12!$E$59</f>
        <v>138.355</v>
      </c>
      <c r="Y8" s="523" t="n">
        <f aca="false">$M8-X8+$K8</f>
        <v>-133.355</v>
      </c>
      <c r="Z8" s="544" t="n">
        <f aca="false">$M8 - W8 + (($K8) + ($L8))/2</f>
        <v>-81.052</v>
      </c>
      <c r="AA8" s="523" t="n">
        <f aca="false">$M8-V8+$L8</f>
        <v>-26.0846</v>
      </c>
      <c r="AB8" s="545" t="n">
        <f aca="false">AA8-Y8</f>
        <v>107.2704</v>
      </c>
      <c r="AC8" s="542" t="n">
        <f aca="false">LANGHIAN_PARAM_GTS12!$E$149</f>
        <v>-29</v>
      </c>
      <c r="AD8" s="543" t="n">
        <f aca="false">LANGHIAN_PARAM_GTS12!$E$144</f>
        <v>-0.297592904074468</v>
      </c>
      <c r="AE8" s="542" t="n">
        <f aca="false">LANGHIAN_PARAM_GTS12!$E$150</f>
        <v>33.9016</v>
      </c>
      <c r="AF8" s="523" t="n">
        <f aca="false">$M8-AE8+$K8</f>
        <v>-28.9016</v>
      </c>
      <c r="AG8" s="544" t="n">
        <f aca="false">$M8 - AD8 + (($K8) + ($L8))/2</f>
        <v>22.7975929040745</v>
      </c>
      <c r="AH8" s="523" t="n">
        <f aca="false">$M8-AC8+$L8</f>
        <v>69</v>
      </c>
      <c r="AI8" s="545" t="n">
        <f aca="false">AH8-AF8</f>
        <v>97.9016</v>
      </c>
      <c r="AJ8" s="542" t="n">
        <f aca="false">LANGHIAN_PARAM_GTS12!$E$176</f>
        <v>8.3028</v>
      </c>
      <c r="AK8" s="543" t="n">
        <f aca="false">LANGHIAN_PARAM_GTS12!$E$171</f>
        <v>24.8385833333333</v>
      </c>
      <c r="AL8" s="542" t="n">
        <f aca="false">LANGHIAN_PARAM_GTS12!$E$177</f>
        <v>41.5285</v>
      </c>
      <c r="AM8" s="523" t="n">
        <f aca="false">$M8-AL8+$K8</f>
        <v>-36.5285</v>
      </c>
      <c r="AN8" s="544" t="n">
        <f aca="false">$M8 - AK8 + (($K8) + ($L8))/2</f>
        <v>-2.33858333333333</v>
      </c>
      <c r="AO8" s="523" t="n">
        <f aca="false">$M8-AJ8+$L8</f>
        <v>31.6972</v>
      </c>
      <c r="AP8" s="545" t="n">
        <f aca="false">AO8-AM8</f>
        <v>68.2257</v>
      </c>
      <c r="AQ8" s="542" t="n">
        <f aca="false">LANGHIAN_PARAM_GTS12!$E$265</f>
        <v>-34</v>
      </c>
      <c r="AR8" s="543" t="n">
        <f aca="false">LANGHIAN_PARAM_GTS12!$E$260</f>
        <v>5.53660721597826</v>
      </c>
      <c r="AS8" s="542" t="n">
        <f aca="false">LANGHIAN_PARAM_GTS12!$E$266</f>
        <v>41.83955</v>
      </c>
      <c r="AT8" s="523" t="n">
        <f aca="false">$M8-AS8+$K8</f>
        <v>-36.83955</v>
      </c>
      <c r="AU8" s="544" t="n">
        <f aca="false">$M8 - AR8 + (($K8) + ($L8))/2</f>
        <v>16.9633927840217</v>
      </c>
      <c r="AV8" s="523" t="n">
        <f aca="false">$M8-AQ8+$L8</f>
        <v>74</v>
      </c>
      <c r="AW8" s="545" t="n">
        <f aca="false">AV8-AT8</f>
        <v>110.83955</v>
      </c>
      <c r="AX8" s="542" t="n">
        <f aca="false">LANGHIAN_PARAM_GTS12!$E$242</f>
        <v>-11</v>
      </c>
      <c r="AY8" s="543" t="n">
        <f aca="false">LANGHIAN_PARAM_GTS12!$E$237</f>
        <v>20.2</v>
      </c>
      <c r="AZ8" s="542" t="n">
        <f aca="false">LANGHIAN_PARAM_GTS12!$E$243</f>
        <v>50.2</v>
      </c>
      <c r="BA8" s="523" t="n">
        <f aca="false">$M8-AZ8+$K8</f>
        <v>-45.2</v>
      </c>
      <c r="BB8" s="544" t="n">
        <f aca="false">$M8 - AY8 + (($K8) + ($L8))/2</f>
        <v>2.3</v>
      </c>
      <c r="BC8" s="523" t="n">
        <f aca="false">$M8-AX8+$L8</f>
        <v>51</v>
      </c>
      <c r="BD8" s="545" t="n">
        <f aca="false">BC8-BA8</f>
        <v>96.2</v>
      </c>
      <c r="BE8" s="542" t="n">
        <f aca="false">LANGHIAN_PARAM_GTS12!$E$303</f>
        <v>35.4300639999998</v>
      </c>
      <c r="BF8" s="543" t="n">
        <f aca="false">LANGHIAN_PARAM_GTS12!$E$293</f>
        <v>61.4333666666667</v>
      </c>
      <c r="BG8" s="542" t="n">
        <f aca="false">LANGHIAN_PARAM_GTS12!$E$304</f>
        <v>86.760971</v>
      </c>
      <c r="BH8" s="523" t="n">
        <f aca="false">$M8-BG8+$K8</f>
        <v>-81.760971</v>
      </c>
      <c r="BI8" s="544" t="n">
        <f aca="false">$M8 - BF8 + (($K8) + ($L8))/2</f>
        <v>-38.9333666666667</v>
      </c>
      <c r="BJ8" s="523" t="n">
        <f aca="false">$M8-BE8+$L8</f>
        <v>4.56993600000021</v>
      </c>
      <c r="BK8" s="545" t="n">
        <f aca="false">BJ8-BH8</f>
        <v>86.3309070000003</v>
      </c>
      <c r="BL8" s="542" t="n">
        <f aca="false">LANGHIAN_PARAM_GTS12!$E$536</f>
        <v>14.9</v>
      </c>
      <c r="BM8" s="543" t="n">
        <f aca="false">LANGHIAN_PARAM_GTS12!$E$528</f>
        <v>27.9</v>
      </c>
      <c r="BN8" s="542" t="n">
        <f aca="false">LANGHIAN_PARAM_GTS12!$E$537</f>
        <v>43.4</v>
      </c>
      <c r="BO8" s="523" t="n">
        <f aca="false">$M8-BN8+$K8</f>
        <v>-38.4</v>
      </c>
      <c r="BP8" s="544" t="n">
        <f aca="false">$M8 - BM8 + (($K8) + ($L8))/2</f>
        <v>-5.40000000000001</v>
      </c>
      <c r="BQ8" s="523" t="n">
        <f aca="false">$M8-BL8+$L8</f>
        <v>25.1</v>
      </c>
      <c r="BR8" s="545" t="n">
        <f aca="false">BQ8-BO8</f>
        <v>63.5</v>
      </c>
      <c r="BS8" s="542" t="n">
        <f aca="false">LANGHIAN_PARAM_GTS12!$E$346</f>
        <v>-8.12</v>
      </c>
      <c r="BT8" s="543" t="n">
        <f aca="false">LANGHIAN_PARAM_GTS12!$E$336</f>
        <v>5.48377777777778</v>
      </c>
      <c r="BU8" s="542" t="n">
        <f aca="false">LANGHIAN_PARAM_GTS12!$E$347</f>
        <v>17.68</v>
      </c>
      <c r="BV8" s="523" t="n">
        <f aca="false">$M8-BU8+$K8</f>
        <v>-12.68</v>
      </c>
      <c r="BW8" s="544" t="n">
        <f aca="false">$M8 - BT8 + (($K8) + ($L8))/2</f>
        <v>17.0162222222222</v>
      </c>
      <c r="BX8" s="523" t="n">
        <f aca="false">$M8-BS8+$L8</f>
        <v>48.12</v>
      </c>
      <c r="BY8" s="545" t="n">
        <f aca="false">BX8-BV8</f>
        <v>60.8</v>
      </c>
      <c r="BZ8" s="595" t="n">
        <f aca="false">LANGHIAN_PARAM_GTS12!$E$384</f>
        <v>33</v>
      </c>
      <c r="CA8" s="596" t="n">
        <f aca="false">LANGHIAN_PARAM_GTS12!$E$383</f>
        <v>33</v>
      </c>
      <c r="CB8" s="595" t="n">
        <f aca="false">LANGHIAN_PARAM_GTS12!$E$385</f>
        <v>33</v>
      </c>
      <c r="CC8" s="597" t="n">
        <f aca="false">$M8-CB8+$K8</f>
        <v>-28</v>
      </c>
      <c r="CD8" s="598" t="n">
        <f aca="false">$M8 - CA8 + (($K8) + ($L8))/2</f>
        <v>-10.5</v>
      </c>
      <c r="CE8" s="597" t="n">
        <f aca="false">$M8-BZ8+$L8</f>
        <v>7</v>
      </c>
      <c r="CF8" s="599" t="n">
        <f aca="false">CE8-CC8</f>
        <v>35</v>
      </c>
      <c r="CG8" s="595" t="n">
        <f aca="false">LANGHIAN_PARAM_GTS12!$E$403</f>
        <v>-9</v>
      </c>
      <c r="CH8" s="596" t="n">
        <f aca="false">LANGHIAN_PARAM_GTS12!$E$402</f>
        <v>-9</v>
      </c>
      <c r="CI8" s="595" t="n">
        <f aca="false">LANGHIAN_PARAM_GTS12!$E$404</f>
        <v>-9</v>
      </c>
      <c r="CJ8" s="597" t="n">
        <f aca="false">$M8-CI8+$K8</f>
        <v>14</v>
      </c>
      <c r="CK8" s="598" t="n">
        <f aca="false">$M8 - CH8 + (($K8) + ($L8))/2</f>
        <v>31.5</v>
      </c>
      <c r="CL8" s="597" t="n">
        <f aca="false">$M8-CG8+$L8</f>
        <v>49</v>
      </c>
      <c r="CM8" s="599" t="n">
        <f aca="false">CL8-CJ8</f>
        <v>35</v>
      </c>
      <c r="CN8" s="546" t="n">
        <f aca="false">LANGHIAN_PARAM_GTS12!$E$426</f>
        <v>4</v>
      </c>
      <c r="CO8" s="547" t="n">
        <f aca="false">LANGHIAN_PARAM_GTS12!$E$425</f>
        <v>4</v>
      </c>
      <c r="CP8" s="546" t="n">
        <f aca="false">LANGHIAN_PARAM_GTS12!$E$427</f>
        <v>4</v>
      </c>
      <c r="CQ8" s="548" t="n">
        <f aca="false">$M8-CP8+$K8</f>
        <v>1</v>
      </c>
      <c r="CR8" s="549" t="n">
        <f aca="false">$M8 - CO8 + (($K8) + ($L8))/2</f>
        <v>18.5</v>
      </c>
      <c r="CS8" s="548" t="n">
        <f aca="false">$M8-CN8+$L8</f>
        <v>36</v>
      </c>
      <c r="CT8" s="550" t="n">
        <f aca="false">CS8-CQ8</f>
        <v>35</v>
      </c>
      <c r="CU8" s="546" t="n">
        <f aca="false">LANGHIAN_PARAM_GTS12!$E$449</f>
        <v>-1</v>
      </c>
      <c r="CV8" s="547" t="n">
        <f aca="false">LANGHIAN_PARAM_GTS12!$E$448</f>
        <v>-1</v>
      </c>
      <c r="CW8" s="546" t="n">
        <f aca="false">LANGHIAN_PARAM_GTS12!$E$450</f>
        <v>-1</v>
      </c>
      <c r="CX8" s="548" t="n">
        <f aca="false">$M8-CW8+$K8</f>
        <v>6</v>
      </c>
      <c r="CY8" s="549" t="n">
        <f aca="false">$M8 - CV8 + (($K8) + ($L8))/2</f>
        <v>23.5</v>
      </c>
      <c r="CZ8" s="548" t="n">
        <f aca="false">$M8-CU8+$L8</f>
        <v>41</v>
      </c>
      <c r="DA8" s="550" t="n">
        <f aca="false">CZ8-CX8</f>
        <v>35</v>
      </c>
      <c r="DB8" s="542" t="n">
        <f aca="false">LANGHIAN_PARAM_GTS12!$E$489</f>
        <v>-14.6</v>
      </c>
      <c r="DC8" s="543" t="n">
        <f aca="false">LANGHIAN_PARAM_GTS12!$E$481</f>
        <v>1.767055875</v>
      </c>
      <c r="DD8" s="542" t="n">
        <f aca="false">LANGHIAN_PARAM_GTS12!$E$490</f>
        <v>33</v>
      </c>
      <c r="DE8" s="523" t="n">
        <f aca="false">$M8-DD8+$K8</f>
        <v>-28</v>
      </c>
      <c r="DF8" s="544" t="n">
        <f aca="false">$M8 - DC8 + (($K8) + ($L8))/2</f>
        <v>20.732944125</v>
      </c>
      <c r="DG8" s="523" t="n">
        <f aca="false">$M8-DB8+$L8</f>
        <v>54.6</v>
      </c>
      <c r="DH8" s="545" t="n">
        <f aca="false">DG8-DE8</f>
        <v>82.6</v>
      </c>
    </row>
    <row r="9" customFormat="false" ht="33.95" hidden="false" customHeight="true" outlineLevel="0" collapsed="false">
      <c r="B9" s="536" t="s">
        <v>502</v>
      </c>
      <c r="C9" s="539" t="s">
        <v>503</v>
      </c>
      <c r="D9" s="538" t="n">
        <v>49.089236</v>
      </c>
      <c r="E9" s="538" t="n">
        <v>-1.634099</v>
      </c>
      <c r="F9" s="537" t="s">
        <v>488</v>
      </c>
      <c r="G9" s="539" t="s">
        <v>493</v>
      </c>
      <c r="H9" s="537" t="n">
        <v>11.6</v>
      </c>
      <c r="I9" s="537" t="n">
        <v>16</v>
      </c>
      <c r="J9" s="539" t="s">
        <v>332</v>
      </c>
      <c r="K9" s="537" t="n">
        <v>15</v>
      </c>
      <c r="L9" s="537" t="n">
        <v>50</v>
      </c>
      <c r="M9" s="603" t="n">
        <v>-6</v>
      </c>
      <c r="N9" s="541" t="s">
        <v>501</v>
      </c>
      <c r="O9" s="542" t="n">
        <f aca="false">LANGHIAN_PARAM_GTS12!$E$89</f>
        <v>24.65</v>
      </c>
      <c r="P9" s="543" t="n">
        <f aca="false">LANGHIAN_PARAM_GTS12!$E$84</f>
        <v>91.3445161290322</v>
      </c>
      <c r="Q9" s="542" t="n">
        <f aca="false">LANGHIAN_PARAM_GTS12!$E$90</f>
        <v>158.23</v>
      </c>
      <c r="R9" s="523" t="n">
        <f aca="false">$M9-Q9+$K9</f>
        <v>-149.23</v>
      </c>
      <c r="S9" s="544" t="n">
        <f aca="false">$M9 - P9 + (($K9) + ($L9))/2</f>
        <v>-64.8445161290322</v>
      </c>
      <c r="T9" s="523" t="n">
        <f aca="false">$M9-O9+$L9</f>
        <v>19.35</v>
      </c>
      <c r="U9" s="545" t="n">
        <f aca="false">T9-R9</f>
        <v>168.58</v>
      </c>
      <c r="V9" s="542" t="n">
        <f aca="false">LANGHIAN_PARAM_GTS12!$E$58</f>
        <v>66.0846</v>
      </c>
      <c r="W9" s="543" t="n">
        <f aca="false">LANGHIAN_PARAM_GTS12!$E$53</f>
        <v>103.552</v>
      </c>
      <c r="X9" s="542" t="n">
        <f aca="false">LANGHIAN_PARAM_GTS12!$E$59</f>
        <v>138.355</v>
      </c>
      <c r="Y9" s="523" t="n">
        <f aca="false">$M9-X9+$K9</f>
        <v>-129.355</v>
      </c>
      <c r="Z9" s="544" t="n">
        <f aca="false">$M9 - W9 + (($K9) + ($L9))/2</f>
        <v>-77.052</v>
      </c>
      <c r="AA9" s="523" t="n">
        <f aca="false">$M9-V9+$L9</f>
        <v>-22.0846</v>
      </c>
      <c r="AB9" s="545" t="n">
        <f aca="false">AA9-Y9</f>
        <v>107.2704</v>
      </c>
      <c r="AC9" s="542" t="n">
        <f aca="false">LANGHIAN_PARAM_GTS12!$E$149</f>
        <v>-29</v>
      </c>
      <c r="AD9" s="543" t="n">
        <f aca="false">LANGHIAN_PARAM_GTS12!$E$144</f>
        <v>-0.297592904074468</v>
      </c>
      <c r="AE9" s="542" t="n">
        <f aca="false">LANGHIAN_PARAM_GTS12!$E$150</f>
        <v>33.9016</v>
      </c>
      <c r="AF9" s="523" t="n">
        <f aca="false">$M9-AE9+$K9</f>
        <v>-24.9016</v>
      </c>
      <c r="AG9" s="544" t="n">
        <f aca="false">$M9 - AD9 + (($K9) + ($L9))/2</f>
        <v>26.7975929040745</v>
      </c>
      <c r="AH9" s="523" t="n">
        <f aca="false">$M9-AC9+$L9</f>
        <v>73</v>
      </c>
      <c r="AI9" s="545" t="n">
        <f aca="false">AH9-AF9</f>
        <v>97.9016</v>
      </c>
      <c r="AJ9" s="542" t="n">
        <f aca="false">LANGHIAN_PARAM_GTS12!$E$176</f>
        <v>8.3028</v>
      </c>
      <c r="AK9" s="543" t="n">
        <f aca="false">LANGHIAN_PARAM_GTS12!$E$171</f>
        <v>24.8385833333333</v>
      </c>
      <c r="AL9" s="542" t="n">
        <f aca="false">LANGHIAN_PARAM_GTS12!$E$177</f>
        <v>41.5285</v>
      </c>
      <c r="AM9" s="523" t="n">
        <f aca="false">$M9-AL9+$K9</f>
        <v>-32.5285</v>
      </c>
      <c r="AN9" s="544" t="n">
        <f aca="false">$M9 - AK9 + (($K9) + ($L9))/2</f>
        <v>1.66141666666667</v>
      </c>
      <c r="AO9" s="523" t="n">
        <f aca="false">$M9-AJ9+$L9</f>
        <v>35.6972</v>
      </c>
      <c r="AP9" s="545" t="n">
        <f aca="false">AO9-AM9</f>
        <v>68.2257</v>
      </c>
      <c r="AQ9" s="542" t="n">
        <f aca="false">LANGHIAN_PARAM_GTS12!$E$265</f>
        <v>-34</v>
      </c>
      <c r="AR9" s="543" t="n">
        <f aca="false">LANGHIAN_PARAM_GTS12!$E$260</f>
        <v>5.53660721597826</v>
      </c>
      <c r="AS9" s="542" t="n">
        <f aca="false">LANGHIAN_PARAM_GTS12!$E$266</f>
        <v>41.83955</v>
      </c>
      <c r="AT9" s="523" t="n">
        <f aca="false">$M9-AS9+$K9</f>
        <v>-32.83955</v>
      </c>
      <c r="AU9" s="544" t="n">
        <f aca="false">$M9 - AR9 + (($K9) + ($L9))/2</f>
        <v>20.9633927840217</v>
      </c>
      <c r="AV9" s="523" t="n">
        <f aca="false">$M9-AQ9+$L9</f>
        <v>78</v>
      </c>
      <c r="AW9" s="545" t="n">
        <f aca="false">AV9-AT9</f>
        <v>110.83955</v>
      </c>
      <c r="AX9" s="542" t="n">
        <f aca="false">LANGHIAN_PARAM_GTS12!$E$242</f>
        <v>-11</v>
      </c>
      <c r="AY9" s="543" t="n">
        <f aca="false">LANGHIAN_PARAM_GTS12!$E$237</f>
        <v>20.2</v>
      </c>
      <c r="AZ9" s="542" t="n">
        <f aca="false">LANGHIAN_PARAM_GTS12!$E$243</f>
        <v>50.2</v>
      </c>
      <c r="BA9" s="523" t="n">
        <f aca="false">$M9-AZ9+$K9</f>
        <v>-41.2</v>
      </c>
      <c r="BB9" s="544" t="n">
        <f aca="false">$M9 - AY9 + (($K9) + ($L9))/2</f>
        <v>6.3</v>
      </c>
      <c r="BC9" s="523" t="n">
        <f aca="false">$M9-AX9+$L9</f>
        <v>55</v>
      </c>
      <c r="BD9" s="545" t="n">
        <f aca="false">BC9-BA9</f>
        <v>96.2</v>
      </c>
      <c r="BE9" s="542" t="n">
        <f aca="false">LANGHIAN_PARAM_GTS12!$E$303</f>
        <v>35.4300639999998</v>
      </c>
      <c r="BF9" s="543" t="n">
        <f aca="false">LANGHIAN_PARAM_GTS12!$E$293</f>
        <v>61.4333666666667</v>
      </c>
      <c r="BG9" s="542" t="n">
        <f aca="false">LANGHIAN_PARAM_GTS12!$E$304</f>
        <v>86.760971</v>
      </c>
      <c r="BH9" s="523" t="n">
        <f aca="false">$M9-BG9+$K9</f>
        <v>-77.760971</v>
      </c>
      <c r="BI9" s="544" t="n">
        <f aca="false">$M9 - BF9 + (($K9) + ($L9))/2</f>
        <v>-34.9333666666667</v>
      </c>
      <c r="BJ9" s="523" t="n">
        <f aca="false">$M9-BE9+$L9</f>
        <v>8.56993600000021</v>
      </c>
      <c r="BK9" s="545" t="n">
        <f aca="false">BJ9-BH9</f>
        <v>86.3309070000003</v>
      </c>
      <c r="BL9" s="542" t="n">
        <f aca="false">LANGHIAN_PARAM_GTS12!$E$536</f>
        <v>14.9</v>
      </c>
      <c r="BM9" s="543" t="n">
        <f aca="false">LANGHIAN_PARAM_GTS12!$E$528</f>
        <v>27.9</v>
      </c>
      <c r="BN9" s="542" t="n">
        <f aca="false">LANGHIAN_PARAM_GTS12!$E$537</f>
        <v>43.4</v>
      </c>
      <c r="BO9" s="523" t="n">
        <f aca="false">$M9-BN9+$K9</f>
        <v>-34.4</v>
      </c>
      <c r="BP9" s="544" t="n">
        <f aca="false">$M9 - BM9 + (($K9) + ($L9))/2</f>
        <v>-1.40000000000001</v>
      </c>
      <c r="BQ9" s="523" t="n">
        <f aca="false">$M9-BL9+$L9</f>
        <v>29.1</v>
      </c>
      <c r="BR9" s="545" t="n">
        <f aca="false">BQ9-BO9</f>
        <v>63.5</v>
      </c>
      <c r="BS9" s="542" t="n">
        <f aca="false">LANGHIAN_PARAM_GTS12!$E$346</f>
        <v>-8.12</v>
      </c>
      <c r="BT9" s="543" t="n">
        <f aca="false">LANGHIAN_PARAM_GTS12!$E$336</f>
        <v>5.48377777777778</v>
      </c>
      <c r="BU9" s="542" t="n">
        <f aca="false">LANGHIAN_PARAM_GTS12!$E$347</f>
        <v>17.68</v>
      </c>
      <c r="BV9" s="523" t="n">
        <f aca="false">$M9-BU9+$K9</f>
        <v>-8.68</v>
      </c>
      <c r="BW9" s="544" t="n">
        <f aca="false">$M9 - BT9 + (($K9) + ($L9))/2</f>
        <v>21.0162222222222</v>
      </c>
      <c r="BX9" s="523" t="n">
        <f aca="false">$M9-BS9+$L9</f>
        <v>52.12</v>
      </c>
      <c r="BY9" s="545" t="n">
        <f aca="false">BX9-BV9</f>
        <v>60.8</v>
      </c>
      <c r="BZ9" s="595" t="n">
        <f aca="false">LANGHIAN_PARAM_GTS12!$E$384</f>
        <v>33</v>
      </c>
      <c r="CA9" s="596" t="n">
        <f aca="false">LANGHIAN_PARAM_GTS12!$E$383</f>
        <v>33</v>
      </c>
      <c r="CB9" s="595" t="n">
        <f aca="false">LANGHIAN_PARAM_GTS12!$E$385</f>
        <v>33</v>
      </c>
      <c r="CC9" s="597" t="n">
        <f aca="false">$M9-CB9+$K9</f>
        <v>-24</v>
      </c>
      <c r="CD9" s="598" t="n">
        <f aca="false">$M9 - CA9 + (($K9) + ($L9))/2</f>
        <v>-6.5</v>
      </c>
      <c r="CE9" s="597" t="n">
        <f aca="false">$M9-BZ9+$L9</f>
        <v>11</v>
      </c>
      <c r="CF9" s="599" t="n">
        <f aca="false">CE9-CC9</f>
        <v>35</v>
      </c>
      <c r="CG9" s="595" t="n">
        <f aca="false">LANGHIAN_PARAM_GTS12!$E$403</f>
        <v>-9</v>
      </c>
      <c r="CH9" s="596" t="n">
        <f aca="false">LANGHIAN_PARAM_GTS12!$E$402</f>
        <v>-9</v>
      </c>
      <c r="CI9" s="595" t="n">
        <f aca="false">LANGHIAN_PARAM_GTS12!$E$404</f>
        <v>-9</v>
      </c>
      <c r="CJ9" s="597" t="n">
        <f aca="false">$M9-CI9+$K9</f>
        <v>18</v>
      </c>
      <c r="CK9" s="598" t="n">
        <f aca="false">$M9 - CH9 + (($K9) + ($L9))/2</f>
        <v>35.5</v>
      </c>
      <c r="CL9" s="597" t="n">
        <f aca="false">$M9-CG9+$L9</f>
        <v>53</v>
      </c>
      <c r="CM9" s="599" t="n">
        <f aca="false">CL9-CJ9</f>
        <v>35</v>
      </c>
      <c r="CN9" s="546" t="n">
        <f aca="false">LANGHIAN_PARAM_GTS12!$E$426</f>
        <v>4</v>
      </c>
      <c r="CO9" s="547" t="n">
        <f aca="false">LANGHIAN_PARAM_GTS12!$E$425</f>
        <v>4</v>
      </c>
      <c r="CP9" s="546" t="n">
        <f aca="false">LANGHIAN_PARAM_GTS12!$E$427</f>
        <v>4</v>
      </c>
      <c r="CQ9" s="548" t="n">
        <f aca="false">$M9-CP9+$K9</f>
        <v>5</v>
      </c>
      <c r="CR9" s="549" t="n">
        <f aca="false">$M9 - CO9 + (($K9) + ($L9))/2</f>
        <v>22.5</v>
      </c>
      <c r="CS9" s="548" t="n">
        <f aca="false">$M9-CN9+$L9</f>
        <v>40</v>
      </c>
      <c r="CT9" s="550" t="n">
        <f aca="false">CS9-CQ9</f>
        <v>35</v>
      </c>
      <c r="CU9" s="546" t="n">
        <f aca="false">LANGHIAN_PARAM_GTS12!$E$449</f>
        <v>-1</v>
      </c>
      <c r="CV9" s="547" t="n">
        <f aca="false">LANGHIAN_PARAM_GTS12!$E$448</f>
        <v>-1</v>
      </c>
      <c r="CW9" s="546" t="n">
        <f aca="false">LANGHIAN_PARAM_GTS12!$E$450</f>
        <v>-1</v>
      </c>
      <c r="CX9" s="548" t="n">
        <f aca="false">$M9-CW9+$K9</f>
        <v>10</v>
      </c>
      <c r="CY9" s="549" t="n">
        <f aca="false">$M9 - CV9 + (($K9) + ($L9))/2</f>
        <v>27.5</v>
      </c>
      <c r="CZ9" s="548" t="n">
        <f aca="false">$M9-CU9+$L9</f>
        <v>45</v>
      </c>
      <c r="DA9" s="550" t="n">
        <f aca="false">CZ9-CX9</f>
        <v>35</v>
      </c>
      <c r="DB9" s="542" t="n">
        <f aca="false">LANGHIAN_PARAM_GTS12!$E$489</f>
        <v>-14.6</v>
      </c>
      <c r="DC9" s="543" t="n">
        <f aca="false">LANGHIAN_PARAM_GTS12!$E$481</f>
        <v>1.767055875</v>
      </c>
      <c r="DD9" s="542" t="n">
        <f aca="false">LANGHIAN_PARAM_GTS12!$E$490</f>
        <v>33</v>
      </c>
      <c r="DE9" s="523" t="n">
        <f aca="false">$M9-DD9+$K9</f>
        <v>-24</v>
      </c>
      <c r="DF9" s="544" t="n">
        <f aca="false">$M9 - DC9 + (($K9) + ($L9))/2</f>
        <v>24.732944125</v>
      </c>
      <c r="DG9" s="523" t="n">
        <f aca="false">$M9-DB9+$L9</f>
        <v>58.6</v>
      </c>
      <c r="DH9" s="545" t="n">
        <f aca="false">DG9-DE9</f>
        <v>82.6</v>
      </c>
    </row>
    <row r="10" customFormat="false" ht="33.95" hidden="false" customHeight="true" outlineLevel="0" collapsed="false">
      <c r="B10" s="536" t="s">
        <v>504</v>
      </c>
      <c r="C10" s="539" t="s">
        <v>505</v>
      </c>
      <c r="D10" s="538" t="n">
        <v>49.23758822</v>
      </c>
      <c r="E10" s="538" t="n">
        <v>-1.306317</v>
      </c>
      <c r="F10" s="537" t="s">
        <v>488</v>
      </c>
      <c r="G10" s="539" t="s">
        <v>493</v>
      </c>
      <c r="H10" s="537" t="n">
        <v>11.6</v>
      </c>
      <c r="I10" s="537" t="n">
        <v>16</v>
      </c>
      <c r="J10" s="537" t="s">
        <v>332</v>
      </c>
      <c r="K10" s="537" t="n">
        <v>15</v>
      </c>
      <c r="L10" s="537" t="n">
        <v>50</v>
      </c>
      <c r="M10" s="604" t="n">
        <v>12</v>
      </c>
      <c r="N10" s="541" t="s">
        <v>506</v>
      </c>
      <c r="O10" s="542" t="n">
        <f aca="false">LANGHIAN_PARAM_GTS12!$E$89</f>
        <v>24.65</v>
      </c>
      <c r="P10" s="543" t="n">
        <f aca="false">LANGHIAN_PARAM_GTS12!$E$84</f>
        <v>91.3445161290322</v>
      </c>
      <c r="Q10" s="542" t="n">
        <f aca="false">LANGHIAN_PARAM_GTS12!$E$90</f>
        <v>158.23</v>
      </c>
      <c r="R10" s="523" t="n">
        <f aca="false">$M10-Q10+$K10</f>
        <v>-131.23</v>
      </c>
      <c r="S10" s="544" t="n">
        <f aca="false">$M10 - P10 + (($K10) + ($L10))/2</f>
        <v>-46.8445161290322</v>
      </c>
      <c r="T10" s="523" t="n">
        <f aca="false">$M10-O10+$L10</f>
        <v>37.35</v>
      </c>
      <c r="U10" s="545" t="n">
        <f aca="false">T10-R10</f>
        <v>168.58</v>
      </c>
      <c r="V10" s="542" t="n">
        <f aca="false">LANGHIAN_PARAM_GTS12!$E$58</f>
        <v>66.0846</v>
      </c>
      <c r="W10" s="543" t="n">
        <f aca="false">LANGHIAN_PARAM_GTS12!$E$53</f>
        <v>103.552</v>
      </c>
      <c r="X10" s="542" t="n">
        <f aca="false">LANGHIAN_PARAM_GTS12!$E$59</f>
        <v>138.355</v>
      </c>
      <c r="Y10" s="523" t="n">
        <f aca="false">$M10-X10+$K10</f>
        <v>-111.355</v>
      </c>
      <c r="Z10" s="544" t="n">
        <f aca="false">$M10 - W10 + (($K10) + ($L10))/2</f>
        <v>-59.052</v>
      </c>
      <c r="AA10" s="523" t="n">
        <f aca="false">$M10-V10+$L10</f>
        <v>-4.0846</v>
      </c>
      <c r="AB10" s="545" t="n">
        <f aca="false">AA10-Y10</f>
        <v>107.2704</v>
      </c>
      <c r="AC10" s="542" t="n">
        <f aca="false">LANGHIAN_PARAM_GTS12!$E$149</f>
        <v>-29</v>
      </c>
      <c r="AD10" s="543" t="n">
        <f aca="false">LANGHIAN_PARAM_GTS12!$E$144</f>
        <v>-0.297592904074468</v>
      </c>
      <c r="AE10" s="542" t="n">
        <f aca="false">LANGHIAN_PARAM_GTS12!$E$150</f>
        <v>33.9016</v>
      </c>
      <c r="AF10" s="523" t="n">
        <f aca="false">$M10-AE10+$K10</f>
        <v>-6.9016</v>
      </c>
      <c r="AG10" s="544" t="n">
        <f aca="false">$M10 - AD10 + (($K10) + ($L10))/2</f>
        <v>44.7975929040745</v>
      </c>
      <c r="AH10" s="523" t="n">
        <f aca="false">$M10-AC10+$L10</f>
        <v>91</v>
      </c>
      <c r="AI10" s="545" t="n">
        <f aca="false">AH10-AF10</f>
        <v>97.9016</v>
      </c>
      <c r="AJ10" s="542" t="n">
        <f aca="false">LANGHIAN_PARAM_GTS12!$E$176</f>
        <v>8.3028</v>
      </c>
      <c r="AK10" s="543" t="n">
        <f aca="false">LANGHIAN_PARAM_GTS12!$E$171</f>
        <v>24.8385833333333</v>
      </c>
      <c r="AL10" s="542" t="n">
        <f aca="false">LANGHIAN_PARAM_GTS12!$E$177</f>
        <v>41.5285</v>
      </c>
      <c r="AM10" s="523" t="n">
        <f aca="false">$M10-AL10+$K10</f>
        <v>-14.5285</v>
      </c>
      <c r="AN10" s="544" t="n">
        <f aca="false">$M10 - AK10 + (($K10) + ($L10))/2</f>
        <v>19.6614166666667</v>
      </c>
      <c r="AO10" s="523" t="n">
        <f aca="false">$M10-AJ10+$L10</f>
        <v>53.6972</v>
      </c>
      <c r="AP10" s="545" t="n">
        <f aca="false">AO10-AM10</f>
        <v>68.2257</v>
      </c>
      <c r="AQ10" s="542" t="n">
        <f aca="false">LANGHIAN_PARAM_GTS12!$E$265</f>
        <v>-34</v>
      </c>
      <c r="AR10" s="543" t="n">
        <f aca="false">LANGHIAN_PARAM_GTS12!$E$260</f>
        <v>5.53660721597826</v>
      </c>
      <c r="AS10" s="542" t="n">
        <f aca="false">LANGHIAN_PARAM_GTS12!$E$266</f>
        <v>41.83955</v>
      </c>
      <c r="AT10" s="523" t="n">
        <f aca="false">$M10-AS10+$K10</f>
        <v>-14.83955</v>
      </c>
      <c r="AU10" s="544" t="n">
        <f aca="false">$M10 - AR10 + (($K10) + ($L10))/2</f>
        <v>38.9633927840217</v>
      </c>
      <c r="AV10" s="523" t="n">
        <f aca="false">$M10-AQ10+$L10</f>
        <v>96</v>
      </c>
      <c r="AW10" s="545" t="n">
        <f aca="false">AV10-AT10</f>
        <v>110.83955</v>
      </c>
      <c r="AX10" s="542" t="n">
        <f aca="false">LANGHIAN_PARAM_GTS12!$E$242</f>
        <v>-11</v>
      </c>
      <c r="AY10" s="543" t="n">
        <f aca="false">LANGHIAN_PARAM_GTS12!$E$237</f>
        <v>20.2</v>
      </c>
      <c r="AZ10" s="542" t="n">
        <f aca="false">LANGHIAN_PARAM_GTS12!$E$243</f>
        <v>50.2</v>
      </c>
      <c r="BA10" s="523" t="n">
        <f aca="false">$M10-AZ10+$K10</f>
        <v>-23.2</v>
      </c>
      <c r="BB10" s="544" t="n">
        <f aca="false">$M10 - AY10 + (($K10) + ($L10))/2</f>
        <v>24.3</v>
      </c>
      <c r="BC10" s="523" t="n">
        <f aca="false">$M10-AX10+$L10</f>
        <v>73</v>
      </c>
      <c r="BD10" s="545" t="n">
        <f aca="false">BC10-BA10</f>
        <v>96.2</v>
      </c>
      <c r="BE10" s="542" t="n">
        <f aca="false">LANGHIAN_PARAM_GTS12!$E$303</f>
        <v>35.4300639999998</v>
      </c>
      <c r="BF10" s="543" t="n">
        <f aca="false">LANGHIAN_PARAM_GTS12!$E$293</f>
        <v>61.4333666666667</v>
      </c>
      <c r="BG10" s="542" t="n">
        <f aca="false">LANGHIAN_PARAM_GTS12!$E$304</f>
        <v>86.760971</v>
      </c>
      <c r="BH10" s="523" t="n">
        <f aca="false">$M10-BG10+$K10</f>
        <v>-59.760971</v>
      </c>
      <c r="BI10" s="544" t="n">
        <f aca="false">$M10 - BF10 + (($K10) + ($L10))/2</f>
        <v>-16.9333666666667</v>
      </c>
      <c r="BJ10" s="523" t="n">
        <f aca="false">$M10-BE10+$L10</f>
        <v>26.5699360000002</v>
      </c>
      <c r="BK10" s="545" t="n">
        <f aca="false">BJ10-BH10</f>
        <v>86.3309070000003</v>
      </c>
      <c r="BL10" s="542" t="n">
        <f aca="false">LANGHIAN_PARAM_GTS12!$E$536</f>
        <v>14.9</v>
      </c>
      <c r="BM10" s="543" t="n">
        <f aca="false">LANGHIAN_PARAM_GTS12!$E$528</f>
        <v>27.9</v>
      </c>
      <c r="BN10" s="542" t="n">
        <f aca="false">LANGHIAN_PARAM_GTS12!$E$537</f>
        <v>43.4</v>
      </c>
      <c r="BO10" s="523" t="n">
        <f aca="false">$M10-BN10+$K10</f>
        <v>-16.4</v>
      </c>
      <c r="BP10" s="544" t="n">
        <f aca="false">$M10 - BM10 + (($K10) + ($L10))/2</f>
        <v>16.6</v>
      </c>
      <c r="BQ10" s="523" t="n">
        <f aca="false">$M10-BL10+$L10</f>
        <v>47.1</v>
      </c>
      <c r="BR10" s="545" t="n">
        <f aca="false">BQ10-BO10</f>
        <v>63.5</v>
      </c>
      <c r="BS10" s="542" t="n">
        <f aca="false">LANGHIAN_PARAM_GTS12!$E$346</f>
        <v>-8.12</v>
      </c>
      <c r="BT10" s="543" t="n">
        <f aca="false">LANGHIAN_PARAM_GTS12!$E$336</f>
        <v>5.48377777777778</v>
      </c>
      <c r="BU10" s="542" t="n">
        <f aca="false">LANGHIAN_PARAM_GTS12!$E$347</f>
        <v>17.68</v>
      </c>
      <c r="BV10" s="523" t="n">
        <f aca="false">$M10-BU10+$K10</f>
        <v>9.32</v>
      </c>
      <c r="BW10" s="544" t="n">
        <f aca="false">$M10 - BT10 + (($K10) + ($L10))/2</f>
        <v>39.0162222222222</v>
      </c>
      <c r="BX10" s="523" t="n">
        <f aca="false">$M10-BS10+$L10</f>
        <v>70.12</v>
      </c>
      <c r="BY10" s="545" t="n">
        <f aca="false">BX10-BV10</f>
        <v>60.8</v>
      </c>
      <c r="BZ10" s="595" t="n">
        <f aca="false">LANGHIAN_PARAM_GTS12!$E$384</f>
        <v>33</v>
      </c>
      <c r="CA10" s="596" t="n">
        <f aca="false">LANGHIAN_PARAM_GTS12!$E$383</f>
        <v>33</v>
      </c>
      <c r="CB10" s="595" t="n">
        <f aca="false">LANGHIAN_PARAM_GTS12!$E$385</f>
        <v>33</v>
      </c>
      <c r="CC10" s="597" t="n">
        <f aca="false">$M10-CB10+$K10</f>
        <v>-6</v>
      </c>
      <c r="CD10" s="598" t="n">
        <f aca="false">$M10 - CA10 + (($K10) + ($L10))/2</f>
        <v>11.5</v>
      </c>
      <c r="CE10" s="597" t="n">
        <f aca="false">$M10-BZ10+$L10</f>
        <v>29</v>
      </c>
      <c r="CF10" s="599" t="n">
        <f aca="false">CE10-CC10</f>
        <v>35</v>
      </c>
      <c r="CG10" s="595" t="n">
        <f aca="false">LANGHIAN_PARAM_GTS12!$E$403</f>
        <v>-9</v>
      </c>
      <c r="CH10" s="596" t="n">
        <f aca="false">LANGHIAN_PARAM_GTS12!$E$402</f>
        <v>-9</v>
      </c>
      <c r="CI10" s="595" t="n">
        <f aca="false">LANGHIAN_PARAM_GTS12!$E$404</f>
        <v>-9</v>
      </c>
      <c r="CJ10" s="597" t="n">
        <f aca="false">$M10-CI10+$K10</f>
        <v>36</v>
      </c>
      <c r="CK10" s="598" t="n">
        <f aca="false">$M10 - CH10 + (($K10) + ($L10))/2</f>
        <v>53.5</v>
      </c>
      <c r="CL10" s="597" t="n">
        <f aca="false">$M10-CG10+$L10</f>
        <v>71</v>
      </c>
      <c r="CM10" s="599" t="n">
        <f aca="false">CL10-CJ10</f>
        <v>35</v>
      </c>
      <c r="CN10" s="546" t="n">
        <f aca="false">LANGHIAN_PARAM_GTS12!$E$426</f>
        <v>4</v>
      </c>
      <c r="CO10" s="547" t="n">
        <f aca="false">LANGHIAN_PARAM_GTS12!$E$425</f>
        <v>4</v>
      </c>
      <c r="CP10" s="546" t="n">
        <f aca="false">LANGHIAN_PARAM_GTS12!$E$427</f>
        <v>4</v>
      </c>
      <c r="CQ10" s="548" t="n">
        <f aca="false">$M10-CP10+$K10</f>
        <v>23</v>
      </c>
      <c r="CR10" s="549" t="n">
        <f aca="false">$M10 - CO10 + (($K10) + ($L10))/2</f>
        <v>40.5</v>
      </c>
      <c r="CS10" s="548" t="n">
        <f aca="false">$M10-CN10+$L10</f>
        <v>58</v>
      </c>
      <c r="CT10" s="550" t="n">
        <f aca="false">CS10-CQ10</f>
        <v>35</v>
      </c>
      <c r="CU10" s="546" t="n">
        <f aca="false">LANGHIAN_PARAM_GTS12!$E$449</f>
        <v>-1</v>
      </c>
      <c r="CV10" s="547" t="n">
        <f aca="false">LANGHIAN_PARAM_GTS12!$E$448</f>
        <v>-1</v>
      </c>
      <c r="CW10" s="546" t="n">
        <f aca="false">LANGHIAN_PARAM_GTS12!$E$450</f>
        <v>-1</v>
      </c>
      <c r="CX10" s="548" t="n">
        <f aca="false">$M10-CW10+$K10</f>
        <v>28</v>
      </c>
      <c r="CY10" s="549" t="n">
        <f aca="false">$M10 - CV10 + (($K10) + ($L10))/2</f>
        <v>45.5</v>
      </c>
      <c r="CZ10" s="548" t="n">
        <f aca="false">$M10-CU10+$L10</f>
        <v>63</v>
      </c>
      <c r="DA10" s="550" t="n">
        <f aca="false">CZ10-CX10</f>
        <v>35</v>
      </c>
      <c r="DB10" s="542" t="n">
        <f aca="false">LANGHIAN_PARAM_GTS12!$E$489</f>
        <v>-14.6</v>
      </c>
      <c r="DC10" s="543" t="n">
        <f aca="false">LANGHIAN_PARAM_GTS12!$E$481</f>
        <v>1.767055875</v>
      </c>
      <c r="DD10" s="542" t="n">
        <f aca="false">LANGHIAN_PARAM_GTS12!$E$490</f>
        <v>33</v>
      </c>
      <c r="DE10" s="523" t="n">
        <f aca="false">$M10-DD10+$K10</f>
        <v>-6</v>
      </c>
      <c r="DF10" s="544" t="n">
        <f aca="false">$M10 - DC10 + (($K10) + ($L10))/2</f>
        <v>42.732944125</v>
      </c>
      <c r="DG10" s="523" t="n">
        <f aca="false">$M10-DB10+$L10</f>
        <v>76.6</v>
      </c>
      <c r="DH10" s="545" t="n">
        <f aca="false">DG10-DE10</f>
        <v>82.6</v>
      </c>
    </row>
    <row r="11" customFormat="false" ht="33.95" hidden="false" customHeight="true" outlineLevel="0" collapsed="false">
      <c r="B11" s="536" t="s">
        <v>507</v>
      </c>
      <c r="C11" s="539" t="s">
        <v>508</v>
      </c>
      <c r="D11" s="538" t="n">
        <v>49.25415841</v>
      </c>
      <c r="E11" s="538" t="n">
        <v>-1.29763916</v>
      </c>
      <c r="F11" s="537" t="s">
        <v>488</v>
      </c>
      <c r="G11" s="537" t="s">
        <v>509</v>
      </c>
      <c r="H11" s="537" t="n">
        <v>11.6</v>
      </c>
      <c r="I11" s="537" t="n">
        <v>16</v>
      </c>
      <c r="J11" s="537" t="s">
        <v>332</v>
      </c>
      <c r="K11" s="537" t="n">
        <v>15</v>
      </c>
      <c r="L11" s="537" t="n">
        <v>50</v>
      </c>
      <c r="M11" s="604" t="n">
        <v>19</v>
      </c>
      <c r="N11" s="541" t="s">
        <v>506</v>
      </c>
      <c r="O11" s="542" t="n">
        <f aca="false">LANGHIAN_PARAM_GTS12!$E$89</f>
        <v>24.65</v>
      </c>
      <c r="P11" s="543" t="n">
        <f aca="false">LANGHIAN_PARAM_GTS12!$E$84</f>
        <v>91.3445161290322</v>
      </c>
      <c r="Q11" s="542" t="n">
        <f aca="false">LANGHIAN_PARAM_GTS12!$E$90</f>
        <v>158.23</v>
      </c>
      <c r="R11" s="523" t="n">
        <f aca="false">$M11-Q11+$K11</f>
        <v>-124.23</v>
      </c>
      <c r="S11" s="544" t="n">
        <f aca="false">$M11 - P11 + (($K11) + ($L11))/2</f>
        <v>-39.8445161290322</v>
      </c>
      <c r="T11" s="523" t="n">
        <f aca="false">$M11-O11+$L11</f>
        <v>44.35</v>
      </c>
      <c r="U11" s="545" t="n">
        <f aca="false">T11-R11</f>
        <v>168.58</v>
      </c>
      <c r="V11" s="542" t="n">
        <f aca="false">LANGHIAN_PARAM_GTS12!$E$58</f>
        <v>66.0846</v>
      </c>
      <c r="W11" s="543" t="n">
        <f aca="false">LANGHIAN_PARAM_GTS12!$E$53</f>
        <v>103.552</v>
      </c>
      <c r="X11" s="542" t="n">
        <f aca="false">LANGHIAN_PARAM_GTS12!$E$59</f>
        <v>138.355</v>
      </c>
      <c r="Y11" s="523" t="n">
        <f aca="false">$M11-X11+$K11</f>
        <v>-104.355</v>
      </c>
      <c r="Z11" s="544" t="n">
        <f aca="false">$M11 - W11 + (($K11) + ($L11))/2</f>
        <v>-52.052</v>
      </c>
      <c r="AA11" s="523" t="n">
        <f aca="false">$M11-V11+$L11</f>
        <v>2.91540000000001</v>
      </c>
      <c r="AB11" s="545" t="n">
        <f aca="false">AA11-Y11</f>
        <v>107.2704</v>
      </c>
      <c r="AC11" s="542" t="n">
        <f aca="false">LANGHIAN_PARAM_GTS12!$E$149</f>
        <v>-29</v>
      </c>
      <c r="AD11" s="543" t="n">
        <f aca="false">LANGHIAN_PARAM_GTS12!$E$144</f>
        <v>-0.297592904074468</v>
      </c>
      <c r="AE11" s="542" t="n">
        <f aca="false">LANGHIAN_PARAM_GTS12!$E$150</f>
        <v>33.9016</v>
      </c>
      <c r="AF11" s="523" t="n">
        <f aca="false">$M11-AE11+$K11</f>
        <v>0.098399999999998</v>
      </c>
      <c r="AG11" s="544" t="n">
        <f aca="false">$M11 - AD11 + (($K11) + ($L11))/2</f>
        <v>51.7975929040745</v>
      </c>
      <c r="AH11" s="523" t="n">
        <f aca="false">$M11-AC11+$L11</f>
        <v>98</v>
      </c>
      <c r="AI11" s="545" t="n">
        <f aca="false">AH11-AF11</f>
        <v>97.9016</v>
      </c>
      <c r="AJ11" s="542" t="n">
        <f aca="false">LANGHIAN_PARAM_GTS12!$E$176</f>
        <v>8.3028</v>
      </c>
      <c r="AK11" s="543" t="n">
        <f aca="false">LANGHIAN_PARAM_GTS12!$E$171</f>
        <v>24.8385833333333</v>
      </c>
      <c r="AL11" s="542" t="n">
        <f aca="false">LANGHIAN_PARAM_GTS12!$E$177</f>
        <v>41.5285</v>
      </c>
      <c r="AM11" s="523" t="n">
        <f aca="false">$M11-AL11+$K11</f>
        <v>-7.5285</v>
      </c>
      <c r="AN11" s="544" t="n">
        <f aca="false">$M11 - AK11 + (($K11) + ($L11))/2</f>
        <v>26.6614166666667</v>
      </c>
      <c r="AO11" s="523" t="n">
        <f aca="false">$M11-AJ11+$L11</f>
        <v>60.6972</v>
      </c>
      <c r="AP11" s="545" t="n">
        <f aca="false">AO11-AM11</f>
        <v>68.2257</v>
      </c>
      <c r="AQ11" s="542" t="n">
        <f aca="false">LANGHIAN_PARAM_GTS12!$E$265</f>
        <v>-34</v>
      </c>
      <c r="AR11" s="543" t="n">
        <f aca="false">LANGHIAN_PARAM_GTS12!$E$260</f>
        <v>5.53660721597826</v>
      </c>
      <c r="AS11" s="542" t="n">
        <f aca="false">LANGHIAN_PARAM_GTS12!$E$266</f>
        <v>41.83955</v>
      </c>
      <c r="AT11" s="523" t="n">
        <f aca="false">$M11-AS11+$K11</f>
        <v>-7.83955</v>
      </c>
      <c r="AU11" s="544" t="n">
        <f aca="false">$M11 - AR11 + (($K11) + ($L11))/2</f>
        <v>45.9633927840217</v>
      </c>
      <c r="AV11" s="523" t="n">
        <f aca="false">$M11-AQ11+$L11</f>
        <v>103</v>
      </c>
      <c r="AW11" s="545" t="n">
        <f aca="false">AV11-AT11</f>
        <v>110.83955</v>
      </c>
      <c r="AX11" s="542" t="n">
        <f aca="false">LANGHIAN_PARAM_GTS12!$E$242</f>
        <v>-11</v>
      </c>
      <c r="AY11" s="543" t="n">
        <f aca="false">LANGHIAN_PARAM_GTS12!$E$237</f>
        <v>20.2</v>
      </c>
      <c r="AZ11" s="542" t="n">
        <f aca="false">LANGHIAN_PARAM_GTS12!$E$243</f>
        <v>50.2</v>
      </c>
      <c r="BA11" s="523" t="n">
        <f aca="false">$M11-AZ11+$K11</f>
        <v>-16.2</v>
      </c>
      <c r="BB11" s="544" t="n">
        <f aca="false">$M11 - AY11 + (($K11) + ($L11))/2</f>
        <v>31.3</v>
      </c>
      <c r="BC11" s="523" t="n">
        <f aca="false">$M11-AX11+$L11</f>
        <v>80</v>
      </c>
      <c r="BD11" s="545" t="n">
        <f aca="false">BC11-BA11</f>
        <v>96.2</v>
      </c>
      <c r="BE11" s="542" t="n">
        <f aca="false">LANGHIAN_PARAM_GTS12!$E$303</f>
        <v>35.4300639999998</v>
      </c>
      <c r="BF11" s="543" t="n">
        <f aca="false">LANGHIAN_PARAM_GTS12!$E$293</f>
        <v>61.4333666666667</v>
      </c>
      <c r="BG11" s="542" t="n">
        <f aca="false">LANGHIAN_PARAM_GTS12!$E$304</f>
        <v>86.760971</v>
      </c>
      <c r="BH11" s="523" t="n">
        <f aca="false">$M11-BG11+$K11</f>
        <v>-52.760971</v>
      </c>
      <c r="BI11" s="544" t="n">
        <f aca="false">$M11 - BF11 + (($K11) + ($L11))/2</f>
        <v>-9.93336666666667</v>
      </c>
      <c r="BJ11" s="523" t="n">
        <f aca="false">$M11-BE11+$L11</f>
        <v>33.5699360000002</v>
      </c>
      <c r="BK11" s="545" t="n">
        <f aca="false">BJ11-BH11</f>
        <v>86.3309070000003</v>
      </c>
      <c r="BL11" s="542" t="n">
        <f aca="false">LANGHIAN_PARAM_GTS12!$E$536</f>
        <v>14.9</v>
      </c>
      <c r="BM11" s="543" t="n">
        <f aca="false">LANGHIAN_PARAM_GTS12!$E$528</f>
        <v>27.9</v>
      </c>
      <c r="BN11" s="542" t="n">
        <f aca="false">LANGHIAN_PARAM_GTS12!$E$537</f>
        <v>43.4</v>
      </c>
      <c r="BO11" s="523" t="n">
        <f aca="false">$M11-BN11+$K11</f>
        <v>-9.4</v>
      </c>
      <c r="BP11" s="544" t="n">
        <f aca="false">$M11 - BM11 + (($K11) + ($L11))/2</f>
        <v>23.6</v>
      </c>
      <c r="BQ11" s="523" t="n">
        <f aca="false">$M11-BL11+$L11</f>
        <v>54.1</v>
      </c>
      <c r="BR11" s="545" t="n">
        <f aca="false">BQ11-BO11</f>
        <v>63.5</v>
      </c>
      <c r="BS11" s="542" t="n">
        <f aca="false">LANGHIAN_PARAM_GTS12!$E$346</f>
        <v>-8.12</v>
      </c>
      <c r="BT11" s="543" t="n">
        <f aca="false">LANGHIAN_PARAM_GTS12!$E$336</f>
        <v>5.48377777777778</v>
      </c>
      <c r="BU11" s="542" t="n">
        <f aca="false">LANGHIAN_PARAM_GTS12!$E$347</f>
        <v>17.68</v>
      </c>
      <c r="BV11" s="523" t="n">
        <f aca="false">$M11-BU11+$K11</f>
        <v>16.32</v>
      </c>
      <c r="BW11" s="544" t="n">
        <f aca="false">$M11 - BT11 + (($K11) + ($L11))/2</f>
        <v>46.0162222222222</v>
      </c>
      <c r="BX11" s="523" t="n">
        <f aca="false">$M11-BS11+$L11</f>
        <v>77.12</v>
      </c>
      <c r="BY11" s="545" t="n">
        <f aca="false">BX11-BV11</f>
        <v>60.8</v>
      </c>
      <c r="BZ11" s="595" t="n">
        <f aca="false">LANGHIAN_PARAM_GTS12!$E$384</f>
        <v>33</v>
      </c>
      <c r="CA11" s="596" t="n">
        <f aca="false">LANGHIAN_PARAM_GTS12!$E$383</f>
        <v>33</v>
      </c>
      <c r="CB11" s="595" t="n">
        <f aca="false">LANGHIAN_PARAM_GTS12!$E$385</f>
        <v>33</v>
      </c>
      <c r="CC11" s="597" t="n">
        <f aca="false">$M11-CB11+$K11</f>
        <v>1</v>
      </c>
      <c r="CD11" s="598" t="n">
        <f aca="false">$M11 - CA11 + (($K11) + ($L11))/2</f>
        <v>18.5</v>
      </c>
      <c r="CE11" s="597" t="n">
        <f aca="false">$M11-BZ11+$L11</f>
        <v>36</v>
      </c>
      <c r="CF11" s="599" t="n">
        <f aca="false">CE11-CC11</f>
        <v>35</v>
      </c>
      <c r="CG11" s="595" t="n">
        <f aca="false">LANGHIAN_PARAM_GTS12!$E$403</f>
        <v>-9</v>
      </c>
      <c r="CH11" s="596" t="n">
        <f aca="false">LANGHIAN_PARAM_GTS12!$E$402</f>
        <v>-9</v>
      </c>
      <c r="CI11" s="595" t="n">
        <f aca="false">LANGHIAN_PARAM_GTS12!$E$404</f>
        <v>-9</v>
      </c>
      <c r="CJ11" s="597" t="n">
        <f aca="false">$M11-CI11+$K11</f>
        <v>43</v>
      </c>
      <c r="CK11" s="598" t="n">
        <f aca="false">$M11 - CH11 + (($K11) + ($L11))/2</f>
        <v>60.5</v>
      </c>
      <c r="CL11" s="597" t="n">
        <f aca="false">$M11-CG11+$L11</f>
        <v>78</v>
      </c>
      <c r="CM11" s="599" t="n">
        <f aca="false">CL11-CJ11</f>
        <v>35</v>
      </c>
      <c r="CN11" s="546" t="n">
        <f aca="false">LANGHIAN_PARAM_GTS12!$E$426</f>
        <v>4</v>
      </c>
      <c r="CO11" s="547" t="n">
        <f aca="false">LANGHIAN_PARAM_GTS12!$E$425</f>
        <v>4</v>
      </c>
      <c r="CP11" s="546" t="n">
        <f aca="false">LANGHIAN_PARAM_GTS12!$E$427</f>
        <v>4</v>
      </c>
      <c r="CQ11" s="548" t="n">
        <f aca="false">$M11-CP11+$K11</f>
        <v>30</v>
      </c>
      <c r="CR11" s="549" t="n">
        <f aca="false">$M11 - CO11 + (($K11) + ($L11))/2</f>
        <v>47.5</v>
      </c>
      <c r="CS11" s="548" t="n">
        <f aca="false">$M11-CN11+$L11</f>
        <v>65</v>
      </c>
      <c r="CT11" s="550" t="n">
        <f aca="false">CS11-CQ11</f>
        <v>35</v>
      </c>
      <c r="CU11" s="546" t="n">
        <f aca="false">LANGHIAN_PARAM_GTS12!$E$449</f>
        <v>-1</v>
      </c>
      <c r="CV11" s="547" t="n">
        <f aca="false">LANGHIAN_PARAM_GTS12!$E$448</f>
        <v>-1</v>
      </c>
      <c r="CW11" s="546" t="n">
        <f aca="false">LANGHIAN_PARAM_GTS12!$E$450</f>
        <v>-1</v>
      </c>
      <c r="CX11" s="548" t="n">
        <f aca="false">$M11-CW11+$K11</f>
        <v>35</v>
      </c>
      <c r="CY11" s="549" t="n">
        <f aca="false">$M11 - CV11 + (($K11) + ($L11))/2</f>
        <v>52.5</v>
      </c>
      <c r="CZ11" s="548" t="n">
        <f aca="false">$M11-CU11+$L11</f>
        <v>70</v>
      </c>
      <c r="DA11" s="550" t="n">
        <f aca="false">CZ11-CX11</f>
        <v>35</v>
      </c>
      <c r="DB11" s="542" t="n">
        <f aca="false">LANGHIAN_PARAM_GTS12!$E$489</f>
        <v>-14.6</v>
      </c>
      <c r="DC11" s="543" t="n">
        <f aca="false">LANGHIAN_PARAM_GTS12!$E$481</f>
        <v>1.767055875</v>
      </c>
      <c r="DD11" s="542" t="n">
        <f aca="false">LANGHIAN_PARAM_GTS12!$E$490</f>
        <v>33</v>
      </c>
      <c r="DE11" s="523" t="n">
        <f aca="false">$M11-DD11+$K11</f>
        <v>1</v>
      </c>
      <c r="DF11" s="544" t="n">
        <f aca="false">$M11 - DC11 + (($K11) + ($L11))/2</f>
        <v>49.732944125</v>
      </c>
      <c r="DG11" s="523" t="n">
        <f aca="false">$M11-DB11+$L11</f>
        <v>83.6</v>
      </c>
      <c r="DH11" s="545" t="n">
        <f aca="false">DG11-DE11</f>
        <v>82.6</v>
      </c>
    </row>
    <row r="12" customFormat="false" ht="33.95" hidden="false" customHeight="true" outlineLevel="0" collapsed="false">
      <c r="B12" s="536" t="s">
        <v>510</v>
      </c>
      <c r="C12" s="539" t="s">
        <v>511</v>
      </c>
      <c r="D12" s="538" t="n">
        <v>49.23758822</v>
      </c>
      <c r="E12" s="538" t="n">
        <v>-1.306317</v>
      </c>
      <c r="F12" s="537" t="s">
        <v>488</v>
      </c>
      <c r="G12" s="539" t="s">
        <v>493</v>
      </c>
      <c r="H12" s="537" t="n">
        <v>11.6</v>
      </c>
      <c r="I12" s="537" t="n">
        <v>16</v>
      </c>
      <c r="J12" s="537" t="s">
        <v>332</v>
      </c>
      <c r="K12" s="537" t="n">
        <v>15</v>
      </c>
      <c r="L12" s="537" t="n">
        <v>50</v>
      </c>
      <c r="M12" s="604" t="n">
        <v>7</v>
      </c>
      <c r="N12" s="541" t="s">
        <v>506</v>
      </c>
      <c r="O12" s="542" t="n">
        <f aca="false">LANGHIAN_PARAM_GTS12!$E$89</f>
        <v>24.65</v>
      </c>
      <c r="P12" s="543" t="n">
        <f aca="false">LANGHIAN_PARAM_GTS12!$E$84</f>
        <v>91.3445161290322</v>
      </c>
      <c r="Q12" s="542" t="n">
        <f aca="false">LANGHIAN_PARAM_GTS12!$E$90</f>
        <v>158.23</v>
      </c>
      <c r="R12" s="523" t="n">
        <f aca="false">$M12-Q12+$K12</f>
        <v>-136.23</v>
      </c>
      <c r="S12" s="544" t="n">
        <f aca="false">$M12 - P12 + (($K12) + ($L12))/2</f>
        <v>-51.8445161290322</v>
      </c>
      <c r="T12" s="523" t="n">
        <f aca="false">$M12-O12+$L12</f>
        <v>32.35</v>
      </c>
      <c r="U12" s="545" t="n">
        <f aca="false">T12-R12</f>
        <v>168.58</v>
      </c>
      <c r="V12" s="542" t="n">
        <f aca="false">LANGHIAN_PARAM_GTS12!$E$58</f>
        <v>66.0846</v>
      </c>
      <c r="W12" s="543" t="n">
        <f aca="false">LANGHIAN_PARAM_GTS12!$E$53</f>
        <v>103.552</v>
      </c>
      <c r="X12" s="542" t="n">
        <f aca="false">LANGHIAN_PARAM_GTS12!$E$59</f>
        <v>138.355</v>
      </c>
      <c r="Y12" s="523" t="n">
        <f aca="false">$M12-X12+$K12</f>
        <v>-116.355</v>
      </c>
      <c r="Z12" s="544" t="n">
        <f aca="false">$M12 - W12 + (($K12) + ($L12))/2</f>
        <v>-64.052</v>
      </c>
      <c r="AA12" s="523" t="n">
        <f aca="false">$M12-V12+$L12</f>
        <v>-9.0846</v>
      </c>
      <c r="AB12" s="545" t="n">
        <f aca="false">AA12-Y12</f>
        <v>107.2704</v>
      </c>
      <c r="AC12" s="542" t="n">
        <f aca="false">LANGHIAN_PARAM_GTS12!$E$149</f>
        <v>-29</v>
      </c>
      <c r="AD12" s="543" t="n">
        <f aca="false">LANGHIAN_PARAM_GTS12!$E$144</f>
        <v>-0.297592904074468</v>
      </c>
      <c r="AE12" s="542" t="n">
        <f aca="false">LANGHIAN_PARAM_GTS12!$E$150</f>
        <v>33.9016</v>
      </c>
      <c r="AF12" s="523" t="n">
        <f aca="false">$M12-AE12+$K12</f>
        <v>-11.9016</v>
      </c>
      <c r="AG12" s="544" t="n">
        <f aca="false">$M12 - AD12 + (($K12) + ($L12))/2</f>
        <v>39.7975929040745</v>
      </c>
      <c r="AH12" s="523" t="n">
        <f aca="false">$M12-AC12+$L12</f>
        <v>86</v>
      </c>
      <c r="AI12" s="545" t="n">
        <f aca="false">AH12-AF12</f>
        <v>97.9016</v>
      </c>
      <c r="AJ12" s="542" t="n">
        <f aca="false">LANGHIAN_PARAM_GTS12!$E$176</f>
        <v>8.3028</v>
      </c>
      <c r="AK12" s="543" t="n">
        <f aca="false">LANGHIAN_PARAM_GTS12!$E$171</f>
        <v>24.8385833333333</v>
      </c>
      <c r="AL12" s="542" t="n">
        <f aca="false">LANGHIAN_PARAM_GTS12!$E$177</f>
        <v>41.5285</v>
      </c>
      <c r="AM12" s="523" t="n">
        <f aca="false">$M12-AL12+$K12</f>
        <v>-19.5285</v>
      </c>
      <c r="AN12" s="544" t="n">
        <f aca="false">$M12 - AK12 + (($K12) + ($L12))/2</f>
        <v>14.6614166666667</v>
      </c>
      <c r="AO12" s="523" t="n">
        <f aca="false">$M12-AJ12+$L12</f>
        <v>48.6972</v>
      </c>
      <c r="AP12" s="545" t="n">
        <f aca="false">AO12-AM12</f>
        <v>68.2257</v>
      </c>
      <c r="AQ12" s="542" t="n">
        <f aca="false">LANGHIAN_PARAM_GTS12!$E$265</f>
        <v>-34</v>
      </c>
      <c r="AR12" s="543" t="n">
        <f aca="false">LANGHIAN_PARAM_GTS12!$E$260</f>
        <v>5.53660721597826</v>
      </c>
      <c r="AS12" s="542" t="n">
        <f aca="false">LANGHIAN_PARAM_GTS12!$E$266</f>
        <v>41.83955</v>
      </c>
      <c r="AT12" s="523" t="n">
        <f aca="false">$M12-AS12+$K12</f>
        <v>-19.83955</v>
      </c>
      <c r="AU12" s="544" t="n">
        <f aca="false">$M12 - AR12 + (($K12) + ($L12))/2</f>
        <v>33.9633927840217</v>
      </c>
      <c r="AV12" s="523" t="n">
        <f aca="false">$M12-AQ12+$L12</f>
        <v>91</v>
      </c>
      <c r="AW12" s="545" t="n">
        <f aca="false">AV12-AT12</f>
        <v>110.83955</v>
      </c>
      <c r="AX12" s="542" t="n">
        <f aca="false">LANGHIAN_PARAM_GTS12!$E$242</f>
        <v>-11</v>
      </c>
      <c r="AY12" s="543" t="n">
        <f aca="false">LANGHIAN_PARAM_GTS12!$E$237</f>
        <v>20.2</v>
      </c>
      <c r="AZ12" s="542" t="n">
        <f aca="false">LANGHIAN_PARAM_GTS12!$E$243</f>
        <v>50.2</v>
      </c>
      <c r="BA12" s="523" t="n">
        <f aca="false">$M12-AZ12+$K12</f>
        <v>-28.2</v>
      </c>
      <c r="BB12" s="544" t="n">
        <f aca="false">$M12 - AY12 + (($K12) + ($L12))/2</f>
        <v>19.3</v>
      </c>
      <c r="BC12" s="523" t="n">
        <f aca="false">$M12-AX12+$L12</f>
        <v>68</v>
      </c>
      <c r="BD12" s="545" t="n">
        <f aca="false">BC12-BA12</f>
        <v>96.2</v>
      </c>
      <c r="BE12" s="542" t="n">
        <f aca="false">LANGHIAN_PARAM_GTS12!$E$303</f>
        <v>35.4300639999998</v>
      </c>
      <c r="BF12" s="543" t="n">
        <f aca="false">LANGHIAN_PARAM_GTS12!$E$293</f>
        <v>61.4333666666667</v>
      </c>
      <c r="BG12" s="542" t="n">
        <f aca="false">LANGHIAN_PARAM_GTS12!$E$304</f>
        <v>86.760971</v>
      </c>
      <c r="BH12" s="523" t="n">
        <f aca="false">$M12-BG12+$K12</f>
        <v>-64.760971</v>
      </c>
      <c r="BI12" s="544" t="n">
        <f aca="false">$M12 - BF12 + (($K12) + ($L12))/2</f>
        <v>-21.9333666666667</v>
      </c>
      <c r="BJ12" s="523" t="n">
        <f aca="false">$M12-BE12+$L12</f>
        <v>21.5699360000002</v>
      </c>
      <c r="BK12" s="545" t="n">
        <f aca="false">BJ12-BH12</f>
        <v>86.3309070000003</v>
      </c>
      <c r="BL12" s="542" t="n">
        <f aca="false">LANGHIAN_PARAM_GTS12!$E$536</f>
        <v>14.9</v>
      </c>
      <c r="BM12" s="543" t="n">
        <f aca="false">LANGHIAN_PARAM_GTS12!$E$528</f>
        <v>27.9</v>
      </c>
      <c r="BN12" s="542" t="n">
        <f aca="false">LANGHIAN_PARAM_GTS12!$E$537</f>
        <v>43.4</v>
      </c>
      <c r="BO12" s="523" t="n">
        <f aca="false">$M12-BN12+$K12</f>
        <v>-21.4</v>
      </c>
      <c r="BP12" s="544" t="n">
        <f aca="false">$M12 - BM12 + (($K12) + ($L12))/2</f>
        <v>11.6</v>
      </c>
      <c r="BQ12" s="523" t="n">
        <f aca="false">$M12-BL12+$L12</f>
        <v>42.1</v>
      </c>
      <c r="BR12" s="545" t="n">
        <f aca="false">BQ12-BO12</f>
        <v>63.5</v>
      </c>
      <c r="BS12" s="542" t="n">
        <f aca="false">LANGHIAN_PARAM_GTS12!$E$346</f>
        <v>-8.12</v>
      </c>
      <c r="BT12" s="543" t="n">
        <f aca="false">LANGHIAN_PARAM_GTS12!$E$336</f>
        <v>5.48377777777778</v>
      </c>
      <c r="BU12" s="542" t="n">
        <f aca="false">LANGHIAN_PARAM_GTS12!$E$347</f>
        <v>17.68</v>
      </c>
      <c r="BV12" s="523" t="n">
        <f aca="false">$M12-BU12+$K12</f>
        <v>4.32</v>
      </c>
      <c r="BW12" s="544" t="n">
        <f aca="false">$M12 - BT12 + (($K12) + ($L12))/2</f>
        <v>34.0162222222222</v>
      </c>
      <c r="BX12" s="523" t="n">
        <f aca="false">$M12-BS12+$L12</f>
        <v>65.12</v>
      </c>
      <c r="BY12" s="545" t="n">
        <f aca="false">BX12-BV12</f>
        <v>60.8</v>
      </c>
      <c r="BZ12" s="595" t="n">
        <f aca="false">LANGHIAN_PARAM_GTS12!$E$384</f>
        <v>33</v>
      </c>
      <c r="CA12" s="596" t="n">
        <f aca="false">LANGHIAN_PARAM_GTS12!$E$383</f>
        <v>33</v>
      </c>
      <c r="CB12" s="595" t="n">
        <f aca="false">LANGHIAN_PARAM_GTS12!$E$385</f>
        <v>33</v>
      </c>
      <c r="CC12" s="597" t="n">
        <f aca="false">$M12-CB12+$K12</f>
        <v>-11</v>
      </c>
      <c r="CD12" s="598" t="n">
        <f aca="false">$M12 - CA12 + (($K12) + ($L12))/2</f>
        <v>6.5</v>
      </c>
      <c r="CE12" s="597" t="n">
        <f aca="false">$M12-BZ12+$L12</f>
        <v>24</v>
      </c>
      <c r="CF12" s="599" t="n">
        <f aca="false">CE12-CC12</f>
        <v>35</v>
      </c>
      <c r="CG12" s="595" t="n">
        <f aca="false">LANGHIAN_PARAM_GTS12!$E$403</f>
        <v>-9</v>
      </c>
      <c r="CH12" s="596" t="n">
        <f aca="false">LANGHIAN_PARAM_GTS12!$E$402</f>
        <v>-9</v>
      </c>
      <c r="CI12" s="595" t="n">
        <f aca="false">LANGHIAN_PARAM_GTS12!$E$404</f>
        <v>-9</v>
      </c>
      <c r="CJ12" s="597" t="n">
        <f aca="false">$M12-CI12+$K12</f>
        <v>31</v>
      </c>
      <c r="CK12" s="598" t="n">
        <f aca="false">$M12 - CH12 + (($K12) + ($L12))/2</f>
        <v>48.5</v>
      </c>
      <c r="CL12" s="597" t="n">
        <f aca="false">$M12-CG12+$L12</f>
        <v>66</v>
      </c>
      <c r="CM12" s="599" t="n">
        <f aca="false">CL12-CJ12</f>
        <v>35</v>
      </c>
      <c r="CN12" s="546" t="n">
        <f aca="false">LANGHIAN_PARAM_GTS12!$E$426</f>
        <v>4</v>
      </c>
      <c r="CO12" s="547" t="n">
        <f aca="false">LANGHIAN_PARAM_GTS12!$E$425</f>
        <v>4</v>
      </c>
      <c r="CP12" s="546" t="n">
        <f aca="false">LANGHIAN_PARAM_GTS12!$E$427</f>
        <v>4</v>
      </c>
      <c r="CQ12" s="548" t="n">
        <f aca="false">$M12-CP12+$K12</f>
        <v>18</v>
      </c>
      <c r="CR12" s="549" t="n">
        <f aca="false">$M12 - CO12 + (($K12) + ($L12))/2</f>
        <v>35.5</v>
      </c>
      <c r="CS12" s="548" t="n">
        <f aca="false">$M12-CN12+$L12</f>
        <v>53</v>
      </c>
      <c r="CT12" s="550" t="n">
        <f aca="false">CS12-CQ12</f>
        <v>35</v>
      </c>
      <c r="CU12" s="546" t="n">
        <f aca="false">LANGHIAN_PARAM_GTS12!$E$449</f>
        <v>-1</v>
      </c>
      <c r="CV12" s="547" t="n">
        <f aca="false">LANGHIAN_PARAM_GTS12!$E$448</f>
        <v>-1</v>
      </c>
      <c r="CW12" s="546" t="n">
        <f aca="false">LANGHIAN_PARAM_GTS12!$E$450</f>
        <v>-1</v>
      </c>
      <c r="CX12" s="548" t="n">
        <f aca="false">$M12-CW12+$K12</f>
        <v>23</v>
      </c>
      <c r="CY12" s="549" t="n">
        <f aca="false">$M12 - CV12 + (($K12) + ($L12))/2</f>
        <v>40.5</v>
      </c>
      <c r="CZ12" s="548" t="n">
        <f aca="false">$M12-CU12+$L12</f>
        <v>58</v>
      </c>
      <c r="DA12" s="550" t="n">
        <f aca="false">CZ12-CX12</f>
        <v>35</v>
      </c>
      <c r="DB12" s="542" t="n">
        <f aca="false">LANGHIAN_PARAM_GTS12!$E$489</f>
        <v>-14.6</v>
      </c>
      <c r="DC12" s="543" t="n">
        <f aca="false">LANGHIAN_PARAM_GTS12!$E$481</f>
        <v>1.767055875</v>
      </c>
      <c r="DD12" s="542" t="n">
        <f aca="false">LANGHIAN_PARAM_GTS12!$E$490</f>
        <v>33</v>
      </c>
      <c r="DE12" s="523" t="n">
        <f aca="false">$M12-DD12+$K12</f>
        <v>-11</v>
      </c>
      <c r="DF12" s="544" t="n">
        <f aca="false">$M12 - DC12 + (($K12) + ($L12))/2</f>
        <v>37.732944125</v>
      </c>
      <c r="DG12" s="523" t="n">
        <f aca="false">$M12-DB12+$L12</f>
        <v>71.6</v>
      </c>
      <c r="DH12" s="545" t="n">
        <f aca="false">DG12-DE12</f>
        <v>82.6</v>
      </c>
    </row>
    <row r="13" customFormat="false" ht="33.95" hidden="false" customHeight="true" outlineLevel="0" collapsed="false">
      <c r="B13" s="536" t="s">
        <v>512</v>
      </c>
      <c r="C13" s="539" t="s">
        <v>513</v>
      </c>
      <c r="D13" s="538" t="n">
        <v>49.203753</v>
      </c>
      <c r="E13" s="538" t="n">
        <v>-1.394147</v>
      </c>
      <c r="F13" s="537" t="s">
        <v>488</v>
      </c>
      <c r="G13" s="539" t="s">
        <v>493</v>
      </c>
      <c r="H13" s="537" t="n">
        <v>11.6</v>
      </c>
      <c r="I13" s="537" t="n">
        <v>16</v>
      </c>
      <c r="J13" s="537" t="s">
        <v>332</v>
      </c>
      <c r="K13" s="537" t="n">
        <v>15</v>
      </c>
      <c r="L13" s="537" t="n">
        <v>50</v>
      </c>
      <c r="M13" s="604" t="n">
        <v>15</v>
      </c>
      <c r="N13" s="552" t="s">
        <v>506</v>
      </c>
      <c r="O13" s="542" t="n">
        <f aca="false">LANGHIAN_PARAM_GTS12!$E$89</f>
        <v>24.65</v>
      </c>
      <c r="P13" s="543" t="n">
        <f aca="false">LANGHIAN_PARAM_GTS12!$E$84</f>
        <v>91.3445161290322</v>
      </c>
      <c r="Q13" s="542" t="n">
        <f aca="false">LANGHIAN_PARAM_GTS12!$E$90</f>
        <v>158.23</v>
      </c>
      <c r="R13" s="523" t="n">
        <f aca="false">$M13-Q13+$K13</f>
        <v>-128.23</v>
      </c>
      <c r="S13" s="544" t="n">
        <f aca="false">$M13 - P13 + (($K13) + ($L13))/2</f>
        <v>-43.8445161290322</v>
      </c>
      <c r="T13" s="523" t="n">
        <f aca="false">$M13-O13+$L13</f>
        <v>40.35</v>
      </c>
      <c r="U13" s="545" t="n">
        <f aca="false">T13-R13</f>
        <v>168.58</v>
      </c>
      <c r="V13" s="542" t="n">
        <f aca="false">LANGHIAN_PARAM_GTS12!$E$58</f>
        <v>66.0846</v>
      </c>
      <c r="W13" s="543" t="n">
        <f aca="false">LANGHIAN_PARAM_GTS12!$E$53</f>
        <v>103.552</v>
      </c>
      <c r="X13" s="542" t="n">
        <f aca="false">LANGHIAN_PARAM_GTS12!$E$59</f>
        <v>138.355</v>
      </c>
      <c r="Y13" s="523" t="n">
        <f aca="false">$M13-X13+$K13</f>
        <v>-108.355</v>
      </c>
      <c r="Z13" s="544" t="n">
        <f aca="false">$M13 - W13 + (($K13) + ($L13))/2</f>
        <v>-56.052</v>
      </c>
      <c r="AA13" s="523" t="n">
        <f aca="false">$M13-V13+$L13</f>
        <v>-1.08459999999999</v>
      </c>
      <c r="AB13" s="545" t="n">
        <f aca="false">AA13-Y13</f>
        <v>107.2704</v>
      </c>
      <c r="AC13" s="542" t="n">
        <f aca="false">LANGHIAN_PARAM_GTS12!$E$149</f>
        <v>-29</v>
      </c>
      <c r="AD13" s="543" t="n">
        <f aca="false">LANGHIAN_PARAM_GTS12!$E$144</f>
        <v>-0.297592904074468</v>
      </c>
      <c r="AE13" s="542" t="n">
        <f aca="false">LANGHIAN_PARAM_GTS12!$E$150</f>
        <v>33.9016</v>
      </c>
      <c r="AF13" s="523" t="n">
        <f aca="false">$M13-AE13+$K13</f>
        <v>-3.9016</v>
      </c>
      <c r="AG13" s="544" t="n">
        <f aca="false">$M13 - AD13 + (($K13) + ($L13))/2</f>
        <v>47.7975929040745</v>
      </c>
      <c r="AH13" s="523" t="n">
        <f aca="false">$M13-AC13+$L13</f>
        <v>94</v>
      </c>
      <c r="AI13" s="545" t="n">
        <f aca="false">AH13-AF13</f>
        <v>97.9016</v>
      </c>
      <c r="AJ13" s="542" t="n">
        <f aca="false">LANGHIAN_PARAM_GTS12!$E$176</f>
        <v>8.3028</v>
      </c>
      <c r="AK13" s="543" t="n">
        <f aca="false">LANGHIAN_PARAM_GTS12!$E$171</f>
        <v>24.8385833333333</v>
      </c>
      <c r="AL13" s="542" t="n">
        <f aca="false">LANGHIAN_PARAM_GTS12!$E$177</f>
        <v>41.5285</v>
      </c>
      <c r="AM13" s="523" t="n">
        <f aca="false">$M13-AL13+$K13</f>
        <v>-11.5285</v>
      </c>
      <c r="AN13" s="544" t="n">
        <f aca="false">$M13 - AK13 + (($K13) + ($L13))/2</f>
        <v>22.6614166666667</v>
      </c>
      <c r="AO13" s="523" t="n">
        <f aca="false">$M13-AJ13+$L13</f>
        <v>56.6972</v>
      </c>
      <c r="AP13" s="545" t="n">
        <f aca="false">AO13-AM13</f>
        <v>68.2257</v>
      </c>
      <c r="AQ13" s="542" t="n">
        <f aca="false">LANGHIAN_PARAM_GTS12!$E$265</f>
        <v>-34</v>
      </c>
      <c r="AR13" s="543" t="n">
        <f aca="false">LANGHIAN_PARAM_GTS12!$E$260</f>
        <v>5.53660721597826</v>
      </c>
      <c r="AS13" s="542" t="n">
        <f aca="false">LANGHIAN_PARAM_GTS12!$E$266</f>
        <v>41.83955</v>
      </c>
      <c r="AT13" s="523" t="n">
        <f aca="false">$M13-AS13+$K13</f>
        <v>-11.83955</v>
      </c>
      <c r="AU13" s="544" t="n">
        <f aca="false">$M13 - AR13 + (($K13) + ($L13))/2</f>
        <v>41.9633927840217</v>
      </c>
      <c r="AV13" s="523" t="n">
        <f aca="false">$M13-AQ13+$L13</f>
        <v>99</v>
      </c>
      <c r="AW13" s="545" t="n">
        <f aca="false">AV13-AT13</f>
        <v>110.83955</v>
      </c>
      <c r="AX13" s="542" t="n">
        <f aca="false">LANGHIAN_PARAM_GTS12!$E$242</f>
        <v>-11</v>
      </c>
      <c r="AY13" s="543" t="n">
        <f aca="false">LANGHIAN_PARAM_GTS12!$E$237</f>
        <v>20.2</v>
      </c>
      <c r="AZ13" s="542" t="n">
        <f aca="false">LANGHIAN_PARAM_GTS12!$E$243</f>
        <v>50.2</v>
      </c>
      <c r="BA13" s="523" t="n">
        <f aca="false">$M13-AZ13+$K13</f>
        <v>-20.2</v>
      </c>
      <c r="BB13" s="544" t="n">
        <f aca="false">$M13 - AY13 + (($K13) + ($L13))/2</f>
        <v>27.3</v>
      </c>
      <c r="BC13" s="523" t="n">
        <f aca="false">$M13-AX13+$L13</f>
        <v>76</v>
      </c>
      <c r="BD13" s="545" t="n">
        <f aca="false">BC13-BA13</f>
        <v>96.2</v>
      </c>
      <c r="BE13" s="542" t="n">
        <f aca="false">LANGHIAN_PARAM_GTS12!$E$303</f>
        <v>35.4300639999998</v>
      </c>
      <c r="BF13" s="543" t="n">
        <f aca="false">LANGHIAN_PARAM_GTS12!$E$293</f>
        <v>61.4333666666667</v>
      </c>
      <c r="BG13" s="542" t="n">
        <f aca="false">LANGHIAN_PARAM_GTS12!$E$304</f>
        <v>86.760971</v>
      </c>
      <c r="BH13" s="523" t="n">
        <f aca="false">$M13-BG13+$K13</f>
        <v>-56.760971</v>
      </c>
      <c r="BI13" s="544" t="n">
        <f aca="false">$M13 - BF13 + (($K13) + ($L13))/2</f>
        <v>-13.9333666666667</v>
      </c>
      <c r="BJ13" s="523" t="n">
        <f aca="false">$M13-BE13+$L13</f>
        <v>29.5699360000002</v>
      </c>
      <c r="BK13" s="545" t="n">
        <f aca="false">BJ13-BH13</f>
        <v>86.3309070000003</v>
      </c>
      <c r="BL13" s="542" t="n">
        <f aca="false">LANGHIAN_PARAM_GTS12!$E$536</f>
        <v>14.9</v>
      </c>
      <c r="BM13" s="543" t="n">
        <f aca="false">LANGHIAN_PARAM_GTS12!$E$528</f>
        <v>27.9</v>
      </c>
      <c r="BN13" s="542" t="n">
        <f aca="false">LANGHIAN_PARAM_GTS12!$E$537</f>
        <v>43.4</v>
      </c>
      <c r="BO13" s="523" t="n">
        <f aca="false">$M13-BN13+$K13</f>
        <v>-13.4</v>
      </c>
      <c r="BP13" s="544" t="n">
        <f aca="false">$M13 - BM13 + (($K13) + ($L13))/2</f>
        <v>19.6</v>
      </c>
      <c r="BQ13" s="523" t="n">
        <f aca="false">$M13-BL13+$L13</f>
        <v>50.1</v>
      </c>
      <c r="BR13" s="545" t="n">
        <f aca="false">BQ13-BO13</f>
        <v>63.5</v>
      </c>
      <c r="BS13" s="542" t="n">
        <f aca="false">LANGHIAN_PARAM_GTS12!$E$346</f>
        <v>-8.12</v>
      </c>
      <c r="BT13" s="543" t="n">
        <f aca="false">LANGHIAN_PARAM_GTS12!$E$336</f>
        <v>5.48377777777778</v>
      </c>
      <c r="BU13" s="542" t="n">
        <f aca="false">LANGHIAN_PARAM_GTS12!$E$347</f>
        <v>17.68</v>
      </c>
      <c r="BV13" s="523" t="n">
        <f aca="false">$M13-BU13+$K13</f>
        <v>12.32</v>
      </c>
      <c r="BW13" s="544" t="n">
        <f aca="false">$M13 - BT13 + (($K13) + ($L13))/2</f>
        <v>42.0162222222222</v>
      </c>
      <c r="BX13" s="523" t="n">
        <f aca="false">$M13-BS13+$L13</f>
        <v>73.12</v>
      </c>
      <c r="BY13" s="545" t="n">
        <f aca="false">BX13-BV13</f>
        <v>60.8</v>
      </c>
      <c r="BZ13" s="595" t="n">
        <f aca="false">LANGHIAN_PARAM_GTS12!$E$384</f>
        <v>33</v>
      </c>
      <c r="CA13" s="596" t="n">
        <f aca="false">LANGHIAN_PARAM_GTS12!$E$383</f>
        <v>33</v>
      </c>
      <c r="CB13" s="595" t="n">
        <f aca="false">LANGHIAN_PARAM_GTS12!$E$385</f>
        <v>33</v>
      </c>
      <c r="CC13" s="597" t="n">
        <f aca="false">$M13-CB13+$K13</f>
        <v>-3</v>
      </c>
      <c r="CD13" s="598" t="n">
        <f aca="false">$M13 - CA13 + (($K13) + ($L13))/2</f>
        <v>14.5</v>
      </c>
      <c r="CE13" s="597" t="n">
        <f aca="false">$M13-BZ13+$L13</f>
        <v>32</v>
      </c>
      <c r="CF13" s="599" t="n">
        <f aca="false">CE13-CC13</f>
        <v>35</v>
      </c>
      <c r="CG13" s="595" t="n">
        <f aca="false">LANGHIAN_PARAM_GTS12!$E$403</f>
        <v>-9</v>
      </c>
      <c r="CH13" s="596" t="n">
        <f aca="false">LANGHIAN_PARAM_GTS12!$E$402</f>
        <v>-9</v>
      </c>
      <c r="CI13" s="595" t="n">
        <f aca="false">LANGHIAN_PARAM_GTS12!$E$404</f>
        <v>-9</v>
      </c>
      <c r="CJ13" s="597" t="n">
        <f aca="false">$M13-CI13+$K13</f>
        <v>39</v>
      </c>
      <c r="CK13" s="598" t="n">
        <f aca="false">$M13 - CH13 + (($K13) + ($L13))/2</f>
        <v>56.5</v>
      </c>
      <c r="CL13" s="597" t="n">
        <f aca="false">$M13-CG13+$L13</f>
        <v>74</v>
      </c>
      <c r="CM13" s="599" t="n">
        <f aca="false">CL13-CJ13</f>
        <v>35</v>
      </c>
      <c r="CN13" s="546" t="n">
        <f aca="false">LANGHIAN_PARAM_GTS12!$E$426</f>
        <v>4</v>
      </c>
      <c r="CO13" s="547" t="n">
        <f aca="false">LANGHIAN_PARAM_GTS12!$E$425</f>
        <v>4</v>
      </c>
      <c r="CP13" s="546" t="n">
        <f aca="false">LANGHIAN_PARAM_GTS12!$E$427</f>
        <v>4</v>
      </c>
      <c r="CQ13" s="548" t="n">
        <f aca="false">$M13-CP13+$K13</f>
        <v>26</v>
      </c>
      <c r="CR13" s="549" t="n">
        <f aca="false">$M13 - CO13 + (($K13) + ($L13))/2</f>
        <v>43.5</v>
      </c>
      <c r="CS13" s="548" t="n">
        <f aca="false">$M13-CN13+$L13</f>
        <v>61</v>
      </c>
      <c r="CT13" s="550" t="n">
        <f aca="false">CS13-CQ13</f>
        <v>35</v>
      </c>
      <c r="CU13" s="546" t="n">
        <f aca="false">LANGHIAN_PARAM_GTS12!$E$449</f>
        <v>-1</v>
      </c>
      <c r="CV13" s="547" t="n">
        <f aca="false">LANGHIAN_PARAM_GTS12!$E$448</f>
        <v>-1</v>
      </c>
      <c r="CW13" s="546" t="n">
        <f aca="false">LANGHIAN_PARAM_GTS12!$E$450</f>
        <v>-1</v>
      </c>
      <c r="CX13" s="548" t="n">
        <f aca="false">$M13-CW13+$K13</f>
        <v>31</v>
      </c>
      <c r="CY13" s="549" t="n">
        <f aca="false">$M13 - CV13 + (($K13) + ($L13))/2</f>
        <v>48.5</v>
      </c>
      <c r="CZ13" s="548" t="n">
        <f aca="false">$M13-CU13+$L13</f>
        <v>66</v>
      </c>
      <c r="DA13" s="550" t="n">
        <f aca="false">CZ13-CX13</f>
        <v>35</v>
      </c>
      <c r="DB13" s="542" t="n">
        <f aca="false">LANGHIAN_PARAM_GTS12!$E$489</f>
        <v>-14.6</v>
      </c>
      <c r="DC13" s="543" t="n">
        <f aca="false">LANGHIAN_PARAM_GTS12!$E$481</f>
        <v>1.767055875</v>
      </c>
      <c r="DD13" s="542" t="n">
        <f aca="false">LANGHIAN_PARAM_GTS12!$E$490</f>
        <v>33</v>
      </c>
      <c r="DE13" s="523" t="n">
        <f aca="false">$M13-DD13+$K13</f>
        <v>-3</v>
      </c>
      <c r="DF13" s="544" t="n">
        <f aca="false">$M13 - DC13 + (($K13) + ($L13))/2</f>
        <v>45.732944125</v>
      </c>
      <c r="DG13" s="523" t="n">
        <f aca="false">$M13-DB13+$L13</f>
        <v>79.6</v>
      </c>
      <c r="DH13" s="545" t="n">
        <f aca="false">DG13-DE13</f>
        <v>82.6</v>
      </c>
    </row>
    <row r="14" customFormat="false" ht="33.95" hidden="false" customHeight="true" outlineLevel="0" collapsed="false">
      <c r="B14" s="536" t="s">
        <v>514</v>
      </c>
      <c r="C14" s="539" t="s">
        <v>515</v>
      </c>
      <c r="D14" s="538" t="n">
        <v>49.28700823</v>
      </c>
      <c r="E14" s="538" t="n">
        <v>-1.35456661</v>
      </c>
      <c r="F14" s="537" t="s">
        <v>488</v>
      </c>
      <c r="G14" s="539" t="s">
        <v>493</v>
      </c>
      <c r="H14" s="537" t="n">
        <v>11.6</v>
      </c>
      <c r="I14" s="537" t="n">
        <v>16</v>
      </c>
      <c r="J14" s="537" t="s">
        <v>332</v>
      </c>
      <c r="K14" s="537" t="n">
        <v>15</v>
      </c>
      <c r="L14" s="537" t="n">
        <v>50</v>
      </c>
      <c r="M14" s="604" t="n">
        <v>1</v>
      </c>
      <c r="N14" s="541" t="s">
        <v>506</v>
      </c>
      <c r="O14" s="542" t="n">
        <f aca="false">LANGHIAN_PARAM_GTS12!$E$89</f>
        <v>24.65</v>
      </c>
      <c r="P14" s="543" t="n">
        <f aca="false">LANGHIAN_PARAM_GTS12!$E$84</f>
        <v>91.3445161290322</v>
      </c>
      <c r="Q14" s="542" t="n">
        <f aca="false">LANGHIAN_PARAM_GTS12!$E$90</f>
        <v>158.23</v>
      </c>
      <c r="R14" s="523" t="n">
        <f aca="false">$M14-Q14+$K14</f>
        <v>-142.23</v>
      </c>
      <c r="S14" s="544" t="n">
        <f aca="false">$M14 - P14 + (($K14) + ($L14))/2</f>
        <v>-57.8445161290322</v>
      </c>
      <c r="T14" s="523" t="n">
        <f aca="false">$M14-O14+$L14</f>
        <v>26.35</v>
      </c>
      <c r="U14" s="545" t="n">
        <f aca="false">T14-R14</f>
        <v>168.58</v>
      </c>
      <c r="V14" s="542" t="n">
        <f aca="false">LANGHIAN_PARAM_GTS12!$E$58</f>
        <v>66.0846</v>
      </c>
      <c r="W14" s="543" t="n">
        <f aca="false">LANGHIAN_PARAM_GTS12!$E$53</f>
        <v>103.552</v>
      </c>
      <c r="X14" s="542" t="n">
        <f aca="false">LANGHIAN_PARAM_GTS12!$E$59</f>
        <v>138.355</v>
      </c>
      <c r="Y14" s="523" t="n">
        <f aca="false">$M14-X14+$K14</f>
        <v>-122.355</v>
      </c>
      <c r="Z14" s="544" t="n">
        <f aca="false">$M14 - W14 + (($K14) + ($L14))/2</f>
        <v>-70.052</v>
      </c>
      <c r="AA14" s="523" t="n">
        <f aca="false">$M14-V14+$L14</f>
        <v>-15.0846</v>
      </c>
      <c r="AB14" s="545" t="n">
        <f aca="false">AA14-Y14</f>
        <v>107.2704</v>
      </c>
      <c r="AC14" s="542" t="n">
        <f aca="false">LANGHIAN_PARAM_GTS12!$E$149</f>
        <v>-29</v>
      </c>
      <c r="AD14" s="543" t="n">
        <f aca="false">LANGHIAN_PARAM_GTS12!$E$144</f>
        <v>-0.297592904074468</v>
      </c>
      <c r="AE14" s="542" t="n">
        <f aca="false">LANGHIAN_PARAM_GTS12!$E$150</f>
        <v>33.9016</v>
      </c>
      <c r="AF14" s="523" t="n">
        <f aca="false">$M14-AE14+$K14</f>
        <v>-17.9016</v>
      </c>
      <c r="AG14" s="544" t="n">
        <f aca="false">$M14 - AD14 + (($K14) + ($L14))/2</f>
        <v>33.7975929040745</v>
      </c>
      <c r="AH14" s="523" t="n">
        <f aca="false">$M14-AC14+$L14</f>
        <v>80</v>
      </c>
      <c r="AI14" s="545" t="n">
        <f aca="false">AH14-AF14</f>
        <v>97.9016</v>
      </c>
      <c r="AJ14" s="542" t="n">
        <f aca="false">LANGHIAN_PARAM_GTS12!$E$176</f>
        <v>8.3028</v>
      </c>
      <c r="AK14" s="543" t="n">
        <f aca="false">LANGHIAN_PARAM_GTS12!$E$171</f>
        <v>24.8385833333333</v>
      </c>
      <c r="AL14" s="542" t="n">
        <f aca="false">LANGHIAN_PARAM_GTS12!$E$177</f>
        <v>41.5285</v>
      </c>
      <c r="AM14" s="523" t="n">
        <f aca="false">$M14-AL14+$K14</f>
        <v>-25.5285</v>
      </c>
      <c r="AN14" s="544" t="n">
        <f aca="false">$M14 - AK14 + (($K14) + ($L14))/2</f>
        <v>8.66141666666667</v>
      </c>
      <c r="AO14" s="523" t="n">
        <f aca="false">$M14-AJ14+$L14</f>
        <v>42.6972</v>
      </c>
      <c r="AP14" s="545" t="n">
        <f aca="false">AO14-AM14</f>
        <v>68.2257</v>
      </c>
      <c r="AQ14" s="542" t="n">
        <f aca="false">LANGHIAN_PARAM_GTS12!$E$265</f>
        <v>-34</v>
      </c>
      <c r="AR14" s="543" t="n">
        <f aca="false">LANGHIAN_PARAM_GTS12!$E$260</f>
        <v>5.53660721597826</v>
      </c>
      <c r="AS14" s="542" t="n">
        <f aca="false">LANGHIAN_PARAM_GTS12!$E$266</f>
        <v>41.83955</v>
      </c>
      <c r="AT14" s="523" t="n">
        <f aca="false">$M14-AS14+$K14</f>
        <v>-25.83955</v>
      </c>
      <c r="AU14" s="544" t="n">
        <f aca="false">$M14 - AR14 + (($K14) + ($L14))/2</f>
        <v>27.9633927840217</v>
      </c>
      <c r="AV14" s="523" t="n">
        <f aca="false">$M14-AQ14+$L14</f>
        <v>85</v>
      </c>
      <c r="AW14" s="545" t="n">
        <f aca="false">AV14-AT14</f>
        <v>110.83955</v>
      </c>
      <c r="AX14" s="542" t="n">
        <f aca="false">LANGHIAN_PARAM_GTS12!$E$242</f>
        <v>-11</v>
      </c>
      <c r="AY14" s="543" t="n">
        <f aca="false">LANGHIAN_PARAM_GTS12!$E$237</f>
        <v>20.2</v>
      </c>
      <c r="AZ14" s="542" t="n">
        <f aca="false">LANGHIAN_PARAM_GTS12!$E$243</f>
        <v>50.2</v>
      </c>
      <c r="BA14" s="523" t="n">
        <f aca="false">$M14-AZ14+$K14</f>
        <v>-34.2</v>
      </c>
      <c r="BB14" s="544" t="n">
        <f aca="false">$M14 - AY14 + (($K14) + ($L14))/2</f>
        <v>13.3</v>
      </c>
      <c r="BC14" s="523" t="n">
        <f aca="false">$M14-AX14+$L14</f>
        <v>62</v>
      </c>
      <c r="BD14" s="545" t="n">
        <f aca="false">BC14-BA14</f>
        <v>96.2</v>
      </c>
      <c r="BE14" s="542" t="n">
        <f aca="false">LANGHIAN_PARAM_GTS12!$E$303</f>
        <v>35.4300639999998</v>
      </c>
      <c r="BF14" s="543" t="n">
        <f aca="false">LANGHIAN_PARAM_GTS12!$E$293</f>
        <v>61.4333666666667</v>
      </c>
      <c r="BG14" s="542" t="n">
        <f aca="false">LANGHIAN_PARAM_GTS12!$E$304</f>
        <v>86.760971</v>
      </c>
      <c r="BH14" s="523" t="n">
        <f aca="false">$M14-BG14+$K14</f>
        <v>-70.760971</v>
      </c>
      <c r="BI14" s="544" t="n">
        <f aca="false">$M14 - BF14 + (($K14) + ($L14))/2</f>
        <v>-27.9333666666667</v>
      </c>
      <c r="BJ14" s="523" t="n">
        <f aca="false">$M14-BE14+$L14</f>
        <v>15.5699360000002</v>
      </c>
      <c r="BK14" s="545" t="n">
        <f aca="false">BJ14-BH14</f>
        <v>86.3309070000003</v>
      </c>
      <c r="BL14" s="542" t="n">
        <f aca="false">LANGHIAN_PARAM_GTS12!$E$536</f>
        <v>14.9</v>
      </c>
      <c r="BM14" s="543" t="n">
        <f aca="false">LANGHIAN_PARAM_GTS12!$E$528</f>
        <v>27.9</v>
      </c>
      <c r="BN14" s="542" t="n">
        <f aca="false">LANGHIAN_PARAM_GTS12!$E$537</f>
        <v>43.4</v>
      </c>
      <c r="BO14" s="523" t="n">
        <f aca="false">$M14-BN14+$K14</f>
        <v>-27.4</v>
      </c>
      <c r="BP14" s="544" t="n">
        <f aca="false">$M14 - BM14 + (($K14) + ($L14))/2</f>
        <v>5.6</v>
      </c>
      <c r="BQ14" s="523" t="n">
        <f aca="false">$M14-BL14+$L14</f>
        <v>36.1</v>
      </c>
      <c r="BR14" s="545" t="n">
        <f aca="false">BQ14-BO14</f>
        <v>63.5</v>
      </c>
      <c r="BS14" s="542" t="n">
        <f aca="false">LANGHIAN_PARAM_GTS12!$E$346</f>
        <v>-8.12</v>
      </c>
      <c r="BT14" s="543" t="n">
        <f aca="false">LANGHIAN_PARAM_GTS12!$E$336</f>
        <v>5.48377777777778</v>
      </c>
      <c r="BU14" s="542" t="n">
        <f aca="false">LANGHIAN_PARAM_GTS12!$E$347</f>
        <v>17.68</v>
      </c>
      <c r="BV14" s="523" t="n">
        <f aca="false">$M14-BU14+$K14</f>
        <v>-1.68</v>
      </c>
      <c r="BW14" s="544" t="n">
        <f aca="false">$M14 - BT14 + (($K14) + ($L14))/2</f>
        <v>28.0162222222222</v>
      </c>
      <c r="BX14" s="523" t="n">
        <f aca="false">$M14-BS14+$L14</f>
        <v>59.12</v>
      </c>
      <c r="BY14" s="545" t="n">
        <f aca="false">BX14-BV14</f>
        <v>60.8</v>
      </c>
      <c r="BZ14" s="595" t="n">
        <f aca="false">LANGHIAN_PARAM_GTS12!$E$384</f>
        <v>33</v>
      </c>
      <c r="CA14" s="596" t="n">
        <f aca="false">LANGHIAN_PARAM_GTS12!$E$383</f>
        <v>33</v>
      </c>
      <c r="CB14" s="595" t="n">
        <f aca="false">LANGHIAN_PARAM_GTS12!$E$385</f>
        <v>33</v>
      </c>
      <c r="CC14" s="597" t="n">
        <f aca="false">$M14-CB14+$K14</f>
        <v>-17</v>
      </c>
      <c r="CD14" s="598" t="n">
        <f aca="false">$M14 - CA14 + (($K14) + ($L14))/2</f>
        <v>0.5</v>
      </c>
      <c r="CE14" s="597" t="n">
        <f aca="false">$M14-BZ14+$L14</f>
        <v>18</v>
      </c>
      <c r="CF14" s="599" t="n">
        <f aca="false">CE14-CC14</f>
        <v>35</v>
      </c>
      <c r="CG14" s="595" t="n">
        <f aca="false">LANGHIAN_PARAM_GTS12!$E$403</f>
        <v>-9</v>
      </c>
      <c r="CH14" s="596" t="n">
        <f aca="false">LANGHIAN_PARAM_GTS12!$E$402</f>
        <v>-9</v>
      </c>
      <c r="CI14" s="595" t="n">
        <f aca="false">LANGHIAN_PARAM_GTS12!$E$404</f>
        <v>-9</v>
      </c>
      <c r="CJ14" s="597" t="n">
        <f aca="false">$M14-CI14+$K14</f>
        <v>25</v>
      </c>
      <c r="CK14" s="598" t="n">
        <f aca="false">$M14 - CH14 + (($K14) + ($L14))/2</f>
        <v>42.5</v>
      </c>
      <c r="CL14" s="597" t="n">
        <f aca="false">$M14-CG14+$L14</f>
        <v>60</v>
      </c>
      <c r="CM14" s="599" t="n">
        <f aca="false">CL14-CJ14</f>
        <v>35</v>
      </c>
      <c r="CN14" s="546" t="n">
        <f aca="false">LANGHIAN_PARAM_GTS12!$E$426</f>
        <v>4</v>
      </c>
      <c r="CO14" s="547" t="n">
        <f aca="false">LANGHIAN_PARAM_GTS12!$E$425</f>
        <v>4</v>
      </c>
      <c r="CP14" s="546" t="n">
        <f aca="false">LANGHIAN_PARAM_GTS12!$E$427</f>
        <v>4</v>
      </c>
      <c r="CQ14" s="548" t="n">
        <f aca="false">$M14-CP14+$K14</f>
        <v>12</v>
      </c>
      <c r="CR14" s="549" t="n">
        <f aca="false">$M14 - CO14 + (($K14) + ($L14))/2</f>
        <v>29.5</v>
      </c>
      <c r="CS14" s="548" t="n">
        <f aca="false">$M14-CN14+$L14</f>
        <v>47</v>
      </c>
      <c r="CT14" s="550" t="n">
        <f aca="false">CS14-CQ14</f>
        <v>35</v>
      </c>
      <c r="CU14" s="546" t="n">
        <f aca="false">LANGHIAN_PARAM_GTS12!$E$449</f>
        <v>-1</v>
      </c>
      <c r="CV14" s="547" t="n">
        <f aca="false">LANGHIAN_PARAM_GTS12!$E$448</f>
        <v>-1</v>
      </c>
      <c r="CW14" s="546" t="n">
        <f aca="false">LANGHIAN_PARAM_GTS12!$E$450</f>
        <v>-1</v>
      </c>
      <c r="CX14" s="548" t="n">
        <f aca="false">$M14-CW14+$K14</f>
        <v>17</v>
      </c>
      <c r="CY14" s="549" t="n">
        <f aca="false">$M14 - CV14 + (($K14) + ($L14))/2</f>
        <v>34.5</v>
      </c>
      <c r="CZ14" s="548" t="n">
        <f aca="false">$M14-CU14+$L14</f>
        <v>52</v>
      </c>
      <c r="DA14" s="550" t="n">
        <f aca="false">CZ14-CX14</f>
        <v>35</v>
      </c>
      <c r="DB14" s="542" t="n">
        <f aca="false">LANGHIAN_PARAM_GTS12!$E$489</f>
        <v>-14.6</v>
      </c>
      <c r="DC14" s="543" t="n">
        <f aca="false">LANGHIAN_PARAM_GTS12!$E$481</f>
        <v>1.767055875</v>
      </c>
      <c r="DD14" s="542" t="n">
        <f aca="false">LANGHIAN_PARAM_GTS12!$E$490</f>
        <v>33</v>
      </c>
      <c r="DE14" s="523" t="n">
        <f aca="false">$M14-DD14+$K14</f>
        <v>-17</v>
      </c>
      <c r="DF14" s="544" t="n">
        <f aca="false">$M14 - DC14 + (($K14) + ($L14))/2</f>
        <v>31.732944125</v>
      </c>
      <c r="DG14" s="523" t="n">
        <f aca="false">$M14-DB14+$L14</f>
        <v>65.6</v>
      </c>
      <c r="DH14" s="545" t="n">
        <f aca="false">DG14-DE14</f>
        <v>82.6</v>
      </c>
    </row>
    <row r="15" customFormat="false" ht="33.95" hidden="false" customHeight="true" outlineLevel="0" collapsed="false">
      <c r="B15" s="536" t="s">
        <v>516</v>
      </c>
      <c r="C15" s="537" t="s">
        <v>517</v>
      </c>
      <c r="D15" s="538" t="n">
        <v>49.279637</v>
      </c>
      <c r="E15" s="538" t="n">
        <v>-1.355589</v>
      </c>
      <c r="F15" s="537" t="s">
        <v>488</v>
      </c>
      <c r="G15" s="539" t="s">
        <v>493</v>
      </c>
      <c r="H15" s="537" t="n">
        <v>11.6</v>
      </c>
      <c r="I15" s="537" t="n">
        <v>16</v>
      </c>
      <c r="J15" s="537" t="s">
        <v>324</v>
      </c>
      <c r="K15" s="537" t="n">
        <v>15</v>
      </c>
      <c r="L15" s="537" t="n">
        <v>50</v>
      </c>
      <c r="M15" s="604" t="n">
        <v>1</v>
      </c>
      <c r="N15" s="541" t="s">
        <v>506</v>
      </c>
      <c r="O15" s="542" t="n">
        <f aca="false">LANGHIAN_PARAM_GTS12!$E$89</f>
        <v>24.65</v>
      </c>
      <c r="P15" s="543" t="n">
        <f aca="false">LANGHIAN_PARAM_GTS12!$E$84</f>
        <v>91.3445161290322</v>
      </c>
      <c r="Q15" s="542" t="n">
        <f aca="false">LANGHIAN_PARAM_GTS12!$E$90</f>
        <v>158.23</v>
      </c>
      <c r="R15" s="523" t="n">
        <f aca="false">$M15-Q15+$K15</f>
        <v>-142.23</v>
      </c>
      <c r="S15" s="544" t="n">
        <f aca="false">$M15 - P15 + (($K15) + ($L15))/2</f>
        <v>-57.8445161290322</v>
      </c>
      <c r="T15" s="523" t="n">
        <f aca="false">$M15-O15+$L15</f>
        <v>26.35</v>
      </c>
      <c r="U15" s="545" t="n">
        <f aca="false">T15-R15</f>
        <v>168.58</v>
      </c>
      <c r="V15" s="542" t="n">
        <f aca="false">LANGHIAN_PARAM_GTS12!$E$58</f>
        <v>66.0846</v>
      </c>
      <c r="W15" s="543" t="n">
        <f aca="false">LANGHIAN_PARAM_GTS12!$E$53</f>
        <v>103.552</v>
      </c>
      <c r="X15" s="542" t="n">
        <f aca="false">LANGHIAN_PARAM_GTS12!$E$59</f>
        <v>138.355</v>
      </c>
      <c r="Y15" s="523" t="n">
        <f aca="false">$M15-X15+$K15</f>
        <v>-122.355</v>
      </c>
      <c r="Z15" s="544" t="n">
        <f aca="false">$M15 - W15 + (($K15) + ($L15))/2</f>
        <v>-70.052</v>
      </c>
      <c r="AA15" s="523" t="n">
        <f aca="false">$M15-V15+$L15</f>
        <v>-15.0846</v>
      </c>
      <c r="AB15" s="545" t="n">
        <f aca="false">AA15-Y15</f>
        <v>107.2704</v>
      </c>
      <c r="AC15" s="542" t="n">
        <f aca="false">LANGHIAN_PARAM_GTS12!$E$149</f>
        <v>-29</v>
      </c>
      <c r="AD15" s="543" t="n">
        <f aca="false">LANGHIAN_PARAM_GTS12!$E$144</f>
        <v>-0.297592904074468</v>
      </c>
      <c r="AE15" s="542" t="n">
        <f aca="false">LANGHIAN_PARAM_GTS12!$E$150</f>
        <v>33.9016</v>
      </c>
      <c r="AF15" s="523" t="n">
        <f aca="false">$M15-AE15+$K15</f>
        <v>-17.9016</v>
      </c>
      <c r="AG15" s="544" t="n">
        <f aca="false">$M15 - AD15 + (($K15) + ($L15))/2</f>
        <v>33.7975929040745</v>
      </c>
      <c r="AH15" s="523" t="n">
        <f aca="false">$M15-AC15+$L15</f>
        <v>80</v>
      </c>
      <c r="AI15" s="545" t="n">
        <f aca="false">AH15-AF15</f>
        <v>97.9016</v>
      </c>
      <c r="AJ15" s="542" t="n">
        <f aca="false">LANGHIAN_PARAM_GTS12!$E$176</f>
        <v>8.3028</v>
      </c>
      <c r="AK15" s="543" t="n">
        <f aca="false">LANGHIAN_PARAM_GTS12!$E$171</f>
        <v>24.8385833333333</v>
      </c>
      <c r="AL15" s="542" t="n">
        <f aca="false">LANGHIAN_PARAM_GTS12!$E$177</f>
        <v>41.5285</v>
      </c>
      <c r="AM15" s="523" t="n">
        <f aca="false">$M15-AL15+$K15</f>
        <v>-25.5285</v>
      </c>
      <c r="AN15" s="544" t="n">
        <f aca="false">$M15 - AK15 + (($K15) + ($L15))/2</f>
        <v>8.66141666666667</v>
      </c>
      <c r="AO15" s="523" t="n">
        <f aca="false">$M15-AJ15+$L15</f>
        <v>42.6972</v>
      </c>
      <c r="AP15" s="545" t="n">
        <f aca="false">AO15-AM15</f>
        <v>68.2257</v>
      </c>
      <c r="AQ15" s="542" t="n">
        <f aca="false">LANGHIAN_PARAM_GTS12!$E$265</f>
        <v>-34</v>
      </c>
      <c r="AR15" s="543" t="n">
        <f aca="false">LANGHIAN_PARAM_GTS12!$E$260</f>
        <v>5.53660721597826</v>
      </c>
      <c r="AS15" s="542" t="n">
        <f aca="false">LANGHIAN_PARAM_GTS12!$E$266</f>
        <v>41.83955</v>
      </c>
      <c r="AT15" s="523" t="n">
        <f aca="false">$M15-AS15+$K15</f>
        <v>-25.83955</v>
      </c>
      <c r="AU15" s="544" t="n">
        <f aca="false">$M15 - AR15 + (($K15) + ($L15))/2</f>
        <v>27.9633927840217</v>
      </c>
      <c r="AV15" s="523" t="n">
        <f aca="false">$M15-AQ15+$L15</f>
        <v>85</v>
      </c>
      <c r="AW15" s="545" t="n">
        <f aca="false">AV15-AT15</f>
        <v>110.83955</v>
      </c>
      <c r="AX15" s="542" t="n">
        <f aca="false">LANGHIAN_PARAM_GTS12!$E$242</f>
        <v>-11</v>
      </c>
      <c r="AY15" s="543" t="n">
        <f aca="false">LANGHIAN_PARAM_GTS12!$E$237</f>
        <v>20.2</v>
      </c>
      <c r="AZ15" s="542" t="n">
        <f aca="false">LANGHIAN_PARAM_GTS12!$E$243</f>
        <v>50.2</v>
      </c>
      <c r="BA15" s="523" t="n">
        <f aca="false">$M15-AZ15+$K15</f>
        <v>-34.2</v>
      </c>
      <c r="BB15" s="544" t="n">
        <f aca="false">$M15 - AY15 + (($K15) + ($L15))/2</f>
        <v>13.3</v>
      </c>
      <c r="BC15" s="523" t="n">
        <f aca="false">$M15-AX15+$L15</f>
        <v>62</v>
      </c>
      <c r="BD15" s="545" t="n">
        <f aca="false">BC15-BA15</f>
        <v>96.2</v>
      </c>
      <c r="BE15" s="542" t="n">
        <f aca="false">LANGHIAN_PARAM_GTS12!$E$303</f>
        <v>35.4300639999998</v>
      </c>
      <c r="BF15" s="543" t="n">
        <f aca="false">LANGHIAN_PARAM_GTS12!$E$293</f>
        <v>61.4333666666667</v>
      </c>
      <c r="BG15" s="542" t="n">
        <f aca="false">LANGHIAN_PARAM_GTS12!$E$304</f>
        <v>86.760971</v>
      </c>
      <c r="BH15" s="523" t="n">
        <f aca="false">$M15-BG15+$K15</f>
        <v>-70.760971</v>
      </c>
      <c r="BI15" s="544" t="n">
        <f aca="false">$M15 - BF15 + (($K15) + ($L15))/2</f>
        <v>-27.9333666666667</v>
      </c>
      <c r="BJ15" s="523" t="n">
        <f aca="false">$M15-BE15+$L15</f>
        <v>15.5699360000002</v>
      </c>
      <c r="BK15" s="545" t="n">
        <f aca="false">BJ15-BH15</f>
        <v>86.3309070000003</v>
      </c>
      <c r="BL15" s="542" t="n">
        <f aca="false">LANGHIAN_PARAM_GTS12!$E$536</f>
        <v>14.9</v>
      </c>
      <c r="BM15" s="543" t="n">
        <f aca="false">LANGHIAN_PARAM_GTS12!$E$528</f>
        <v>27.9</v>
      </c>
      <c r="BN15" s="542" t="n">
        <f aca="false">LANGHIAN_PARAM_GTS12!$E$537</f>
        <v>43.4</v>
      </c>
      <c r="BO15" s="523" t="n">
        <f aca="false">$M15-BN15+$K15</f>
        <v>-27.4</v>
      </c>
      <c r="BP15" s="544" t="n">
        <f aca="false">$M15 - BM15 + (($K15) + ($L15))/2</f>
        <v>5.6</v>
      </c>
      <c r="BQ15" s="523" t="n">
        <f aca="false">$M15-BL15+$L15</f>
        <v>36.1</v>
      </c>
      <c r="BR15" s="545" t="n">
        <f aca="false">BQ15-BO15</f>
        <v>63.5</v>
      </c>
      <c r="BS15" s="542" t="n">
        <f aca="false">LANGHIAN_PARAM_GTS12!$E$346</f>
        <v>-8.12</v>
      </c>
      <c r="BT15" s="543" t="n">
        <f aca="false">LANGHIAN_PARAM_GTS12!$E$336</f>
        <v>5.48377777777778</v>
      </c>
      <c r="BU15" s="542" t="n">
        <f aca="false">LANGHIAN_PARAM_GTS12!$E$347</f>
        <v>17.68</v>
      </c>
      <c r="BV15" s="523" t="n">
        <f aca="false">$M15-BU15+$K15</f>
        <v>-1.68</v>
      </c>
      <c r="BW15" s="544" t="n">
        <f aca="false">$M15 - BT15 + (($K15) + ($L15))/2</f>
        <v>28.0162222222222</v>
      </c>
      <c r="BX15" s="523" t="n">
        <f aca="false">$M15-BS15+$L15</f>
        <v>59.12</v>
      </c>
      <c r="BY15" s="545" t="n">
        <f aca="false">BX15-BV15</f>
        <v>60.8</v>
      </c>
      <c r="BZ15" s="595" t="n">
        <f aca="false">LANGHIAN_PARAM_GTS12!$E$384</f>
        <v>33</v>
      </c>
      <c r="CA15" s="596" t="n">
        <f aca="false">LANGHIAN_PARAM_GTS12!$E$383</f>
        <v>33</v>
      </c>
      <c r="CB15" s="595" t="n">
        <f aca="false">LANGHIAN_PARAM_GTS12!$E$385</f>
        <v>33</v>
      </c>
      <c r="CC15" s="597" t="n">
        <f aca="false">$M15-CB15+$K15</f>
        <v>-17</v>
      </c>
      <c r="CD15" s="598" t="n">
        <f aca="false">$M15 - CA15 + (($K15) + ($L15))/2</f>
        <v>0.5</v>
      </c>
      <c r="CE15" s="597" t="n">
        <f aca="false">$M15-BZ15+$L15</f>
        <v>18</v>
      </c>
      <c r="CF15" s="599" t="n">
        <f aca="false">CE15-CC15</f>
        <v>35</v>
      </c>
      <c r="CG15" s="595" t="n">
        <f aca="false">LANGHIAN_PARAM_GTS12!$E$403</f>
        <v>-9</v>
      </c>
      <c r="CH15" s="596" t="n">
        <f aca="false">LANGHIAN_PARAM_GTS12!$E$402</f>
        <v>-9</v>
      </c>
      <c r="CI15" s="595" t="n">
        <f aca="false">LANGHIAN_PARAM_GTS12!$E$404</f>
        <v>-9</v>
      </c>
      <c r="CJ15" s="597" t="n">
        <f aca="false">$M15-CI15+$K15</f>
        <v>25</v>
      </c>
      <c r="CK15" s="598" t="n">
        <f aca="false">$M15 - CH15 + (($K15) + ($L15))/2</f>
        <v>42.5</v>
      </c>
      <c r="CL15" s="597" t="n">
        <f aca="false">$M15-CG15+$L15</f>
        <v>60</v>
      </c>
      <c r="CM15" s="599" t="n">
        <f aca="false">CL15-CJ15</f>
        <v>35</v>
      </c>
      <c r="CN15" s="546" t="n">
        <f aca="false">LANGHIAN_PARAM_GTS12!$E$426</f>
        <v>4</v>
      </c>
      <c r="CO15" s="547" t="n">
        <f aca="false">LANGHIAN_PARAM_GTS12!$E$425</f>
        <v>4</v>
      </c>
      <c r="CP15" s="546" t="n">
        <f aca="false">LANGHIAN_PARAM_GTS12!$E$427</f>
        <v>4</v>
      </c>
      <c r="CQ15" s="548" t="n">
        <f aca="false">$M15-CP15+$K15</f>
        <v>12</v>
      </c>
      <c r="CR15" s="549" t="n">
        <f aca="false">$M15 - CO15 + (($K15) + ($L15))/2</f>
        <v>29.5</v>
      </c>
      <c r="CS15" s="548" t="n">
        <f aca="false">$M15-CN15+$L15</f>
        <v>47</v>
      </c>
      <c r="CT15" s="550" t="n">
        <f aca="false">CS15-CQ15</f>
        <v>35</v>
      </c>
      <c r="CU15" s="546" t="n">
        <f aca="false">LANGHIAN_PARAM_GTS12!$E$449</f>
        <v>-1</v>
      </c>
      <c r="CV15" s="547" t="n">
        <f aca="false">LANGHIAN_PARAM_GTS12!$E$448</f>
        <v>-1</v>
      </c>
      <c r="CW15" s="546" t="n">
        <f aca="false">LANGHIAN_PARAM_GTS12!$E$450</f>
        <v>-1</v>
      </c>
      <c r="CX15" s="548" t="n">
        <f aca="false">$M15-CW15+$K15</f>
        <v>17</v>
      </c>
      <c r="CY15" s="549" t="n">
        <f aca="false">$M15 - CV15 + (($K15) + ($L15))/2</f>
        <v>34.5</v>
      </c>
      <c r="CZ15" s="548" t="n">
        <f aca="false">$M15-CU15+$L15</f>
        <v>52</v>
      </c>
      <c r="DA15" s="550" t="n">
        <f aca="false">CZ15-CX15</f>
        <v>35</v>
      </c>
      <c r="DB15" s="542" t="n">
        <f aca="false">LANGHIAN_PARAM_GTS12!$E$489</f>
        <v>-14.6</v>
      </c>
      <c r="DC15" s="543" t="n">
        <f aca="false">LANGHIAN_PARAM_GTS12!$E$481</f>
        <v>1.767055875</v>
      </c>
      <c r="DD15" s="542" t="n">
        <f aca="false">LANGHIAN_PARAM_GTS12!$E$490</f>
        <v>33</v>
      </c>
      <c r="DE15" s="523" t="n">
        <f aca="false">$M15-DD15+$K15</f>
        <v>-17</v>
      </c>
      <c r="DF15" s="544" t="n">
        <f aca="false">$M15 - DC15 + (($K15) + ($L15))/2</f>
        <v>31.732944125</v>
      </c>
      <c r="DG15" s="523" t="n">
        <f aca="false">$M15-DB15+$L15</f>
        <v>65.6</v>
      </c>
      <c r="DH15" s="545" t="n">
        <f aca="false">DG15-DE15</f>
        <v>82.6</v>
      </c>
    </row>
    <row r="16" customFormat="false" ht="33.95" hidden="false" customHeight="true" outlineLevel="0" collapsed="false">
      <c r="B16" s="536" t="s">
        <v>518</v>
      </c>
      <c r="C16" s="539" t="s">
        <v>519</v>
      </c>
      <c r="D16" s="538" t="n">
        <v>47.349472</v>
      </c>
      <c r="E16" s="538" t="n">
        <v>-5.349611</v>
      </c>
      <c r="F16" s="537" t="s">
        <v>488</v>
      </c>
      <c r="G16" s="539"/>
      <c r="H16" s="537" t="n">
        <v>11.6</v>
      </c>
      <c r="I16" s="537" t="n">
        <v>16</v>
      </c>
      <c r="J16" s="539" t="s">
        <v>520</v>
      </c>
      <c r="K16" s="537" t="n">
        <v>50</v>
      </c>
      <c r="L16" s="537" t="n">
        <v>200</v>
      </c>
      <c r="M16" s="603" t="n">
        <v>-395</v>
      </c>
      <c r="N16" s="541" t="s">
        <v>521</v>
      </c>
      <c r="O16" s="542" t="n">
        <f aca="false">LANGHIAN_PARAM_GTS12!$E$89</f>
        <v>24.65</v>
      </c>
      <c r="P16" s="543" t="n">
        <f aca="false">LANGHIAN_PARAM_GTS12!$E$84</f>
        <v>91.3445161290322</v>
      </c>
      <c r="Q16" s="542" t="n">
        <f aca="false">LANGHIAN_PARAM_GTS12!$E$90</f>
        <v>158.23</v>
      </c>
      <c r="R16" s="523" t="n">
        <f aca="false">$M16-Q16+$K16</f>
        <v>-503.23</v>
      </c>
      <c r="S16" s="544" t="n">
        <f aca="false">$M16 - P16 + (($K16) + ($L16))/2</f>
        <v>-361.344516129032</v>
      </c>
      <c r="T16" s="523" t="n">
        <f aca="false">$M16-O16+$L16</f>
        <v>-219.65</v>
      </c>
      <c r="U16" s="545" t="n">
        <f aca="false">T16-R16</f>
        <v>283.58</v>
      </c>
      <c r="V16" s="542" t="n">
        <f aca="false">LANGHIAN_PARAM_GTS12!$E$58</f>
        <v>66.0846</v>
      </c>
      <c r="W16" s="543" t="n">
        <f aca="false">LANGHIAN_PARAM_GTS12!$E$53</f>
        <v>103.552</v>
      </c>
      <c r="X16" s="542" t="n">
        <f aca="false">LANGHIAN_PARAM_GTS12!$E$59</f>
        <v>138.355</v>
      </c>
      <c r="Y16" s="523" t="n">
        <f aca="false">$M16-X16+$K16</f>
        <v>-483.355</v>
      </c>
      <c r="Z16" s="544" t="n">
        <f aca="false">$M16 - W16 + (($K16) + ($L16))/2</f>
        <v>-373.552</v>
      </c>
      <c r="AA16" s="523" t="n">
        <f aca="false">$M16-V16+$L16</f>
        <v>-261.0846</v>
      </c>
      <c r="AB16" s="545" t="n">
        <f aca="false">AA16-Y16</f>
        <v>222.2704</v>
      </c>
      <c r="AC16" s="542" t="n">
        <f aca="false">LANGHIAN_PARAM_GTS12!$E$149</f>
        <v>-29</v>
      </c>
      <c r="AD16" s="543" t="n">
        <f aca="false">LANGHIAN_PARAM_GTS12!$E$144</f>
        <v>-0.297592904074468</v>
      </c>
      <c r="AE16" s="542" t="n">
        <f aca="false">LANGHIAN_PARAM_GTS12!$E$150</f>
        <v>33.9016</v>
      </c>
      <c r="AF16" s="523" t="n">
        <f aca="false">$M16-AE16+$K16</f>
        <v>-378.9016</v>
      </c>
      <c r="AG16" s="544" t="n">
        <f aca="false">$M16 - AD16 + (($K16) + ($L16))/2</f>
        <v>-269.702407095926</v>
      </c>
      <c r="AH16" s="523" t="n">
        <f aca="false">$M16-AC16+$L16</f>
        <v>-166</v>
      </c>
      <c r="AI16" s="545" t="n">
        <f aca="false">AH16-AF16</f>
        <v>212.9016</v>
      </c>
      <c r="AJ16" s="542" t="n">
        <f aca="false">LANGHIAN_PARAM_GTS12!$E$176</f>
        <v>8.3028</v>
      </c>
      <c r="AK16" s="543" t="n">
        <f aca="false">LANGHIAN_PARAM_GTS12!$E$171</f>
        <v>24.8385833333333</v>
      </c>
      <c r="AL16" s="542" t="n">
        <f aca="false">LANGHIAN_PARAM_GTS12!$E$177</f>
        <v>41.5285</v>
      </c>
      <c r="AM16" s="523" t="n">
        <f aca="false">$M16-AL16+$K16</f>
        <v>-386.5285</v>
      </c>
      <c r="AN16" s="544" t="n">
        <f aca="false">$M16 - AK16 + (($K16) + ($L16))/2</f>
        <v>-294.838583333333</v>
      </c>
      <c r="AO16" s="523" t="n">
        <f aca="false">$M16-AJ16+$L16</f>
        <v>-203.3028</v>
      </c>
      <c r="AP16" s="545" t="n">
        <f aca="false">AO16-AM16</f>
        <v>183.2257</v>
      </c>
      <c r="AQ16" s="542" t="n">
        <f aca="false">LANGHIAN_PARAM_GTS12!$E$265</f>
        <v>-34</v>
      </c>
      <c r="AR16" s="543" t="n">
        <f aca="false">LANGHIAN_PARAM_GTS12!$E$260</f>
        <v>5.53660721597826</v>
      </c>
      <c r="AS16" s="542" t="n">
        <f aca="false">LANGHIAN_PARAM_GTS12!$E$266</f>
        <v>41.83955</v>
      </c>
      <c r="AT16" s="523" t="n">
        <f aca="false">$M16-AS16+$K16</f>
        <v>-386.83955</v>
      </c>
      <c r="AU16" s="544" t="n">
        <f aca="false">$M16 - AR16 + (($K16) + ($L16))/2</f>
        <v>-275.536607215978</v>
      </c>
      <c r="AV16" s="523" t="n">
        <f aca="false">$M16-AQ16+$L16</f>
        <v>-161</v>
      </c>
      <c r="AW16" s="545" t="n">
        <f aca="false">AV16-AT16</f>
        <v>225.83955</v>
      </c>
      <c r="AX16" s="542" t="n">
        <f aca="false">LANGHIAN_PARAM_GTS12!$E$242</f>
        <v>-11</v>
      </c>
      <c r="AY16" s="543" t="n">
        <f aca="false">LANGHIAN_PARAM_GTS12!$E$237</f>
        <v>20.2</v>
      </c>
      <c r="AZ16" s="542" t="n">
        <f aca="false">LANGHIAN_PARAM_GTS12!$E$243</f>
        <v>50.2</v>
      </c>
      <c r="BA16" s="523" t="n">
        <f aca="false">$M16-AZ16+$K16</f>
        <v>-395.2</v>
      </c>
      <c r="BB16" s="544" t="n">
        <f aca="false">$M16 - AY16 + (($K16) + ($L16))/2</f>
        <v>-290.2</v>
      </c>
      <c r="BC16" s="523" t="n">
        <f aca="false">$M16-AX16+$L16</f>
        <v>-184</v>
      </c>
      <c r="BD16" s="545" t="n">
        <f aca="false">BC16-BA16</f>
        <v>211.2</v>
      </c>
      <c r="BE16" s="542" t="n">
        <f aca="false">LANGHIAN_PARAM_GTS12!$E$303</f>
        <v>35.4300639999998</v>
      </c>
      <c r="BF16" s="543" t="n">
        <f aca="false">LANGHIAN_PARAM_GTS12!$E$293</f>
        <v>61.4333666666667</v>
      </c>
      <c r="BG16" s="542" t="n">
        <f aca="false">LANGHIAN_PARAM_GTS12!$E$304</f>
        <v>86.760971</v>
      </c>
      <c r="BH16" s="523" t="n">
        <f aca="false">$M16-BG16+$K16</f>
        <v>-431.760971</v>
      </c>
      <c r="BI16" s="544" t="n">
        <f aca="false">$M16 - BF16 + (($K16) + ($L16))/2</f>
        <v>-331.433366666667</v>
      </c>
      <c r="BJ16" s="523" t="n">
        <f aca="false">$M16-BE16+$L16</f>
        <v>-230.430064</v>
      </c>
      <c r="BK16" s="545" t="n">
        <f aca="false">BJ16-BH16</f>
        <v>201.330907</v>
      </c>
      <c r="BL16" s="542" t="n">
        <f aca="false">LANGHIAN_PARAM_GTS12!$E$536</f>
        <v>14.9</v>
      </c>
      <c r="BM16" s="543" t="n">
        <f aca="false">LANGHIAN_PARAM_GTS12!$E$528</f>
        <v>27.9</v>
      </c>
      <c r="BN16" s="542" t="n">
        <f aca="false">LANGHIAN_PARAM_GTS12!$E$537</f>
        <v>43.4</v>
      </c>
      <c r="BO16" s="523" t="n">
        <f aca="false">$M16-BN16+$K16</f>
        <v>-388.4</v>
      </c>
      <c r="BP16" s="544" t="n">
        <f aca="false">$M16 - BM16 + (($K16) + ($L16))/2</f>
        <v>-297.9</v>
      </c>
      <c r="BQ16" s="523" t="n">
        <f aca="false">$M16-BL16+$L16</f>
        <v>-209.9</v>
      </c>
      <c r="BR16" s="545" t="n">
        <f aca="false">BQ16-BO16</f>
        <v>178.5</v>
      </c>
      <c r="BS16" s="542" t="n">
        <f aca="false">LANGHIAN_PARAM_GTS12!$E$346</f>
        <v>-8.12</v>
      </c>
      <c r="BT16" s="543" t="n">
        <f aca="false">LANGHIAN_PARAM_GTS12!$E$336</f>
        <v>5.48377777777778</v>
      </c>
      <c r="BU16" s="542" t="n">
        <f aca="false">LANGHIAN_PARAM_GTS12!$E$347</f>
        <v>17.68</v>
      </c>
      <c r="BV16" s="523" t="n">
        <f aca="false">$M16-BU16+$K16</f>
        <v>-362.68</v>
      </c>
      <c r="BW16" s="544" t="n">
        <f aca="false">$M16 - BT16 + (($K16) + ($L16))/2</f>
        <v>-275.483777777778</v>
      </c>
      <c r="BX16" s="523" t="n">
        <f aca="false">$M16-BS16+$L16</f>
        <v>-186.88</v>
      </c>
      <c r="BY16" s="545" t="n">
        <f aca="false">BX16-BV16</f>
        <v>175.8</v>
      </c>
      <c r="BZ16" s="595" t="n">
        <f aca="false">LANGHIAN_PARAM_GTS12!$E$384</f>
        <v>33</v>
      </c>
      <c r="CA16" s="596" t="n">
        <f aca="false">LANGHIAN_PARAM_GTS12!$E$383</f>
        <v>33</v>
      </c>
      <c r="CB16" s="595" t="n">
        <f aca="false">LANGHIAN_PARAM_GTS12!$E$385</f>
        <v>33</v>
      </c>
      <c r="CC16" s="597" t="n">
        <f aca="false">$M16-CB16+$K16</f>
        <v>-378</v>
      </c>
      <c r="CD16" s="598" t="n">
        <f aca="false">$M16 - CA16 + (($K16) + ($L16))/2</f>
        <v>-303</v>
      </c>
      <c r="CE16" s="597" t="n">
        <f aca="false">$M16-BZ16+$L16</f>
        <v>-228</v>
      </c>
      <c r="CF16" s="599" t="n">
        <f aca="false">CE16-CC16</f>
        <v>150</v>
      </c>
      <c r="CG16" s="595" t="n">
        <f aca="false">LANGHIAN_PARAM_GTS12!$E$403</f>
        <v>-9</v>
      </c>
      <c r="CH16" s="596" t="n">
        <f aca="false">LANGHIAN_PARAM_GTS12!$E$402</f>
        <v>-9</v>
      </c>
      <c r="CI16" s="595" t="n">
        <f aca="false">LANGHIAN_PARAM_GTS12!$E$404</f>
        <v>-9</v>
      </c>
      <c r="CJ16" s="597" t="n">
        <f aca="false">$M16-CI16+$K16</f>
        <v>-336</v>
      </c>
      <c r="CK16" s="598" t="n">
        <f aca="false">$M16 - CH16 + (($K16) + ($L16))/2</f>
        <v>-261</v>
      </c>
      <c r="CL16" s="597" t="n">
        <f aca="false">$M16-CG16+$L16</f>
        <v>-186</v>
      </c>
      <c r="CM16" s="599" t="n">
        <f aca="false">CL16-CJ16</f>
        <v>150</v>
      </c>
      <c r="CN16" s="546" t="n">
        <f aca="false">LANGHIAN_PARAM_GTS12!$E$426</f>
        <v>4</v>
      </c>
      <c r="CO16" s="547" t="n">
        <f aca="false">LANGHIAN_PARAM_GTS12!$E$425</f>
        <v>4</v>
      </c>
      <c r="CP16" s="546" t="n">
        <f aca="false">LANGHIAN_PARAM_GTS12!$E$427</f>
        <v>4</v>
      </c>
      <c r="CQ16" s="548" t="n">
        <f aca="false">$M16-CP16+$K16</f>
        <v>-349</v>
      </c>
      <c r="CR16" s="549" t="n">
        <f aca="false">$M16 - CO16 + (($K16) + ($L16))/2</f>
        <v>-274</v>
      </c>
      <c r="CS16" s="548" t="n">
        <f aca="false">$M16-CN16+$L16</f>
        <v>-199</v>
      </c>
      <c r="CT16" s="550" t="n">
        <f aca="false">CS16-CQ16</f>
        <v>150</v>
      </c>
      <c r="CU16" s="546" t="n">
        <f aca="false">LANGHIAN_PARAM_GTS12!$E$449</f>
        <v>-1</v>
      </c>
      <c r="CV16" s="547" t="n">
        <f aca="false">LANGHIAN_PARAM_GTS12!$E$448</f>
        <v>-1</v>
      </c>
      <c r="CW16" s="546" t="n">
        <f aca="false">LANGHIAN_PARAM_GTS12!$E$450</f>
        <v>-1</v>
      </c>
      <c r="CX16" s="548" t="n">
        <f aca="false">$M16-CW16+$K16</f>
        <v>-344</v>
      </c>
      <c r="CY16" s="549" t="n">
        <f aca="false">$M16 - CV16 + (($K16) + ($L16))/2</f>
        <v>-269</v>
      </c>
      <c r="CZ16" s="548" t="n">
        <f aca="false">$M16-CU16+$L16</f>
        <v>-194</v>
      </c>
      <c r="DA16" s="550" t="n">
        <f aca="false">CZ16-CX16</f>
        <v>150</v>
      </c>
      <c r="DB16" s="542" t="n">
        <f aca="false">LANGHIAN_PARAM_GTS12!$E$489</f>
        <v>-14.6</v>
      </c>
      <c r="DC16" s="543" t="n">
        <f aca="false">LANGHIAN_PARAM_GTS12!$E$481</f>
        <v>1.767055875</v>
      </c>
      <c r="DD16" s="542" t="n">
        <f aca="false">LANGHIAN_PARAM_GTS12!$E$490</f>
        <v>33</v>
      </c>
      <c r="DE16" s="523" t="n">
        <f aca="false">$M16-DD16+$K16</f>
        <v>-378</v>
      </c>
      <c r="DF16" s="544" t="n">
        <f aca="false">$M16 - DC16 + (($K16) + ($L16))/2</f>
        <v>-271.767055875</v>
      </c>
      <c r="DG16" s="523" t="n">
        <f aca="false">$M16-DB16+$L16</f>
        <v>-180.4</v>
      </c>
      <c r="DH16" s="545" t="n">
        <f aca="false">DG16-DE16</f>
        <v>197.6</v>
      </c>
    </row>
    <row r="17" customFormat="false" ht="33.95" hidden="false" customHeight="true" outlineLevel="0" collapsed="false">
      <c r="B17" s="536" t="s">
        <v>522</v>
      </c>
      <c r="C17" s="539" t="s">
        <v>523</v>
      </c>
      <c r="D17" s="538" t="n">
        <v>48.33120501</v>
      </c>
      <c r="E17" s="538" t="n">
        <v>-1.70301376</v>
      </c>
      <c r="F17" s="537" t="s">
        <v>488</v>
      </c>
      <c r="G17" s="539" t="s">
        <v>524</v>
      </c>
      <c r="H17" s="537" t="n">
        <v>11.6</v>
      </c>
      <c r="I17" s="537" t="n">
        <v>16</v>
      </c>
      <c r="J17" s="537" t="s">
        <v>497</v>
      </c>
      <c r="K17" s="537" t="n">
        <v>0</v>
      </c>
      <c r="L17" s="537" t="n">
        <v>20</v>
      </c>
      <c r="M17" s="603" t="n">
        <v>65</v>
      </c>
      <c r="N17" s="541" t="s">
        <v>525</v>
      </c>
      <c r="O17" s="542" t="n">
        <f aca="false">LANGHIAN_PARAM_GTS12!$E$89</f>
        <v>24.65</v>
      </c>
      <c r="P17" s="543" t="n">
        <f aca="false">LANGHIAN_PARAM_GTS12!$E$84</f>
        <v>91.3445161290322</v>
      </c>
      <c r="Q17" s="542" t="n">
        <f aca="false">LANGHIAN_PARAM_GTS12!$E$90</f>
        <v>158.23</v>
      </c>
      <c r="R17" s="523" t="n">
        <f aca="false">$M17-Q17+$K17</f>
        <v>-93.23</v>
      </c>
      <c r="S17" s="544" t="n">
        <f aca="false">$M17 - P17 + (($K17) + ($L17))/2</f>
        <v>-16.3445161290322</v>
      </c>
      <c r="T17" s="523" t="n">
        <f aca="false">$M17-O17+$L17</f>
        <v>60.35</v>
      </c>
      <c r="U17" s="545" t="n">
        <f aca="false">T17-R17</f>
        <v>153.58</v>
      </c>
      <c r="V17" s="542" t="n">
        <f aca="false">LANGHIAN_PARAM_GTS12!$E$58</f>
        <v>66.0846</v>
      </c>
      <c r="W17" s="543" t="n">
        <f aca="false">LANGHIAN_PARAM_GTS12!$E$53</f>
        <v>103.552</v>
      </c>
      <c r="X17" s="542" t="n">
        <f aca="false">LANGHIAN_PARAM_GTS12!$E$59</f>
        <v>138.355</v>
      </c>
      <c r="Y17" s="523" t="n">
        <f aca="false">$M17-X17+$K17</f>
        <v>-73.355</v>
      </c>
      <c r="Z17" s="544" t="n">
        <f aca="false">$M17 - W17 + (($K17) + ($L17))/2</f>
        <v>-28.552</v>
      </c>
      <c r="AA17" s="523" t="n">
        <f aca="false">$M17-V17+$L17</f>
        <v>18.9154</v>
      </c>
      <c r="AB17" s="545" t="n">
        <f aca="false">AA17-Y17</f>
        <v>92.2704</v>
      </c>
      <c r="AC17" s="542" t="n">
        <f aca="false">LANGHIAN_PARAM_GTS12!$E$149</f>
        <v>-29</v>
      </c>
      <c r="AD17" s="543" t="n">
        <f aca="false">LANGHIAN_PARAM_GTS12!$E$144</f>
        <v>-0.297592904074468</v>
      </c>
      <c r="AE17" s="542" t="n">
        <f aca="false">LANGHIAN_PARAM_GTS12!$E$150</f>
        <v>33.9016</v>
      </c>
      <c r="AF17" s="523" t="n">
        <f aca="false">$M17-AE17+$K17</f>
        <v>31.0984</v>
      </c>
      <c r="AG17" s="544" t="n">
        <f aca="false">$M17 - AD17 + (($K17) + ($L17))/2</f>
        <v>75.2975929040745</v>
      </c>
      <c r="AH17" s="523" t="n">
        <f aca="false">$M17-AC17+$L17</f>
        <v>114</v>
      </c>
      <c r="AI17" s="545" t="n">
        <f aca="false">AH17-AF17</f>
        <v>82.9016</v>
      </c>
      <c r="AJ17" s="542" t="n">
        <f aca="false">LANGHIAN_PARAM_GTS12!$E$176</f>
        <v>8.3028</v>
      </c>
      <c r="AK17" s="543" t="n">
        <f aca="false">LANGHIAN_PARAM_GTS12!$E$171</f>
        <v>24.8385833333333</v>
      </c>
      <c r="AL17" s="542" t="n">
        <f aca="false">LANGHIAN_PARAM_GTS12!$E$177</f>
        <v>41.5285</v>
      </c>
      <c r="AM17" s="523" t="n">
        <f aca="false">$M17-AL17+$K17</f>
        <v>23.4715</v>
      </c>
      <c r="AN17" s="544" t="n">
        <f aca="false">$M17 - AK17 + (($K17) + ($L17))/2</f>
        <v>50.1614166666667</v>
      </c>
      <c r="AO17" s="523" t="n">
        <f aca="false">$M17-AJ17+$L17</f>
        <v>76.6972</v>
      </c>
      <c r="AP17" s="545" t="n">
        <f aca="false">AO17-AM17</f>
        <v>53.2257</v>
      </c>
      <c r="AQ17" s="542" t="n">
        <f aca="false">LANGHIAN_PARAM_GTS12!$E$265</f>
        <v>-34</v>
      </c>
      <c r="AR17" s="543" t="n">
        <f aca="false">LANGHIAN_PARAM_GTS12!$E$260</f>
        <v>5.53660721597826</v>
      </c>
      <c r="AS17" s="542" t="n">
        <f aca="false">LANGHIAN_PARAM_GTS12!$E$266</f>
        <v>41.83955</v>
      </c>
      <c r="AT17" s="523" t="n">
        <f aca="false">$M17-AS17+$K17</f>
        <v>23.16045</v>
      </c>
      <c r="AU17" s="544" t="n">
        <f aca="false">$M17 - AR17 + (($K17) + ($L17))/2</f>
        <v>69.4633927840217</v>
      </c>
      <c r="AV17" s="523" t="n">
        <f aca="false">$M17-AQ17+$L17</f>
        <v>119</v>
      </c>
      <c r="AW17" s="545" t="n">
        <f aca="false">AV17-AT17</f>
        <v>95.83955</v>
      </c>
      <c r="AX17" s="542" t="n">
        <f aca="false">LANGHIAN_PARAM_GTS12!$E$242</f>
        <v>-11</v>
      </c>
      <c r="AY17" s="543" t="n">
        <f aca="false">LANGHIAN_PARAM_GTS12!$E$237</f>
        <v>20.2</v>
      </c>
      <c r="AZ17" s="542" t="n">
        <f aca="false">LANGHIAN_PARAM_GTS12!$E$243</f>
        <v>50.2</v>
      </c>
      <c r="BA17" s="523" t="n">
        <f aca="false">$M17-AZ17+$K17</f>
        <v>14.8</v>
      </c>
      <c r="BB17" s="544" t="n">
        <f aca="false">$M17 - AY17 + (($K17) + ($L17))/2</f>
        <v>54.8</v>
      </c>
      <c r="BC17" s="523" t="n">
        <f aca="false">$M17-AX17+$L17</f>
        <v>96</v>
      </c>
      <c r="BD17" s="545" t="n">
        <f aca="false">BC17-BA17</f>
        <v>81.2</v>
      </c>
      <c r="BE17" s="542" t="n">
        <f aca="false">LANGHIAN_PARAM_GTS12!$E$303</f>
        <v>35.4300639999998</v>
      </c>
      <c r="BF17" s="543" t="n">
        <f aca="false">LANGHIAN_PARAM_GTS12!$E$293</f>
        <v>61.4333666666667</v>
      </c>
      <c r="BG17" s="542" t="n">
        <f aca="false">LANGHIAN_PARAM_GTS12!$E$304</f>
        <v>86.760971</v>
      </c>
      <c r="BH17" s="523" t="n">
        <f aca="false">$M17-BG17+$K17</f>
        <v>-21.760971</v>
      </c>
      <c r="BI17" s="544" t="n">
        <f aca="false">$M17 - BF17 + (($K17) + ($L17))/2</f>
        <v>13.5666333333333</v>
      </c>
      <c r="BJ17" s="523" t="n">
        <f aca="false">$M17-BE17+$L17</f>
        <v>49.5699360000002</v>
      </c>
      <c r="BK17" s="545" t="n">
        <f aca="false">BJ17-BH17</f>
        <v>71.3309070000003</v>
      </c>
      <c r="BL17" s="542" t="n">
        <f aca="false">LANGHIAN_PARAM_GTS12!$E$536</f>
        <v>14.9</v>
      </c>
      <c r="BM17" s="543" t="n">
        <f aca="false">LANGHIAN_PARAM_GTS12!$E$528</f>
        <v>27.9</v>
      </c>
      <c r="BN17" s="542" t="n">
        <f aca="false">LANGHIAN_PARAM_GTS12!$E$537</f>
        <v>43.4</v>
      </c>
      <c r="BO17" s="523" t="n">
        <f aca="false">$M17-BN17+$K17</f>
        <v>21.6</v>
      </c>
      <c r="BP17" s="544" t="n">
        <f aca="false">$M17 - BM17 + (($K17) + ($L17))/2</f>
        <v>47.1</v>
      </c>
      <c r="BQ17" s="523" t="n">
        <f aca="false">$M17-BL17+$L17</f>
        <v>70.1</v>
      </c>
      <c r="BR17" s="545" t="n">
        <f aca="false">BQ17-BO17</f>
        <v>48.5</v>
      </c>
      <c r="BS17" s="542" t="n">
        <f aca="false">LANGHIAN_PARAM_GTS12!$E$346</f>
        <v>-8.12</v>
      </c>
      <c r="BT17" s="543" t="n">
        <f aca="false">LANGHIAN_PARAM_GTS12!$E$336</f>
        <v>5.48377777777778</v>
      </c>
      <c r="BU17" s="542" t="n">
        <f aca="false">LANGHIAN_PARAM_GTS12!$E$347</f>
        <v>17.68</v>
      </c>
      <c r="BV17" s="523" t="n">
        <f aca="false">$M17-BU17+$K17</f>
        <v>47.32</v>
      </c>
      <c r="BW17" s="544" t="n">
        <f aca="false">$M17 - BT17 + (($K17) + ($L17))/2</f>
        <v>69.5162222222222</v>
      </c>
      <c r="BX17" s="523" t="n">
        <f aca="false">$M17-BS17+$L17</f>
        <v>93.12</v>
      </c>
      <c r="BY17" s="545" t="n">
        <f aca="false">BX17-BV17</f>
        <v>45.8</v>
      </c>
      <c r="BZ17" s="595" t="n">
        <f aca="false">LANGHIAN_PARAM_GTS12!$E$384</f>
        <v>33</v>
      </c>
      <c r="CA17" s="596" t="n">
        <f aca="false">LANGHIAN_PARAM_GTS12!$E$383</f>
        <v>33</v>
      </c>
      <c r="CB17" s="595" t="n">
        <f aca="false">LANGHIAN_PARAM_GTS12!$E$385</f>
        <v>33</v>
      </c>
      <c r="CC17" s="597" t="n">
        <f aca="false">$M17-CB17+$K17</f>
        <v>32</v>
      </c>
      <c r="CD17" s="598" t="n">
        <f aca="false">$M17 - CA17 + (($K17) + ($L17))/2</f>
        <v>42</v>
      </c>
      <c r="CE17" s="597" t="n">
        <f aca="false">$M17-BZ17+$L17</f>
        <v>52</v>
      </c>
      <c r="CF17" s="599" t="n">
        <f aca="false">CE17-CC17</f>
        <v>20</v>
      </c>
      <c r="CG17" s="595" t="n">
        <f aca="false">LANGHIAN_PARAM_GTS12!$E$403</f>
        <v>-9</v>
      </c>
      <c r="CH17" s="596" t="n">
        <f aca="false">LANGHIAN_PARAM_GTS12!$E$402</f>
        <v>-9</v>
      </c>
      <c r="CI17" s="595" t="n">
        <f aca="false">LANGHIAN_PARAM_GTS12!$E$404</f>
        <v>-9</v>
      </c>
      <c r="CJ17" s="597" t="n">
        <f aca="false">$M17-CI17+$K17</f>
        <v>74</v>
      </c>
      <c r="CK17" s="598" t="n">
        <f aca="false">$M17 - CH17 + (($K17) + ($L17))/2</f>
        <v>84</v>
      </c>
      <c r="CL17" s="597" t="n">
        <f aca="false">$M17-CG17+$L17</f>
        <v>94</v>
      </c>
      <c r="CM17" s="599" t="n">
        <f aca="false">CL17-CJ17</f>
        <v>20</v>
      </c>
      <c r="CN17" s="546" t="n">
        <f aca="false">LANGHIAN_PARAM_GTS12!$E$426</f>
        <v>4</v>
      </c>
      <c r="CO17" s="547" t="n">
        <f aca="false">LANGHIAN_PARAM_GTS12!$E$425</f>
        <v>4</v>
      </c>
      <c r="CP17" s="546" t="n">
        <f aca="false">LANGHIAN_PARAM_GTS12!$E$427</f>
        <v>4</v>
      </c>
      <c r="CQ17" s="548" t="n">
        <f aca="false">$M17-CP17+$K17</f>
        <v>61</v>
      </c>
      <c r="CR17" s="549" t="n">
        <f aca="false">$M17 - CO17 + (($K17) + ($L17))/2</f>
        <v>71</v>
      </c>
      <c r="CS17" s="548" t="n">
        <f aca="false">$M17-CN17+$L17</f>
        <v>81</v>
      </c>
      <c r="CT17" s="550" t="n">
        <f aca="false">CS17-CQ17</f>
        <v>20</v>
      </c>
      <c r="CU17" s="546" t="n">
        <f aca="false">LANGHIAN_PARAM_GTS12!$E$449</f>
        <v>-1</v>
      </c>
      <c r="CV17" s="547" t="n">
        <f aca="false">LANGHIAN_PARAM_GTS12!$E$448</f>
        <v>-1</v>
      </c>
      <c r="CW17" s="546" t="n">
        <f aca="false">LANGHIAN_PARAM_GTS12!$E$450</f>
        <v>-1</v>
      </c>
      <c r="CX17" s="548" t="n">
        <f aca="false">$M17-CW17+$K17</f>
        <v>66</v>
      </c>
      <c r="CY17" s="549" t="n">
        <f aca="false">$M17 - CV17 + (($K17) + ($L17))/2</f>
        <v>76</v>
      </c>
      <c r="CZ17" s="548" t="n">
        <f aca="false">$M17-CU17+$L17</f>
        <v>86</v>
      </c>
      <c r="DA17" s="550" t="n">
        <f aca="false">CZ17-CX17</f>
        <v>20</v>
      </c>
      <c r="DB17" s="542" t="n">
        <f aca="false">LANGHIAN_PARAM_GTS12!$E$489</f>
        <v>-14.6</v>
      </c>
      <c r="DC17" s="543" t="n">
        <f aca="false">LANGHIAN_PARAM_GTS12!$E$481</f>
        <v>1.767055875</v>
      </c>
      <c r="DD17" s="542" t="n">
        <f aca="false">LANGHIAN_PARAM_GTS12!$E$490</f>
        <v>33</v>
      </c>
      <c r="DE17" s="523" t="n">
        <f aca="false">$M17-DD17+$K17</f>
        <v>32</v>
      </c>
      <c r="DF17" s="544" t="n">
        <f aca="false">$M17 - DC17 + (($K17) + ($L17))/2</f>
        <v>73.232944125</v>
      </c>
      <c r="DG17" s="523" t="n">
        <f aca="false">$M17-DB17+$L17</f>
        <v>99.6</v>
      </c>
      <c r="DH17" s="545" t="n">
        <f aca="false">DG17-DE17</f>
        <v>67.6</v>
      </c>
    </row>
    <row r="18" customFormat="false" ht="33.95" hidden="false" customHeight="true" outlineLevel="0" collapsed="false">
      <c r="B18" s="536" t="s">
        <v>526</v>
      </c>
      <c r="C18" s="539" t="s">
        <v>527</v>
      </c>
      <c r="D18" s="538" t="n">
        <v>48.34342171</v>
      </c>
      <c r="E18" s="538" t="n">
        <v>-1.71642503</v>
      </c>
      <c r="F18" s="537" t="s">
        <v>488</v>
      </c>
      <c r="G18" s="539" t="s">
        <v>524</v>
      </c>
      <c r="H18" s="537" t="n">
        <v>11.6</v>
      </c>
      <c r="I18" s="537" t="n">
        <v>16</v>
      </c>
      <c r="J18" s="537" t="s">
        <v>497</v>
      </c>
      <c r="K18" s="537" t="n">
        <v>0</v>
      </c>
      <c r="L18" s="537" t="n">
        <v>20</v>
      </c>
      <c r="M18" s="603" t="n">
        <v>65</v>
      </c>
      <c r="N18" s="541" t="s">
        <v>525</v>
      </c>
      <c r="O18" s="542" t="n">
        <f aca="false">LANGHIAN_PARAM_GTS12!$E$89</f>
        <v>24.65</v>
      </c>
      <c r="P18" s="543" t="n">
        <f aca="false">LANGHIAN_PARAM_GTS12!$E$84</f>
        <v>91.3445161290322</v>
      </c>
      <c r="Q18" s="542" t="n">
        <f aca="false">LANGHIAN_PARAM_GTS12!$E$90</f>
        <v>158.23</v>
      </c>
      <c r="R18" s="523" t="n">
        <f aca="false">$M18-Q18+$K18</f>
        <v>-93.23</v>
      </c>
      <c r="S18" s="544" t="n">
        <f aca="false">$M18 - P18 + (($K18) + ($L18))/2</f>
        <v>-16.3445161290322</v>
      </c>
      <c r="T18" s="523" t="n">
        <f aca="false">$M18-O18+$L18</f>
        <v>60.35</v>
      </c>
      <c r="U18" s="545" t="n">
        <f aca="false">T18-R18</f>
        <v>153.58</v>
      </c>
      <c r="V18" s="542" t="n">
        <f aca="false">LANGHIAN_PARAM_GTS12!$E$58</f>
        <v>66.0846</v>
      </c>
      <c r="W18" s="543" t="n">
        <f aca="false">LANGHIAN_PARAM_GTS12!$E$53</f>
        <v>103.552</v>
      </c>
      <c r="X18" s="542" t="n">
        <f aca="false">LANGHIAN_PARAM_GTS12!$E$59</f>
        <v>138.355</v>
      </c>
      <c r="Y18" s="523" t="n">
        <f aca="false">$M18-X18+$K18</f>
        <v>-73.355</v>
      </c>
      <c r="Z18" s="544" t="n">
        <f aca="false">$M18 - W18 + (($K18) + ($L18))/2</f>
        <v>-28.552</v>
      </c>
      <c r="AA18" s="523" t="n">
        <f aca="false">$M18-V18+$L18</f>
        <v>18.9154</v>
      </c>
      <c r="AB18" s="545" t="n">
        <f aca="false">AA18-Y18</f>
        <v>92.2704</v>
      </c>
      <c r="AC18" s="542" t="n">
        <f aca="false">LANGHIAN_PARAM_GTS12!$E$149</f>
        <v>-29</v>
      </c>
      <c r="AD18" s="543" t="n">
        <f aca="false">LANGHIAN_PARAM_GTS12!$E$144</f>
        <v>-0.297592904074468</v>
      </c>
      <c r="AE18" s="542" t="n">
        <f aca="false">LANGHIAN_PARAM_GTS12!$E$150</f>
        <v>33.9016</v>
      </c>
      <c r="AF18" s="523" t="n">
        <f aca="false">$M18-AE18+$K18</f>
        <v>31.0984</v>
      </c>
      <c r="AG18" s="544" t="n">
        <f aca="false">$M18 - AD18 + (($K18) + ($L18))/2</f>
        <v>75.2975929040745</v>
      </c>
      <c r="AH18" s="523" t="n">
        <f aca="false">$M18-AC18+$L18</f>
        <v>114</v>
      </c>
      <c r="AI18" s="545" t="n">
        <f aca="false">AH18-AF18</f>
        <v>82.9016</v>
      </c>
      <c r="AJ18" s="542" t="n">
        <f aca="false">LANGHIAN_PARAM_GTS12!$E$176</f>
        <v>8.3028</v>
      </c>
      <c r="AK18" s="543" t="n">
        <f aca="false">LANGHIAN_PARAM_GTS12!$E$171</f>
        <v>24.8385833333333</v>
      </c>
      <c r="AL18" s="542" t="n">
        <f aca="false">LANGHIAN_PARAM_GTS12!$E$177</f>
        <v>41.5285</v>
      </c>
      <c r="AM18" s="523" t="n">
        <f aca="false">$M18-AL18+$K18</f>
        <v>23.4715</v>
      </c>
      <c r="AN18" s="544" t="n">
        <f aca="false">$M18 - AK18 + (($K18) + ($L18))/2</f>
        <v>50.1614166666667</v>
      </c>
      <c r="AO18" s="523" t="n">
        <f aca="false">$M18-AJ18+$L18</f>
        <v>76.6972</v>
      </c>
      <c r="AP18" s="545" t="n">
        <f aca="false">AO18-AM18</f>
        <v>53.2257</v>
      </c>
      <c r="AQ18" s="542" t="n">
        <f aca="false">LANGHIAN_PARAM_GTS12!$E$265</f>
        <v>-34</v>
      </c>
      <c r="AR18" s="543" t="n">
        <f aca="false">LANGHIAN_PARAM_GTS12!$E$260</f>
        <v>5.53660721597826</v>
      </c>
      <c r="AS18" s="542" t="n">
        <f aca="false">LANGHIAN_PARAM_GTS12!$E$266</f>
        <v>41.83955</v>
      </c>
      <c r="AT18" s="523" t="n">
        <f aca="false">$M18-AS18+$K18</f>
        <v>23.16045</v>
      </c>
      <c r="AU18" s="544" t="n">
        <f aca="false">$M18 - AR18 + (($K18) + ($L18))/2</f>
        <v>69.4633927840217</v>
      </c>
      <c r="AV18" s="523" t="n">
        <f aca="false">$M18-AQ18+$L18</f>
        <v>119</v>
      </c>
      <c r="AW18" s="545" t="n">
        <f aca="false">AV18-AT18</f>
        <v>95.83955</v>
      </c>
      <c r="AX18" s="542" t="n">
        <f aca="false">LANGHIAN_PARAM_GTS12!$E$242</f>
        <v>-11</v>
      </c>
      <c r="AY18" s="543" t="n">
        <f aca="false">LANGHIAN_PARAM_GTS12!$E$237</f>
        <v>20.2</v>
      </c>
      <c r="AZ18" s="542" t="n">
        <f aca="false">LANGHIAN_PARAM_GTS12!$E$243</f>
        <v>50.2</v>
      </c>
      <c r="BA18" s="523" t="n">
        <f aca="false">$M18-AZ18+$K18</f>
        <v>14.8</v>
      </c>
      <c r="BB18" s="544" t="n">
        <f aca="false">$M18 - AY18 + (($K18) + ($L18))/2</f>
        <v>54.8</v>
      </c>
      <c r="BC18" s="523" t="n">
        <f aca="false">$M18-AX18+$L18</f>
        <v>96</v>
      </c>
      <c r="BD18" s="545" t="n">
        <f aca="false">BC18-BA18</f>
        <v>81.2</v>
      </c>
      <c r="BE18" s="542" t="n">
        <f aca="false">LANGHIAN_PARAM_GTS12!$E$303</f>
        <v>35.4300639999998</v>
      </c>
      <c r="BF18" s="543" t="n">
        <f aca="false">LANGHIAN_PARAM_GTS12!$E$293</f>
        <v>61.4333666666667</v>
      </c>
      <c r="BG18" s="542" t="n">
        <f aca="false">LANGHIAN_PARAM_GTS12!$E$304</f>
        <v>86.760971</v>
      </c>
      <c r="BH18" s="523" t="n">
        <f aca="false">$M18-BG18+$K18</f>
        <v>-21.760971</v>
      </c>
      <c r="BI18" s="544" t="n">
        <f aca="false">$M18 - BF18 + (($K18) + ($L18))/2</f>
        <v>13.5666333333333</v>
      </c>
      <c r="BJ18" s="523" t="n">
        <f aca="false">$M18-BE18+$L18</f>
        <v>49.5699360000002</v>
      </c>
      <c r="BK18" s="545" t="n">
        <f aca="false">BJ18-BH18</f>
        <v>71.3309070000003</v>
      </c>
      <c r="BL18" s="542" t="n">
        <f aca="false">LANGHIAN_PARAM_GTS12!$E$536</f>
        <v>14.9</v>
      </c>
      <c r="BM18" s="543" t="n">
        <f aca="false">LANGHIAN_PARAM_GTS12!$E$528</f>
        <v>27.9</v>
      </c>
      <c r="BN18" s="542" t="n">
        <f aca="false">LANGHIAN_PARAM_GTS12!$E$537</f>
        <v>43.4</v>
      </c>
      <c r="BO18" s="523" t="n">
        <f aca="false">$M18-BN18+$K18</f>
        <v>21.6</v>
      </c>
      <c r="BP18" s="544" t="n">
        <f aca="false">$M18 - BM18 + (($K18) + ($L18))/2</f>
        <v>47.1</v>
      </c>
      <c r="BQ18" s="523" t="n">
        <f aca="false">$M18-BL18+$L18</f>
        <v>70.1</v>
      </c>
      <c r="BR18" s="545" t="n">
        <f aca="false">BQ18-BO18</f>
        <v>48.5</v>
      </c>
      <c r="BS18" s="542" t="n">
        <f aca="false">LANGHIAN_PARAM_GTS12!$E$346</f>
        <v>-8.12</v>
      </c>
      <c r="BT18" s="543" t="n">
        <f aca="false">LANGHIAN_PARAM_GTS12!$E$336</f>
        <v>5.48377777777778</v>
      </c>
      <c r="BU18" s="542" t="n">
        <f aca="false">LANGHIAN_PARAM_GTS12!$E$347</f>
        <v>17.68</v>
      </c>
      <c r="BV18" s="523" t="n">
        <f aca="false">$M18-BU18+$K18</f>
        <v>47.32</v>
      </c>
      <c r="BW18" s="544" t="n">
        <f aca="false">$M18 - BT18 + (($K18) + ($L18))/2</f>
        <v>69.5162222222222</v>
      </c>
      <c r="BX18" s="523" t="n">
        <f aca="false">$M18-BS18+$L18</f>
        <v>93.12</v>
      </c>
      <c r="BY18" s="545" t="n">
        <f aca="false">BX18-BV18</f>
        <v>45.8</v>
      </c>
      <c r="BZ18" s="595" t="n">
        <f aca="false">LANGHIAN_PARAM_GTS12!$E$384</f>
        <v>33</v>
      </c>
      <c r="CA18" s="596" t="n">
        <f aca="false">LANGHIAN_PARAM_GTS12!$E$383</f>
        <v>33</v>
      </c>
      <c r="CB18" s="595" t="n">
        <f aca="false">LANGHIAN_PARAM_GTS12!$E$385</f>
        <v>33</v>
      </c>
      <c r="CC18" s="597" t="n">
        <f aca="false">$M18-CB18+$K18</f>
        <v>32</v>
      </c>
      <c r="CD18" s="598" t="n">
        <f aca="false">$M18 - CA18 + (($K18) + ($L18))/2</f>
        <v>42</v>
      </c>
      <c r="CE18" s="597" t="n">
        <f aca="false">$M18-BZ18+$L18</f>
        <v>52</v>
      </c>
      <c r="CF18" s="599" t="n">
        <f aca="false">CE18-CC18</f>
        <v>20</v>
      </c>
      <c r="CG18" s="595" t="n">
        <f aca="false">LANGHIAN_PARAM_GTS12!$E$403</f>
        <v>-9</v>
      </c>
      <c r="CH18" s="596" t="n">
        <f aca="false">LANGHIAN_PARAM_GTS12!$E$402</f>
        <v>-9</v>
      </c>
      <c r="CI18" s="595" t="n">
        <f aca="false">LANGHIAN_PARAM_GTS12!$E$404</f>
        <v>-9</v>
      </c>
      <c r="CJ18" s="597" t="n">
        <f aca="false">$M18-CI18+$K18</f>
        <v>74</v>
      </c>
      <c r="CK18" s="598" t="n">
        <f aca="false">$M18 - CH18 + (($K18) + ($L18))/2</f>
        <v>84</v>
      </c>
      <c r="CL18" s="597" t="n">
        <f aca="false">$M18-CG18+$L18</f>
        <v>94</v>
      </c>
      <c r="CM18" s="599" t="n">
        <f aca="false">CL18-CJ18</f>
        <v>20</v>
      </c>
      <c r="CN18" s="546" t="n">
        <f aca="false">LANGHIAN_PARAM_GTS12!$E$426</f>
        <v>4</v>
      </c>
      <c r="CO18" s="547" t="n">
        <f aca="false">LANGHIAN_PARAM_GTS12!$E$425</f>
        <v>4</v>
      </c>
      <c r="CP18" s="546" t="n">
        <f aca="false">LANGHIAN_PARAM_GTS12!$E$427</f>
        <v>4</v>
      </c>
      <c r="CQ18" s="548" t="n">
        <f aca="false">$M18-CP18+$K18</f>
        <v>61</v>
      </c>
      <c r="CR18" s="549" t="n">
        <f aca="false">$M18 - CO18 + (($K18) + ($L18))/2</f>
        <v>71</v>
      </c>
      <c r="CS18" s="548" t="n">
        <f aca="false">$M18-CN18+$L18</f>
        <v>81</v>
      </c>
      <c r="CT18" s="550" t="n">
        <f aca="false">CS18-CQ18</f>
        <v>20</v>
      </c>
      <c r="CU18" s="546" t="n">
        <f aca="false">LANGHIAN_PARAM_GTS12!$E$449</f>
        <v>-1</v>
      </c>
      <c r="CV18" s="547" t="n">
        <f aca="false">LANGHIAN_PARAM_GTS12!$E$448</f>
        <v>-1</v>
      </c>
      <c r="CW18" s="546" t="n">
        <f aca="false">LANGHIAN_PARAM_GTS12!$E$450</f>
        <v>-1</v>
      </c>
      <c r="CX18" s="548" t="n">
        <f aca="false">$M18-CW18+$K18</f>
        <v>66</v>
      </c>
      <c r="CY18" s="549" t="n">
        <f aca="false">$M18 - CV18 + (($K18) + ($L18))/2</f>
        <v>76</v>
      </c>
      <c r="CZ18" s="548" t="n">
        <f aca="false">$M18-CU18+$L18</f>
        <v>86</v>
      </c>
      <c r="DA18" s="550" t="n">
        <f aca="false">CZ18-CX18</f>
        <v>20</v>
      </c>
      <c r="DB18" s="542" t="n">
        <f aca="false">LANGHIAN_PARAM_GTS12!$E$489</f>
        <v>-14.6</v>
      </c>
      <c r="DC18" s="543" t="n">
        <f aca="false">LANGHIAN_PARAM_GTS12!$E$481</f>
        <v>1.767055875</v>
      </c>
      <c r="DD18" s="542" t="n">
        <f aca="false">LANGHIAN_PARAM_GTS12!$E$490</f>
        <v>33</v>
      </c>
      <c r="DE18" s="523" t="n">
        <f aca="false">$M18-DD18+$K18</f>
        <v>32</v>
      </c>
      <c r="DF18" s="544" t="n">
        <f aca="false">$M18 - DC18 + (($K18) + ($L18))/2</f>
        <v>73.232944125</v>
      </c>
      <c r="DG18" s="523" t="n">
        <f aca="false">$M18-DB18+$L18</f>
        <v>99.6</v>
      </c>
      <c r="DH18" s="545" t="n">
        <f aca="false">DG18-DE18</f>
        <v>67.6</v>
      </c>
    </row>
    <row r="19" customFormat="false" ht="22.5" hidden="false" customHeight="false" outlineLevel="0" collapsed="false">
      <c r="B19" s="536" t="s">
        <v>528</v>
      </c>
      <c r="C19" s="539" t="s">
        <v>529</v>
      </c>
      <c r="D19" s="538" t="n">
        <v>48.32482983</v>
      </c>
      <c r="E19" s="538" t="n">
        <v>-1.62614684</v>
      </c>
      <c r="F19" s="537" t="s">
        <v>488</v>
      </c>
      <c r="G19" s="539" t="s">
        <v>496</v>
      </c>
      <c r="H19" s="537" t="n">
        <v>11.6</v>
      </c>
      <c r="I19" s="537" t="n">
        <v>16</v>
      </c>
      <c r="J19" s="537" t="s">
        <v>324</v>
      </c>
      <c r="K19" s="537" t="n">
        <v>0</v>
      </c>
      <c r="L19" s="537" t="n">
        <v>50</v>
      </c>
      <c r="M19" s="603" t="n">
        <v>84</v>
      </c>
      <c r="N19" s="541" t="s">
        <v>525</v>
      </c>
      <c r="O19" s="542" t="n">
        <f aca="false">LANGHIAN_PARAM_GTS12!$E$89</f>
        <v>24.65</v>
      </c>
      <c r="P19" s="543" t="n">
        <f aca="false">LANGHIAN_PARAM_GTS12!$E$84</f>
        <v>91.3445161290322</v>
      </c>
      <c r="Q19" s="542" t="n">
        <f aca="false">LANGHIAN_PARAM_GTS12!$E$90</f>
        <v>158.23</v>
      </c>
      <c r="R19" s="523" t="n">
        <f aca="false">$M19-Q19+$K19</f>
        <v>-74.23</v>
      </c>
      <c r="S19" s="544" t="n">
        <f aca="false">$M19 - P19 + (($K19) + ($L19))/2</f>
        <v>17.6554838709678</v>
      </c>
      <c r="T19" s="523" t="n">
        <f aca="false">$M19-O19+$L19</f>
        <v>109.35</v>
      </c>
      <c r="U19" s="545" t="n">
        <f aca="false">T19-R19</f>
        <v>183.58</v>
      </c>
      <c r="V19" s="542" t="n">
        <f aca="false">LANGHIAN_PARAM_GTS12!$E$58</f>
        <v>66.0846</v>
      </c>
      <c r="W19" s="543" t="n">
        <f aca="false">LANGHIAN_PARAM_GTS12!$E$53</f>
        <v>103.552</v>
      </c>
      <c r="X19" s="542" t="n">
        <f aca="false">LANGHIAN_PARAM_GTS12!$E$59</f>
        <v>138.355</v>
      </c>
      <c r="Y19" s="523" t="n">
        <f aca="false">$M19-X19+$K19</f>
        <v>-54.355</v>
      </c>
      <c r="Z19" s="544" t="n">
        <f aca="false">$M19 - W19 + (($K19) + ($L19))/2</f>
        <v>5.44799999999999</v>
      </c>
      <c r="AA19" s="523" t="n">
        <f aca="false">$M19-V19+$L19</f>
        <v>67.9154</v>
      </c>
      <c r="AB19" s="545" t="n">
        <f aca="false">AA19-Y19</f>
        <v>122.2704</v>
      </c>
      <c r="AC19" s="542" t="n">
        <f aca="false">LANGHIAN_PARAM_GTS12!$E$149</f>
        <v>-29</v>
      </c>
      <c r="AD19" s="543" t="n">
        <f aca="false">LANGHIAN_PARAM_GTS12!$E$144</f>
        <v>-0.297592904074468</v>
      </c>
      <c r="AE19" s="542" t="n">
        <f aca="false">LANGHIAN_PARAM_GTS12!$E$150</f>
        <v>33.9016</v>
      </c>
      <c r="AF19" s="523" t="n">
        <f aca="false">$M19-AE19+$K19</f>
        <v>50.0984</v>
      </c>
      <c r="AG19" s="544" t="n">
        <f aca="false">$M19 - AD19 + (($K19) + ($L19))/2</f>
        <v>109.297592904074</v>
      </c>
      <c r="AH19" s="523" t="n">
        <f aca="false">$M19-AC19+$L19</f>
        <v>163</v>
      </c>
      <c r="AI19" s="545" t="n">
        <f aca="false">AH19-AF19</f>
        <v>112.9016</v>
      </c>
      <c r="AJ19" s="542" t="n">
        <f aca="false">LANGHIAN_PARAM_GTS12!$E$176</f>
        <v>8.3028</v>
      </c>
      <c r="AK19" s="543" t="n">
        <f aca="false">LANGHIAN_PARAM_GTS12!$E$171</f>
        <v>24.8385833333333</v>
      </c>
      <c r="AL19" s="542" t="n">
        <f aca="false">LANGHIAN_PARAM_GTS12!$E$177</f>
        <v>41.5285</v>
      </c>
      <c r="AM19" s="523" t="n">
        <f aca="false">$M19-AL19+$K19</f>
        <v>42.4715</v>
      </c>
      <c r="AN19" s="544" t="n">
        <f aca="false">$M19 - AK19 + (($K19) + ($L19))/2</f>
        <v>84.1614166666667</v>
      </c>
      <c r="AO19" s="523" t="n">
        <f aca="false">$M19-AJ19+$L19</f>
        <v>125.6972</v>
      </c>
      <c r="AP19" s="545" t="n">
        <f aca="false">AO19-AM19</f>
        <v>83.2257</v>
      </c>
      <c r="AQ19" s="542" t="n">
        <f aca="false">LANGHIAN_PARAM_GTS12!$E$265</f>
        <v>-34</v>
      </c>
      <c r="AR19" s="543" t="n">
        <f aca="false">LANGHIAN_PARAM_GTS12!$E$260</f>
        <v>5.53660721597826</v>
      </c>
      <c r="AS19" s="542" t="n">
        <f aca="false">LANGHIAN_PARAM_GTS12!$E$266</f>
        <v>41.83955</v>
      </c>
      <c r="AT19" s="523" t="n">
        <f aca="false">$M19-AS19+$K19</f>
        <v>42.16045</v>
      </c>
      <c r="AU19" s="544" t="n">
        <f aca="false">$M19 - AR19 + (($K19) + ($L19))/2</f>
        <v>103.463392784022</v>
      </c>
      <c r="AV19" s="523" t="n">
        <f aca="false">$M19-AQ19+$L19</f>
        <v>168</v>
      </c>
      <c r="AW19" s="545" t="n">
        <f aca="false">AV19-AT19</f>
        <v>125.83955</v>
      </c>
      <c r="AX19" s="542" t="n">
        <f aca="false">LANGHIAN_PARAM_GTS12!$E$242</f>
        <v>-11</v>
      </c>
      <c r="AY19" s="543" t="n">
        <f aca="false">LANGHIAN_PARAM_GTS12!$E$237</f>
        <v>20.2</v>
      </c>
      <c r="AZ19" s="542" t="n">
        <f aca="false">LANGHIAN_PARAM_GTS12!$E$243</f>
        <v>50.2</v>
      </c>
      <c r="BA19" s="523" t="n">
        <f aca="false">$M19-AZ19+$K19</f>
        <v>33.8</v>
      </c>
      <c r="BB19" s="544" t="n">
        <f aca="false">$M19 - AY19 + (($K19) + ($L19))/2</f>
        <v>88.8</v>
      </c>
      <c r="BC19" s="523" t="n">
        <f aca="false">$M19-AX19+$L19</f>
        <v>145</v>
      </c>
      <c r="BD19" s="545" t="n">
        <f aca="false">BC19-BA19</f>
        <v>111.2</v>
      </c>
      <c r="BE19" s="542" t="n">
        <f aca="false">LANGHIAN_PARAM_GTS12!$E$303</f>
        <v>35.4300639999998</v>
      </c>
      <c r="BF19" s="543" t="n">
        <f aca="false">LANGHIAN_PARAM_GTS12!$E$293</f>
        <v>61.4333666666667</v>
      </c>
      <c r="BG19" s="542" t="n">
        <f aca="false">LANGHIAN_PARAM_GTS12!$E$304</f>
        <v>86.760971</v>
      </c>
      <c r="BH19" s="523" t="n">
        <f aca="false">$M19-BG19+$K19</f>
        <v>-2.76097100000004</v>
      </c>
      <c r="BI19" s="544" t="n">
        <f aca="false">$M19 - BF19 + (($K19) + ($L19))/2</f>
        <v>47.5666333333333</v>
      </c>
      <c r="BJ19" s="523" t="n">
        <f aca="false">$M19-BE19+$L19</f>
        <v>98.5699360000002</v>
      </c>
      <c r="BK19" s="545" t="n">
        <f aca="false">BJ19-BH19</f>
        <v>101.330907</v>
      </c>
      <c r="BL19" s="542" t="n">
        <f aca="false">LANGHIAN_PARAM_GTS12!$E$536</f>
        <v>14.9</v>
      </c>
      <c r="BM19" s="543" t="n">
        <f aca="false">LANGHIAN_PARAM_GTS12!$E$528</f>
        <v>27.9</v>
      </c>
      <c r="BN19" s="542" t="n">
        <f aca="false">LANGHIAN_PARAM_GTS12!$E$537</f>
        <v>43.4</v>
      </c>
      <c r="BO19" s="523" t="n">
        <f aca="false">$M19-BN19+$K19</f>
        <v>40.6</v>
      </c>
      <c r="BP19" s="544" t="n">
        <f aca="false">$M19 - BM19 + (($K19) + ($L19))/2</f>
        <v>81.1</v>
      </c>
      <c r="BQ19" s="523" t="n">
        <f aca="false">$M19-BL19+$L19</f>
        <v>119.1</v>
      </c>
      <c r="BR19" s="545" t="n">
        <f aca="false">BQ19-BO19</f>
        <v>78.5</v>
      </c>
      <c r="BS19" s="542" t="n">
        <f aca="false">LANGHIAN_PARAM_GTS12!$E$346</f>
        <v>-8.12</v>
      </c>
      <c r="BT19" s="543" t="n">
        <f aca="false">LANGHIAN_PARAM_GTS12!$E$336</f>
        <v>5.48377777777778</v>
      </c>
      <c r="BU19" s="542" t="n">
        <f aca="false">LANGHIAN_PARAM_GTS12!$E$347</f>
        <v>17.68</v>
      </c>
      <c r="BV19" s="523" t="n">
        <f aca="false">$M19-BU19+$K19</f>
        <v>66.32</v>
      </c>
      <c r="BW19" s="544" t="n">
        <f aca="false">$M19 - BT19 + (($K19) + ($L19))/2</f>
        <v>103.516222222222</v>
      </c>
      <c r="BX19" s="523" t="n">
        <f aca="false">$M19-BS19+$L19</f>
        <v>142.12</v>
      </c>
      <c r="BY19" s="545" t="n">
        <f aca="false">BX19-BV19</f>
        <v>75.8</v>
      </c>
      <c r="BZ19" s="595" t="n">
        <f aca="false">LANGHIAN_PARAM_GTS12!$E$384</f>
        <v>33</v>
      </c>
      <c r="CA19" s="596" t="n">
        <f aca="false">LANGHIAN_PARAM_GTS12!$E$383</f>
        <v>33</v>
      </c>
      <c r="CB19" s="595" t="n">
        <f aca="false">LANGHIAN_PARAM_GTS12!$E$385</f>
        <v>33</v>
      </c>
      <c r="CC19" s="597" t="n">
        <f aca="false">$M19-CB19+$K19</f>
        <v>51</v>
      </c>
      <c r="CD19" s="598" t="n">
        <f aca="false">$M19 - CA19 + (($K19) + ($L19))/2</f>
        <v>76</v>
      </c>
      <c r="CE19" s="597" t="n">
        <f aca="false">$M19-BZ19+$L19</f>
        <v>101</v>
      </c>
      <c r="CF19" s="599" t="n">
        <f aca="false">CE19-CC19</f>
        <v>50</v>
      </c>
      <c r="CG19" s="595" t="n">
        <f aca="false">LANGHIAN_PARAM_GTS12!$E$403</f>
        <v>-9</v>
      </c>
      <c r="CH19" s="596" t="n">
        <f aca="false">LANGHIAN_PARAM_GTS12!$E$402</f>
        <v>-9</v>
      </c>
      <c r="CI19" s="595" t="n">
        <f aca="false">LANGHIAN_PARAM_GTS12!$E$404</f>
        <v>-9</v>
      </c>
      <c r="CJ19" s="597" t="n">
        <f aca="false">$M19-CI19+$K19</f>
        <v>93</v>
      </c>
      <c r="CK19" s="598" t="n">
        <f aca="false">$M19 - CH19 + (($K19) + ($L19))/2</f>
        <v>118</v>
      </c>
      <c r="CL19" s="597" t="n">
        <f aca="false">$M19-CG19+$L19</f>
        <v>143</v>
      </c>
      <c r="CM19" s="599" t="n">
        <f aca="false">CL19-CJ19</f>
        <v>50</v>
      </c>
      <c r="CN19" s="546" t="n">
        <f aca="false">LANGHIAN_PARAM_GTS12!$E$426</f>
        <v>4</v>
      </c>
      <c r="CO19" s="547" t="n">
        <f aca="false">LANGHIAN_PARAM_GTS12!$E$425</f>
        <v>4</v>
      </c>
      <c r="CP19" s="546" t="n">
        <f aca="false">LANGHIAN_PARAM_GTS12!$E$427</f>
        <v>4</v>
      </c>
      <c r="CQ19" s="548" t="n">
        <f aca="false">$M19-CP19+$K19</f>
        <v>80</v>
      </c>
      <c r="CR19" s="549" t="n">
        <f aca="false">$M19 - CO19 + (($K19) + ($L19))/2</f>
        <v>105</v>
      </c>
      <c r="CS19" s="548" t="n">
        <f aca="false">$M19-CN19+$L19</f>
        <v>130</v>
      </c>
      <c r="CT19" s="550" t="n">
        <f aca="false">CS19-CQ19</f>
        <v>50</v>
      </c>
      <c r="CU19" s="546" t="n">
        <f aca="false">LANGHIAN_PARAM_GTS12!$E$449</f>
        <v>-1</v>
      </c>
      <c r="CV19" s="547" t="n">
        <f aca="false">LANGHIAN_PARAM_GTS12!$E$448</f>
        <v>-1</v>
      </c>
      <c r="CW19" s="546" t="n">
        <f aca="false">LANGHIAN_PARAM_GTS12!$E$450</f>
        <v>-1</v>
      </c>
      <c r="CX19" s="548" t="n">
        <f aca="false">$M19-CW19+$K19</f>
        <v>85</v>
      </c>
      <c r="CY19" s="549" t="n">
        <f aca="false">$M19 - CV19 + (($K19) + ($L19))/2</f>
        <v>110</v>
      </c>
      <c r="CZ19" s="548" t="n">
        <f aca="false">$M19-CU19+$L19</f>
        <v>135</v>
      </c>
      <c r="DA19" s="550" t="n">
        <f aca="false">CZ19-CX19</f>
        <v>50</v>
      </c>
      <c r="DB19" s="542" t="n">
        <f aca="false">LANGHIAN_PARAM_GTS12!$E$489</f>
        <v>-14.6</v>
      </c>
      <c r="DC19" s="543" t="n">
        <f aca="false">LANGHIAN_PARAM_GTS12!$E$481</f>
        <v>1.767055875</v>
      </c>
      <c r="DD19" s="542" t="n">
        <f aca="false">LANGHIAN_PARAM_GTS12!$E$490</f>
        <v>33</v>
      </c>
      <c r="DE19" s="523" t="n">
        <f aca="false">$M19-DD19+$K19</f>
        <v>51</v>
      </c>
      <c r="DF19" s="544" t="n">
        <f aca="false">$M19 - DC19 + (($K19) + ($L19))/2</f>
        <v>107.232944125</v>
      </c>
      <c r="DG19" s="523" t="n">
        <f aca="false">$M19-DB19+$L19</f>
        <v>148.6</v>
      </c>
      <c r="DH19" s="545" t="n">
        <f aca="false">DG19-DE19</f>
        <v>97.6</v>
      </c>
    </row>
    <row r="20" customFormat="false" ht="22.5" hidden="false" customHeight="false" outlineLevel="0" collapsed="false">
      <c r="B20" s="536" t="s">
        <v>530</v>
      </c>
      <c r="C20" s="539" t="s">
        <v>531</v>
      </c>
      <c r="D20" s="538" t="n">
        <v>48.301879</v>
      </c>
      <c r="E20" s="538" t="n">
        <v>-1.72334</v>
      </c>
      <c r="F20" s="537" t="s">
        <v>488</v>
      </c>
      <c r="G20" s="539" t="s">
        <v>496</v>
      </c>
      <c r="H20" s="537" t="n">
        <v>11.6</v>
      </c>
      <c r="I20" s="537" t="n">
        <v>16</v>
      </c>
      <c r="J20" s="537" t="s">
        <v>324</v>
      </c>
      <c r="K20" s="537" t="n">
        <v>0</v>
      </c>
      <c r="L20" s="537" t="n">
        <v>50</v>
      </c>
      <c r="M20" s="603" t="n">
        <v>65</v>
      </c>
      <c r="N20" s="541" t="s">
        <v>525</v>
      </c>
      <c r="O20" s="542" t="n">
        <f aca="false">LANGHIAN_PARAM_GTS12!$E$89</f>
        <v>24.65</v>
      </c>
      <c r="P20" s="543" t="n">
        <f aca="false">LANGHIAN_PARAM_GTS12!$E$84</f>
        <v>91.3445161290322</v>
      </c>
      <c r="Q20" s="542" t="n">
        <f aca="false">LANGHIAN_PARAM_GTS12!$E$90</f>
        <v>158.23</v>
      </c>
      <c r="R20" s="523" t="n">
        <f aca="false">$M20-Q20+$K20</f>
        <v>-93.23</v>
      </c>
      <c r="S20" s="544" t="n">
        <f aca="false">$M20 - P20 + (($K20) + ($L20))/2</f>
        <v>-1.34451612903224</v>
      </c>
      <c r="T20" s="523" t="n">
        <f aca="false">$M20-O20+$L20</f>
        <v>90.35</v>
      </c>
      <c r="U20" s="545" t="n">
        <f aca="false">T20-R20</f>
        <v>183.58</v>
      </c>
      <c r="V20" s="542" t="n">
        <f aca="false">LANGHIAN_PARAM_GTS12!$E$58</f>
        <v>66.0846</v>
      </c>
      <c r="W20" s="543" t="n">
        <f aca="false">LANGHIAN_PARAM_GTS12!$E$53</f>
        <v>103.552</v>
      </c>
      <c r="X20" s="542" t="n">
        <f aca="false">LANGHIAN_PARAM_GTS12!$E$59</f>
        <v>138.355</v>
      </c>
      <c r="Y20" s="523" t="n">
        <f aca="false">$M20-X20+$K20</f>
        <v>-73.355</v>
      </c>
      <c r="Z20" s="544" t="n">
        <f aca="false">$M20 - W20 + (($K20) + ($L20))/2</f>
        <v>-13.552</v>
      </c>
      <c r="AA20" s="523" t="n">
        <f aca="false">$M20-V20+$L20</f>
        <v>48.9154</v>
      </c>
      <c r="AB20" s="545" t="n">
        <f aca="false">AA20-Y20</f>
        <v>122.2704</v>
      </c>
      <c r="AC20" s="542" t="n">
        <f aca="false">LANGHIAN_PARAM_GTS12!$E$149</f>
        <v>-29</v>
      </c>
      <c r="AD20" s="543" t="n">
        <f aca="false">LANGHIAN_PARAM_GTS12!$E$144</f>
        <v>-0.297592904074468</v>
      </c>
      <c r="AE20" s="542" t="n">
        <f aca="false">LANGHIAN_PARAM_GTS12!$E$150</f>
        <v>33.9016</v>
      </c>
      <c r="AF20" s="523" t="n">
        <f aca="false">$M20-AE20+$K20</f>
        <v>31.0984</v>
      </c>
      <c r="AG20" s="544" t="n">
        <f aca="false">$M20 - AD20 + (($K20) + ($L20))/2</f>
        <v>90.2975929040745</v>
      </c>
      <c r="AH20" s="523" t="n">
        <f aca="false">$M20-AC20+$L20</f>
        <v>144</v>
      </c>
      <c r="AI20" s="545" t="n">
        <f aca="false">AH20-AF20</f>
        <v>112.9016</v>
      </c>
      <c r="AJ20" s="542" t="n">
        <f aca="false">LANGHIAN_PARAM_GTS12!$E$176</f>
        <v>8.3028</v>
      </c>
      <c r="AK20" s="543" t="n">
        <f aca="false">LANGHIAN_PARAM_GTS12!$E$171</f>
        <v>24.8385833333333</v>
      </c>
      <c r="AL20" s="542" t="n">
        <f aca="false">LANGHIAN_PARAM_GTS12!$E$177</f>
        <v>41.5285</v>
      </c>
      <c r="AM20" s="523" t="n">
        <f aca="false">$M20-AL20+$K20</f>
        <v>23.4715</v>
      </c>
      <c r="AN20" s="544" t="n">
        <f aca="false">$M20 - AK20 + (($K20) + ($L20))/2</f>
        <v>65.1614166666667</v>
      </c>
      <c r="AO20" s="523" t="n">
        <f aca="false">$M20-AJ20+$L20</f>
        <v>106.6972</v>
      </c>
      <c r="AP20" s="545" t="n">
        <f aca="false">AO20-AM20</f>
        <v>83.2257</v>
      </c>
      <c r="AQ20" s="542" t="n">
        <f aca="false">LANGHIAN_PARAM_GTS12!$E$265</f>
        <v>-34</v>
      </c>
      <c r="AR20" s="543" t="n">
        <f aca="false">LANGHIAN_PARAM_GTS12!$E$260</f>
        <v>5.53660721597826</v>
      </c>
      <c r="AS20" s="542" t="n">
        <f aca="false">LANGHIAN_PARAM_GTS12!$E$266</f>
        <v>41.83955</v>
      </c>
      <c r="AT20" s="523" t="n">
        <f aca="false">$M20-AS20+$K20</f>
        <v>23.16045</v>
      </c>
      <c r="AU20" s="544" t="n">
        <f aca="false">$M20 - AR20 + (($K20) + ($L20))/2</f>
        <v>84.4633927840217</v>
      </c>
      <c r="AV20" s="523" t="n">
        <f aca="false">$M20-AQ20+$L20</f>
        <v>149</v>
      </c>
      <c r="AW20" s="545" t="n">
        <f aca="false">AV20-AT20</f>
        <v>125.83955</v>
      </c>
      <c r="AX20" s="542" t="n">
        <f aca="false">LANGHIAN_PARAM_GTS12!$E$242</f>
        <v>-11</v>
      </c>
      <c r="AY20" s="543" t="n">
        <f aca="false">LANGHIAN_PARAM_GTS12!$E$237</f>
        <v>20.2</v>
      </c>
      <c r="AZ20" s="542" t="n">
        <f aca="false">LANGHIAN_PARAM_GTS12!$E$243</f>
        <v>50.2</v>
      </c>
      <c r="BA20" s="523" t="n">
        <f aca="false">$M20-AZ20+$K20</f>
        <v>14.8</v>
      </c>
      <c r="BB20" s="544" t="n">
        <f aca="false">$M20 - AY20 + (($K20) + ($L20))/2</f>
        <v>69.8</v>
      </c>
      <c r="BC20" s="523" t="n">
        <f aca="false">$M20-AX20+$L20</f>
        <v>126</v>
      </c>
      <c r="BD20" s="545" t="n">
        <f aca="false">BC20-BA20</f>
        <v>111.2</v>
      </c>
      <c r="BE20" s="542" t="n">
        <f aca="false">LANGHIAN_PARAM_GTS12!$E$303</f>
        <v>35.4300639999998</v>
      </c>
      <c r="BF20" s="543" t="n">
        <f aca="false">LANGHIAN_PARAM_GTS12!$E$293</f>
        <v>61.4333666666667</v>
      </c>
      <c r="BG20" s="542" t="n">
        <f aca="false">LANGHIAN_PARAM_GTS12!$E$304</f>
        <v>86.760971</v>
      </c>
      <c r="BH20" s="523" t="n">
        <f aca="false">$M20-BG20+$K20</f>
        <v>-21.760971</v>
      </c>
      <c r="BI20" s="544" t="n">
        <f aca="false">$M20 - BF20 + (($K20) + ($L20))/2</f>
        <v>28.5666333333333</v>
      </c>
      <c r="BJ20" s="523" t="n">
        <f aca="false">$M20-BE20+$L20</f>
        <v>79.5699360000002</v>
      </c>
      <c r="BK20" s="545" t="n">
        <f aca="false">BJ20-BH20</f>
        <v>101.330907</v>
      </c>
      <c r="BL20" s="542" t="n">
        <f aca="false">LANGHIAN_PARAM_GTS12!$E$536</f>
        <v>14.9</v>
      </c>
      <c r="BM20" s="543" t="n">
        <f aca="false">LANGHIAN_PARAM_GTS12!$E$528</f>
        <v>27.9</v>
      </c>
      <c r="BN20" s="542" t="n">
        <f aca="false">LANGHIAN_PARAM_GTS12!$E$537</f>
        <v>43.4</v>
      </c>
      <c r="BO20" s="523" t="n">
        <f aca="false">$M20-BN20+$K20</f>
        <v>21.6</v>
      </c>
      <c r="BP20" s="544" t="n">
        <f aca="false">$M20 - BM20 + (($K20) + ($L20))/2</f>
        <v>62.1</v>
      </c>
      <c r="BQ20" s="523" t="n">
        <f aca="false">$M20-BL20+$L20</f>
        <v>100.1</v>
      </c>
      <c r="BR20" s="545" t="n">
        <f aca="false">BQ20-BO20</f>
        <v>78.5</v>
      </c>
      <c r="BS20" s="542" t="n">
        <f aca="false">LANGHIAN_PARAM_GTS12!$E$346</f>
        <v>-8.12</v>
      </c>
      <c r="BT20" s="543" t="n">
        <f aca="false">LANGHIAN_PARAM_GTS12!$E$336</f>
        <v>5.48377777777778</v>
      </c>
      <c r="BU20" s="542" t="n">
        <f aca="false">LANGHIAN_PARAM_GTS12!$E$347</f>
        <v>17.68</v>
      </c>
      <c r="BV20" s="523" t="n">
        <f aca="false">$M20-BU20+$K20</f>
        <v>47.32</v>
      </c>
      <c r="BW20" s="544" t="n">
        <f aca="false">$M20 - BT20 + (($K20) + ($L20))/2</f>
        <v>84.5162222222222</v>
      </c>
      <c r="BX20" s="523" t="n">
        <f aca="false">$M20-BS20+$L20</f>
        <v>123.12</v>
      </c>
      <c r="BY20" s="545" t="n">
        <f aca="false">BX20-BV20</f>
        <v>75.8</v>
      </c>
      <c r="BZ20" s="595" t="n">
        <f aca="false">LANGHIAN_PARAM_GTS12!$E$384</f>
        <v>33</v>
      </c>
      <c r="CA20" s="596" t="n">
        <f aca="false">LANGHIAN_PARAM_GTS12!$E$383</f>
        <v>33</v>
      </c>
      <c r="CB20" s="595" t="n">
        <f aca="false">LANGHIAN_PARAM_GTS12!$E$385</f>
        <v>33</v>
      </c>
      <c r="CC20" s="597" t="n">
        <f aca="false">$M20-CB20+$K20</f>
        <v>32</v>
      </c>
      <c r="CD20" s="598" t="n">
        <f aca="false">$M20 - CA20 + (($K20) + ($L20))/2</f>
        <v>57</v>
      </c>
      <c r="CE20" s="597" t="n">
        <f aca="false">$M20-BZ20+$L20</f>
        <v>82</v>
      </c>
      <c r="CF20" s="599" t="n">
        <f aca="false">CE20-CC20</f>
        <v>50</v>
      </c>
      <c r="CG20" s="595" t="n">
        <f aca="false">LANGHIAN_PARAM_GTS12!$E$403</f>
        <v>-9</v>
      </c>
      <c r="CH20" s="596" t="n">
        <f aca="false">LANGHIAN_PARAM_GTS12!$E$402</f>
        <v>-9</v>
      </c>
      <c r="CI20" s="595" t="n">
        <f aca="false">LANGHIAN_PARAM_GTS12!$E$404</f>
        <v>-9</v>
      </c>
      <c r="CJ20" s="597" t="n">
        <f aca="false">$M20-CI20+$K20</f>
        <v>74</v>
      </c>
      <c r="CK20" s="598" t="n">
        <f aca="false">$M20 - CH20 + (($K20) + ($L20))/2</f>
        <v>99</v>
      </c>
      <c r="CL20" s="597" t="n">
        <f aca="false">$M20-CG20+$L20</f>
        <v>124</v>
      </c>
      <c r="CM20" s="599" t="n">
        <f aca="false">CL20-CJ20</f>
        <v>50</v>
      </c>
      <c r="CN20" s="546" t="n">
        <f aca="false">LANGHIAN_PARAM_GTS12!$E$426</f>
        <v>4</v>
      </c>
      <c r="CO20" s="547" t="n">
        <f aca="false">LANGHIAN_PARAM_GTS12!$E$425</f>
        <v>4</v>
      </c>
      <c r="CP20" s="546" t="n">
        <f aca="false">LANGHIAN_PARAM_GTS12!$E$427</f>
        <v>4</v>
      </c>
      <c r="CQ20" s="548" t="n">
        <f aca="false">$M20-CP20+$K20</f>
        <v>61</v>
      </c>
      <c r="CR20" s="549" t="n">
        <f aca="false">$M20 - CO20 + (($K20) + ($L20))/2</f>
        <v>86</v>
      </c>
      <c r="CS20" s="548" t="n">
        <f aca="false">$M20-CN20+$L20</f>
        <v>111</v>
      </c>
      <c r="CT20" s="550" t="n">
        <f aca="false">CS20-CQ20</f>
        <v>50</v>
      </c>
      <c r="CU20" s="546" t="n">
        <f aca="false">LANGHIAN_PARAM_GTS12!$E$449</f>
        <v>-1</v>
      </c>
      <c r="CV20" s="547" t="n">
        <f aca="false">LANGHIAN_PARAM_GTS12!$E$448</f>
        <v>-1</v>
      </c>
      <c r="CW20" s="546" t="n">
        <f aca="false">LANGHIAN_PARAM_GTS12!$E$450</f>
        <v>-1</v>
      </c>
      <c r="CX20" s="548" t="n">
        <f aca="false">$M20-CW20+$K20</f>
        <v>66</v>
      </c>
      <c r="CY20" s="549" t="n">
        <f aca="false">$M20 - CV20 + (($K20) + ($L20))/2</f>
        <v>91</v>
      </c>
      <c r="CZ20" s="548" t="n">
        <f aca="false">$M20-CU20+$L20</f>
        <v>116</v>
      </c>
      <c r="DA20" s="550" t="n">
        <f aca="false">CZ20-CX20</f>
        <v>50</v>
      </c>
      <c r="DB20" s="542" t="n">
        <f aca="false">LANGHIAN_PARAM_GTS12!$E$489</f>
        <v>-14.6</v>
      </c>
      <c r="DC20" s="543" t="n">
        <f aca="false">LANGHIAN_PARAM_GTS12!$E$481</f>
        <v>1.767055875</v>
      </c>
      <c r="DD20" s="542" t="n">
        <f aca="false">LANGHIAN_PARAM_GTS12!$E$490</f>
        <v>33</v>
      </c>
      <c r="DE20" s="523" t="n">
        <f aca="false">$M20-DD20+$K20</f>
        <v>32</v>
      </c>
      <c r="DF20" s="544" t="n">
        <f aca="false">$M20 - DC20 + (($K20) + ($L20))/2</f>
        <v>88.232944125</v>
      </c>
      <c r="DG20" s="523" t="n">
        <f aca="false">$M20-DB20+$L20</f>
        <v>129.6</v>
      </c>
      <c r="DH20" s="545" t="n">
        <f aca="false">DG20-DE20</f>
        <v>97.6</v>
      </c>
    </row>
    <row r="21" customFormat="false" ht="22.5" hidden="false" customHeight="false" outlineLevel="0" collapsed="false">
      <c r="B21" s="536" t="s">
        <v>532</v>
      </c>
      <c r="C21" s="539" t="s">
        <v>533</v>
      </c>
      <c r="D21" s="538" t="n">
        <v>48.316679</v>
      </c>
      <c r="E21" s="538" t="n">
        <v>-1.501856</v>
      </c>
      <c r="F21" s="537" t="s">
        <v>488</v>
      </c>
      <c r="G21" s="539" t="s">
        <v>496</v>
      </c>
      <c r="H21" s="537" t="n">
        <v>11.6</v>
      </c>
      <c r="I21" s="537" t="n">
        <v>16</v>
      </c>
      <c r="J21" s="537" t="s">
        <v>324</v>
      </c>
      <c r="K21" s="537" t="n">
        <v>0</v>
      </c>
      <c r="L21" s="537" t="n">
        <v>50</v>
      </c>
      <c r="M21" s="603" t="n">
        <v>70</v>
      </c>
      <c r="N21" s="541" t="s">
        <v>525</v>
      </c>
      <c r="O21" s="542" t="n">
        <f aca="false">LANGHIAN_PARAM_GTS12!$E$89</f>
        <v>24.65</v>
      </c>
      <c r="P21" s="543" t="n">
        <f aca="false">LANGHIAN_PARAM_GTS12!$E$84</f>
        <v>91.3445161290322</v>
      </c>
      <c r="Q21" s="542" t="n">
        <f aca="false">LANGHIAN_PARAM_GTS12!$E$90</f>
        <v>158.23</v>
      </c>
      <c r="R21" s="523" t="n">
        <f aca="false">$M21-Q21+$K21</f>
        <v>-88.23</v>
      </c>
      <c r="S21" s="544" t="n">
        <f aca="false">$M21 - P21 + (($K21) + ($L21))/2</f>
        <v>3.65548387096776</v>
      </c>
      <c r="T21" s="523" t="n">
        <f aca="false">$M21-O21+$L21</f>
        <v>95.35</v>
      </c>
      <c r="U21" s="545" t="n">
        <f aca="false">T21-R21</f>
        <v>183.58</v>
      </c>
      <c r="V21" s="542" t="n">
        <f aca="false">LANGHIAN_PARAM_GTS12!$E$58</f>
        <v>66.0846</v>
      </c>
      <c r="W21" s="543" t="n">
        <f aca="false">LANGHIAN_PARAM_GTS12!$E$53</f>
        <v>103.552</v>
      </c>
      <c r="X21" s="542" t="n">
        <f aca="false">LANGHIAN_PARAM_GTS12!$E$59</f>
        <v>138.355</v>
      </c>
      <c r="Y21" s="523" t="n">
        <f aca="false">$M21-X21+$K21</f>
        <v>-68.355</v>
      </c>
      <c r="Z21" s="544" t="n">
        <f aca="false">$M21 - W21 + (($K21) + ($L21))/2</f>
        <v>-8.55200000000001</v>
      </c>
      <c r="AA21" s="523" t="n">
        <f aca="false">$M21-V21+$L21</f>
        <v>53.9154</v>
      </c>
      <c r="AB21" s="545" t="n">
        <f aca="false">AA21-Y21</f>
        <v>122.2704</v>
      </c>
      <c r="AC21" s="542" t="n">
        <f aca="false">LANGHIAN_PARAM_GTS12!$E$149</f>
        <v>-29</v>
      </c>
      <c r="AD21" s="543" t="n">
        <f aca="false">LANGHIAN_PARAM_GTS12!$E$144</f>
        <v>-0.297592904074468</v>
      </c>
      <c r="AE21" s="542" t="n">
        <f aca="false">LANGHIAN_PARAM_GTS12!$E$150</f>
        <v>33.9016</v>
      </c>
      <c r="AF21" s="523" t="n">
        <f aca="false">$M21-AE21+$K21</f>
        <v>36.0984</v>
      </c>
      <c r="AG21" s="544" t="n">
        <f aca="false">$M21 - AD21 + (($K21) + ($L21))/2</f>
        <v>95.2975929040745</v>
      </c>
      <c r="AH21" s="523" t="n">
        <f aca="false">$M21-AC21+$L21</f>
        <v>149</v>
      </c>
      <c r="AI21" s="545" t="n">
        <f aca="false">AH21-AF21</f>
        <v>112.9016</v>
      </c>
      <c r="AJ21" s="542" t="n">
        <f aca="false">LANGHIAN_PARAM_GTS12!$E$176</f>
        <v>8.3028</v>
      </c>
      <c r="AK21" s="543" t="n">
        <f aca="false">LANGHIAN_PARAM_GTS12!$E$171</f>
        <v>24.8385833333333</v>
      </c>
      <c r="AL21" s="542" t="n">
        <f aca="false">LANGHIAN_PARAM_GTS12!$E$177</f>
        <v>41.5285</v>
      </c>
      <c r="AM21" s="523" t="n">
        <f aca="false">$M21-AL21+$K21</f>
        <v>28.4715</v>
      </c>
      <c r="AN21" s="544" t="n">
        <f aca="false">$M21 - AK21 + (($K21) + ($L21))/2</f>
        <v>70.1614166666667</v>
      </c>
      <c r="AO21" s="523" t="n">
        <f aca="false">$M21-AJ21+$L21</f>
        <v>111.6972</v>
      </c>
      <c r="AP21" s="545" t="n">
        <f aca="false">AO21-AM21</f>
        <v>83.2257</v>
      </c>
      <c r="AQ21" s="542" t="n">
        <f aca="false">LANGHIAN_PARAM_GTS12!$E$265</f>
        <v>-34</v>
      </c>
      <c r="AR21" s="543" t="n">
        <f aca="false">LANGHIAN_PARAM_GTS12!$E$260</f>
        <v>5.53660721597826</v>
      </c>
      <c r="AS21" s="542" t="n">
        <f aca="false">LANGHIAN_PARAM_GTS12!$E$266</f>
        <v>41.83955</v>
      </c>
      <c r="AT21" s="523" t="n">
        <f aca="false">$M21-AS21+$K21</f>
        <v>28.16045</v>
      </c>
      <c r="AU21" s="544" t="n">
        <f aca="false">$M21 - AR21 + (($K21) + ($L21))/2</f>
        <v>89.4633927840217</v>
      </c>
      <c r="AV21" s="523" t="n">
        <f aca="false">$M21-AQ21+$L21</f>
        <v>154</v>
      </c>
      <c r="AW21" s="545" t="n">
        <f aca="false">AV21-AT21</f>
        <v>125.83955</v>
      </c>
      <c r="AX21" s="542" t="n">
        <f aca="false">LANGHIAN_PARAM_GTS12!$E$242</f>
        <v>-11</v>
      </c>
      <c r="AY21" s="543" t="n">
        <f aca="false">LANGHIAN_PARAM_GTS12!$E$237</f>
        <v>20.2</v>
      </c>
      <c r="AZ21" s="542" t="n">
        <f aca="false">LANGHIAN_PARAM_GTS12!$E$243</f>
        <v>50.2</v>
      </c>
      <c r="BA21" s="523" t="n">
        <f aca="false">$M21-AZ21+$K21</f>
        <v>19.8</v>
      </c>
      <c r="BB21" s="544" t="n">
        <f aca="false">$M21 - AY21 + (($K21) + ($L21))/2</f>
        <v>74.8</v>
      </c>
      <c r="BC21" s="523" t="n">
        <f aca="false">$M21-AX21+$L21</f>
        <v>131</v>
      </c>
      <c r="BD21" s="545" t="n">
        <f aca="false">BC21-BA21</f>
        <v>111.2</v>
      </c>
      <c r="BE21" s="542" t="n">
        <f aca="false">LANGHIAN_PARAM_GTS12!$E$303</f>
        <v>35.4300639999998</v>
      </c>
      <c r="BF21" s="543" t="n">
        <f aca="false">LANGHIAN_PARAM_GTS12!$E$293</f>
        <v>61.4333666666667</v>
      </c>
      <c r="BG21" s="542" t="n">
        <f aca="false">LANGHIAN_PARAM_GTS12!$E$304</f>
        <v>86.760971</v>
      </c>
      <c r="BH21" s="523" t="n">
        <f aca="false">$M21-BG21+$K21</f>
        <v>-16.760971</v>
      </c>
      <c r="BI21" s="544" t="n">
        <f aca="false">$M21 - BF21 + (($K21) + ($L21))/2</f>
        <v>33.5666333333333</v>
      </c>
      <c r="BJ21" s="523" t="n">
        <f aca="false">$M21-BE21+$L21</f>
        <v>84.5699360000002</v>
      </c>
      <c r="BK21" s="545" t="n">
        <f aca="false">BJ21-BH21</f>
        <v>101.330907</v>
      </c>
      <c r="BL21" s="542" t="n">
        <f aca="false">LANGHIAN_PARAM_GTS12!$E$536</f>
        <v>14.9</v>
      </c>
      <c r="BM21" s="543" t="n">
        <f aca="false">LANGHIAN_PARAM_GTS12!$E$528</f>
        <v>27.9</v>
      </c>
      <c r="BN21" s="542" t="n">
        <f aca="false">LANGHIAN_PARAM_GTS12!$E$537</f>
        <v>43.4</v>
      </c>
      <c r="BO21" s="523" t="n">
        <f aca="false">$M21-BN21+$K21</f>
        <v>26.6</v>
      </c>
      <c r="BP21" s="544" t="n">
        <f aca="false">$M21 - BM21 + (($K21) + ($L21))/2</f>
        <v>67.1</v>
      </c>
      <c r="BQ21" s="523" t="n">
        <f aca="false">$M21-BL21+$L21</f>
        <v>105.1</v>
      </c>
      <c r="BR21" s="545" t="n">
        <f aca="false">BQ21-BO21</f>
        <v>78.5</v>
      </c>
      <c r="BS21" s="542" t="n">
        <f aca="false">LANGHIAN_PARAM_GTS12!$E$346</f>
        <v>-8.12</v>
      </c>
      <c r="BT21" s="543" t="n">
        <f aca="false">LANGHIAN_PARAM_GTS12!$E$336</f>
        <v>5.48377777777778</v>
      </c>
      <c r="BU21" s="542" t="n">
        <f aca="false">LANGHIAN_PARAM_GTS12!$E$347</f>
        <v>17.68</v>
      </c>
      <c r="BV21" s="523" t="n">
        <f aca="false">$M21-BU21+$K21</f>
        <v>52.32</v>
      </c>
      <c r="BW21" s="544" t="n">
        <f aca="false">$M21 - BT21 + (($K21) + ($L21))/2</f>
        <v>89.5162222222222</v>
      </c>
      <c r="BX21" s="523" t="n">
        <f aca="false">$M21-BS21+$L21</f>
        <v>128.12</v>
      </c>
      <c r="BY21" s="545" t="n">
        <f aca="false">BX21-BV21</f>
        <v>75.8</v>
      </c>
      <c r="BZ21" s="595" t="n">
        <f aca="false">LANGHIAN_PARAM_GTS12!$E$384</f>
        <v>33</v>
      </c>
      <c r="CA21" s="596" t="n">
        <f aca="false">LANGHIAN_PARAM_GTS12!$E$383</f>
        <v>33</v>
      </c>
      <c r="CB21" s="595" t="n">
        <f aca="false">LANGHIAN_PARAM_GTS12!$E$385</f>
        <v>33</v>
      </c>
      <c r="CC21" s="597" t="n">
        <f aca="false">$M21-CB21+$K21</f>
        <v>37</v>
      </c>
      <c r="CD21" s="598" t="n">
        <f aca="false">$M21 - CA21 + (($K21) + ($L21))/2</f>
        <v>62</v>
      </c>
      <c r="CE21" s="597" t="n">
        <f aca="false">$M21-BZ21+$L21</f>
        <v>87</v>
      </c>
      <c r="CF21" s="599" t="n">
        <f aca="false">CE21-CC21</f>
        <v>50</v>
      </c>
      <c r="CG21" s="595" t="n">
        <f aca="false">LANGHIAN_PARAM_GTS12!$E$403</f>
        <v>-9</v>
      </c>
      <c r="CH21" s="596" t="n">
        <f aca="false">LANGHIAN_PARAM_GTS12!$E$402</f>
        <v>-9</v>
      </c>
      <c r="CI21" s="595" t="n">
        <f aca="false">LANGHIAN_PARAM_GTS12!$E$404</f>
        <v>-9</v>
      </c>
      <c r="CJ21" s="597" t="n">
        <f aca="false">$M21-CI21+$K21</f>
        <v>79</v>
      </c>
      <c r="CK21" s="598" t="n">
        <f aca="false">$M21 - CH21 + (($K21) + ($L21))/2</f>
        <v>104</v>
      </c>
      <c r="CL21" s="597" t="n">
        <f aca="false">$M21-CG21+$L21</f>
        <v>129</v>
      </c>
      <c r="CM21" s="599" t="n">
        <f aca="false">CL21-CJ21</f>
        <v>50</v>
      </c>
      <c r="CN21" s="546" t="n">
        <f aca="false">LANGHIAN_PARAM_GTS12!$E$426</f>
        <v>4</v>
      </c>
      <c r="CO21" s="547" t="n">
        <f aca="false">LANGHIAN_PARAM_GTS12!$E$425</f>
        <v>4</v>
      </c>
      <c r="CP21" s="546" t="n">
        <f aca="false">LANGHIAN_PARAM_GTS12!$E$427</f>
        <v>4</v>
      </c>
      <c r="CQ21" s="548" t="n">
        <f aca="false">$M21-CP21+$K21</f>
        <v>66</v>
      </c>
      <c r="CR21" s="549" t="n">
        <f aca="false">$M21 - CO21 + (($K21) + ($L21))/2</f>
        <v>91</v>
      </c>
      <c r="CS21" s="548" t="n">
        <f aca="false">$M21-CN21+$L21</f>
        <v>116</v>
      </c>
      <c r="CT21" s="550" t="n">
        <f aca="false">CS21-CQ21</f>
        <v>50</v>
      </c>
      <c r="CU21" s="546" t="n">
        <f aca="false">LANGHIAN_PARAM_GTS12!$E$449</f>
        <v>-1</v>
      </c>
      <c r="CV21" s="547" t="n">
        <f aca="false">LANGHIAN_PARAM_GTS12!$E$448</f>
        <v>-1</v>
      </c>
      <c r="CW21" s="546" t="n">
        <f aca="false">LANGHIAN_PARAM_GTS12!$E$450</f>
        <v>-1</v>
      </c>
      <c r="CX21" s="548" t="n">
        <f aca="false">$M21-CW21+$K21</f>
        <v>71</v>
      </c>
      <c r="CY21" s="549" t="n">
        <f aca="false">$M21 - CV21 + (($K21) + ($L21))/2</f>
        <v>96</v>
      </c>
      <c r="CZ21" s="548" t="n">
        <f aca="false">$M21-CU21+$L21</f>
        <v>121</v>
      </c>
      <c r="DA21" s="550" t="n">
        <f aca="false">CZ21-CX21</f>
        <v>50</v>
      </c>
      <c r="DB21" s="542" t="n">
        <f aca="false">LANGHIAN_PARAM_GTS12!$E$489</f>
        <v>-14.6</v>
      </c>
      <c r="DC21" s="543" t="n">
        <f aca="false">LANGHIAN_PARAM_GTS12!$E$481</f>
        <v>1.767055875</v>
      </c>
      <c r="DD21" s="542" t="n">
        <f aca="false">LANGHIAN_PARAM_GTS12!$E$490</f>
        <v>33</v>
      </c>
      <c r="DE21" s="523" t="n">
        <f aca="false">$M21-DD21+$K21</f>
        <v>37</v>
      </c>
      <c r="DF21" s="544" t="n">
        <f aca="false">$M21 - DC21 + (($K21) + ($L21))/2</f>
        <v>93.232944125</v>
      </c>
      <c r="DG21" s="523" t="n">
        <f aca="false">$M21-DB21+$L21</f>
        <v>134.6</v>
      </c>
      <c r="DH21" s="545" t="n">
        <f aca="false">DG21-DE21</f>
        <v>97.6</v>
      </c>
    </row>
    <row r="22" customFormat="false" ht="33.75" hidden="false" customHeight="false" outlineLevel="0" collapsed="false">
      <c r="B22" s="536" t="s">
        <v>534</v>
      </c>
      <c r="C22" s="539" t="s">
        <v>535</v>
      </c>
      <c r="D22" s="538" t="n">
        <v>48.28861704</v>
      </c>
      <c r="E22" s="538" t="n">
        <v>-1.49364262</v>
      </c>
      <c r="F22" s="537" t="s">
        <v>488</v>
      </c>
      <c r="G22" s="539" t="s">
        <v>496</v>
      </c>
      <c r="H22" s="537" t="n">
        <v>11.6</v>
      </c>
      <c r="I22" s="537" t="n">
        <v>16</v>
      </c>
      <c r="J22" s="537" t="s">
        <v>324</v>
      </c>
      <c r="K22" s="537" t="n">
        <v>0</v>
      </c>
      <c r="L22" s="537" t="n">
        <v>50</v>
      </c>
      <c r="M22" s="603" t="n">
        <v>44.5</v>
      </c>
      <c r="N22" s="541" t="s">
        <v>525</v>
      </c>
      <c r="O22" s="542" t="n">
        <f aca="false">LANGHIAN_PARAM_GTS12!$E$89</f>
        <v>24.65</v>
      </c>
      <c r="P22" s="543" t="n">
        <f aca="false">LANGHIAN_PARAM_GTS12!$E$84</f>
        <v>91.3445161290322</v>
      </c>
      <c r="Q22" s="542" t="n">
        <f aca="false">LANGHIAN_PARAM_GTS12!$E$90</f>
        <v>158.23</v>
      </c>
      <c r="R22" s="523" t="n">
        <f aca="false">$M22-Q22+$K22</f>
        <v>-113.73</v>
      </c>
      <c r="S22" s="544" t="n">
        <f aca="false">$M22 - P22 + (($K22) + ($L22))/2</f>
        <v>-21.8445161290322</v>
      </c>
      <c r="T22" s="523" t="n">
        <f aca="false">$M22-O22+$L22</f>
        <v>69.85</v>
      </c>
      <c r="U22" s="545" t="n">
        <f aca="false">T22-R22</f>
        <v>183.58</v>
      </c>
      <c r="V22" s="542" t="n">
        <f aca="false">LANGHIAN_PARAM_GTS12!$E$58</f>
        <v>66.0846</v>
      </c>
      <c r="W22" s="543" t="n">
        <f aca="false">LANGHIAN_PARAM_GTS12!$E$53</f>
        <v>103.552</v>
      </c>
      <c r="X22" s="542" t="n">
        <f aca="false">LANGHIAN_PARAM_GTS12!$E$59</f>
        <v>138.355</v>
      </c>
      <c r="Y22" s="523" t="n">
        <f aca="false">$M22-X22+$K22</f>
        <v>-93.855</v>
      </c>
      <c r="Z22" s="544" t="n">
        <f aca="false">$M22 - W22 + (($K22) + ($L22))/2</f>
        <v>-34.052</v>
      </c>
      <c r="AA22" s="523" t="n">
        <f aca="false">$M22-V22+$L22</f>
        <v>28.4154</v>
      </c>
      <c r="AB22" s="545" t="n">
        <f aca="false">AA22-Y22</f>
        <v>122.2704</v>
      </c>
      <c r="AC22" s="542" t="n">
        <f aca="false">LANGHIAN_PARAM_GTS12!$E$149</f>
        <v>-29</v>
      </c>
      <c r="AD22" s="543" t="n">
        <f aca="false">LANGHIAN_PARAM_GTS12!$E$144</f>
        <v>-0.297592904074468</v>
      </c>
      <c r="AE22" s="542" t="n">
        <f aca="false">LANGHIAN_PARAM_GTS12!$E$150</f>
        <v>33.9016</v>
      </c>
      <c r="AF22" s="523" t="n">
        <f aca="false">$M22-AE22+$K22</f>
        <v>10.5984</v>
      </c>
      <c r="AG22" s="544" t="n">
        <f aca="false">$M22 - AD22 + (($K22) + ($L22))/2</f>
        <v>69.7975929040745</v>
      </c>
      <c r="AH22" s="523" t="n">
        <f aca="false">$M22-AC22+$L22</f>
        <v>123.5</v>
      </c>
      <c r="AI22" s="545" t="n">
        <f aca="false">AH22-AF22</f>
        <v>112.9016</v>
      </c>
      <c r="AJ22" s="542" t="n">
        <f aca="false">LANGHIAN_PARAM_GTS12!$E$176</f>
        <v>8.3028</v>
      </c>
      <c r="AK22" s="543" t="n">
        <f aca="false">LANGHIAN_PARAM_GTS12!$E$171</f>
        <v>24.8385833333333</v>
      </c>
      <c r="AL22" s="542" t="n">
        <f aca="false">LANGHIAN_PARAM_GTS12!$E$177</f>
        <v>41.5285</v>
      </c>
      <c r="AM22" s="523" t="n">
        <f aca="false">$M22-AL22+$K22</f>
        <v>2.9715</v>
      </c>
      <c r="AN22" s="544" t="n">
        <f aca="false">$M22 - AK22 + (($K22) + ($L22))/2</f>
        <v>44.6614166666667</v>
      </c>
      <c r="AO22" s="523" t="n">
        <f aca="false">$M22-AJ22+$L22</f>
        <v>86.1972</v>
      </c>
      <c r="AP22" s="545" t="n">
        <f aca="false">AO22-AM22</f>
        <v>83.2257</v>
      </c>
      <c r="AQ22" s="542" t="n">
        <f aca="false">LANGHIAN_PARAM_GTS12!$E$265</f>
        <v>-34</v>
      </c>
      <c r="AR22" s="543" t="n">
        <f aca="false">LANGHIAN_PARAM_GTS12!$E$260</f>
        <v>5.53660721597826</v>
      </c>
      <c r="AS22" s="542" t="n">
        <f aca="false">LANGHIAN_PARAM_GTS12!$E$266</f>
        <v>41.83955</v>
      </c>
      <c r="AT22" s="523" t="n">
        <f aca="false">$M22-AS22+$K22</f>
        <v>2.66045</v>
      </c>
      <c r="AU22" s="544" t="n">
        <f aca="false">$M22 - AR22 + (($K22) + ($L22))/2</f>
        <v>63.9633927840217</v>
      </c>
      <c r="AV22" s="523" t="n">
        <f aca="false">$M22-AQ22+$L22</f>
        <v>128.5</v>
      </c>
      <c r="AW22" s="545" t="n">
        <f aca="false">AV22-AT22</f>
        <v>125.83955</v>
      </c>
      <c r="AX22" s="542" t="n">
        <f aca="false">LANGHIAN_PARAM_GTS12!$E$242</f>
        <v>-11</v>
      </c>
      <c r="AY22" s="543" t="n">
        <f aca="false">LANGHIAN_PARAM_GTS12!$E$237</f>
        <v>20.2</v>
      </c>
      <c r="AZ22" s="542" t="n">
        <f aca="false">LANGHIAN_PARAM_GTS12!$E$243</f>
        <v>50.2</v>
      </c>
      <c r="BA22" s="523" t="n">
        <f aca="false">$M22-AZ22+$K22</f>
        <v>-5.7</v>
      </c>
      <c r="BB22" s="544" t="n">
        <f aca="false">$M22 - AY22 + (($K22) + ($L22))/2</f>
        <v>49.3</v>
      </c>
      <c r="BC22" s="523" t="n">
        <f aca="false">$M22-AX22+$L22</f>
        <v>105.5</v>
      </c>
      <c r="BD22" s="545" t="n">
        <f aca="false">BC22-BA22</f>
        <v>111.2</v>
      </c>
      <c r="BE22" s="542" t="n">
        <f aca="false">LANGHIAN_PARAM_GTS12!$E$303</f>
        <v>35.4300639999998</v>
      </c>
      <c r="BF22" s="543" t="n">
        <f aca="false">LANGHIAN_PARAM_GTS12!$E$293</f>
        <v>61.4333666666667</v>
      </c>
      <c r="BG22" s="542" t="n">
        <f aca="false">LANGHIAN_PARAM_GTS12!$E$304</f>
        <v>86.760971</v>
      </c>
      <c r="BH22" s="523" t="n">
        <f aca="false">$M22-BG22+$K22</f>
        <v>-42.260971</v>
      </c>
      <c r="BI22" s="544" t="n">
        <f aca="false">$M22 - BF22 + (($K22) + ($L22))/2</f>
        <v>8.06663333333333</v>
      </c>
      <c r="BJ22" s="523" t="n">
        <f aca="false">$M22-BE22+$L22</f>
        <v>59.0699360000002</v>
      </c>
      <c r="BK22" s="545" t="n">
        <f aca="false">BJ22-BH22</f>
        <v>101.330907</v>
      </c>
      <c r="BL22" s="542" t="n">
        <f aca="false">LANGHIAN_PARAM_GTS12!$E$536</f>
        <v>14.9</v>
      </c>
      <c r="BM22" s="543" t="n">
        <f aca="false">LANGHIAN_PARAM_GTS12!$E$528</f>
        <v>27.9</v>
      </c>
      <c r="BN22" s="542" t="n">
        <f aca="false">LANGHIAN_PARAM_GTS12!$E$537</f>
        <v>43.4</v>
      </c>
      <c r="BO22" s="523" t="n">
        <f aca="false">$M22-BN22+$K22</f>
        <v>1.1</v>
      </c>
      <c r="BP22" s="544" t="n">
        <f aca="false">$M22 - BM22 + (($K22) + ($L22))/2</f>
        <v>41.6</v>
      </c>
      <c r="BQ22" s="523" t="n">
        <f aca="false">$M22-BL22+$L22</f>
        <v>79.6</v>
      </c>
      <c r="BR22" s="545" t="n">
        <f aca="false">BQ22-BO22</f>
        <v>78.5</v>
      </c>
      <c r="BS22" s="542" t="n">
        <f aca="false">LANGHIAN_PARAM_GTS12!$E$346</f>
        <v>-8.12</v>
      </c>
      <c r="BT22" s="543" t="n">
        <f aca="false">LANGHIAN_PARAM_GTS12!$E$336</f>
        <v>5.48377777777778</v>
      </c>
      <c r="BU22" s="542" t="n">
        <f aca="false">LANGHIAN_PARAM_GTS12!$E$347</f>
        <v>17.68</v>
      </c>
      <c r="BV22" s="523" t="n">
        <f aca="false">$M22-BU22+$K22</f>
        <v>26.82</v>
      </c>
      <c r="BW22" s="544" t="n">
        <f aca="false">$M22 - BT22 + (($K22) + ($L22))/2</f>
        <v>64.0162222222222</v>
      </c>
      <c r="BX22" s="523" t="n">
        <f aca="false">$M22-BS22+$L22</f>
        <v>102.62</v>
      </c>
      <c r="BY22" s="545" t="n">
        <f aca="false">BX22-BV22</f>
        <v>75.8</v>
      </c>
      <c r="BZ22" s="595" t="n">
        <f aca="false">LANGHIAN_PARAM_GTS12!$E$384</f>
        <v>33</v>
      </c>
      <c r="CA22" s="596" t="n">
        <f aca="false">LANGHIAN_PARAM_GTS12!$E$383</f>
        <v>33</v>
      </c>
      <c r="CB22" s="595" t="n">
        <f aca="false">LANGHIAN_PARAM_GTS12!$E$385</f>
        <v>33</v>
      </c>
      <c r="CC22" s="597" t="n">
        <f aca="false">$M22-CB22+$K22</f>
        <v>11.5</v>
      </c>
      <c r="CD22" s="598" t="n">
        <f aca="false">$M22 - CA22 + (($K22) + ($L22))/2</f>
        <v>36.5</v>
      </c>
      <c r="CE22" s="597" t="n">
        <f aca="false">$M22-BZ22+$L22</f>
        <v>61.5</v>
      </c>
      <c r="CF22" s="599" t="n">
        <f aca="false">CE22-CC22</f>
        <v>50</v>
      </c>
      <c r="CG22" s="595" t="n">
        <f aca="false">LANGHIAN_PARAM_GTS12!$E$403</f>
        <v>-9</v>
      </c>
      <c r="CH22" s="596" t="n">
        <f aca="false">LANGHIAN_PARAM_GTS12!$E$402</f>
        <v>-9</v>
      </c>
      <c r="CI22" s="595" t="n">
        <f aca="false">LANGHIAN_PARAM_GTS12!$E$404</f>
        <v>-9</v>
      </c>
      <c r="CJ22" s="597" t="n">
        <f aca="false">$M22-CI22+$K22</f>
        <v>53.5</v>
      </c>
      <c r="CK22" s="598" t="n">
        <f aca="false">$M22 - CH22 + (($K22) + ($L22))/2</f>
        <v>78.5</v>
      </c>
      <c r="CL22" s="597" t="n">
        <f aca="false">$M22-CG22+$L22</f>
        <v>103.5</v>
      </c>
      <c r="CM22" s="599" t="n">
        <f aca="false">CL22-CJ22</f>
        <v>50</v>
      </c>
      <c r="CN22" s="546" t="n">
        <f aca="false">LANGHIAN_PARAM_GTS12!$E$426</f>
        <v>4</v>
      </c>
      <c r="CO22" s="547" t="n">
        <f aca="false">LANGHIAN_PARAM_GTS12!$E$425</f>
        <v>4</v>
      </c>
      <c r="CP22" s="546" t="n">
        <f aca="false">LANGHIAN_PARAM_GTS12!$E$427</f>
        <v>4</v>
      </c>
      <c r="CQ22" s="548" t="n">
        <f aca="false">$M22-CP22+$K22</f>
        <v>40.5</v>
      </c>
      <c r="CR22" s="549" t="n">
        <f aca="false">$M22 - CO22 + (($K22) + ($L22))/2</f>
        <v>65.5</v>
      </c>
      <c r="CS22" s="548" t="n">
        <f aca="false">$M22-CN22+$L22</f>
        <v>90.5</v>
      </c>
      <c r="CT22" s="550" t="n">
        <f aca="false">CS22-CQ22</f>
        <v>50</v>
      </c>
      <c r="CU22" s="546" t="n">
        <f aca="false">LANGHIAN_PARAM_GTS12!$E$449</f>
        <v>-1</v>
      </c>
      <c r="CV22" s="547" t="n">
        <f aca="false">LANGHIAN_PARAM_GTS12!$E$448</f>
        <v>-1</v>
      </c>
      <c r="CW22" s="546" t="n">
        <f aca="false">LANGHIAN_PARAM_GTS12!$E$450</f>
        <v>-1</v>
      </c>
      <c r="CX22" s="548" t="n">
        <f aca="false">$M22-CW22+$K22</f>
        <v>45.5</v>
      </c>
      <c r="CY22" s="549" t="n">
        <f aca="false">$M22 - CV22 + (($K22) + ($L22))/2</f>
        <v>70.5</v>
      </c>
      <c r="CZ22" s="548" t="n">
        <f aca="false">$M22-CU22+$L22</f>
        <v>95.5</v>
      </c>
      <c r="DA22" s="550" t="n">
        <f aca="false">CZ22-CX22</f>
        <v>50</v>
      </c>
      <c r="DB22" s="542" t="n">
        <f aca="false">LANGHIAN_PARAM_GTS12!$E$489</f>
        <v>-14.6</v>
      </c>
      <c r="DC22" s="543" t="n">
        <f aca="false">LANGHIAN_PARAM_GTS12!$E$481</f>
        <v>1.767055875</v>
      </c>
      <c r="DD22" s="542" t="n">
        <f aca="false">LANGHIAN_PARAM_GTS12!$E$490</f>
        <v>33</v>
      </c>
      <c r="DE22" s="523" t="n">
        <f aca="false">$M22-DD22+$K22</f>
        <v>11.5</v>
      </c>
      <c r="DF22" s="544" t="n">
        <f aca="false">$M22 - DC22 + (($K22) + ($L22))/2</f>
        <v>67.732944125</v>
      </c>
      <c r="DG22" s="523" t="n">
        <f aca="false">$M22-DB22+$L22</f>
        <v>109.1</v>
      </c>
      <c r="DH22" s="545" t="n">
        <f aca="false">DG22-DE22</f>
        <v>97.6</v>
      </c>
    </row>
    <row r="23" customFormat="false" ht="33.75" hidden="false" customHeight="false" outlineLevel="0" collapsed="false">
      <c r="B23" s="536" t="s">
        <v>536</v>
      </c>
      <c r="C23" s="539" t="s">
        <v>537</v>
      </c>
      <c r="D23" s="538" t="n">
        <v>48.267584</v>
      </c>
      <c r="E23" s="538" t="n">
        <v>-1.561781</v>
      </c>
      <c r="F23" s="537" t="s">
        <v>488</v>
      </c>
      <c r="G23" s="539" t="s">
        <v>496</v>
      </c>
      <c r="H23" s="537" t="n">
        <v>11.6</v>
      </c>
      <c r="I23" s="537" t="n">
        <v>16</v>
      </c>
      <c r="J23" s="537" t="s">
        <v>324</v>
      </c>
      <c r="K23" s="537" t="n">
        <v>0</v>
      </c>
      <c r="L23" s="537" t="n">
        <v>50</v>
      </c>
      <c r="M23" s="603" t="n">
        <v>70</v>
      </c>
      <c r="N23" s="541" t="s">
        <v>525</v>
      </c>
      <c r="O23" s="542" t="n">
        <f aca="false">LANGHIAN_PARAM_GTS12!$E$89</f>
        <v>24.65</v>
      </c>
      <c r="P23" s="543" t="n">
        <f aca="false">LANGHIAN_PARAM_GTS12!$E$84</f>
        <v>91.3445161290322</v>
      </c>
      <c r="Q23" s="542" t="n">
        <f aca="false">LANGHIAN_PARAM_GTS12!$E$90</f>
        <v>158.23</v>
      </c>
      <c r="R23" s="523" t="n">
        <f aca="false">$M23-Q23+$K23</f>
        <v>-88.23</v>
      </c>
      <c r="S23" s="544" t="n">
        <f aca="false">$M23 - P23 + (($K23) + ($L23))/2</f>
        <v>3.65548387096776</v>
      </c>
      <c r="T23" s="523" t="n">
        <f aca="false">$M23-O23+$L23</f>
        <v>95.35</v>
      </c>
      <c r="U23" s="545" t="n">
        <f aca="false">T23-R23</f>
        <v>183.58</v>
      </c>
      <c r="V23" s="542" t="n">
        <f aca="false">LANGHIAN_PARAM_GTS12!$E$58</f>
        <v>66.0846</v>
      </c>
      <c r="W23" s="543" t="n">
        <f aca="false">LANGHIAN_PARAM_GTS12!$E$53</f>
        <v>103.552</v>
      </c>
      <c r="X23" s="542" t="n">
        <f aca="false">LANGHIAN_PARAM_GTS12!$E$59</f>
        <v>138.355</v>
      </c>
      <c r="Y23" s="523" t="n">
        <f aca="false">$M23-X23+$K23</f>
        <v>-68.355</v>
      </c>
      <c r="Z23" s="544" t="n">
        <f aca="false">$M23 - W23 + (($K23) + ($L23))/2</f>
        <v>-8.55200000000001</v>
      </c>
      <c r="AA23" s="523" t="n">
        <f aca="false">$M23-V23+$L23</f>
        <v>53.9154</v>
      </c>
      <c r="AB23" s="545" t="n">
        <f aca="false">AA23-Y23</f>
        <v>122.2704</v>
      </c>
      <c r="AC23" s="542" t="n">
        <f aca="false">LANGHIAN_PARAM_GTS12!$E$149</f>
        <v>-29</v>
      </c>
      <c r="AD23" s="543" t="n">
        <f aca="false">LANGHIAN_PARAM_GTS12!$E$144</f>
        <v>-0.297592904074468</v>
      </c>
      <c r="AE23" s="542" t="n">
        <f aca="false">LANGHIAN_PARAM_GTS12!$E$150</f>
        <v>33.9016</v>
      </c>
      <c r="AF23" s="523" t="n">
        <f aca="false">$M23-AE23+$K23</f>
        <v>36.0984</v>
      </c>
      <c r="AG23" s="544" t="n">
        <f aca="false">$M23 - AD23 + (($K23) + ($L23))/2</f>
        <v>95.2975929040745</v>
      </c>
      <c r="AH23" s="523" t="n">
        <f aca="false">$M23-AC23+$L23</f>
        <v>149</v>
      </c>
      <c r="AI23" s="545" t="n">
        <f aca="false">AH23-AF23</f>
        <v>112.9016</v>
      </c>
      <c r="AJ23" s="542" t="n">
        <f aca="false">LANGHIAN_PARAM_GTS12!$E$176</f>
        <v>8.3028</v>
      </c>
      <c r="AK23" s="543" t="n">
        <f aca="false">LANGHIAN_PARAM_GTS12!$E$171</f>
        <v>24.8385833333333</v>
      </c>
      <c r="AL23" s="542" t="n">
        <f aca="false">LANGHIAN_PARAM_GTS12!$E$177</f>
        <v>41.5285</v>
      </c>
      <c r="AM23" s="523" t="n">
        <f aca="false">$M23-AL23+$K23</f>
        <v>28.4715</v>
      </c>
      <c r="AN23" s="544" t="n">
        <f aca="false">$M23 - AK23 + (($K23) + ($L23))/2</f>
        <v>70.1614166666667</v>
      </c>
      <c r="AO23" s="523" t="n">
        <f aca="false">$M23-AJ23+$L23</f>
        <v>111.6972</v>
      </c>
      <c r="AP23" s="545" t="n">
        <f aca="false">AO23-AM23</f>
        <v>83.2257</v>
      </c>
      <c r="AQ23" s="542" t="n">
        <f aca="false">LANGHIAN_PARAM_GTS12!$E$265</f>
        <v>-34</v>
      </c>
      <c r="AR23" s="543" t="n">
        <f aca="false">LANGHIAN_PARAM_GTS12!$E$260</f>
        <v>5.53660721597826</v>
      </c>
      <c r="AS23" s="542" t="n">
        <f aca="false">LANGHIAN_PARAM_GTS12!$E$266</f>
        <v>41.83955</v>
      </c>
      <c r="AT23" s="523" t="n">
        <f aca="false">$M23-AS23+$K23</f>
        <v>28.16045</v>
      </c>
      <c r="AU23" s="544" t="n">
        <f aca="false">$M23 - AR23 + (($K23) + ($L23))/2</f>
        <v>89.4633927840217</v>
      </c>
      <c r="AV23" s="523" t="n">
        <f aca="false">$M23-AQ23+$L23</f>
        <v>154</v>
      </c>
      <c r="AW23" s="545" t="n">
        <f aca="false">AV23-AT23</f>
        <v>125.83955</v>
      </c>
      <c r="AX23" s="542" t="n">
        <f aca="false">LANGHIAN_PARAM_GTS12!$E$242</f>
        <v>-11</v>
      </c>
      <c r="AY23" s="543" t="n">
        <f aca="false">LANGHIAN_PARAM_GTS12!$E$237</f>
        <v>20.2</v>
      </c>
      <c r="AZ23" s="542" t="n">
        <f aca="false">LANGHIAN_PARAM_GTS12!$E$243</f>
        <v>50.2</v>
      </c>
      <c r="BA23" s="523" t="n">
        <f aca="false">$M23-AZ23+$K23</f>
        <v>19.8</v>
      </c>
      <c r="BB23" s="544" t="n">
        <f aca="false">$M23 - AY23 + (($K23) + ($L23))/2</f>
        <v>74.8</v>
      </c>
      <c r="BC23" s="523" t="n">
        <f aca="false">$M23-AX23+$L23</f>
        <v>131</v>
      </c>
      <c r="BD23" s="545" t="n">
        <f aca="false">BC23-BA23</f>
        <v>111.2</v>
      </c>
      <c r="BE23" s="542" t="n">
        <f aca="false">LANGHIAN_PARAM_GTS12!$E$303</f>
        <v>35.4300639999998</v>
      </c>
      <c r="BF23" s="543" t="n">
        <f aca="false">LANGHIAN_PARAM_GTS12!$E$293</f>
        <v>61.4333666666667</v>
      </c>
      <c r="BG23" s="542" t="n">
        <f aca="false">LANGHIAN_PARAM_GTS12!$E$304</f>
        <v>86.760971</v>
      </c>
      <c r="BH23" s="523" t="n">
        <f aca="false">$M23-BG23+$K23</f>
        <v>-16.760971</v>
      </c>
      <c r="BI23" s="544" t="n">
        <f aca="false">$M23 - BF23 + (($K23) + ($L23))/2</f>
        <v>33.5666333333333</v>
      </c>
      <c r="BJ23" s="523" t="n">
        <f aca="false">$M23-BE23+$L23</f>
        <v>84.5699360000002</v>
      </c>
      <c r="BK23" s="545" t="n">
        <f aca="false">BJ23-BH23</f>
        <v>101.330907</v>
      </c>
      <c r="BL23" s="542" t="n">
        <f aca="false">LANGHIAN_PARAM_GTS12!$E$536</f>
        <v>14.9</v>
      </c>
      <c r="BM23" s="543" t="n">
        <f aca="false">LANGHIAN_PARAM_GTS12!$E$528</f>
        <v>27.9</v>
      </c>
      <c r="BN23" s="542" t="n">
        <f aca="false">LANGHIAN_PARAM_GTS12!$E$537</f>
        <v>43.4</v>
      </c>
      <c r="BO23" s="523" t="n">
        <f aca="false">$M23-BN23+$K23</f>
        <v>26.6</v>
      </c>
      <c r="BP23" s="544" t="n">
        <f aca="false">$M23 - BM23 + (($K23) + ($L23))/2</f>
        <v>67.1</v>
      </c>
      <c r="BQ23" s="523" t="n">
        <f aca="false">$M23-BL23+$L23</f>
        <v>105.1</v>
      </c>
      <c r="BR23" s="545" t="n">
        <f aca="false">BQ23-BO23</f>
        <v>78.5</v>
      </c>
      <c r="BS23" s="542" t="n">
        <f aca="false">LANGHIAN_PARAM_GTS12!$E$346</f>
        <v>-8.12</v>
      </c>
      <c r="BT23" s="543" t="n">
        <f aca="false">LANGHIAN_PARAM_GTS12!$E$336</f>
        <v>5.48377777777778</v>
      </c>
      <c r="BU23" s="542" t="n">
        <f aca="false">LANGHIAN_PARAM_GTS12!$E$347</f>
        <v>17.68</v>
      </c>
      <c r="BV23" s="523" t="n">
        <f aca="false">$M23-BU23+$K23</f>
        <v>52.32</v>
      </c>
      <c r="BW23" s="544" t="n">
        <f aca="false">$M23 - BT23 + (($K23) + ($L23))/2</f>
        <v>89.5162222222222</v>
      </c>
      <c r="BX23" s="523" t="n">
        <f aca="false">$M23-BS23+$L23</f>
        <v>128.12</v>
      </c>
      <c r="BY23" s="545" t="n">
        <f aca="false">BX23-BV23</f>
        <v>75.8</v>
      </c>
      <c r="BZ23" s="595" t="n">
        <f aca="false">LANGHIAN_PARAM_GTS12!$E$384</f>
        <v>33</v>
      </c>
      <c r="CA23" s="596" t="n">
        <f aca="false">LANGHIAN_PARAM_GTS12!$E$383</f>
        <v>33</v>
      </c>
      <c r="CB23" s="595" t="n">
        <f aca="false">LANGHIAN_PARAM_GTS12!$E$385</f>
        <v>33</v>
      </c>
      <c r="CC23" s="597" t="n">
        <f aca="false">$M23-CB23+$K23</f>
        <v>37</v>
      </c>
      <c r="CD23" s="598" t="n">
        <f aca="false">$M23 - CA23 + (($K23) + ($L23))/2</f>
        <v>62</v>
      </c>
      <c r="CE23" s="597" t="n">
        <f aca="false">$M23-BZ23+$L23</f>
        <v>87</v>
      </c>
      <c r="CF23" s="599" t="n">
        <f aca="false">CE23-CC23</f>
        <v>50</v>
      </c>
      <c r="CG23" s="595" t="n">
        <f aca="false">LANGHIAN_PARAM_GTS12!$E$403</f>
        <v>-9</v>
      </c>
      <c r="CH23" s="596" t="n">
        <f aca="false">LANGHIAN_PARAM_GTS12!$E$402</f>
        <v>-9</v>
      </c>
      <c r="CI23" s="595" t="n">
        <f aca="false">LANGHIAN_PARAM_GTS12!$E$404</f>
        <v>-9</v>
      </c>
      <c r="CJ23" s="597" t="n">
        <f aca="false">$M23-CI23+$K23</f>
        <v>79</v>
      </c>
      <c r="CK23" s="598" t="n">
        <f aca="false">$M23 - CH23 + (($K23) + ($L23))/2</f>
        <v>104</v>
      </c>
      <c r="CL23" s="597" t="n">
        <f aca="false">$M23-CG23+$L23</f>
        <v>129</v>
      </c>
      <c r="CM23" s="599" t="n">
        <f aca="false">CL23-CJ23</f>
        <v>50</v>
      </c>
      <c r="CN23" s="546" t="n">
        <f aca="false">LANGHIAN_PARAM_GTS12!$E$426</f>
        <v>4</v>
      </c>
      <c r="CO23" s="547" t="n">
        <f aca="false">LANGHIAN_PARAM_GTS12!$E$425</f>
        <v>4</v>
      </c>
      <c r="CP23" s="546" t="n">
        <f aca="false">LANGHIAN_PARAM_GTS12!$E$427</f>
        <v>4</v>
      </c>
      <c r="CQ23" s="548" t="n">
        <f aca="false">$M23-CP23+$K23</f>
        <v>66</v>
      </c>
      <c r="CR23" s="549" t="n">
        <f aca="false">$M23 - CO23 + (($K23) + ($L23))/2</f>
        <v>91</v>
      </c>
      <c r="CS23" s="548" t="n">
        <f aca="false">$M23-CN23+$L23</f>
        <v>116</v>
      </c>
      <c r="CT23" s="550" t="n">
        <f aca="false">CS23-CQ23</f>
        <v>50</v>
      </c>
      <c r="CU23" s="546" t="n">
        <f aca="false">LANGHIAN_PARAM_GTS12!$E$449</f>
        <v>-1</v>
      </c>
      <c r="CV23" s="547" t="n">
        <f aca="false">LANGHIAN_PARAM_GTS12!$E$448</f>
        <v>-1</v>
      </c>
      <c r="CW23" s="546" t="n">
        <f aca="false">LANGHIAN_PARAM_GTS12!$E$450</f>
        <v>-1</v>
      </c>
      <c r="CX23" s="548" t="n">
        <f aca="false">$M23-CW23+$K23</f>
        <v>71</v>
      </c>
      <c r="CY23" s="549" t="n">
        <f aca="false">$M23 - CV23 + (($K23) + ($L23))/2</f>
        <v>96</v>
      </c>
      <c r="CZ23" s="548" t="n">
        <f aca="false">$M23-CU23+$L23</f>
        <v>121</v>
      </c>
      <c r="DA23" s="550" t="n">
        <f aca="false">CZ23-CX23</f>
        <v>50</v>
      </c>
      <c r="DB23" s="542" t="n">
        <f aca="false">LANGHIAN_PARAM_GTS12!$E$489</f>
        <v>-14.6</v>
      </c>
      <c r="DC23" s="543" t="n">
        <f aca="false">LANGHIAN_PARAM_GTS12!$E$481</f>
        <v>1.767055875</v>
      </c>
      <c r="DD23" s="542" t="n">
        <f aca="false">LANGHIAN_PARAM_GTS12!$E$490</f>
        <v>33</v>
      </c>
      <c r="DE23" s="523" t="n">
        <f aca="false">$M23-DD23+$K23</f>
        <v>37</v>
      </c>
      <c r="DF23" s="544" t="n">
        <f aca="false">$M23 - DC23 + (($K23) + ($L23))/2</f>
        <v>93.232944125</v>
      </c>
      <c r="DG23" s="523" t="n">
        <f aca="false">$M23-DB23+$L23</f>
        <v>134.6</v>
      </c>
      <c r="DH23" s="545" t="n">
        <f aca="false">DG23-DE23</f>
        <v>97.6</v>
      </c>
    </row>
    <row r="24" customFormat="false" ht="33.75" hidden="false" customHeight="false" outlineLevel="0" collapsed="false">
      <c r="B24" s="536" t="s">
        <v>538</v>
      </c>
      <c r="C24" s="539" t="s">
        <v>539</v>
      </c>
      <c r="D24" s="538" t="n">
        <v>48.257091</v>
      </c>
      <c r="E24" s="538" t="n">
        <v>-1.569991</v>
      </c>
      <c r="F24" s="537" t="s">
        <v>488</v>
      </c>
      <c r="G24" s="539" t="s">
        <v>496</v>
      </c>
      <c r="H24" s="537" t="n">
        <v>11.6</v>
      </c>
      <c r="I24" s="537" t="n">
        <v>16</v>
      </c>
      <c r="J24" s="537" t="s">
        <v>324</v>
      </c>
      <c r="K24" s="537" t="n">
        <v>0</v>
      </c>
      <c r="L24" s="537" t="n">
        <v>50</v>
      </c>
      <c r="M24" s="603" t="n">
        <v>55</v>
      </c>
      <c r="N24" s="541" t="s">
        <v>540</v>
      </c>
      <c r="O24" s="542" t="n">
        <f aca="false">LANGHIAN_PARAM_GTS12!$E$89</f>
        <v>24.65</v>
      </c>
      <c r="P24" s="543" t="n">
        <f aca="false">LANGHIAN_PARAM_GTS12!$E$84</f>
        <v>91.3445161290322</v>
      </c>
      <c r="Q24" s="542" t="n">
        <f aca="false">LANGHIAN_PARAM_GTS12!$E$90</f>
        <v>158.23</v>
      </c>
      <c r="R24" s="523" t="n">
        <f aca="false">$M24-Q24+$K24</f>
        <v>-103.23</v>
      </c>
      <c r="S24" s="544" t="n">
        <f aca="false">$M24 - P24 + (($K24) + ($L24))/2</f>
        <v>-11.3445161290322</v>
      </c>
      <c r="T24" s="523" t="n">
        <f aca="false">$M24-O24+$L24</f>
        <v>80.35</v>
      </c>
      <c r="U24" s="545" t="n">
        <f aca="false">T24-R24</f>
        <v>183.58</v>
      </c>
      <c r="V24" s="542" t="n">
        <f aca="false">LANGHIAN_PARAM_GTS12!$E$58</f>
        <v>66.0846</v>
      </c>
      <c r="W24" s="543" t="n">
        <f aca="false">LANGHIAN_PARAM_GTS12!$E$53</f>
        <v>103.552</v>
      </c>
      <c r="X24" s="542" t="n">
        <f aca="false">LANGHIAN_PARAM_GTS12!$E$59</f>
        <v>138.355</v>
      </c>
      <c r="Y24" s="523" t="n">
        <f aca="false">$M24-X24+$K24</f>
        <v>-83.355</v>
      </c>
      <c r="Z24" s="544" t="n">
        <f aca="false">$M24 - W24 + (($K24) + ($L24))/2</f>
        <v>-23.552</v>
      </c>
      <c r="AA24" s="523" t="n">
        <f aca="false">$M24-V24+$L24</f>
        <v>38.9154</v>
      </c>
      <c r="AB24" s="545" t="n">
        <f aca="false">AA24-Y24</f>
        <v>122.2704</v>
      </c>
      <c r="AC24" s="542" t="n">
        <f aca="false">LANGHIAN_PARAM_GTS12!$E$149</f>
        <v>-29</v>
      </c>
      <c r="AD24" s="543" t="n">
        <f aca="false">LANGHIAN_PARAM_GTS12!$E$144</f>
        <v>-0.297592904074468</v>
      </c>
      <c r="AE24" s="542" t="n">
        <f aca="false">LANGHIAN_PARAM_GTS12!$E$150</f>
        <v>33.9016</v>
      </c>
      <c r="AF24" s="523" t="n">
        <f aca="false">$M24-AE24+$K24</f>
        <v>21.0984</v>
      </c>
      <c r="AG24" s="544" t="n">
        <f aca="false">$M24 - AD24 + (($K24) + ($L24))/2</f>
        <v>80.2975929040745</v>
      </c>
      <c r="AH24" s="523" t="n">
        <f aca="false">$M24-AC24+$L24</f>
        <v>134</v>
      </c>
      <c r="AI24" s="545" t="n">
        <f aca="false">AH24-AF24</f>
        <v>112.9016</v>
      </c>
      <c r="AJ24" s="542" t="n">
        <f aca="false">LANGHIAN_PARAM_GTS12!$E$176</f>
        <v>8.3028</v>
      </c>
      <c r="AK24" s="543" t="n">
        <f aca="false">LANGHIAN_PARAM_GTS12!$E$171</f>
        <v>24.8385833333333</v>
      </c>
      <c r="AL24" s="542" t="n">
        <f aca="false">LANGHIAN_PARAM_GTS12!$E$177</f>
        <v>41.5285</v>
      </c>
      <c r="AM24" s="523" t="n">
        <f aca="false">$M24-AL24+$K24</f>
        <v>13.4715</v>
      </c>
      <c r="AN24" s="544" t="n">
        <f aca="false">$M24 - AK24 + (($K24) + ($L24))/2</f>
        <v>55.1614166666667</v>
      </c>
      <c r="AO24" s="523" t="n">
        <f aca="false">$M24-AJ24+$L24</f>
        <v>96.6972</v>
      </c>
      <c r="AP24" s="545" t="n">
        <f aca="false">AO24-AM24</f>
        <v>83.2257</v>
      </c>
      <c r="AQ24" s="542" t="n">
        <f aca="false">LANGHIAN_PARAM_GTS12!$E$265</f>
        <v>-34</v>
      </c>
      <c r="AR24" s="543" t="n">
        <f aca="false">LANGHIAN_PARAM_GTS12!$E$260</f>
        <v>5.53660721597826</v>
      </c>
      <c r="AS24" s="542" t="n">
        <f aca="false">LANGHIAN_PARAM_GTS12!$E$266</f>
        <v>41.83955</v>
      </c>
      <c r="AT24" s="523" t="n">
        <f aca="false">$M24-AS24+$K24</f>
        <v>13.16045</v>
      </c>
      <c r="AU24" s="544" t="n">
        <f aca="false">$M24 - AR24 + (($K24) + ($L24))/2</f>
        <v>74.4633927840217</v>
      </c>
      <c r="AV24" s="523" t="n">
        <f aca="false">$M24-AQ24+$L24</f>
        <v>139</v>
      </c>
      <c r="AW24" s="545" t="n">
        <f aca="false">AV24-AT24</f>
        <v>125.83955</v>
      </c>
      <c r="AX24" s="542" t="n">
        <f aca="false">LANGHIAN_PARAM_GTS12!$E$242</f>
        <v>-11</v>
      </c>
      <c r="AY24" s="543" t="n">
        <f aca="false">LANGHIAN_PARAM_GTS12!$E$237</f>
        <v>20.2</v>
      </c>
      <c r="AZ24" s="542" t="n">
        <f aca="false">LANGHIAN_PARAM_GTS12!$E$243</f>
        <v>50.2</v>
      </c>
      <c r="BA24" s="523" t="n">
        <f aca="false">$M24-AZ24+$K24</f>
        <v>4.8</v>
      </c>
      <c r="BB24" s="544" t="n">
        <f aca="false">$M24 - AY24 + (($K24) + ($L24))/2</f>
        <v>59.8</v>
      </c>
      <c r="BC24" s="523" t="n">
        <f aca="false">$M24-AX24+$L24</f>
        <v>116</v>
      </c>
      <c r="BD24" s="545" t="n">
        <f aca="false">BC24-BA24</f>
        <v>111.2</v>
      </c>
      <c r="BE24" s="542" t="n">
        <f aca="false">LANGHIAN_PARAM_GTS12!$E$303</f>
        <v>35.4300639999998</v>
      </c>
      <c r="BF24" s="543" t="n">
        <f aca="false">LANGHIAN_PARAM_GTS12!$E$293</f>
        <v>61.4333666666667</v>
      </c>
      <c r="BG24" s="542" t="n">
        <f aca="false">LANGHIAN_PARAM_GTS12!$E$304</f>
        <v>86.760971</v>
      </c>
      <c r="BH24" s="523" t="n">
        <f aca="false">$M24-BG24+$K24</f>
        <v>-31.760971</v>
      </c>
      <c r="BI24" s="544" t="n">
        <f aca="false">$M24 - BF24 + (($K24) + ($L24))/2</f>
        <v>18.5666333333333</v>
      </c>
      <c r="BJ24" s="523" t="n">
        <f aca="false">$M24-BE24+$L24</f>
        <v>69.5699360000002</v>
      </c>
      <c r="BK24" s="545" t="n">
        <f aca="false">BJ24-BH24</f>
        <v>101.330907</v>
      </c>
      <c r="BL24" s="542" t="n">
        <f aca="false">LANGHIAN_PARAM_GTS12!$E$536</f>
        <v>14.9</v>
      </c>
      <c r="BM24" s="543" t="n">
        <f aca="false">LANGHIAN_PARAM_GTS12!$E$528</f>
        <v>27.9</v>
      </c>
      <c r="BN24" s="542" t="n">
        <f aca="false">LANGHIAN_PARAM_GTS12!$E$537</f>
        <v>43.4</v>
      </c>
      <c r="BO24" s="523" t="n">
        <f aca="false">$M24-BN24+$K24</f>
        <v>11.6</v>
      </c>
      <c r="BP24" s="544" t="n">
        <f aca="false">$M24 - BM24 + (($K24) + ($L24))/2</f>
        <v>52.1</v>
      </c>
      <c r="BQ24" s="523" t="n">
        <f aca="false">$M24-BL24+$L24</f>
        <v>90.1</v>
      </c>
      <c r="BR24" s="545" t="n">
        <f aca="false">BQ24-BO24</f>
        <v>78.5</v>
      </c>
      <c r="BS24" s="542" t="n">
        <f aca="false">LANGHIAN_PARAM_GTS12!$E$346</f>
        <v>-8.12</v>
      </c>
      <c r="BT24" s="543" t="n">
        <f aca="false">LANGHIAN_PARAM_GTS12!$E$336</f>
        <v>5.48377777777778</v>
      </c>
      <c r="BU24" s="542" t="n">
        <f aca="false">LANGHIAN_PARAM_GTS12!$E$347</f>
        <v>17.68</v>
      </c>
      <c r="BV24" s="523" t="n">
        <f aca="false">$M24-BU24+$K24</f>
        <v>37.32</v>
      </c>
      <c r="BW24" s="544" t="n">
        <f aca="false">$M24 - BT24 + (($K24) + ($L24))/2</f>
        <v>74.5162222222222</v>
      </c>
      <c r="BX24" s="523" t="n">
        <f aca="false">$M24-BS24+$L24</f>
        <v>113.12</v>
      </c>
      <c r="BY24" s="545" t="n">
        <f aca="false">BX24-BV24</f>
        <v>75.8</v>
      </c>
      <c r="BZ24" s="595" t="n">
        <f aca="false">LANGHIAN_PARAM_GTS12!$E$384</f>
        <v>33</v>
      </c>
      <c r="CA24" s="596" t="n">
        <f aca="false">LANGHIAN_PARAM_GTS12!$E$383</f>
        <v>33</v>
      </c>
      <c r="CB24" s="595" t="n">
        <f aca="false">LANGHIAN_PARAM_GTS12!$E$385</f>
        <v>33</v>
      </c>
      <c r="CC24" s="597" t="n">
        <f aca="false">$M24-CB24+$K24</f>
        <v>22</v>
      </c>
      <c r="CD24" s="598" t="n">
        <f aca="false">$M24 - CA24 + (($K24) + ($L24))/2</f>
        <v>47</v>
      </c>
      <c r="CE24" s="597" t="n">
        <f aca="false">$M24-BZ24+$L24</f>
        <v>72</v>
      </c>
      <c r="CF24" s="599" t="n">
        <f aca="false">CE24-CC24</f>
        <v>50</v>
      </c>
      <c r="CG24" s="595" t="n">
        <f aca="false">LANGHIAN_PARAM_GTS12!$E$403</f>
        <v>-9</v>
      </c>
      <c r="CH24" s="596" t="n">
        <f aca="false">LANGHIAN_PARAM_GTS12!$E$402</f>
        <v>-9</v>
      </c>
      <c r="CI24" s="595" t="n">
        <f aca="false">LANGHIAN_PARAM_GTS12!$E$404</f>
        <v>-9</v>
      </c>
      <c r="CJ24" s="597" t="n">
        <f aca="false">$M24-CI24+$K24</f>
        <v>64</v>
      </c>
      <c r="CK24" s="598" t="n">
        <f aca="false">$M24 - CH24 + (($K24) + ($L24))/2</f>
        <v>89</v>
      </c>
      <c r="CL24" s="597" t="n">
        <f aca="false">$M24-CG24+$L24</f>
        <v>114</v>
      </c>
      <c r="CM24" s="599" t="n">
        <f aca="false">CL24-CJ24</f>
        <v>50</v>
      </c>
      <c r="CN24" s="546" t="n">
        <f aca="false">LANGHIAN_PARAM_GTS12!$E$426</f>
        <v>4</v>
      </c>
      <c r="CO24" s="547" t="n">
        <f aca="false">LANGHIAN_PARAM_GTS12!$E$425</f>
        <v>4</v>
      </c>
      <c r="CP24" s="546" t="n">
        <f aca="false">LANGHIAN_PARAM_GTS12!$E$427</f>
        <v>4</v>
      </c>
      <c r="CQ24" s="548" t="n">
        <f aca="false">$M24-CP24+$K24</f>
        <v>51</v>
      </c>
      <c r="CR24" s="549" t="n">
        <f aca="false">$M24 - CO24 + (($K24) + ($L24))/2</f>
        <v>76</v>
      </c>
      <c r="CS24" s="548" t="n">
        <f aca="false">$M24-CN24+$L24</f>
        <v>101</v>
      </c>
      <c r="CT24" s="550" t="n">
        <f aca="false">CS24-CQ24</f>
        <v>50</v>
      </c>
      <c r="CU24" s="546" t="n">
        <f aca="false">LANGHIAN_PARAM_GTS12!$E$449</f>
        <v>-1</v>
      </c>
      <c r="CV24" s="547" t="n">
        <f aca="false">LANGHIAN_PARAM_GTS12!$E$448</f>
        <v>-1</v>
      </c>
      <c r="CW24" s="546" t="n">
        <f aca="false">LANGHIAN_PARAM_GTS12!$E$450</f>
        <v>-1</v>
      </c>
      <c r="CX24" s="548" t="n">
        <f aca="false">$M24-CW24+$K24</f>
        <v>56</v>
      </c>
      <c r="CY24" s="549" t="n">
        <f aca="false">$M24 - CV24 + (($K24) + ($L24))/2</f>
        <v>81</v>
      </c>
      <c r="CZ24" s="548" t="n">
        <f aca="false">$M24-CU24+$L24</f>
        <v>106</v>
      </c>
      <c r="DA24" s="550" t="n">
        <f aca="false">CZ24-CX24</f>
        <v>50</v>
      </c>
      <c r="DB24" s="542" t="n">
        <f aca="false">LANGHIAN_PARAM_GTS12!$E$489</f>
        <v>-14.6</v>
      </c>
      <c r="DC24" s="543" t="n">
        <f aca="false">LANGHIAN_PARAM_GTS12!$E$481</f>
        <v>1.767055875</v>
      </c>
      <c r="DD24" s="542" t="n">
        <f aca="false">LANGHIAN_PARAM_GTS12!$E$490</f>
        <v>33</v>
      </c>
      <c r="DE24" s="523" t="n">
        <f aca="false">$M24-DD24+$K24</f>
        <v>22</v>
      </c>
      <c r="DF24" s="544" t="n">
        <f aca="false">$M24 - DC24 + (($K24) + ($L24))/2</f>
        <v>78.232944125</v>
      </c>
      <c r="DG24" s="523" t="n">
        <f aca="false">$M24-DB24+$L24</f>
        <v>119.6</v>
      </c>
      <c r="DH24" s="545" t="n">
        <f aca="false">DG24-DE24</f>
        <v>97.6</v>
      </c>
    </row>
    <row r="25" customFormat="false" ht="33.75" hidden="false" customHeight="false" outlineLevel="0" collapsed="false">
      <c r="B25" s="536" t="s">
        <v>541</v>
      </c>
      <c r="C25" s="539" t="s">
        <v>542</v>
      </c>
      <c r="D25" s="538" t="n">
        <v>48.25844676</v>
      </c>
      <c r="E25" s="538" t="n">
        <v>-1.57216139</v>
      </c>
      <c r="F25" s="537" t="s">
        <v>488</v>
      </c>
      <c r="G25" s="539" t="s">
        <v>496</v>
      </c>
      <c r="H25" s="537" t="n">
        <v>11.6</v>
      </c>
      <c r="I25" s="537" t="n">
        <v>16</v>
      </c>
      <c r="J25" s="537" t="s">
        <v>324</v>
      </c>
      <c r="K25" s="537" t="n">
        <v>0</v>
      </c>
      <c r="L25" s="537" t="n">
        <v>50</v>
      </c>
      <c r="M25" s="603" t="n">
        <v>57</v>
      </c>
      <c r="N25" s="541" t="s">
        <v>540</v>
      </c>
      <c r="O25" s="542" t="n">
        <f aca="false">LANGHIAN_PARAM_GTS12!$E$89</f>
        <v>24.65</v>
      </c>
      <c r="P25" s="543" t="n">
        <f aca="false">LANGHIAN_PARAM_GTS12!$E$84</f>
        <v>91.3445161290322</v>
      </c>
      <c r="Q25" s="542" t="n">
        <f aca="false">LANGHIAN_PARAM_GTS12!$E$90</f>
        <v>158.23</v>
      </c>
      <c r="R25" s="523" t="n">
        <f aca="false">$M25-Q25+$K25</f>
        <v>-101.23</v>
      </c>
      <c r="S25" s="544" t="n">
        <f aca="false">$M25 - P25 + (($K25) + ($L25))/2</f>
        <v>-9.34451612903224</v>
      </c>
      <c r="T25" s="523" t="n">
        <f aca="false">$M25-O25+$L25</f>
        <v>82.35</v>
      </c>
      <c r="U25" s="545" t="n">
        <f aca="false">T25-R25</f>
        <v>183.58</v>
      </c>
      <c r="V25" s="542" t="n">
        <f aca="false">LANGHIAN_PARAM_GTS12!$E$58</f>
        <v>66.0846</v>
      </c>
      <c r="W25" s="543" t="n">
        <f aca="false">LANGHIAN_PARAM_GTS12!$E$53</f>
        <v>103.552</v>
      </c>
      <c r="X25" s="542" t="n">
        <f aca="false">LANGHIAN_PARAM_GTS12!$E$59</f>
        <v>138.355</v>
      </c>
      <c r="Y25" s="523" t="n">
        <f aca="false">$M25-X25+$K25</f>
        <v>-81.355</v>
      </c>
      <c r="Z25" s="544" t="n">
        <f aca="false">$M25 - W25 + (($K25) + ($L25))/2</f>
        <v>-21.552</v>
      </c>
      <c r="AA25" s="523" t="n">
        <f aca="false">$M25-V25+$L25</f>
        <v>40.9154</v>
      </c>
      <c r="AB25" s="545" t="n">
        <f aca="false">AA25-Y25</f>
        <v>122.2704</v>
      </c>
      <c r="AC25" s="542" t="n">
        <f aca="false">LANGHIAN_PARAM_GTS12!$E$149</f>
        <v>-29</v>
      </c>
      <c r="AD25" s="543" t="n">
        <f aca="false">LANGHIAN_PARAM_GTS12!$E$144</f>
        <v>-0.297592904074468</v>
      </c>
      <c r="AE25" s="542" t="n">
        <f aca="false">LANGHIAN_PARAM_GTS12!$E$150</f>
        <v>33.9016</v>
      </c>
      <c r="AF25" s="523" t="n">
        <f aca="false">$M25-AE25+$K25</f>
        <v>23.0984</v>
      </c>
      <c r="AG25" s="544" t="n">
        <f aca="false">$M25 - AD25 + (($K25) + ($L25))/2</f>
        <v>82.2975929040745</v>
      </c>
      <c r="AH25" s="523" t="n">
        <f aca="false">$M25-AC25+$L25</f>
        <v>136</v>
      </c>
      <c r="AI25" s="545" t="n">
        <f aca="false">AH25-AF25</f>
        <v>112.9016</v>
      </c>
      <c r="AJ25" s="542" t="n">
        <f aca="false">LANGHIAN_PARAM_GTS12!$E$176</f>
        <v>8.3028</v>
      </c>
      <c r="AK25" s="543" t="n">
        <f aca="false">LANGHIAN_PARAM_GTS12!$E$171</f>
        <v>24.8385833333333</v>
      </c>
      <c r="AL25" s="542" t="n">
        <f aca="false">LANGHIAN_PARAM_GTS12!$E$177</f>
        <v>41.5285</v>
      </c>
      <c r="AM25" s="523" t="n">
        <f aca="false">$M25-AL25+$K25</f>
        <v>15.4715</v>
      </c>
      <c r="AN25" s="544" t="n">
        <f aca="false">$M25 - AK25 + (($K25) + ($L25))/2</f>
        <v>57.1614166666667</v>
      </c>
      <c r="AO25" s="523" t="n">
        <f aca="false">$M25-AJ25+$L25</f>
        <v>98.6972</v>
      </c>
      <c r="AP25" s="545" t="n">
        <f aca="false">AO25-AM25</f>
        <v>83.2257</v>
      </c>
      <c r="AQ25" s="542" t="n">
        <f aca="false">LANGHIAN_PARAM_GTS12!$E$265</f>
        <v>-34</v>
      </c>
      <c r="AR25" s="543" t="n">
        <f aca="false">LANGHIAN_PARAM_GTS12!$E$260</f>
        <v>5.53660721597826</v>
      </c>
      <c r="AS25" s="542" t="n">
        <f aca="false">LANGHIAN_PARAM_GTS12!$E$266</f>
        <v>41.83955</v>
      </c>
      <c r="AT25" s="523" t="n">
        <f aca="false">$M25-AS25+$K25</f>
        <v>15.16045</v>
      </c>
      <c r="AU25" s="544" t="n">
        <f aca="false">$M25 - AR25 + (($K25) + ($L25))/2</f>
        <v>76.4633927840217</v>
      </c>
      <c r="AV25" s="523" t="n">
        <f aca="false">$M25-AQ25+$L25</f>
        <v>141</v>
      </c>
      <c r="AW25" s="545" t="n">
        <f aca="false">AV25-AT25</f>
        <v>125.83955</v>
      </c>
      <c r="AX25" s="542" t="n">
        <f aca="false">LANGHIAN_PARAM_GTS12!$E$242</f>
        <v>-11</v>
      </c>
      <c r="AY25" s="543" t="n">
        <f aca="false">LANGHIAN_PARAM_GTS12!$E$237</f>
        <v>20.2</v>
      </c>
      <c r="AZ25" s="542" t="n">
        <f aca="false">LANGHIAN_PARAM_GTS12!$E$243</f>
        <v>50.2</v>
      </c>
      <c r="BA25" s="523" t="n">
        <f aca="false">$M25-AZ25+$K25</f>
        <v>6.8</v>
      </c>
      <c r="BB25" s="544" t="n">
        <f aca="false">$M25 - AY25 + (($K25) + ($L25))/2</f>
        <v>61.8</v>
      </c>
      <c r="BC25" s="523" t="n">
        <f aca="false">$M25-AX25+$L25</f>
        <v>118</v>
      </c>
      <c r="BD25" s="545" t="n">
        <f aca="false">BC25-BA25</f>
        <v>111.2</v>
      </c>
      <c r="BE25" s="542" t="n">
        <f aca="false">LANGHIAN_PARAM_GTS12!$E$303</f>
        <v>35.4300639999998</v>
      </c>
      <c r="BF25" s="543" t="n">
        <f aca="false">LANGHIAN_PARAM_GTS12!$E$293</f>
        <v>61.4333666666667</v>
      </c>
      <c r="BG25" s="542" t="n">
        <f aca="false">LANGHIAN_PARAM_GTS12!$E$304</f>
        <v>86.760971</v>
      </c>
      <c r="BH25" s="523" t="n">
        <f aca="false">$M25-BG25+$K25</f>
        <v>-29.760971</v>
      </c>
      <c r="BI25" s="544" t="n">
        <f aca="false">$M25 - BF25 + (($K25) + ($L25))/2</f>
        <v>20.5666333333333</v>
      </c>
      <c r="BJ25" s="523" t="n">
        <f aca="false">$M25-BE25+$L25</f>
        <v>71.5699360000002</v>
      </c>
      <c r="BK25" s="545" t="n">
        <f aca="false">BJ25-BH25</f>
        <v>101.330907</v>
      </c>
      <c r="BL25" s="542" t="n">
        <f aca="false">LANGHIAN_PARAM_GTS12!$E$536</f>
        <v>14.9</v>
      </c>
      <c r="BM25" s="543" t="n">
        <f aca="false">LANGHIAN_PARAM_GTS12!$E$528</f>
        <v>27.9</v>
      </c>
      <c r="BN25" s="542" t="n">
        <f aca="false">LANGHIAN_PARAM_GTS12!$E$537</f>
        <v>43.4</v>
      </c>
      <c r="BO25" s="523" t="n">
        <f aca="false">$M25-BN25+$K25</f>
        <v>13.6</v>
      </c>
      <c r="BP25" s="544" t="n">
        <f aca="false">$M25 - BM25 + (($K25) + ($L25))/2</f>
        <v>54.1</v>
      </c>
      <c r="BQ25" s="523" t="n">
        <f aca="false">$M25-BL25+$L25</f>
        <v>92.1</v>
      </c>
      <c r="BR25" s="545" t="n">
        <f aca="false">BQ25-BO25</f>
        <v>78.5</v>
      </c>
      <c r="BS25" s="542" t="n">
        <f aca="false">LANGHIAN_PARAM_GTS12!$E$346</f>
        <v>-8.12</v>
      </c>
      <c r="BT25" s="543" t="n">
        <f aca="false">LANGHIAN_PARAM_GTS12!$E$336</f>
        <v>5.48377777777778</v>
      </c>
      <c r="BU25" s="542" t="n">
        <f aca="false">LANGHIAN_PARAM_GTS12!$E$347</f>
        <v>17.68</v>
      </c>
      <c r="BV25" s="523" t="n">
        <f aca="false">$M25-BU25+$K25</f>
        <v>39.32</v>
      </c>
      <c r="BW25" s="544" t="n">
        <f aca="false">$M25 - BT25 + (($K25) + ($L25))/2</f>
        <v>76.5162222222222</v>
      </c>
      <c r="BX25" s="523" t="n">
        <f aca="false">$M25-BS25+$L25</f>
        <v>115.12</v>
      </c>
      <c r="BY25" s="545" t="n">
        <f aca="false">BX25-BV25</f>
        <v>75.8</v>
      </c>
      <c r="BZ25" s="595" t="n">
        <f aca="false">LANGHIAN_PARAM_GTS12!$E$384</f>
        <v>33</v>
      </c>
      <c r="CA25" s="596" t="n">
        <f aca="false">LANGHIAN_PARAM_GTS12!$E$383</f>
        <v>33</v>
      </c>
      <c r="CB25" s="595" t="n">
        <f aca="false">LANGHIAN_PARAM_GTS12!$E$385</f>
        <v>33</v>
      </c>
      <c r="CC25" s="597" t="n">
        <f aca="false">$M25-CB25+$K25</f>
        <v>24</v>
      </c>
      <c r="CD25" s="598" t="n">
        <f aca="false">$M25 - CA25 + (($K25) + ($L25))/2</f>
        <v>49</v>
      </c>
      <c r="CE25" s="597" t="n">
        <f aca="false">$M25-BZ25+$L25</f>
        <v>74</v>
      </c>
      <c r="CF25" s="599" t="n">
        <f aca="false">CE25-CC25</f>
        <v>50</v>
      </c>
      <c r="CG25" s="595" t="n">
        <f aca="false">LANGHIAN_PARAM_GTS12!$E$403</f>
        <v>-9</v>
      </c>
      <c r="CH25" s="596" t="n">
        <f aca="false">LANGHIAN_PARAM_GTS12!$E$402</f>
        <v>-9</v>
      </c>
      <c r="CI25" s="595" t="n">
        <f aca="false">LANGHIAN_PARAM_GTS12!$E$404</f>
        <v>-9</v>
      </c>
      <c r="CJ25" s="597" t="n">
        <f aca="false">$M25-CI25+$K25</f>
        <v>66</v>
      </c>
      <c r="CK25" s="598" t="n">
        <f aca="false">$M25 - CH25 + (($K25) + ($L25))/2</f>
        <v>91</v>
      </c>
      <c r="CL25" s="597" t="n">
        <f aca="false">$M25-CG25+$L25</f>
        <v>116</v>
      </c>
      <c r="CM25" s="599" t="n">
        <f aca="false">CL25-CJ25</f>
        <v>50</v>
      </c>
      <c r="CN25" s="546" t="n">
        <f aca="false">LANGHIAN_PARAM_GTS12!$E$426</f>
        <v>4</v>
      </c>
      <c r="CO25" s="547" t="n">
        <f aca="false">LANGHIAN_PARAM_GTS12!$E$425</f>
        <v>4</v>
      </c>
      <c r="CP25" s="546" t="n">
        <f aca="false">LANGHIAN_PARAM_GTS12!$E$427</f>
        <v>4</v>
      </c>
      <c r="CQ25" s="548" t="n">
        <f aca="false">$M25-CP25+$K25</f>
        <v>53</v>
      </c>
      <c r="CR25" s="549" t="n">
        <f aca="false">$M25 - CO25 + (($K25) + ($L25))/2</f>
        <v>78</v>
      </c>
      <c r="CS25" s="548" t="n">
        <f aca="false">$M25-CN25+$L25</f>
        <v>103</v>
      </c>
      <c r="CT25" s="550" t="n">
        <f aca="false">CS25-CQ25</f>
        <v>50</v>
      </c>
      <c r="CU25" s="546" t="n">
        <f aca="false">LANGHIAN_PARAM_GTS12!$E$449</f>
        <v>-1</v>
      </c>
      <c r="CV25" s="547" t="n">
        <f aca="false">LANGHIAN_PARAM_GTS12!$E$448</f>
        <v>-1</v>
      </c>
      <c r="CW25" s="546" t="n">
        <f aca="false">LANGHIAN_PARAM_GTS12!$E$450</f>
        <v>-1</v>
      </c>
      <c r="CX25" s="548" t="n">
        <f aca="false">$M25-CW25+$K25</f>
        <v>58</v>
      </c>
      <c r="CY25" s="549" t="n">
        <f aca="false">$M25 - CV25 + (($K25) + ($L25))/2</f>
        <v>83</v>
      </c>
      <c r="CZ25" s="548" t="n">
        <f aca="false">$M25-CU25+$L25</f>
        <v>108</v>
      </c>
      <c r="DA25" s="550" t="n">
        <f aca="false">CZ25-CX25</f>
        <v>50</v>
      </c>
      <c r="DB25" s="542" t="n">
        <f aca="false">LANGHIAN_PARAM_GTS12!$E$489</f>
        <v>-14.6</v>
      </c>
      <c r="DC25" s="543" t="n">
        <f aca="false">LANGHIAN_PARAM_GTS12!$E$481</f>
        <v>1.767055875</v>
      </c>
      <c r="DD25" s="542" t="n">
        <f aca="false">LANGHIAN_PARAM_GTS12!$E$490</f>
        <v>33</v>
      </c>
      <c r="DE25" s="523" t="n">
        <f aca="false">$M25-DD25+$K25</f>
        <v>24</v>
      </c>
      <c r="DF25" s="544" t="n">
        <f aca="false">$M25 - DC25 + (($K25) + ($L25))/2</f>
        <v>80.232944125</v>
      </c>
      <c r="DG25" s="523" t="n">
        <f aca="false">$M25-DB25+$L25</f>
        <v>121.6</v>
      </c>
      <c r="DH25" s="545" t="n">
        <f aca="false">DG25-DE25</f>
        <v>97.6</v>
      </c>
    </row>
    <row r="26" customFormat="false" ht="22.5" hidden="false" customHeight="false" outlineLevel="0" collapsed="false">
      <c r="B26" s="536" t="s">
        <v>543</v>
      </c>
      <c r="C26" s="539" t="s">
        <v>544</v>
      </c>
      <c r="D26" s="538" t="n">
        <v>48.2178532</v>
      </c>
      <c r="E26" s="538" t="n">
        <v>-2.00143361</v>
      </c>
      <c r="F26" s="537" t="s">
        <v>488</v>
      </c>
      <c r="G26" s="539" t="s">
        <v>496</v>
      </c>
      <c r="H26" s="537" t="n">
        <v>11.6</v>
      </c>
      <c r="I26" s="537" t="n">
        <v>16</v>
      </c>
      <c r="J26" s="537" t="s">
        <v>324</v>
      </c>
      <c r="K26" s="537" t="n">
        <v>0</v>
      </c>
      <c r="L26" s="537" t="n">
        <v>50</v>
      </c>
      <c r="M26" s="603" t="n">
        <v>80</v>
      </c>
      <c r="N26" s="541" t="s">
        <v>545</v>
      </c>
      <c r="O26" s="542" t="n">
        <f aca="false">LANGHIAN_PARAM_GTS12!$E$89</f>
        <v>24.65</v>
      </c>
      <c r="P26" s="543" t="n">
        <f aca="false">LANGHIAN_PARAM_GTS12!$E$84</f>
        <v>91.3445161290322</v>
      </c>
      <c r="Q26" s="542" t="n">
        <f aca="false">LANGHIAN_PARAM_GTS12!$E$90</f>
        <v>158.23</v>
      </c>
      <c r="R26" s="523" t="n">
        <f aca="false">$M26-Q26+$K26</f>
        <v>-78.23</v>
      </c>
      <c r="S26" s="544" t="n">
        <f aca="false">$M26 - P26 + (($K26) + ($L26))/2</f>
        <v>13.6554838709678</v>
      </c>
      <c r="T26" s="523" t="n">
        <f aca="false">$M26-O26+$L26</f>
        <v>105.35</v>
      </c>
      <c r="U26" s="545" t="n">
        <f aca="false">T26-R26</f>
        <v>183.58</v>
      </c>
      <c r="V26" s="542" t="n">
        <f aca="false">LANGHIAN_PARAM_GTS12!$E$58</f>
        <v>66.0846</v>
      </c>
      <c r="W26" s="543" t="n">
        <f aca="false">LANGHIAN_PARAM_GTS12!$E$53</f>
        <v>103.552</v>
      </c>
      <c r="X26" s="542" t="n">
        <f aca="false">LANGHIAN_PARAM_GTS12!$E$59</f>
        <v>138.355</v>
      </c>
      <c r="Y26" s="523" t="n">
        <f aca="false">$M26-X26+$K26</f>
        <v>-58.355</v>
      </c>
      <c r="Z26" s="544" t="n">
        <f aca="false">$M26 - W26 + (($K26) + ($L26))/2</f>
        <v>1.44799999999999</v>
      </c>
      <c r="AA26" s="523" t="n">
        <f aca="false">$M26-V26+$L26</f>
        <v>63.9154</v>
      </c>
      <c r="AB26" s="545" t="n">
        <f aca="false">AA26-Y26</f>
        <v>122.2704</v>
      </c>
      <c r="AC26" s="542" t="n">
        <f aca="false">LANGHIAN_PARAM_GTS12!$E$149</f>
        <v>-29</v>
      </c>
      <c r="AD26" s="543" t="n">
        <f aca="false">LANGHIAN_PARAM_GTS12!$E$144</f>
        <v>-0.297592904074468</v>
      </c>
      <c r="AE26" s="542" t="n">
        <f aca="false">LANGHIAN_PARAM_GTS12!$E$150</f>
        <v>33.9016</v>
      </c>
      <c r="AF26" s="523" t="n">
        <f aca="false">$M26-AE26+$K26</f>
        <v>46.0984</v>
      </c>
      <c r="AG26" s="544" t="n">
        <f aca="false">$M26 - AD26 + (($K26) + ($L26))/2</f>
        <v>105.297592904074</v>
      </c>
      <c r="AH26" s="523" t="n">
        <f aca="false">$M26-AC26+$L26</f>
        <v>159</v>
      </c>
      <c r="AI26" s="545" t="n">
        <f aca="false">AH26-AF26</f>
        <v>112.9016</v>
      </c>
      <c r="AJ26" s="542" t="n">
        <f aca="false">LANGHIAN_PARAM_GTS12!$E$176</f>
        <v>8.3028</v>
      </c>
      <c r="AK26" s="543" t="n">
        <f aca="false">LANGHIAN_PARAM_GTS12!$E$171</f>
        <v>24.8385833333333</v>
      </c>
      <c r="AL26" s="542" t="n">
        <f aca="false">LANGHIAN_PARAM_GTS12!$E$177</f>
        <v>41.5285</v>
      </c>
      <c r="AM26" s="523" t="n">
        <f aca="false">$M26-AL26+$K26</f>
        <v>38.4715</v>
      </c>
      <c r="AN26" s="544" t="n">
        <f aca="false">$M26 - AK26 + (($K26) + ($L26))/2</f>
        <v>80.1614166666667</v>
      </c>
      <c r="AO26" s="523" t="n">
        <f aca="false">$M26-AJ26+$L26</f>
        <v>121.6972</v>
      </c>
      <c r="AP26" s="545" t="n">
        <f aca="false">AO26-AM26</f>
        <v>83.2257</v>
      </c>
      <c r="AQ26" s="542" t="n">
        <f aca="false">LANGHIAN_PARAM_GTS12!$E$265</f>
        <v>-34</v>
      </c>
      <c r="AR26" s="543" t="n">
        <f aca="false">LANGHIAN_PARAM_GTS12!$E$260</f>
        <v>5.53660721597826</v>
      </c>
      <c r="AS26" s="542" t="n">
        <f aca="false">LANGHIAN_PARAM_GTS12!$E$266</f>
        <v>41.83955</v>
      </c>
      <c r="AT26" s="523" t="n">
        <f aca="false">$M26-AS26+$K26</f>
        <v>38.16045</v>
      </c>
      <c r="AU26" s="544" t="n">
        <f aca="false">$M26 - AR26 + (($K26) + ($L26))/2</f>
        <v>99.4633927840217</v>
      </c>
      <c r="AV26" s="523" t="n">
        <f aca="false">$M26-AQ26+$L26</f>
        <v>164</v>
      </c>
      <c r="AW26" s="545" t="n">
        <f aca="false">AV26-AT26</f>
        <v>125.83955</v>
      </c>
      <c r="AX26" s="542" t="n">
        <f aca="false">LANGHIAN_PARAM_GTS12!$E$242</f>
        <v>-11</v>
      </c>
      <c r="AY26" s="543" t="n">
        <f aca="false">LANGHIAN_PARAM_GTS12!$E$237</f>
        <v>20.2</v>
      </c>
      <c r="AZ26" s="542" t="n">
        <f aca="false">LANGHIAN_PARAM_GTS12!$E$243</f>
        <v>50.2</v>
      </c>
      <c r="BA26" s="523" t="n">
        <f aca="false">$M26-AZ26+$K26</f>
        <v>29.8</v>
      </c>
      <c r="BB26" s="544" t="n">
        <f aca="false">$M26 - AY26 + (($K26) + ($L26))/2</f>
        <v>84.8</v>
      </c>
      <c r="BC26" s="523" t="n">
        <f aca="false">$M26-AX26+$L26</f>
        <v>141</v>
      </c>
      <c r="BD26" s="545" t="n">
        <f aca="false">BC26-BA26</f>
        <v>111.2</v>
      </c>
      <c r="BE26" s="542" t="n">
        <f aca="false">LANGHIAN_PARAM_GTS12!$E$303</f>
        <v>35.4300639999998</v>
      </c>
      <c r="BF26" s="543" t="n">
        <f aca="false">LANGHIAN_PARAM_GTS12!$E$293</f>
        <v>61.4333666666667</v>
      </c>
      <c r="BG26" s="542" t="n">
        <f aca="false">LANGHIAN_PARAM_GTS12!$E$304</f>
        <v>86.760971</v>
      </c>
      <c r="BH26" s="523" t="n">
        <f aca="false">$M26-BG26+$K26</f>
        <v>-6.76097100000004</v>
      </c>
      <c r="BI26" s="544" t="n">
        <f aca="false">$M26 - BF26 + (($K26) + ($L26))/2</f>
        <v>43.5666333333333</v>
      </c>
      <c r="BJ26" s="523" t="n">
        <f aca="false">$M26-BE26+$L26</f>
        <v>94.5699360000002</v>
      </c>
      <c r="BK26" s="545" t="n">
        <f aca="false">BJ26-BH26</f>
        <v>101.330907</v>
      </c>
      <c r="BL26" s="542" t="n">
        <f aca="false">LANGHIAN_PARAM_GTS12!$E$536</f>
        <v>14.9</v>
      </c>
      <c r="BM26" s="543" t="n">
        <f aca="false">LANGHIAN_PARAM_GTS12!$E$528</f>
        <v>27.9</v>
      </c>
      <c r="BN26" s="542" t="n">
        <f aca="false">LANGHIAN_PARAM_GTS12!$E$537</f>
        <v>43.4</v>
      </c>
      <c r="BO26" s="523" t="n">
        <f aca="false">$M26-BN26+$K26</f>
        <v>36.6</v>
      </c>
      <c r="BP26" s="544" t="n">
        <f aca="false">$M26 - BM26 + (($K26) + ($L26))/2</f>
        <v>77.1</v>
      </c>
      <c r="BQ26" s="523" t="n">
        <f aca="false">$M26-BL26+$L26</f>
        <v>115.1</v>
      </c>
      <c r="BR26" s="545" t="n">
        <f aca="false">BQ26-BO26</f>
        <v>78.5</v>
      </c>
      <c r="BS26" s="542" t="n">
        <f aca="false">LANGHIAN_PARAM_GTS12!$E$346</f>
        <v>-8.12</v>
      </c>
      <c r="BT26" s="543" t="n">
        <f aca="false">LANGHIAN_PARAM_GTS12!$E$336</f>
        <v>5.48377777777778</v>
      </c>
      <c r="BU26" s="542" t="n">
        <f aca="false">LANGHIAN_PARAM_GTS12!$E$347</f>
        <v>17.68</v>
      </c>
      <c r="BV26" s="523" t="n">
        <f aca="false">$M26-BU26+$K26</f>
        <v>62.32</v>
      </c>
      <c r="BW26" s="544" t="n">
        <f aca="false">$M26 - BT26 + (($K26) + ($L26))/2</f>
        <v>99.5162222222222</v>
      </c>
      <c r="BX26" s="523" t="n">
        <f aca="false">$M26-BS26+$L26</f>
        <v>138.12</v>
      </c>
      <c r="BY26" s="545" t="n">
        <f aca="false">BX26-BV26</f>
        <v>75.8</v>
      </c>
      <c r="BZ26" s="595" t="n">
        <f aca="false">LANGHIAN_PARAM_GTS12!$E$384</f>
        <v>33</v>
      </c>
      <c r="CA26" s="596" t="n">
        <f aca="false">LANGHIAN_PARAM_GTS12!$E$383</f>
        <v>33</v>
      </c>
      <c r="CB26" s="595" t="n">
        <f aca="false">LANGHIAN_PARAM_GTS12!$E$385</f>
        <v>33</v>
      </c>
      <c r="CC26" s="597" t="n">
        <f aca="false">$M26-CB26+$K26</f>
        <v>47</v>
      </c>
      <c r="CD26" s="598" t="n">
        <f aca="false">$M26 - CA26 + (($K26) + ($L26))/2</f>
        <v>72</v>
      </c>
      <c r="CE26" s="597" t="n">
        <f aca="false">$M26-BZ26+$L26</f>
        <v>97</v>
      </c>
      <c r="CF26" s="599" t="n">
        <f aca="false">CE26-CC26</f>
        <v>50</v>
      </c>
      <c r="CG26" s="595" t="n">
        <f aca="false">LANGHIAN_PARAM_GTS12!$E$403</f>
        <v>-9</v>
      </c>
      <c r="CH26" s="596" t="n">
        <f aca="false">LANGHIAN_PARAM_GTS12!$E$402</f>
        <v>-9</v>
      </c>
      <c r="CI26" s="595" t="n">
        <f aca="false">LANGHIAN_PARAM_GTS12!$E$404</f>
        <v>-9</v>
      </c>
      <c r="CJ26" s="597" t="n">
        <f aca="false">$M26-CI26+$K26</f>
        <v>89</v>
      </c>
      <c r="CK26" s="598" t="n">
        <f aca="false">$M26 - CH26 + (($K26) + ($L26))/2</f>
        <v>114</v>
      </c>
      <c r="CL26" s="597" t="n">
        <f aca="false">$M26-CG26+$L26</f>
        <v>139</v>
      </c>
      <c r="CM26" s="599" t="n">
        <f aca="false">CL26-CJ26</f>
        <v>50</v>
      </c>
      <c r="CN26" s="546" t="n">
        <f aca="false">LANGHIAN_PARAM_GTS12!$E$426</f>
        <v>4</v>
      </c>
      <c r="CO26" s="547" t="n">
        <f aca="false">LANGHIAN_PARAM_GTS12!$E$425</f>
        <v>4</v>
      </c>
      <c r="CP26" s="546" t="n">
        <f aca="false">LANGHIAN_PARAM_GTS12!$E$427</f>
        <v>4</v>
      </c>
      <c r="CQ26" s="548" t="n">
        <f aca="false">$M26-CP26+$K26</f>
        <v>76</v>
      </c>
      <c r="CR26" s="549" t="n">
        <f aca="false">$M26 - CO26 + (($K26) + ($L26))/2</f>
        <v>101</v>
      </c>
      <c r="CS26" s="548" t="n">
        <f aca="false">$M26-CN26+$L26</f>
        <v>126</v>
      </c>
      <c r="CT26" s="550" t="n">
        <f aca="false">CS26-CQ26</f>
        <v>50</v>
      </c>
      <c r="CU26" s="546" t="n">
        <f aca="false">LANGHIAN_PARAM_GTS12!$E$449</f>
        <v>-1</v>
      </c>
      <c r="CV26" s="547" t="n">
        <f aca="false">LANGHIAN_PARAM_GTS12!$E$448</f>
        <v>-1</v>
      </c>
      <c r="CW26" s="546" t="n">
        <f aca="false">LANGHIAN_PARAM_GTS12!$E$450</f>
        <v>-1</v>
      </c>
      <c r="CX26" s="548" t="n">
        <f aca="false">$M26-CW26+$K26</f>
        <v>81</v>
      </c>
      <c r="CY26" s="549" t="n">
        <f aca="false">$M26 - CV26 + (($K26) + ($L26))/2</f>
        <v>106</v>
      </c>
      <c r="CZ26" s="548" t="n">
        <f aca="false">$M26-CU26+$L26</f>
        <v>131</v>
      </c>
      <c r="DA26" s="550" t="n">
        <f aca="false">CZ26-CX26</f>
        <v>50</v>
      </c>
      <c r="DB26" s="542" t="n">
        <f aca="false">LANGHIAN_PARAM_GTS12!$E$489</f>
        <v>-14.6</v>
      </c>
      <c r="DC26" s="543" t="n">
        <f aca="false">LANGHIAN_PARAM_GTS12!$E$481</f>
        <v>1.767055875</v>
      </c>
      <c r="DD26" s="542" t="n">
        <f aca="false">LANGHIAN_PARAM_GTS12!$E$490</f>
        <v>33</v>
      </c>
      <c r="DE26" s="523" t="n">
        <f aca="false">$M26-DD26+$K26</f>
        <v>47</v>
      </c>
      <c r="DF26" s="544" t="n">
        <f aca="false">$M26 - DC26 + (($K26) + ($L26))/2</f>
        <v>103.232944125</v>
      </c>
      <c r="DG26" s="523" t="n">
        <f aca="false">$M26-DB26+$L26</f>
        <v>144.6</v>
      </c>
      <c r="DH26" s="545" t="n">
        <f aca="false">DG26-DE26</f>
        <v>97.6</v>
      </c>
    </row>
    <row r="27" customFormat="false" ht="22.5" hidden="false" customHeight="false" outlineLevel="0" collapsed="false">
      <c r="B27" s="536" t="s">
        <v>546</v>
      </c>
      <c r="C27" s="539" t="s">
        <v>547</v>
      </c>
      <c r="D27" s="538" t="n">
        <v>48.22768149</v>
      </c>
      <c r="E27" s="538" t="n">
        <v>-2.00349475</v>
      </c>
      <c r="F27" s="537" t="s">
        <v>488</v>
      </c>
      <c r="G27" s="539" t="s">
        <v>496</v>
      </c>
      <c r="H27" s="537" t="n">
        <v>11.6</v>
      </c>
      <c r="I27" s="537" t="n">
        <v>16</v>
      </c>
      <c r="J27" s="539" t="s">
        <v>324</v>
      </c>
      <c r="K27" s="537" t="n">
        <v>0</v>
      </c>
      <c r="L27" s="537" t="n">
        <v>50</v>
      </c>
      <c r="M27" s="603" t="n">
        <v>75</v>
      </c>
      <c r="N27" s="541" t="s">
        <v>545</v>
      </c>
      <c r="O27" s="542" t="n">
        <f aca="false">LANGHIAN_PARAM_GTS12!$E$89</f>
        <v>24.65</v>
      </c>
      <c r="P27" s="543" t="n">
        <f aca="false">LANGHIAN_PARAM_GTS12!$E$84</f>
        <v>91.3445161290322</v>
      </c>
      <c r="Q27" s="542" t="n">
        <f aca="false">LANGHIAN_PARAM_GTS12!$E$90</f>
        <v>158.23</v>
      </c>
      <c r="R27" s="523" t="n">
        <f aca="false">$M27-Q27+$K27</f>
        <v>-83.23</v>
      </c>
      <c r="S27" s="544" t="n">
        <f aca="false">$M27 - P27 + (($K27) + ($L27))/2</f>
        <v>8.65548387096776</v>
      </c>
      <c r="T27" s="523" t="n">
        <f aca="false">$M27-O27+$L27</f>
        <v>100.35</v>
      </c>
      <c r="U27" s="545" t="n">
        <f aca="false">T27-R27</f>
        <v>183.58</v>
      </c>
      <c r="V27" s="542" t="n">
        <f aca="false">LANGHIAN_PARAM_GTS12!$E$58</f>
        <v>66.0846</v>
      </c>
      <c r="W27" s="543" t="n">
        <f aca="false">LANGHIAN_PARAM_GTS12!$E$53</f>
        <v>103.552</v>
      </c>
      <c r="X27" s="542" t="n">
        <f aca="false">LANGHIAN_PARAM_GTS12!$E$59</f>
        <v>138.355</v>
      </c>
      <c r="Y27" s="523" t="n">
        <f aca="false">$M27-X27+$K27</f>
        <v>-63.355</v>
      </c>
      <c r="Z27" s="544" t="n">
        <f aca="false">$M27 - W27 + (($K27) + ($L27))/2</f>
        <v>-3.55200000000001</v>
      </c>
      <c r="AA27" s="523" t="n">
        <f aca="false">$M27-V27+$L27</f>
        <v>58.9154</v>
      </c>
      <c r="AB27" s="545" t="n">
        <f aca="false">AA27-Y27</f>
        <v>122.2704</v>
      </c>
      <c r="AC27" s="542" t="n">
        <f aca="false">LANGHIAN_PARAM_GTS12!$E$149</f>
        <v>-29</v>
      </c>
      <c r="AD27" s="543" t="n">
        <f aca="false">LANGHIAN_PARAM_GTS12!$E$144</f>
        <v>-0.297592904074468</v>
      </c>
      <c r="AE27" s="542" t="n">
        <f aca="false">LANGHIAN_PARAM_GTS12!$E$150</f>
        <v>33.9016</v>
      </c>
      <c r="AF27" s="523" t="n">
        <f aca="false">$M27-AE27+$K27</f>
        <v>41.0984</v>
      </c>
      <c r="AG27" s="544" t="n">
        <f aca="false">$M27 - AD27 + (($K27) + ($L27))/2</f>
        <v>100.297592904074</v>
      </c>
      <c r="AH27" s="523" t="n">
        <f aca="false">$M27-AC27+$L27</f>
        <v>154</v>
      </c>
      <c r="AI27" s="545" t="n">
        <f aca="false">AH27-AF27</f>
        <v>112.9016</v>
      </c>
      <c r="AJ27" s="542" t="n">
        <f aca="false">LANGHIAN_PARAM_GTS12!$E$176</f>
        <v>8.3028</v>
      </c>
      <c r="AK27" s="543" t="n">
        <f aca="false">LANGHIAN_PARAM_GTS12!$E$171</f>
        <v>24.8385833333333</v>
      </c>
      <c r="AL27" s="542" t="n">
        <f aca="false">LANGHIAN_PARAM_GTS12!$E$177</f>
        <v>41.5285</v>
      </c>
      <c r="AM27" s="523" t="n">
        <f aca="false">$M27-AL27+$K27</f>
        <v>33.4715</v>
      </c>
      <c r="AN27" s="544" t="n">
        <f aca="false">$M27 - AK27 + (($K27) + ($L27))/2</f>
        <v>75.1614166666667</v>
      </c>
      <c r="AO27" s="523" t="n">
        <f aca="false">$M27-AJ27+$L27</f>
        <v>116.6972</v>
      </c>
      <c r="AP27" s="545" t="n">
        <f aca="false">AO27-AM27</f>
        <v>83.2257</v>
      </c>
      <c r="AQ27" s="542" t="n">
        <f aca="false">LANGHIAN_PARAM_GTS12!$E$265</f>
        <v>-34</v>
      </c>
      <c r="AR27" s="543" t="n">
        <f aca="false">LANGHIAN_PARAM_GTS12!$E$260</f>
        <v>5.53660721597826</v>
      </c>
      <c r="AS27" s="542" t="n">
        <f aca="false">LANGHIAN_PARAM_GTS12!$E$266</f>
        <v>41.83955</v>
      </c>
      <c r="AT27" s="523" t="n">
        <f aca="false">$M27-AS27+$K27</f>
        <v>33.16045</v>
      </c>
      <c r="AU27" s="544" t="n">
        <f aca="false">$M27 - AR27 + (($K27) + ($L27))/2</f>
        <v>94.4633927840217</v>
      </c>
      <c r="AV27" s="523" t="n">
        <f aca="false">$M27-AQ27+$L27</f>
        <v>159</v>
      </c>
      <c r="AW27" s="545" t="n">
        <f aca="false">AV27-AT27</f>
        <v>125.83955</v>
      </c>
      <c r="AX27" s="542" t="n">
        <f aca="false">LANGHIAN_PARAM_GTS12!$E$242</f>
        <v>-11</v>
      </c>
      <c r="AY27" s="543" t="n">
        <f aca="false">LANGHIAN_PARAM_GTS12!$E$237</f>
        <v>20.2</v>
      </c>
      <c r="AZ27" s="542" t="n">
        <f aca="false">LANGHIAN_PARAM_GTS12!$E$243</f>
        <v>50.2</v>
      </c>
      <c r="BA27" s="523" t="n">
        <f aca="false">$M27-AZ27+$K27</f>
        <v>24.8</v>
      </c>
      <c r="BB27" s="544" t="n">
        <f aca="false">$M27 - AY27 + (($K27) + ($L27))/2</f>
        <v>79.8</v>
      </c>
      <c r="BC27" s="523" t="n">
        <f aca="false">$M27-AX27+$L27</f>
        <v>136</v>
      </c>
      <c r="BD27" s="545" t="n">
        <f aca="false">BC27-BA27</f>
        <v>111.2</v>
      </c>
      <c r="BE27" s="542" t="n">
        <f aca="false">LANGHIAN_PARAM_GTS12!$E$303</f>
        <v>35.4300639999998</v>
      </c>
      <c r="BF27" s="543" t="n">
        <f aca="false">LANGHIAN_PARAM_GTS12!$E$293</f>
        <v>61.4333666666667</v>
      </c>
      <c r="BG27" s="542" t="n">
        <f aca="false">LANGHIAN_PARAM_GTS12!$E$304</f>
        <v>86.760971</v>
      </c>
      <c r="BH27" s="523" t="n">
        <f aca="false">$M27-BG27+$K27</f>
        <v>-11.760971</v>
      </c>
      <c r="BI27" s="544" t="n">
        <f aca="false">$M27 - BF27 + (($K27) + ($L27))/2</f>
        <v>38.5666333333333</v>
      </c>
      <c r="BJ27" s="523" t="n">
        <f aca="false">$M27-BE27+$L27</f>
        <v>89.5699360000002</v>
      </c>
      <c r="BK27" s="545" t="n">
        <f aca="false">BJ27-BH27</f>
        <v>101.330907</v>
      </c>
      <c r="BL27" s="542" t="n">
        <f aca="false">LANGHIAN_PARAM_GTS12!$E$536</f>
        <v>14.9</v>
      </c>
      <c r="BM27" s="543" t="n">
        <f aca="false">LANGHIAN_PARAM_GTS12!$E$528</f>
        <v>27.9</v>
      </c>
      <c r="BN27" s="542" t="n">
        <f aca="false">LANGHIAN_PARAM_GTS12!$E$537</f>
        <v>43.4</v>
      </c>
      <c r="BO27" s="523" t="n">
        <f aca="false">$M27-BN27+$K27</f>
        <v>31.6</v>
      </c>
      <c r="BP27" s="544" t="n">
        <f aca="false">$M27 - BM27 + (($K27) + ($L27))/2</f>
        <v>72.1</v>
      </c>
      <c r="BQ27" s="523" t="n">
        <f aca="false">$M27-BL27+$L27</f>
        <v>110.1</v>
      </c>
      <c r="BR27" s="545" t="n">
        <f aca="false">BQ27-BO27</f>
        <v>78.5</v>
      </c>
      <c r="BS27" s="542" t="n">
        <f aca="false">LANGHIAN_PARAM_GTS12!$E$346</f>
        <v>-8.12</v>
      </c>
      <c r="BT27" s="543" t="n">
        <f aca="false">LANGHIAN_PARAM_GTS12!$E$336</f>
        <v>5.48377777777778</v>
      </c>
      <c r="BU27" s="542" t="n">
        <f aca="false">LANGHIAN_PARAM_GTS12!$E$347</f>
        <v>17.68</v>
      </c>
      <c r="BV27" s="523" t="n">
        <f aca="false">$M27-BU27+$K27</f>
        <v>57.32</v>
      </c>
      <c r="BW27" s="544" t="n">
        <f aca="false">$M27 - BT27 + (($K27) + ($L27))/2</f>
        <v>94.5162222222222</v>
      </c>
      <c r="BX27" s="523" t="n">
        <f aca="false">$M27-BS27+$L27</f>
        <v>133.12</v>
      </c>
      <c r="BY27" s="545" t="n">
        <f aca="false">BX27-BV27</f>
        <v>75.8</v>
      </c>
      <c r="BZ27" s="595" t="n">
        <f aca="false">LANGHIAN_PARAM_GTS12!$E$384</f>
        <v>33</v>
      </c>
      <c r="CA27" s="596" t="n">
        <f aca="false">LANGHIAN_PARAM_GTS12!$E$383</f>
        <v>33</v>
      </c>
      <c r="CB27" s="595" t="n">
        <f aca="false">LANGHIAN_PARAM_GTS12!$E$385</f>
        <v>33</v>
      </c>
      <c r="CC27" s="597" t="n">
        <f aca="false">$M27-CB27+$K27</f>
        <v>42</v>
      </c>
      <c r="CD27" s="598" t="n">
        <f aca="false">$M27 - CA27 + (($K27) + ($L27))/2</f>
        <v>67</v>
      </c>
      <c r="CE27" s="597" t="n">
        <f aca="false">$M27-BZ27+$L27</f>
        <v>92</v>
      </c>
      <c r="CF27" s="599" t="n">
        <f aca="false">CE27-CC27</f>
        <v>50</v>
      </c>
      <c r="CG27" s="595" t="n">
        <f aca="false">LANGHIAN_PARAM_GTS12!$E$403</f>
        <v>-9</v>
      </c>
      <c r="CH27" s="596" t="n">
        <f aca="false">LANGHIAN_PARAM_GTS12!$E$402</f>
        <v>-9</v>
      </c>
      <c r="CI27" s="595" t="n">
        <f aca="false">LANGHIAN_PARAM_GTS12!$E$404</f>
        <v>-9</v>
      </c>
      <c r="CJ27" s="597" t="n">
        <f aca="false">$M27-CI27+$K27</f>
        <v>84</v>
      </c>
      <c r="CK27" s="598" t="n">
        <f aca="false">$M27 - CH27 + (($K27) + ($L27))/2</f>
        <v>109</v>
      </c>
      <c r="CL27" s="597" t="n">
        <f aca="false">$M27-CG27+$L27</f>
        <v>134</v>
      </c>
      <c r="CM27" s="599" t="n">
        <f aca="false">CL27-CJ27</f>
        <v>50</v>
      </c>
      <c r="CN27" s="546" t="n">
        <f aca="false">LANGHIAN_PARAM_GTS12!$E$426</f>
        <v>4</v>
      </c>
      <c r="CO27" s="547" t="n">
        <f aca="false">LANGHIAN_PARAM_GTS12!$E$425</f>
        <v>4</v>
      </c>
      <c r="CP27" s="546" t="n">
        <f aca="false">LANGHIAN_PARAM_GTS12!$E$427</f>
        <v>4</v>
      </c>
      <c r="CQ27" s="548" t="n">
        <f aca="false">$M27-CP27+$K27</f>
        <v>71</v>
      </c>
      <c r="CR27" s="549" t="n">
        <f aca="false">$M27 - CO27 + (($K27) + ($L27))/2</f>
        <v>96</v>
      </c>
      <c r="CS27" s="548" t="n">
        <f aca="false">$M27-CN27+$L27</f>
        <v>121</v>
      </c>
      <c r="CT27" s="550" t="n">
        <f aca="false">CS27-CQ27</f>
        <v>50</v>
      </c>
      <c r="CU27" s="546" t="n">
        <f aca="false">LANGHIAN_PARAM_GTS12!$E$449</f>
        <v>-1</v>
      </c>
      <c r="CV27" s="547" t="n">
        <f aca="false">LANGHIAN_PARAM_GTS12!$E$448</f>
        <v>-1</v>
      </c>
      <c r="CW27" s="546" t="n">
        <f aca="false">LANGHIAN_PARAM_GTS12!$E$450</f>
        <v>-1</v>
      </c>
      <c r="CX27" s="548" t="n">
        <f aca="false">$M27-CW27+$K27</f>
        <v>76</v>
      </c>
      <c r="CY27" s="549" t="n">
        <f aca="false">$M27 - CV27 + (($K27) + ($L27))/2</f>
        <v>101</v>
      </c>
      <c r="CZ27" s="548" t="n">
        <f aca="false">$M27-CU27+$L27</f>
        <v>126</v>
      </c>
      <c r="DA27" s="550" t="n">
        <f aca="false">CZ27-CX27</f>
        <v>50</v>
      </c>
      <c r="DB27" s="542" t="n">
        <f aca="false">LANGHIAN_PARAM_GTS12!$E$489</f>
        <v>-14.6</v>
      </c>
      <c r="DC27" s="543" t="n">
        <f aca="false">LANGHIAN_PARAM_GTS12!$E$481</f>
        <v>1.767055875</v>
      </c>
      <c r="DD27" s="542" t="n">
        <f aca="false">LANGHIAN_PARAM_GTS12!$E$490</f>
        <v>33</v>
      </c>
      <c r="DE27" s="523" t="n">
        <f aca="false">$M27-DD27+$K27</f>
        <v>42</v>
      </c>
      <c r="DF27" s="544" t="n">
        <f aca="false">$M27 - DC27 + (($K27) + ($L27))/2</f>
        <v>98.232944125</v>
      </c>
      <c r="DG27" s="523" t="n">
        <f aca="false">$M27-DB27+$L27</f>
        <v>139.6</v>
      </c>
      <c r="DH27" s="545" t="n">
        <f aca="false">DG27-DE27</f>
        <v>97.6</v>
      </c>
    </row>
    <row r="28" customFormat="false" ht="22.5" hidden="false" customHeight="false" outlineLevel="0" collapsed="false">
      <c r="B28" s="536" t="s">
        <v>548</v>
      </c>
      <c r="C28" s="539" t="s">
        <v>549</v>
      </c>
      <c r="D28" s="538" t="n">
        <v>48.24180494</v>
      </c>
      <c r="E28" s="538" t="n">
        <v>-2.00862451</v>
      </c>
      <c r="F28" s="537" t="s">
        <v>488</v>
      </c>
      <c r="G28" s="539" t="s">
        <v>496</v>
      </c>
      <c r="H28" s="537" t="n">
        <v>11.6</v>
      </c>
      <c r="I28" s="537" t="n">
        <v>16</v>
      </c>
      <c r="J28" s="539" t="s">
        <v>324</v>
      </c>
      <c r="K28" s="537" t="n">
        <v>0</v>
      </c>
      <c r="L28" s="537" t="n">
        <v>50</v>
      </c>
      <c r="M28" s="603" t="n">
        <v>70</v>
      </c>
      <c r="N28" s="541" t="s">
        <v>545</v>
      </c>
      <c r="O28" s="542" t="n">
        <f aca="false">LANGHIAN_PARAM_GTS12!$E$89</f>
        <v>24.65</v>
      </c>
      <c r="P28" s="543" t="n">
        <f aca="false">LANGHIAN_PARAM_GTS12!$E$84</f>
        <v>91.3445161290322</v>
      </c>
      <c r="Q28" s="542" t="n">
        <f aca="false">LANGHIAN_PARAM_GTS12!$E$90</f>
        <v>158.23</v>
      </c>
      <c r="R28" s="523" t="n">
        <f aca="false">$M28-Q28+$K28</f>
        <v>-88.23</v>
      </c>
      <c r="S28" s="544" t="n">
        <f aca="false">$M28 - P28 + (($K28) + ($L28))/2</f>
        <v>3.65548387096776</v>
      </c>
      <c r="T28" s="523" t="n">
        <f aca="false">$M28-O28+$L28</f>
        <v>95.35</v>
      </c>
      <c r="U28" s="545" t="n">
        <f aca="false">T28-R28</f>
        <v>183.58</v>
      </c>
      <c r="V28" s="542" t="n">
        <f aca="false">LANGHIAN_PARAM_GTS12!$E$58</f>
        <v>66.0846</v>
      </c>
      <c r="W28" s="543" t="n">
        <f aca="false">LANGHIAN_PARAM_GTS12!$E$53</f>
        <v>103.552</v>
      </c>
      <c r="X28" s="542" t="n">
        <f aca="false">LANGHIAN_PARAM_GTS12!$E$59</f>
        <v>138.355</v>
      </c>
      <c r="Y28" s="523" t="n">
        <f aca="false">$M28-X28+$K28</f>
        <v>-68.355</v>
      </c>
      <c r="Z28" s="544" t="n">
        <f aca="false">$M28 - W28 + (($K28) + ($L28))/2</f>
        <v>-8.55200000000001</v>
      </c>
      <c r="AA28" s="523" t="n">
        <f aca="false">$M28-V28+$L28</f>
        <v>53.9154</v>
      </c>
      <c r="AB28" s="545" t="n">
        <f aca="false">AA28-Y28</f>
        <v>122.2704</v>
      </c>
      <c r="AC28" s="542" t="n">
        <f aca="false">LANGHIAN_PARAM_GTS12!$E$149</f>
        <v>-29</v>
      </c>
      <c r="AD28" s="543" t="n">
        <f aca="false">LANGHIAN_PARAM_GTS12!$E$144</f>
        <v>-0.297592904074468</v>
      </c>
      <c r="AE28" s="542" t="n">
        <f aca="false">LANGHIAN_PARAM_GTS12!$E$150</f>
        <v>33.9016</v>
      </c>
      <c r="AF28" s="523" t="n">
        <f aca="false">$M28-AE28+$K28</f>
        <v>36.0984</v>
      </c>
      <c r="AG28" s="544" t="n">
        <f aca="false">$M28 - AD28 + (($K28) + ($L28))/2</f>
        <v>95.2975929040745</v>
      </c>
      <c r="AH28" s="523" t="n">
        <f aca="false">$M28-AC28+$L28</f>
        <v>149</v>
      </c>
      <c r="AI28" s="545" t="n">
        <f aca="false">AH28-AF28</f>
        <v>112.9016</v>
      </c>
      <c r="AJ28" s="542" t="n">
        <f aca="false">LANGHIAN_PARAM_GTS12!$E$176</f>
        <v>8.3028</v>
      </c>
      <c r="AK28" s="543" t="n">
        <f aca="false">LANGHIAN_PARAM_GTS12!$E$171</f>
        <v>24.8385833333333</v>
      </c>
      <c r="AL28" s="542" t="n">
        <f aca="false">LANGHIAN_PARAM_GTS12!$E$177</f>
        <v>41.5285</v>
      </c>
      <c r="AM28" s="523" t="n">
        <f aca="false">$M28-AL28+$K28</f>
        <v>28.4715</v>
      </c>
      <c r="AN28" s="544" t="n">
        <f aca="false">$M28 - AK28 + (($K28) + ($L28))/2</f>
        <v>70.1614166666667</v>
      </c>
      <c r="AO28" s="523" t="n">
        <f aca="false">$M28-AJ28+$L28</f>
        <v>111.6972</v>
      </c>
      <c r="AP28" s="545" t="n">
        <f aca="false">AO28-AM28</f>
        <v>83.2257</v>
      </c>
      <c r="AQ28" s="542" t="n">
        <f aca="false">LANGHIAN_PARAM_GTS12!$E$265</f>
        <v>-34</v>
      </c>
      <c r="AR28" s="543" t="n">
        <f aca="false">LANGHIAN_PARAM_GTS12!$E$260</f>
        <v>5.53660721597826</v>
      </c>
      <c r="AS28" s="542" t="n">
        <f aca="false">LANGHIAN_PARAM_GTS12!$E$266</f>
        <v>41.83955</v>
      </c>
      <c r="AT28" s="523" t="n">
        <f aca="false">$M28-AS28+$K28</f>
        <v>28.16045</v>
      </c>
      <c r="AU28" s="544" t="n">
        <f aca="false">$M28 - AR28 + (($K28) + ($L28))/2</f>
        <v>89.4633927840217</v>
      </c>
      <c r="AV28" s="523" t="n">
        <f aca="false">$M28-AQ28+$L28</f>
        <v>154</v>
      </c>
      <c r="AW28" s="545" t="n">
        <f aca="false">AV28-AT28</f>
        <v>125.83955</v>
      </c>
      <c r="AX28" s="542" t="n">
        <f aca="false">LANGHIAN_PARAM_GTS12!$E$242</f>
        <v>-11</v>
      </c>
      <c r="AY28" s="543" t="n">
        <f aca="false">LANGHIAN_PARAM_GTS12!$E$237</f>
        <v>20.2</v>
      </c>
      <c r="AZ28" s="542" t="n">
        <f aca="false">LANGHIAN_PARAM_GTS12!$E$243</f>
        <v>50.2</v>
      </c>
      <c r="BA28" s="523" t="n">
        <f aca="false">$M28-AZ28+$K28</f>
        <v>19.8</v>
      </c>
      <c r="BB28" s="544" t="n">
        <f aca="false">$M28 - AY28 + (($K28) + ($L28))/2</f>
        <v>74.8</v>
      </c>
      <c r="BC28" s="523" t="n">
        <f aca="false">$M28-AX28+$L28</f>
        <v>131</v>
      </c>
      <c r="BD28" s="545" t="n">
        <f aca="false">BC28-BA28</f>
        <v>111.2</v>
      </c>
      <c r="BE28" s="542" t="n">
        <f aca="false">LANGHIAN_PARAM_GTS12!$E$303</f>
        <v>35.4300639999998</v>
      </c>
      <c r="BF28" s="543" t="n">
        <f aca="false">LANGHIAN_PARAM_GTS12!$E$293</f>
        <v>61.4333666666667</v>
      </c>
      <c r="BG28" s="542" t="n">
        <f aca="false">LANGHIAN_PARAM_GTS12!$E$304</f>
        <v>86.760971</v>
      </c>
      <c r="BH28" s="523" t="n">
        <f aca="false">$M28-BG28+$K28</f>
        <v>-16.760971</v>
      </c>
      <c r="BI28" s="544" t="n">
        <f aca="false">$M28 - BF28 + (($K28) + ($L28))/2</f>
        <v>33.5666333333333</v>
      </c>
      <c r="BJ28" s="523" t="n">
        <f aca="false">$M28-BE28+$L28</f>
        <v>84.5699360000002</v>
      </c>
      <c r="BK28" s="545" t="n">
        <f aca="false">BJ28-BH28</f>
        <v>101.330907</v>
      </c>
      <c r="BL28" s="542" t="n">
        <f aca="false">LANGHIAN_PARAM_GTS12!$E$536</f>
        <v>14.9</v>
      </c>
      <c r="BM28" s="543" t="n">
        <f aca="false">LANGHIAN_PARAM_GTS12!$E$528</f>
        <v>27.9</v>
      </c>
      <c r="BN28" s="542" t="n">
        <f aca="false">LANGHIAN_PARAM_GTS12!$E$537</f>
        <v>43.4</v>
      </c>
      <c r="BO28" s="523" t="n">
        <f aca="false">$M28-BN28+$K28</f>
        <v>26.6</v>
      </c>
      <c r="BP28" s="544" t="n">
        <f aca="false">$M28 - BM28 + (($K28) + ($L28))/2</f>
        <v>67.1</v>
      </c>
      <c r="BQ28" s="523" t="n">
        <f aca="false">$M28-BL28+$L28</f>
        <v>105.1</v>
      </c>
      <c r="BR28" s="545" t="n">
        <f aca="false">BQ28-BO28</f>
        <v>78.5</v>
      </c>
      <c r="BS28" s="542" t="n">
        <f aca="false">LANGHIAN_PARAM_GTS12!$E$346</f>
        <v>-8.12</v>
      </c>
      <c r="BT28" s="543" t="n">
        <f aca="false">LANGHIAN_PARAM_GTS12!$E$336</f>
        <v>5.48377777777778</v>
      </c>
      <c r="BU28" s="542" t="n">
        <f aca="false">LANGHIAN_PARAM_GTS12!$E$347</f>
        <v>17.68</v>
      </c>
      <c r="BV28" s="523" t="n">
        <f aca="false">$M28-BU28+$K28</f>
        <v>52.32</v>
      </c>
      <c r="BW28" s="544" t="n">
        <f aca="false">$M28 - BT28 + (($K28) + ($L28))/2</f>
        <v>89.5162222222222</v>
      </c>
      <c r="BX28" s="523" t="n">
        <f aca="false">$M28-BS28+$L28</f>
        <v>128.12</v>
      </c>
      <c r="BY28" s="545" t="n">
        <f aca="false">BX28-BV28</f>
        <v>75.8</v>
      </c>
      <c r="BZ28" s="595" t="n">
        <f aca="false">LANGHIAN_PARAM_GTS12!$E$384</f>
        <v>33</v>
      </c>
      <c r="CA28" s="596" t="n">
        <f aca="false">LANGHIAN_PARAM_GTS12!$E$383</f>
        <v>33</v>
      </c>
      <c r="CB28" s="595" t="n">
        <f aca="false">LANGHIAN_PARAM_GTS12!$E$385</f>
        <v>33</v>
      </c>
      <c r="CC28" s="597" t="n">
        <f aca="false">$M28-CB28+$K28</f>
        <v>37</v>
      </c>
      <c r="CD28" s="598" t="n">
        <f aca="false">$M28 - CA28 + (($K28) + ($L28))/2</f>
        <v>62</v>
      </c>
      <c r="CE28" s="597" t="n">
        <f aca="false">$M28-BZ28+$L28</f>
        <v>87</v>
      </c>
      <c r="CF28" s="599" t="n">
        <f aca="false">CE28-CC28</f>
        <v>50</v>
      </c>
      <c r="CG28" s="595" t="n">
        <f aca="false">LANGHIAN_PARAM_GTS12!$E$403</f>
        <v>-9</v>
      </c>
      <c r="CH28" s="596" t="n">
        <f aca="false">LANGHIAN_PARAM_GTS12!$E$402</f>
        <v>-9</v>
      </c>
      <c r="CI28" s="595" t="n">
        <f aca="false">LANGHIAN_PARAM_GTS12!$E$404</f>
        <v>-9</v>
      </c>
      <c r="CJ28" s="597" t="n">
        <f aca="false">$M28-CI28+$K28</f>
        <v>79</v>
      </c>
      <c r="CK28" s="598" t="n">
        <f aca="false">$M28 - CH28 + (($K28) + ($L28))/2</f>
        <v>104</v>
      </c>
      <c r="CL28" s="597" t="n">
        <f aca="false">$M28-CG28+$L28</f>
        <v>129</v>
      </c>
      <c r="CM28" s="599" t="n">
        <f aca="false">CL28-CJ28</f>
        <v>50</v>
      </c>
      <c r="CN28" s="546" t="n">
        <f aca="false">LANGHIAN_PARAM_GTS12!$E$426</f>
        <v>4</v>
      </c>
      <c r="CO28" s="547" t="n">
        <f aca="false">LANGHIAN_PARAM_GTS12!$E$425</f>
        <v>4</v>
      </c>
      <c r="CP28" s="546" t="n">
        <f aca="false">LANGHIAN_PARAM_GTS12!$E$427</f>
        <v>4</v>
      </c>
      <c r="CQ28" s="548" t="n">
        <f aca="false">$M28-CP28+$K28</f>
        <v>66</v>
      </c>
      <c r="CR28" s="549" t="n">
        <f aca="false">$M28 - CO28 + (($K28) + ($L28))/2</f>
        <v>91</v>
      </c>
      <c r="CS28" s="548" t="n">
        <f aca="false">$M28-CN28+$L28</f>
        <v>116</v>
      </c>
      <c r="CT28" s="550" t="n">
        <f aca="false">CS28-CQ28</f>
        <v>50</v>
      </c>
      <c r="CU28" s="546" t="n">
        <f aca="false">LANGHIAN_PARAM_GTS12!$E$449</f>
        <v>-1</v>
      </c>
      <c r="CV28" s="547" t="n">
        <f aca="false">LANGHIAN_PARAM_GTS12!$E$448</f>
        <v>-1</v>
      </c>
      <c r="CW28" s="546" t="n">
        <f aca="false">LANGHIAN_PARAM_GTS12!$E$450</f>
        <v>-1</v>
      </c>
      <c r="CX28" s="548" t="n">
        <f aca="false">$M28-CW28+$K28</f>
        <v>71</v>
      </c>
      <c r="CY28" s="549" t="n">
        <f aca="false">$M28 - CV28 + (($K28) + ($L28))/2</f>
        <v>96</v>
      </c>
      <c r="CZ28" s="548" t="n">
        <f aca="false">$M28-CU28+$L28</f>
        <v>121</v>
      </c>
      <c r="DA28" s="550" t="n">
        <f aca="false">CZ28-CX28</f>
        <v>50</v>
      </c>
      <c r="DB28" s="542" t="n">
        <f aca="false">LANGHIAN_PARAM_GTS12!$E$489</f>
        <v>-14.6</v>
      </c>
      <c r="DC28" s="543" t="n">
        <f aca="false">LANGHIAN_PARAM_GTS12!$E$481</f>
        <v>1.767055875</v>
      </c>
      <c r="DD28" s="542" t="n">
        <f aca="false">LANGHIAN_PARAM_GTS12!$E$490</f>
        <v>33</v>
      </c>
      <c r="DE28" s="523" t="n">
        <f aca="false">$M28-DD28+$K28</f>
        <v>37</v>
      </c>
      <c r="DF28" s="544" t="n">
        <f aca="false">$M28 - DC28 + (($K28) + ($L28))/2</f>
        <v>93.232944125</v>
      </c>
      <c r="DG28" s="523" t="n">
        <f aca="false">$M28-DB28+$L28</f>
        <v>134.6</v>
      </c>
      <c r="DH28" s="545" t="n">
        <f aca="false">DG28-DE28</f>
        <v>97.6</v>
      </c>
    </row>
    <row r="29" customFormat="false" ht="33.75" hidden="false" customHeight="false" outlineLevel="0" collapsed="false">
      <c r="B29" s="536" t="s">
        <v>550</v>
      </c>
      <c r="C29" s="539" t="s">
        <v>551</v>
      </c>
      <c r="D29" s="538" t="n">
        <v>48.25590923</v>
      </c>
      <c r="E29" s="538" t="n">
        <v>-2.05604079</v>
      </c>
      <c r="F29" s="537" t="s">
        <v>488</v>
      </c>
      <c r="G29" s="539" t="s">
        <v>496</v>
      </c>
      <c r="H29" s="537" t="n">
        <v>11.6</v>
      </c>
      <c r="I29" s="537" t="n">
        <v>16</v>
      </c>
      <c r="J29" s="537" t="s">
        <v>324</v>
      </c>
      <c r="K29" s="537" t="n">
        <v>0</v>
      </c>
      <c r="L29" s="537" t="n">
        <v>50</v>
      </c>
      <c r="M29" s="603" t="n">
        <v>65</v>
      </c>
      <c r="N29" s="541" t="s">
        <v>545</v>
      </c>
      <c r="O29" s="542" t="n">
        <f aca="false">LANGHIAN_PARAM_GTS12!$E$89</f>
        <v>24.65</v>
      </c>
      <c r="P29" s="543" t="n">
        <f aca="false">LANGHIAN_PARAM_GTS12!$E$84</f>
        <v>91.3445161290322</v>
      </c>
      <c r="Q29" s="542" t="n">
        <f aca="false">LANGHIAN_PARAM_GTS12!$E$90</f>
        <v>158.23</v>
      </c>
      <c r="R29" s="523" t="n">
        <f aca="false">$M29-Q29+$K29</f>
        <v>-93.23</v>
      </c>
      <c r="S29" s="544" t="n">
        <f aca="false">$M29 - P29 + (($K29) + ($L29))/2</f>
        <v>-1.34451612903224</v>
      </c>
      <c r="T29" s="523" t="n">
        <f aca="false">$M29-O29+$L29</f>
        <v>90.35</v>
      </c>
      <c r="U29" s="545" t="n">
        <f aca="false">T29-R29</f>
        <v>183.58</v>
      </c>
      <c r="V29" s="542" t="n">
        <f aca="false">LANGHIAN_PARAM_GTS12!$E$58</f>
        <v>66.0846</v>
      </c>
      <c r="W29" s="543" t="n">
        <f aca="false">LANGHIAN_PARAM_GTS12!$E$53</f>
        <v>103.552</v>
      </c>
      <c r="X29" s="542" t="n">
        <f aca="false">LANGHIAN_PARAM_GTS12!$E$59</f>
        <v>138.355</v>
      </c>
      <c r="Y29" s="523" t="n">
        <f aca="false">$M29-X29+$K29</f>
        <v>-73.355</v>
      </c>
      <c r="Z29" s="544" t="n">
        <f aca="false">$M29 - W29 + (($K29) + ($L29))/2</f>
        <v>-13.552</v>
      </c>
      <c r="AA29" s="523" t="n">
        <f aca="false">$M29-V29+$L29</f>
        <v>48.9154</v>
      </c>
      <c r="AB29" s="545" t="n">
        <f aca="false">AA29-Y29</f>
        <v>122.2704</v>
      </c>
      <c r="AC29" s="542" t="n">
        <f aca="false">LANGHIAN_PARAM_GTS12!$E$149</f>
        <v>-29</v>
      </c>
      <c r="AD29" s="543" t="n">
        <f aca="false">LANGHIAN_PARAM_GTS12!$E$144</f>
        <v>-0.297592904074468</v>
      </c>
      <c r="AE29" s="542" t="n">
        <f aca="false">LANGHIAN_PARAM_GTS12!$E$150</f>
        <v>33.9016</v>
      </c>
      <c r="AF29" s="523" t="n">
        <f aca="false">$M29-AE29+$K29</f>
        <v>31.0984</v>
      </c>
      <c r="AG29" s="544" t="n">
        <f aca="false">$M29 - AD29 + (($K29) + ($L29))/2</f>
        <v>90.2975929040745</v>
      </c>
      <c r="AH29" s="523" t="n">
        <f aca="false">$M29-AC29+$L29</f>
        <v>144</v>
      </c>
      <c r="AI29" s="545" t="n">
        <f aca="false">AH29-AF29</f>
        <v>112.9016</v>
      </c>
      <c r="AJ29" s="542" t="n">
        <f aca="false">LANGHIAN_PARAM_GTS12!$E$176</f>
        <v>8.3028</v>
      </c>
      <c r="AK29" s="543" t="n">
        <f aca="false">LANGHIAN_PARAM_GTS12!$E$171</f>
        <v>24.8385833333333</v>
      </c>
      <c r="AL29" s="542" t="n">
        <f aca="false">LANGHIAN_PARAM_GTS12!$E$177</f>
        <v>41.5285</v>
      </c>
      <c r="AM29" s="523" t="n">
        <f aca="false">$M29-AL29+$K29</f>
        <v>23.4715</v>
      </c>
      <c r="AN29" s="544" t="n">
        <f aca="false">$M29 - AK29 + (($K29) + ($L29))/2</f>
        <v>65.1614166666667</v>
      </c>
      <c r="AO29" s="523" t="n">
        <f aca="false">$M29-AJ29+$L29</f>
        <v>106.6972</v>
      </c>
      <c r="AP29" s="545" t="n">
        <f aca="false">AO29-AM29</f>
        <v>83.2257</v>
      </c>
      <c r="AQ29" s="542" t="n">
        <f aca="false">LANGHIAN_PARAM_GTS12!$E$265</f>
        <v>-34</v>
      </c>
      <c r="AR29" s="543" t="n">
        <f aca="false">LANGHIAN_PARAM_GTS12!$E$260</f>
        <v>5.53660721597826</v>
      </c>
      <c r="AS29" s="542" t="n">
        <f aca="false">LANGHIAN_PARAM_GTS12!$E$266</f>
        <v>41.83955</v>
      </c>
      <c r="AT29" s="523" t="n">
        <f aca="false">$M29-AS29+$K29</f>
        <v>23.16045</v>
      </c>
      <c r="AU29" s="544" t="n">
        <f aca="false">$M29 - AR29 + (($K29) + ($L29))/2</f>
        <v>84.4633927840217</v>
      </c>
      <c r="AV29" s="523" t="n">
        <f aca="false">$M29-AQ29+$L29</f>
        <v>149</v>
      </c>
      <c r="AW29" s="545" t="n">
        <f aca="false">AV29-AT29</f>
        <v>125.83955</v>
      </c>
      <c r="AX29" s="542" t="n">
        <f aca="false">LANGHIAN_PARAM_GTS12!$E$242</f>
        <v>-11</v>
      </c>
      <c r="AY29" s="543" t="n">
        <f aca="false">LANGHIAN_PARAM_GTS12!$E$237</f>
        <v>20.2</v>
      </c>
      <c r="AZ29" s="542" t="n">
        <f aca="false">LANGHIAN_PARAM_GTS12!$E$243</f>
        <v>50.2</v>
      </c>
      <c r="BA29" s="523" t="n">
        <f aca="false">$M29-AZ29+$K29</f>
        <v>14.8</v>
      </c>
      <c r="BB29" s="544" t="n">
        <f aca="false">$M29 - AY29 + (($K29) + ($L29))/2</f>
        <v>69.8</v>
      </c>
      <c r="BC29" s="523" t="n">
        <f aca="false">$M29-AX29+$L29</f>
        <v>126</v>
      </c>
      <c r="BD29" s="545" t="n">
        <f aca="false">BC29-BA29</f>
        <v>111.2</v>
      </c>
      <c r="BE29" s="542" t="n">
        <f aca="false">LANGHIAN_PARAM_GTS12!$E$303</f>
        <v>35.4300639999998</v>
      </c>
      <c r="BF29" s="543" t="n">
        <f aca="false">LANGHIAN_PARAM_GTS12!$E$293</f>
        <v>61.4333666666667</v>
      </c>
      <c r="BG29" s="542" t="n">
        <f aca="false">LANGHIAN_PARAM_GTS12!$E$304</f>
        <v>86.760971</v>
      </c>
      <c r="BH29" s="523" t="n">
        <f aca="false">$M29-BG29+$K29</f>
        <v>-21.760971</v>
      </c>
      <c r="BI29" s="544" t="n">
        <f aca="false">$M29 - BF29 + (($K29) + ($L29))/2</f>
        <v>28.5666333333333</v>
      </c>
      <c r="BJ29" s="523" t="n">
        <f aca="false">$M29-BE29+$L29</f>
        <v>79.5699360000002</v>
      </c>
      <c r="BK29" s="545" t="n">
        <f aca="false">BJ29-BH29</f>
        <v>101.330907</v>
      </c>
      <c r="BL29" s="542" t="n">
        <f aca="false">LANGHIAN_PARAM_GTS12!$E$536</f>
        <v>14.9</v>
      </c>
      <c r="BM29" s="543" t="n">
        <f aca="false">LANGHIAN_PARAM_GTS12!$E$528</f>
        <v>27.9</v>
      </c>
      <c r="BN29" s="542" t="n">
        <f aca="false">LANGHIAN_PARAM_GTS12!$E$537</f>
        <v>43.4</v>
      </c>
      <c r="BO29" s="523" t="n">
        <f aca="false">$M29-BN29+$K29</f>
        <v>21.6</v>
      </c>
      <c r="BP29" s="544" t="n">
        <f aca="false">$M29 - BM29 + (($K29) + ($L29))/2</f>
        <v>62.1</v>
      </c>
      <c r="BQ29" s="523" t="n">
        <f aca="false">$M29-BL29+$L29</f>
        <v>100.1</v>
      </c>
      <c r="BR29" s="545" t="n">
        <f aca="false">BQ29-BO29</f>
        <v>78.5</v>
      </c>
      <c r="BS29" s="542" t="n">
        <f aca="false">LANGHIAN_PARAM_GTS12!$E$346</f>
        <v>-8.12</v>
      </c>
      <c r="BT29" s="543" t="n">
        <f aca="false">LANGHIAN_PARAM_GTS12!$E$336</f>
        <v>5.48377777777778</v>
      </c>
      <c r="BU29" s="542" t="n">
        <f aca="false">LANGHIAN_PARAM_GTS12!$E$347</f>
        <v>17.68</v>
      </c>
      <c r="BV29" s="523" t="n">
        <f aca="false">$M29-BU29+$K29</f>
        <v>47.32</v>
      </c>
      <c r="BW29" s="544" t="n">
        <f aca="false">$M29 - BT29 + (($K29) + ($L29))/2</f>
        <v>84.5162222222222</v>
      </c>
      <c r="BX29" s="523" t="n">
        <f aca="false">$M29-BS29+$L29</f>
        <v>123.12</v>
      </c>
      <c r="BY29" s="545" t="n">
        <f aca="false">BX29-BV29</f>
        <v>75.8</v>
      </c>
      <c r="BZ29" s="595" t="n">
        <f aca="false">LANGHIAN_PARAM_GTS12!$E$384</f>
        <v>33</v>
      </c>
      <c r="CA29" s="596" t="n">
        <f aca="false">LANGHIAN_PARAM_GTS12!$E$383</f>
        <v>33</v>
      </c>
      <c r="CB29" s="595" t="n">
        <f aca="false">LANGHIAN_PARAM_GTS12!$E$385</f>
        <v>33</v>
      </c>
      <c r="CC29" s="597" t="n">
        <f aca="false">$M29-CB29+$K29</f>
        <v>32</v>
      </c>
      <c r="CD29" s="598" t="n">
        <f aca="false">$M29 - CA29 + (($K29) + ($L29))/2</f>
        <v>57</v>
      </c>
      <c r="CE29" s="597" t="n">
        <f aca="false">$M29-BZ29+$L29</f>
        <v>82</v>
      </c>
      <c r="CF29" s="599" t="n">
        <f aca="false">CE29-CC29</f>
        <v>50</v>
      </c>
      <c r="CG29" s="595" t="n">
        <f aca="false">LANGHIAN_PARAM_GTS12!$E$403</f>
        <v>-9</v>
      </c>
      <c r="CH29" s="596" t="n">
        <f aca="false">LANGHIAN_PARAM_GTS12!$E$402</f>
        <v>-9</v>
      </c>
      <c r="CI29" s="595" t="n">
        <f aca="false">LANGHIAN_PARAM_GTS12!$E$404</f>
        <v>-9</v>
      </c>
      <c r="CJ29" s="597" t="n">
        <f aca="false">$M29-CI29+$K29</f>
        <v>74</v>
      </c>
      <c r="CK29" s="598" t="n">
        <f aca="false">$M29 - CH29 + (($K29) + ($L29))/2</f>
        <v>99</v>
      </c>
      <c r="CL29" s="597" t="n">
        <f aca="false">$M29-CG29+$L29</f>
        <v>124</v>
      </c>
      <c r="CM29" s="599" t="n">
        <f aca="false">CL29-CJ29</f>
        <v>50</v>
      </c>
      <c r="CN29" s="546" t="n">
        <f aca="false">LANGHIAN_PARAM_GTS12!$E$426</f>
        <v>4</v>
      </c>
      <c r="CO29" s="547" t="n">
        <f aca="false">LANGHIAN_PARAM_GTS12!$E$425</f>
        <v>4</v>
      </c>
      <c r="CP29" s="546" t="n">
        <f aca="false">LANGHIAN_PARAM_GTS12!$E$427</f>
        <v>4</v>
      </c>
      <c r="CQ29" s="548" t="n">
        <f aca="false">$M29-CP29+$K29</f>
        <v>61</v>
      </c>
      <c r="CR29" s="549" t="n">
        <f aca="false">$M29 - CO29 + (($K29) + ($L29))/2</f>
        <v>86</v>
      </c>
      <c r="CS29" s="548" t="n">
        <f aca="false">$M29-CN29+$L29</f>
        <v>111</v>
      </c>
      <c r="CT29" s="550" t="n">
        <f aca="false">CS29-CQ29</f>
        <v>50</v>
      </c>
      <c r="CU29" s="546" t="n">
        <f aca="false">LANGHIAN_PARAM_GTS12!$E$449</f>
        <v>-1</v>
      </c>
      <c r="CV29" s="547" t="n">
        <f aca="false">LANGHIAN_PARAM_GTS12!$E$448</f>
        <v>-1</v>
      </c>
      <c r="CW29" s="546" t="n">
        <f aca="false">LANGHIAN_PARAM_GTS12!$E$450</f>
        <v>-1</v>
      </c>
      <c r="CX29" s="548" t="n">
        <f aca="false">$M29-CW29+$K29</f>
        <v>66</v>
      </c>
      <c r="CY29" s="549" t="n">
        <f aca="false">$M29 - CV29 + (($K29) + ($L29))/2</f>
        <v>91</v>
      </c>
      <c r="CZ29" s="548" t="n">
        <f aca="false">$M29-CU29+$L29</f>
        <v>116</v>
      </c>
      <c r="DA29" s="550" t="n">
        <f aca="false">CZ29-CX29</f>
        <v>50</v>
      </c>
      <c r="DB29" s="542" t="n">
        <f aca="false">LANGHIAN_PARAM_GTS12!$E$489</f>
        <v>-14.6</v>
      </c>
      <c r="DC29" s="543" t="n">
        <f aca="false">LANGHIAN_PARAM_GTS12!$E$481</f>
        <v>1.767055875</v>
      </c>
      <c r="DD29" s="542" t="n">
        <f aca="false">LANGHIAN_PARAM_GTS12!$E$490</f>
        <v>33</v>
      </c>
      <c r="DE29" s="523" t="n">
        <f aca="false">$M29-DD29+$K29</f>
        <v>32</v>
      </c>
      <c r="DF29" s="544" t="n">
        <f aca="false">$M29 - DC29 + (($K29) + ($L29))/2</f>
        <v>88.232944125</v>
      </c>
      <c r="DG29" s="523" t="n">
        <f aca="false">$M29-DB29+$L29</f>
        <v>129.6</v>
      </c>
      <c r="DH29" s="545" t="n">
        <f aca="false">DG29-DE29</f>
        <v>97.6</v>
      </c>
    </row>
    <row r="30" customFormat="false" ht="33.75" hidden="false" customHeight="false" outlineLevel="0" collapsed="false">
      <c r="B30" s="536" t="s">
        <v>552</v>
      </c>
      <c r="C30" s="539" t="s">
        <v>553</v>
      </c>
      <c r="D30" s="538" t="n">
        <v>48.25339603</v>
      </c>
      <c r="E30" s="538" t="n">
        <v>-2.05825849</v>
      </c>
      <c r="F30" s="537" t="s">
        <v>488</v>
      </c>
      <c r="G30" s="539" t="s">
        <v>496</v>
      </c>
      <c r="H30" s="537" t="n">
        <v>11.6</v>
      </c>
      <c r="I30" s="537" t="n">
        <v>16</v>
      </c>
      <c r="J30" s="537" t="s">
        <v>324</v>
      </c>
      <c r="K30" s="537" t="n">
        <v>0</v>
      </c>
      <c r="L30" s="537" t="n">
        <v>50</v>
      </c>
      <c r="M30" s="603" t="n">
        <v>70</v>
      </c>
      <c r="N30" s="541" t="s">
        <v>545</v>
      </c>
      <c r="O30" s="542" t="n">
        <f aca="false">LANGHIAN_PARAM_GTS12!$E$89</f>
        <v>24.65</v>
      </c>
      <c r="P30" s="543" t="n">
        <f aca="false">LANGHIAN_PARAM_GTS12!$E$84</f>
        <v>91.3445161290322</v>
      </c>
      <c r="Q30" s="542" t="n">
        <f aca="false">LANGHIAN_PARAM_GTS12!$E$90</f>
        <v>158.23</v>
      </c>
      <c r="R30" s="523" t="n">
        <f aca="false">$M30-Q30+$K30</f>
        <v>-88.23</v>
      </c>
      <c r="S30" s="544" t="n">
        <f aca="false">$M30 - P30 + (($K30) + ($L30))/2</f>
        <v>3.65548387096776</v>
      </c>
      <c r="T30" s="523" t="n">
        <f aca="false">$M30-O30+$L30</f>
        <v>95.35</v>
      </c>
      <c r="U30" s="545" t="n">
        <f aca="false">T30-R30</f>
        <v>183.58</v>
      </c>
      <c r="V30" s="542" t="n">
        <f aca="false">LANGHIAN_PARAM_GTS12!$E$58</f>
        <v>66.0846</v>
      </c>
      <c r="W30" s="543" t="n">
        <f aca="false">LANGHIAN_PARAM_GTS12!$E$53</f>
        <v>103.552</v>
      </c>
      <c r="X30" s="542" t="n">
        <f aca="false">LANGHIAN_PARAM_GTS12!$E$59</f>
        <v>138.355</v>
      </c>
      <c r="Y30" s="523" t="n">
        <f aca="false">$M30-X30+$K30</f>
        <v>-68.355</v>
      </c>
      <c r="Z30" s="544" t="n">
        <f aca="false">$M30 - W30 + (($K30) + ($L30))/2</f>
        <v>-8.55200000000001</v>
      </c>
      <c r="AA30" s="523" t="n">
        <f aca="false">$M30-V30+$L30</f>
        <v>53.9154</v>
      </c>
      <c r="AB30" s="545" t="n">
        <f aca="false">AA30-Y30</f>
        <v>122.2704</v>
      </c>
      <c r="AC30" s="542" t="n">
        <f aca="false">LANGHIAN_PARAM_GTS12!$E$149</f>
        <v>-29</v>
      </c>
      <c r="AD30" s="543" t="n">
        <f aca="false">LANGHIAN_PARAM_GTS12!$E$144</f>
        <v>-0.297592904074468</v>
      </c>
      <c r="AE30" s="542" t="n">
        <f aca="false">LANGHIAN_PARAM_GTS12!$E$150</f>
        <v>33.9016</v>
      </c>
      <c r="AF30" s="523" t="n">
        <f aca="false">$M30-AE30+$K30</f>
        <v>36.0984</v>
      </c>
      <c r="AG30" s="544" t="n">
        <f aca="false">$M30 - AD30 + (($K30) + ($L30))/2</f>
        <v>95.2975929040745</v>
      </c>
      <c r="AH30" s="523" t="n">
        <f aca="false">$M30-AC30+$L30</f>
        <v>149</v>
      </c>
      <c r="AI30" s="545" t="n">
        <f aca="false">AH30-AF30</f>
        <v>112.9016</v>
      </c>
      <c r="AJ30" s="542" t="n">
        <f aca="false">LANGHIAN_PARAM_GTS12!$E$176</f>
        <v>8.3028</v>
      </c>
      <c r="AK30" s="543" t="n">
        <f aca="false">LANGHIAN_PARAM_GTS12!$E$171</f>
        <v>24.8385833333333</v>
      </c>
      <c r="AL30" s="542" t="n">
        <f aca="false">LANGHIAN_PARAM_GTS12!$E$177</f>
        <v>41.5285</v>
      </c>
      <c r="AM30" s="523" t="n">
        <f aca="false">$M30-AL30+$K30</f>
        <v>28.4715</v>
      </c>
      <c r="AN30" s="544" t="n">
        <f aca="false">$M30 - AK30 + (($K30) + ($L30))/2</f>
        <v>70.1614166666667</v>
      </c>
      <c r="AO30" s="523" t="n">
        <f aca="false">$M30-AJ30+$L30</f>
        <v>111.6972</v>
      </c>
      <c r="AP30" s="545" t="n">
        <f aca="false">AO30-AM30</f>
        <v>83.2257</v>
      </c>
      <c r="AQ30" s="542" t="n">
        <f aca="false">LANGHIAN_PARAM_GTS12!$E$265</f>
        <v>-34</v>
      </c>
      <c r="AR30" s="543" t="n">
        <f aca="false">LANGHIAN_PARAM_GTS12!$E$260</f>
        <v>5.53660721597826</v>
      </c>
      <c r="AS30" s="542" t="n">
        <f aca="false">LANGHIAN_PARAM_GTS12!$E$266</f>
        <v>41.83955</v>
      </c>
      <c r="AT30" s="523" t="n">
        <f aca="false">$M30-AS30+$K30</f>
        <v>28.16045</v>
      </c>
      <c r="AU30" s="544" t="n">
        <f aca="false">$M30 - AR30 + (($K30) + ($L30))/2</f>
        <v>89.4633927840217</v>
      </c>
      <c r="AV30" s="523" t="n">
        <f aca="false">$M30-AQ30+$L30</f>
        <v>154</v>
      </c>
      <c r="AW30" s="545" t="n">
        <f aca="false">AV30-AT30</f>
        <v>125.83955</v>
      </c>
      <c r="AX30" s="542" t="n">
        <f aca="false">LANGHIAN_PARAM_GTS12!$E$242</f>
        <v>-11</v>
      </c>
      <c r="AY30" s="543" t="n">
        <f aca="false">LANGHIAN_PARAM_GTS12!$E$237</f>
        <v>20.2</v>
      </c>
      <c r="AZ30" s="542" t="n">
        <f aca="false">LANGHIAN_PARAM_GTS12!$E$243</f>
        <v>50.2</v>
      </c>
      <c r="BA30" s="523" t="n">
        <f aca="false">$M30-AZ30+$K30</f>
        <v>19.8</v>
      </c>
      <c r="BB30" s="544" t="n">
        <f aca="false">$M30 - AY30 + (($K30) + ($L30))/2</f>
        <v>74.8</v>
      </c>
      <c r="BC30" s="523" t="n">
        <f aca="false">$M30-AX30+$L30</f>
        <v>131</v>
      </c>
      <c r="BD30" s="545" t="n">
        <f aca="false">BC30-BA30</f>
        <v>111.2</v>
      </c>
      <c r="BE30" s="542" t="n">
        <f aca="false">LANGHIAN_PARAM_GTS12!$E$303</f>
        <v>35.4300639999998</v>
      </c>
      <c r="BF30" s="543" t="n">
        <f aca="false">LANGHIAN_PARAM_GTS12!$E$293</f>
        <v>61.4333666666667</v>
      </c>
      <c r="BG30" s="542" t="n">
        <f aca="false">LANGHIAN_PARAM_GTS12!$E$304</f>
        <v>86.760971</v>
      </c>
      <c r="BH30" s="523" t="n">
        <f aca="false">$M30-BG30+$K30</f>
        <v>-16.760971</v>
      </c>
      <c r="BI30" s="544" t="n">
        <f aca="false">$M30 - BF30 + (($K30) + ($L30))/2</f>
        <v>33.5666333333333</v>
      </c>
      <c r="BJ30" s="523" t="n">
        <f aca="false">$M30-BE30+$L30</f>
        <v>84.5699360000002</v>
      </c>
      <c r="BK30" s="545" t="n">
        <f aca="false">BJ30-BH30</f>
        <v>101.330907</v>
      </c>
      <c r="BL30" s="542" t="n">
        <f aca="false">LANGHIAN_PARAM_GTS12!$E$536</f>
        <v>14.9</v>
      </c>
      <c r="BM30" s="543" t="n">
        <f aca="false">LANGHIAN_PARAM_GTS12!$E$528</f>
        <v>27.9</v>
      </c>
      <c r="BN30" s="542" t="n">
        <f aca="false">LANGHIAN_PARAM_GTS12!$E$537</f>
        <v>43.4</v>
      </c>
      <c r="BO30" s="523" t="n">
        <f aca="false">$M30-BN30+$K30</f>
        <v>26.6</v>
      </c>
      <c r="BP30" s="544" t="n">
        <f aca="false">$M30 - BM30 + (($K30) + ($L30))/2</f>
        <v>67.1</v>
      </c>
      <c r="BQ30" s="523" t="n">
        <f aca="false">$M30-BL30+$L30</f>
        <v>105.1</v>
      </c>
      <c r="BR30" s="545" t="n">
        <f aca="false">BQ30-BO30</f>
        <v>78.5</v>
      </c>
      <c r="BS30" s="542" t="n">
        <f aca="false">LANGHIAN_PARAM_GTS12!$E$346</f>
        <v>-8.12</v>
      </c>
      <c r="BT30" s="543" t="n">
        <f aca="false">LANGHIAN_PARAM_GTS12!$E$336</f>
        <v>5.48377777777778</v>
      </c>
      <c r="BU30" s="542" t="n">
        <f aca="false">LANGHIAN_PARAM_GTS12!$E$347</f>
        <v>17.68</v>
      </c>
      <c r="BV30" s="523" t="n">
        <f aca="false">$M30-BU30+$K30</f>
        <v>52.32</v>
      </c>
      <c r="BW30" s="544" t="n">
        <f aca="false">$M30 - BT30 + (($K30) + ($L30))/2</f>
        <v>89.5162222222222</v>
      </c>
      <c r="BX30" s="523" t="n">
        <f aca="false">$M30-BS30+$L30</f>
        <v>128.12</v>
      </c>
      <c r="BY30" s="545" t="n">
        <f aca="false">BX30-BV30</f>
        <v>75.8</v>
      </c>
      <c r="BZ30" s="595" t="n">
        <f aca="false">LANGHIAN_PARAM_GTS12!$E$384</f>
        <v>33</v>
      </c>
      <c r="CA30" s="596" t="n">
        <f aca="false">LANGHIAN_PARAM_GTS12!$E$383</f>
        <v>33</v>
      </c>
      <c r="CB30" s="595" t="n">
        <f aca="false">LANGHIAN_PARAM_GTS12!$E$385</f>
        <v>33</v>
      </c>
      <c r="CC30" s="597" t="n">
        <f aca="false">$M30-CB30+$K30</f>
        <v>37</v>
      </c>
      <c r="CD30" s="598" t="n">
        <f aca="false">$M30 - CA30 + (($K30) + ($L30))/2</f>
        <v>62</v>
      </c>
      <c r="CE30" s="597" t="n">
        <f aca="false">$M30-BZ30+$L30</f>
        <v>87</v>
      </c>
      <c r="CF30" s="599" t="n">
        <f aca="false">CE30-CC30</f>
        <v>50</v>
      </c>
      <c r="CG30" s="595" t="n">
        <f aca="false">LANGHIAN_PARAM_GTS12!$E$403</f>
        <v>-9</v>
      </c>
      <c r="CH30" s="596" t="n">
        <f aca="false">LANGHIAN_PARAM_GTS12!$E$402</f>
        <v>-9</v>
      </c>
      <c r="CI30" s="595" t="n">
        <f aca="false">LANGHIAN_PARAM_GTS12!$E$404</f>
        <v>-9</v>
      </c>
      <c r="CJ30" s="597" t="n">
        <f aca="false">$M30-CI30+$K30</f>
        <v>79</v>
      </c>
      <c r="CK30" s="598" t="n">
        <f aca="false">$M30 - CH30 + (($K30) + ($L30))/2</f>
        <v>104</v>
      </c>
      <c r="CL30" s="597" t="n">
        <f aca="false">$M30-CG30+$L30</f>
        <v>129</v>
      </c>
      <c r="CM30" s="599" t="n">
        <f aca="false">CL30-CJ30</f>
        <v>50</v>
      </c>
      <c r="CN30" s="546" t="n">
        <f aca="false">LANGHIAN_PARAM_GTS12!$E$426</f>
        <v>4</v>
      </c>
      <c r="CO30" s="547" t="n">
        <f aca="false">LANGHIAN_PARAM_GTS12!$E$425</f>
        <v>4</v>
      </c>
      <c r="CP30" s="546" t="n">
        <f aca="false">LANGHIAN_PARAM_GTS12!$E$427</f>
        <v>4</v>
      </c>
      <c r="CQ30" s="548" t="n">
        <f aca="false">$M30-CP30+$K30</f>
        <v>66</v>
      </c>
      <c r="CR30" s="549" t="n">
        <f aca="false">$M30 - CO30 + (($K30) + ($L30))/2</f>
        <v>91</v>
      </c>
      <c r="CS30" s="548" t="n">
        <f aca="false">$M30-CN30+$L30</f>
        <v>116</v>
      </c>
      <c r="CT30" s="550" t="n">
        <f aca="false">CS30-CQ30</f>
        <v>50</v>
      </c>
      <c r="CU30" s="546" t="n">
        <f aca="false">LANGHIAN_PARAM_GTS12!$E$449</f>
        <v>-1</v>
      </c>
      <c r="CV30" s="547" t="n">
        <f aca="false">LANGHIAN_PARAM_GTS12!$E$448</f>
        <v>-1</v>
      </c>
      <c r="CW30" s="546" t="n">
        <f aca="false">LANGHIAN_PARAM_GTS12!$E$450</f>
        <v>-1</v>
      </c>
      <c r="CX30" s="548" t="n">
        <f aca="false">$M30-CW30+$K30</f>
        <v>71</v>
      </c>
      <c r="CY30" s="549" t="n">
        <f aca="false">$M30 - CV30 + (($K30) + ($L30))/2</f>
        <v>96</v>
      </c>
      <c r="CZ30" s="548" t="n">
        <f aca="false">$M30-CU30+$L30</f>
        <v>121</v>
      </c>
      <c r="DA30" s="550" t="n">
        <f aca="false">CZ30-CX30</f>
        <v>50</v>
      </c>
      <c r="DB30" s="542" t="n">
        <f aca="false">LANGHIAN_PARAM_GTS12!$E$489</f>
        <v>-14.6</v>
      </c>
      <c r="DC30" s="543" t="n">
        <f aca="false">LANGHIAN_PARAM_GTS12!$E$481</f>
        <v>1.767055875</v>
      </c>
      <c r="DD30" s="542" t="n">
        <f aca="false">LANGHIAN_PARAM_GTS12!$E$490</f>
        <v>33</v>
      </c>
      <c r="DE30" s="523" t="n">
        <f aca="false">$M30-DD30+$K30</f>
        <v>37</v>
      </c>
      <c r="DF30" s="544" t="n">
        <f aca="false">$M30 - DC30 + (($K30) + ($L30))/2</f>
        <v>93.232944125</v>
      </c>
      <c r="DG30" s="523" t="n">
        <f aca="false">$M30-DB30+$L30</f>
        <v>134.6</v>
      </c>
      <c r="DH30" s="545" t="n">
        <f aca="false">DG30-DE30</f>
        <v>97.6</v>
      </c>
    </row>
    <row r="31" customFormat="false" ht="22.5" hidden="false" customHeight="false" outlineLevel="0" collapsed="false">
      <c r="B31" s="536" t="s">
        <v>554</v>
      </c>
      <c r="C31" s="539" t="s">
        <v>555</v>
      </c>
      <c r="D31" s="538" t="n">
        <v>47.86538298</v>
      </c>
      <c r="E31" s="538" t="n">
        <v>-1.88530174</v>
      </c>
      <c r="F31" s="537" t="s">
        <v>488</v>
      </c>
      <c r="G31" s="539" t="s">
        <v>496</v>
      </c>
      <c r="H31" s="537" t="n">
        <v>11.6</v>
      </c>
      <c r="I31" s="537" t="n">
        <v>16</v>
      </c>
      <c r="J31" s="537" t="s">
        <v>556</v>
      </c>
      <c r="K31" s="537" t="n">
        <v>0</v>
      </c>
      <c r="L31" s="537" t="n">
        <v>20</v>
      </c>
      <c r="M31" s="603" t="n">
        <v>40</v>
      </c>
      <c r="N31" s="541" t="s">
        <v>557</v>
      </c>
      <c r="O31" s="542" t="n">
        <f aca="false">LANGHIAN_PARAM_GTS12!$E$89</f>
        <v>24.65</v>
      </c>
      <c r="P31" s="543" t="n">
        <f aca="false">LANGHIAN_PARAM_GTS12!$E$84</f>
        <v>91.3445161290322</v>
      </c>
      <c r="Q31" s="542" t="n">
        <f aca="false">LANGHIAN_PARAM_GTS12!$E$90</f>
        <v>158.23</v>
      </c>
      <c r="R31" s="523" t="n">
        <f aca="false">$M31-Q31+$K31</f>
        <v>-118.23</v>
      </c>
      <c r="S31" s="544" t="n">
        <f aca="false">$M31 - P31 + (($K31) + ($L31))/2</f>
        <v>-41.3445161290322</v>
      </c>
      <c r="T31" s="523" t="n">
        <f aca="false">$M31-O31+$L31</f>
        <v>35.35</v>
      </c>
      <c r="U31" s="545" t="n">
        <f aca="false">T31-R31</f>
        <v>153.58</v>
      </c>
      <c r="V31" s="542" t="n">
        <f aca="false">LANGHIAN_PARAM_GTS12!$E$58</f>
        <v>66.0846</v>
      </c>
      <c r="W31" s="543" t="n">
        <f aca="false">LANGHIAN_PARAM_GTS12!$E$53</f>
        <v>103.552</v>
      </c>
      <c r="X31" s="542" t="n">
        <f aca="false">LANGHIAN_PARAM_GTS12!$E$59</f>
        <v>138.355</v>
      </c>
      <c r="Y31" s="523" t="n">
        <f aca="false">$M31-X31+$K31</f>
        <v>-98.355</v>
      </c>
      <c r="Z31" s="544" t="n">
        <f aca="false">$M31 - W31 + (($K31) + ($L31))/2</f>
        <v>-53.552</v>
      </c>
      <c r="AA31" s="523" t="n">
        <f aca="false">$M31-V31+$L31</f>
        <v>-6.0846</v>
      </c>
      <c r="AB31" s="545" t="n">
        <f aca="false">AA31-Y31</f>
        <v>92.2704</v>
      </c>
      <c r="AC31" s="542" t="n">
        <f aca="false">LANGHIAN_PARAM_GTS12!$E$149</f>
        <v>-29</v>
      </c>
      <c r="AD31" s="543" t="n">
        <f aca="false">LANGHIAN_PARAM_GTS12!$E$144</f>
        <v>-0.297592904074468</v>
      </c>
      <c r="AE31" s="542" t="n">
        <f aca="false">LANGHIAN_PARAM_GTS12!$E$150</f>
        <v>33.9016</v>
      </c>
      <c r="AF31" s="523" t="n">
        <f aca="false">$M31-AE31+$K31</f>
        <v>6.0984</v>
      </c>
      <c r="AG31" s="544" t="n">
        <f aca="false">$M31 - AD31 + (($K31) + ($L31))/2</f>
        <v>50.2975929040745</v>
      </c>
      <c r="AH31" s="523" t="n">
        <f aca="false">$M31-AC31+$L31</f>
        <v>89</v>
      </c>
      <c r="AI31" s="545" t="n">
        <f aca="false">AH31-AF31</f>
        <v>82.9016</v>
      </c>
      <c r="AJ31" s="542" t="n">
        <f aca="false">LANGHIAN_PARAM_GTS12!$E$176</f>
        <v>8.3028</v>
      </c>
      <c r="AK31" s="543" t="n">
        <f aca="false">LANGHIAN_PARAM_GTS12!$E$171</f>
        <v>24.8385833333333</v>
      </c>
      <c r="AL31" s="542" t="n">
        <f aca="false">LANGHIAN_PARAM_GTS12!$E$177</f>
        <v>41.5285</v>
      </c>
      <c r="AM31" s="523" t="n">
        <f aca="false">$M31-AL31+$K31</f>
        <v>-1.5285</v>
      </c>
      <c r="AN31" s="544" t="n">
        <f aca="false">$M31 - AK31 + (($K31) + ($L31))/2</f>
        <v>25.1614166666667</v>
      </c>
      <c r="AO31" s="523" t="n">
        <f aca="false">$M31-AJ31+$L31</f>
        <v>51.6972</v>
      </c>
      <c r="AP31" s="545" t="n">
        <f aca="false">AO31-AM31</f>
        <v>53.2257</v>
      </c>
      <c r="AQ31" s="542" t="n">
        <f aca="false">LANGHIAN_PARAM_GTS12!$E$265</f>
        <v>-34</v>
      </c>
      <c r="AR31" s="543" t="n">
        <f aca="false">LANGHIAN_PARAM_GTS12!$E$260</f>
        <v>5.53660721597826</v>
      </c>
      <c r="AS31" s="542" t="n">
        <f aca="false">LANGHIAN_PARAM_GTS12!$E$266</f>
        <v>41.83955</v>
      </c>
      <c r="AT31" s="523" t="n">
        <f aca="false">$M31-AS31+$K31</f>
        <v>-1.83955</v>
      </c>
      <c r="AU31" s="544" t="n">
        <f aca="false">$M31 - AR31 + (($K31) + ($L31))/2</f>
        <v>44.4633927840217</v>
      </c>
      <c r="AV31" s="523" t="n">
        <f aca="false">$M31-AQ31+$L31</f>
        <v>94</v>
      </c>
      <c r="AW31" s="545" t="n">
        <f aca="false">AV31-AT31</f>
        <v>95.83955</v>
      </c>
      <c r="AX31" s="542" t="n">
        <f aca="false">LANGHIAN_PARAM_GTS12!$E$242</f>
        <v>-11</v>
      </c>
      <c r="AY31" s="543" t="n">
        <f aca="false">LANGHIAN_PARAM_GTS12!$E$237</f>
        <v>20.2</v>
      </c>
      <c r="AZ31" s="542" t="n">
        <f aca="false">LANGHIAN_PARAM_GTS12!$E$243</f>
        <v>50.2</v>
      </c>
      <c r="BA31" s="523" t="n">
        <f aca="false">$M31-AZ31+$K31</f>
        <v>-10.2</v>
      </c>
      <c r="BB31" s="544" t="n">
        <f aca="false">$M31 - AY31 + (($K31) + ($L31))/2</f>
        <v>29.8</v>
      </c>
      <c r="BC31" s="523" t="n">
        <f aca="false">$M31-AX31+$L31</f>
        <v>71</v>
      </c>
      <c r="BD31" s="545" t="n">
        <f aca="false">BC31-BA31</f>
        <v>81.2</v>
      </c>
      <c r="BE31" s="542" t="n">
        <f aca="false">LANGHIAN_PARAM_GTS12!$E$303</f>
        <v>35.4300639999998</v>
      </c>
      <c r="BF31" s="543" t="n">
        <f aca="false">LANGHIAN_PARAM_GTS12!$E$293</f>
        <v>61.4333666666667</v>
      </c>
      <c r="BG31" s="542" t="n">
        <f aca="false">LANGHIAN_PARAM_GTS12!$E$304</f>
        <v>86.760971</v>
      </c>
      <c r="BH31" s="523" t="n">
        <f aca="false">$M31-BG31+$K31</f>
        <v>-46.760971</v>
      </c>
      <c r="BI31" s="544" t="n">
        <f aca="false">$M31 - BF31 + (($K31) + ($L31))/2</f>
        <v>-11.4333666666667</v>
      </c>
      <c r="BJ31" s="523" t="n">
        <f aca="false">$M31-BE31+$L31</f>
        <v>24.5699360000002</v>
      </c>
      <c r="BK31" s="545" t="n">
        <f aca="false">BJ31-BH31</f>
        <v>71.3309070000003</v>
      </c>
      <c r="BL31" s="542" t="n">
        <f aca="false">LANGHIAN_PARAM_GTS12!$E$536</f>
        <v>14.9</v>
      </c>
      <c r="BM31" s="543" t="n">
        <f aca="false">LANGHIAN_PARAM_GTS12!$E$528</f>
        <v>27.9</v>
      </c>
      <c r="BN31" s="542" t="n">
        <f aca="false">LANGHIAN_PARAM_GTS12!$E$537</f>
        <v>43.4</v>
      </c>
      <c r="BO31" s="523" t="n">
        <f aca="false">$M31-BN31+$K31</f>
        <v>-3.4</v>
      </c>
      <c r="BP31" s="544" t="n">
        <f aca="false">$M31 - BM31 + (($K31) + ($L31))/2</f>
        <v>22.1</v>
      </c>
      <c r="BQ31" s="523" t="n">
        <f aca="false">$M31-BL31+$L31</f>
        <v>45.1</v>
      </c>
      <c r="BR31" s="545" t="n">
        <f aca="false">BQ31-BO31</f>
        <v>48.5</v>
      </c>
      <c r="BS31" s="542" t="n">
        <f aca="false">LANGHIAN_PARAM_GTS12!$E$346</f>
        <v>-8.12</v>
      </c>
      <c r="BT31" s="543" t="n">
        <f aca="false">LANGHIAN_PARAM_GTS12!$E$336</f>
        <v>5.48377777777778</v>
      </c>
      <c r="BU31" s="542" t="n">
        <f aca="false">LANGHIAN_PARAM_GTS12!$E$347</f>
        <v>17.68</v>
      </c>
      <c r="BV31" s="523" t="n">
        <f aca="false">$M31-BU31+$K31</f>
        <v>22.32</v>
      </c>
      <c r="BW31" s="544" t="n">
        <f aca="false">$M31 - BT31 + (($K31) + ($L31))/2</f>
        <v>44.5162222222222</v>
      </c>
      <c r="BX31" s="523" t="n">
        <f aca="false">$M31-BS31+$L31</f>
        <v>68.12</v>
      </c>
      <c r="BY31" s="545" t="n">
        <f aca="false">BX31-BV31</f>
        <v>45.8</v>
      </c>
      <c r="BZ31" s="595" t="n">
        <f aca="false">LANGHIAN_PARAM_GTS12!$E$384</f>
        <v>33</v>
      </c>
      <c r="CA31" s="596" t="n">
        <f aca="false">LANGHIAN_PARAM_GTS12!$E$383</f>
        <v>33</v>
      </c>
      <c r="CB31" s="595" t="n">
        <f aca="false">LANGHIAN_PARAM_GTS12!$E$385</f>
        <v>33</v>
      </c>
      <c r="CC31" s="597" t="n">
        <f aca="false">$M31-CB31+$K31</f>
        <v>7</v>
      </c>
      <c r="CD31" s="598" t="n">
        <f aca="false">$M31 - CA31 + (($K31) + ($L31))/2</f>
        <v>17</v>
      </c>
      <c r="CE31" s="597" t="n">
        <f aca="false">$M31-BZ31+$L31</f>
        <v>27</v>
      </c>
      <c r="CF31" s="599" t="n">
        <f aca="false">CE31-CC31</f>
        <v>20</v>
      </c>
      <c r="CG31" s="595" t="n">
        <f aca="false">LANGHIAN_PARAM_GTS12!$E$403</f>
        <v>-9</v>
      </c>
      <c r="CH31" s="596" t="n">
        <f aca="false">LANGHIAN_PARAM_GTS12!$E$402</f>
        <v>-9</v>
      </c>
      <c r="CI31" s="595" t="n">
        <f aca="false">LANGHIAN_PARAM_GTS12!$E$404</f>
        <v>-9</v>
      </c>
      <c r="CJ31" s="597" t="n">
        <f aca="false">$M31-CI31+$K31</f>
        <v>49</v>
      </c>
      <c r="CK31" s="598" t="n">
        <f aca="false">$M31 - CH31 + (($K31) + ($L31))/2</f>
        <v>59</v>
      </c>
      <c r="CL31" s="597" t="n">
        <f aca="false">$M31-CG31+$L31</f>
        <v>69</v>
      </c>
      <c r="CM31" s="599" t="n">
        <f aca="false">CL31-CJ31</f>
        <v>20</v>
      </c>
      <c r="CN31" s="546" t="n">
        <f aca="false">LANGHIAN_PARAM_GTS12!$E$426</f>
        <v>4</v>
      </c>
      <c r="CO31" s="547" t="n">
        <f aca="false">LANGHIAN_PARAM_GTS12!$E$425</f>
        <v>4</v>
      </c>
      <c r="CP31" s="546" t="n">
        <f aca="false">LANGHIAN_PARAM_GTS12!$E$427</f>
        <v>4</v>
      </c>
      <c r="CQ31" s="548" t="n">
        <f aca="false">$M31-CP31+$K31</f>
        <v>36</v>
      </c>
      <c r="CR31" s="549" t="n">
        <f aca="false">$M31 - CO31 + (($K31) + ($L31))/2</f>
        <v>46</v>
      </c>
      <c r="CS31" s="548" t="n">
        <f aca="false">$M31-CN31+$L31</f>
        <v>56</v>
      </c>
      <c r="CT31" s="550" t="n">
        <f aca="false">CS31-CQ31</f>
        <v>20</v>
      </c>
      <c r="CU31" s="546" t="n">
        <f aca="false">LANGHIAN_PARAM_GTS12!$E$449</f>
        <v>-1</v>
      </c>
      <c r="CV31" s="547" t="n">
        <f aca="false">LANGHIAN_PARAM_GTS12!$E$448</f>
        <v>-1</v>
      </c>
      <c r="CW31" s="546" t="n">
        <f aca="false">LANGHIAN_PARAM_GTS12!$E$450</f>
        <v>-1</v>
      </c>
      <c r="CX31" s="548" t="n">
        <f aca="false">$M31-CW31+$K31</f>
        <v>41</v>
      </c>
      <c r="CY31" s="549" t="n">
        <f aca="false">$M31 - CV31 + (($K31) + ($L31))/2</f>
        <v>51</v>
      </c>
      <c r="CZ31" s="548" t="n">
        <f aca="false">$M31-CU31+$L31</f>
        <v>61</v>
      </c>
      <c r="DA31" s="550" t="n">
        <f aca="false">CZ31-CX31</f>
        <v>20</v>
      </c>
      <c r="DB31" s="542" t="n">
        <f aca="false">LANGHIAN_PARAM_GTS12!$E$489</f>
        <v>-14.6</v>
      </c>
      <c r="DC31" s="543" t="n">
        <f aca="false">LANGHIAN_PARAM_GTS12!$E$481</f>
        <v>1.767055875</v>
      </c>
      <c r="DD31" s="542" t="n">
        <f aca="false">LANGHIAN_PARAM_GTS12!$E$490</f>
        <v>33</v>
      </c>
      <c r="DE31" s="523" t="n">
        <f aca="false">$M31-DD31+$K31</f>
        <v>7</v>
      </c>
      <c r="DF31" s="544" t="n">
        <f aca="false">$M31 - DC31 + (($K31) + ($L31))/2</f>
        <v>48.232944125</v>
      </c>
      <c r="DG31" s="523" t="n">
        <f aca="false">$M31-DB31+$L31</f>
        <v>74.6</v>
      </c>
      <c r="DH31" s="545" t="n">
        <f aca="false">DG31-DE31</f>
        <v>67.6</v>
      </c>
    </row>
    <row r="32" customFormat="false" ht="22.5" hidden="false" customHeight="false" outlineLevel="0" collapsed="false">
      <c r="B32" s="536" t="s">
        <v>558</v>
      </c>
      <c r="C32" s="539" t="s">
        <v>559</v>
      </c>
      <c r="D32" s="538" t="n">
        <v>48.02446942</v>
      </c>
      <c r="E32" s="538" t="n">
        <v>-1.72636364</v>
      </c>
      <c r="F32" s="537" t="s">
        <v>488</v>
      </c>
      <c r="G32" s="539" t="s">
        <v>560</v>
      </c>
      <c r="H32" s="537" t="n">
        <v>11.6</v>
      </c>
      <c r="I32" s="537" t="n">
        <v>16</v>
      </c>
      <c r="J32" s="537" t="s">
        <v>561</v>
      </c>
      <c r="K32" s="537" t="n">
        <v>15</v>
      </c>
      <c r="L32" s="537" t="n">
        <v>30</v>
      </c>
      <c r="M32" s="603" t="n">
        <v>11</v>
      </c>
      <c r="N32" s="541" t="s">
        <v>562</v>
      </c>
      <c r="O32" s="542" t="n">
        <f aca="false">LANGHIAN_PARAM_GTS12!$E$89</f>
        <v>24.65</v>
      </c>
      <c r="P32" s="543" t="n">
        <f aca="false">LANGHIAN_PARAM_GTS12!$E$84</f>
        <v>91.3445161290322</v>
      </c>
      <c r="Q32" s="542" t="n">
        <f aca="false">LANGHIAN_PARAM_GTS12!$E$90</f>
        <v>158.23</v>
      </c>
      <c r="R32" s="523" t="n">
        <f aca="false">$M32-Q32+$K32</f>
        <v>-132.23</v>
      </c>
      <c r="S32" s="544" t="n">
        <f aca="false">$M32 - P32 + (($K32) + ($L32))/2</f>
        <v>-57.8445161290322</v>
      </c>
      <c r="T32" s="523" t="n">
        <f aca="false">$M32-O32+$L32</f>
        <v>16.35</v>
      </c>
      <c r="U32" s="545" t="n">
        <f aca="false">T32-R32</f>
        <v>148.58</v>
      </c>
      <c r="V32" s="542" t="n">
        <f aca="false">LANGHIAN_PARAM_GTS12!$E$58</f>
        <v>66.0846</v>
      </c>
      <c r="W32" s="543" t="n">
        <f aca="false">LANGHIAN_PARAM_GTS12!$E$53</f>
        <v>103.552</v>
      </c>
      <c r="X32" s="542" t="n">
        <f aca="false">LANGHIAN_PARAM_GTS12!$E$59</f>
        <v>138.355</v>
      </c>
      <c r="Y32" s="523" t="n">
        <f aca="false">$M32-X32+$K32</f>
        <v>-112.355</v>
      </c>
      <c r="Z32" s="544" t="n">
        <f aca="false">$M32 - W32 + (($K32) + ($L32))/2</f>
        <v>-70.052</v>
      </c>
      <c r="AA32" s="523" t="n">
        <f aca="false">$M32-V32+$L32</f>
        <v>-25.0846</v>
      </c>
      <c r="AB32" s="545" t="n">
        <f aca="false">AA32-Y32</f>
        <v>87.2704</v>
      </c>
      <c r="AC32" s="542" t="n">
        <f aca="false">LANGHIAN_PARAM_GTS12!$E$149</f>
        <v>-29</v>
      </c>
      <c r="AD32" s="543" t="n">
        <f aca="false">LANGHIAN_PARAM_GTS12!$E$144</f>
        <v>-0.297592904074468</v>
      </c>
      <c r="AE32" s="542" t="n">
        <f aca="false">LANGHIAN_PARAM_GTS12!$E$150</f>
        <v>33.9016</v>
      </c>
      <c r="AF32" s="523" t="n">
        <f aca="false">$M32-AE32+$K32</f>
        <v>-7.9016</v>
      </c>
      <c r="AG32" s="544" t="n">
        <f aca="false">$M32 - AD32 + (($K32) + ($L32))/2</f>
        <v>33.7975929040745</v>
      </c>
      <c r="AH32" s="523" t="n">
        <f aca="false">$M32-AC32+$L32</f>
        <v>70</v>
      </c>
      <c r="AI32" s="545" t="n">
        <f aca="false">AH32-AF32</f>
        <v>77.9016</v>
      </c>
      <c r="AJ32" s="542" t="n">
        <f aca="false">LANGHIAN_PARAM_GTS12!$E$176</f>
        <v>8.3028</v>
      </c>
      <c r="AK32" s="543" t="n">
        <f aca="false">LANGHIAN_PARAM_GTS12!$E$171</f>
        <v>24.8385833333333</v>
      </c>
      <c r="AL32" s="542" t="n">
        <f aca="false">LANGHIAN_PARAM_GTS12!$E$177</f>
        <v>41.5285</v>
      </c>
      <c r="AM32" s="523" t="n">
        <f aca="false">$M32-AL32+$K32</f>
        <v>-15.5285</v>
      </c>
      <c r="AN32" s="544" t="n">
        <f aca="false">$M32 - AK32 + (($K32) + ($L32))/2</f>
        <v>8.66141666666667</v>
      </c>
      <c r="AO32" s="523" t="n">
        <f aca="false">$M32-AJ32+$L32</f>
        <v>32.6972</v>
      </c>
      <c r="AP32" s="545" t="n">
        <f aca="false">AO32-AM32</f>
        <v>48.2257</v>
      </c>
      <c r="AQ32" s="542" t="n">
        <f aca="false">LANGHIAN_PARAM_GTS12!$E$265</f>
        <v>-34</v>
      </c>
      <c r="AR32" s="543" t="n">
        <f aca="false">LANGHIAN_PARAM_GTS12!$E$260</f>
        <v>5.53660721597826</v>
      </c>
      <c r="AS32" s="542" t="n">
        <f aca="false">LANGHIAN_PARAM_GTS12!$E$266</f>
        <v>41.83955</v>
      </c>
      <c r="AT32" s="523" t="n">
        <f aca="false">$M32-AS32+$K32</f>
        <v>-15.83955</v>
      </c>
      <c r="AU32" s="544" t="n">
        <f aca="false">$M32 - AR32 + (($K32) + ($L32))/2</f>
        <v>27.9633927840217</v>
      </c>
      <c r="AV32" s="523" t="n">
        <f aca="false">$M32-AQ32+$L32</f>
        <v>75</v>
      </c>
      <c r="AW32" s="545" t="n">
        <f aca="false">AV32-AT32</f>
        <v>90.83955</v>
      </c>
      <c r="AX32" s="542" t="n">
        <f aca="false">LANGHIAN_PARAM_GTS12!$E$242</f>
        <v>-11</v>
      </c>
      <c r="AY32" s="543" t="n">
        <f aca="false">LANGHIAN_PARAM_GTS12!$E$237</f>
        <v>20.2</v>
      </c>
      <c r="AZ32" s="542" t="n">
        <f aca="false">LANGHIAN_PARAM_GTS12!$E$243</f>
        <v>50.2</v>
      </c>
      <c r="BA32" s="523" t="n">
        <f aca="false">$M32-AZ32+$K32</f>
        <v>-24.2</v>
      </c>
      <c r="BB32" s="544" t="n">
        <f aca="false">$M32 - AY32 + (($K32) + ($L32))/2</f>
        <v>13.3</v>
      </c>
      <c r="BC32" s="523" t="n">
        <f aca="false">$M32-AX32+$L32</f>
        <v>52</v>
      </c>
      <c r="BD32" s="545" t="n">
        <f aca="false">BC32-BA32</f>
        <v>76.2</v>
      </c>
      <c r="BE32" s="542" t="n">
        <f aca="false">LANGHIAN_PARAM_GTS12!$E$303</f>
        <v>35.4300639999998</v>
      </c>
      <c r="BF32" s="543" t="n">
        <f aca="false">LANGHIAN_PARAM_GTS12!$E$293</f>
        <v>61.4333666666667</v>
      </c>
      <c r="BG32" s="542" t="n">
        <f aca="false">LANGHIAN_PARAM_GTS12!$E$304</f>
        <v>86.760971</v>
      </c>
      <c r="BH32" s="523" t="n">
        <f aca="false">$M32-BG32+$K32</f>
        <v>-60.760971</v>
      </c>
      <c r="BI32" s="544" t="n">
        <f aca="false">$M32 - BF32 + (($K32) + ($L32))/2</f>
        <v>-27.9333666666667</v>
      </c>
      <c r="BJ32" s="523" t="n">
        <f aca="false">$M32-BE32+$L32</f>
        <v>5.56993600000021</v>
      </c>
      <c r="BK32" s="545" t="n">
        <f aca="false">BJ32-BH32</f>
        <v>66.3309070000003</v>
      </c>
      <c r="BL32" s="542" t="n">
        <f aca="false">LANGHIAN_PARAM_GTS12!$E$536</f>
        <v>14.9</v>
      </c>
      <c r="BM32" s="543" t="n">
        <f aca="false">LANGHIAN_PARAM_GTS12!$E$528</f>
        <v>27.9</v>
      </c>
      <c r="BN32" s="542" t="n">
        <f aca="false">LANGHIAN_PARAM_GTS12!$E$537</f>
        <v>43.4</v>
      </c>
      <c r="BO32" s="523" t="n">
        <f aca="false">$M32-BN32+$K32</f>
        <v>-17.4</v>
      </c>
      <c r="BP32" s="544" t="n">
        <f aca="false">$M32 - BM32 + (($K32) + ($L32))/2</f>
        <v>5.6</v>
      </c>
      <c r="BQ32" s="523" t="n">
        <f aca="false">$M32-BL32+$L32</f>
        <v>26.1</v>
      </c>
      <c r="BR32" s="545" t="n">
        <f aca="false">BQ32-BO32</f>
        <v>43.5</v>
      </c>
      <c r="BS32" s="542" t="n">
        <f aca="false">LANGHIAN_PARAM_GTS12!$E$346</f>
        <v>-8.12</v>
      </c>
      <c r="BT32" s="543" t="n">
        <f aca="false">LANGHIAN_PARAM_GTS12!$E$336</f>
        <v>5.48377777777778</v>
      </c>
      <c r="BU32" s="542" t="n">
        <f aca="false">LANGHIAN_PARAM_GTS12!$E$347</f>
        <v>17.68</v>
      </c>
      <c r="BV32" s="523" t="n">
        <f aca="false">$M32-BU32+$K32</f>
        <v>8.32</v>
      </c>
      <c r="BW32" s="544" t="n">
        <f aca="false">$M32 - BT32 + (($K32) + ($L32))/2</f>
        <v>28.0162222222222</v>
      </c>
      <c r="BX32" s="523" t="n">
        <f aca="false">$M32-BS32+$L32</f>
        <v>49.12</v>
      </c>
      <c r="BY32" s="545" t="n">
        <f aca="false">BX32-BV32</f>
        <v>40.8</v>
      </c>
      <c r="BZ32" s="595" t="n">
        <f aca="false">LANGHIAN_PARAM_GTS12!$E$384</f>
        <v>33</v>
      </c>
      <c r="CA32" s="596" t="n">
        <f aca="false">LANGHIAN_PARAM_GTS12!$E$383</f>
        <v>33</v>
      </c>
      <c r="CB32" s="595" t="n">
        <f aca="false">LANGHIAN_PARAM_GTS12!$E$385</f>
        <v>33</v>
      </c>
      <c r="CC32" s="597" t="n">
        <f aca="false">$M32-CB32+$K32</f>
        <v>-7</v>
      </c>
      <c r="CD32" s="598" t="n">
        <f aca="false">$M32 - CA32 + (($K32) + ($L32))/2</f>
        <v>0.5</v>
      </c>
      <c r="CE32" s="597" t="n">
        <f aca="false">$M32-BZ32+$L32</f>
        <v>8</v>
      </c>
      <c r="CF32" s="599" t="n">
        <f aca="false">CE32-CC32</f>
        <v>15</v>
      </c>
      <c r="CG32" s="595" t="n">
        <f aca="false">LANGHIAN_PARAM_GTS12!$E$403</f>
        <v>-9</v>
      </c>
      <c r="CH32" s="596" t="n">
        <f aca="false">LANGHIAN_PARAM_GTS12!$E$402</f>
        <v>-9</v>
      </c>
      <c r="CI32" s="595" t="n">
        <f aca="false">LANGHIAN_PARAM_GTS12!$E$404</f>
        <v>-9</v>
      </c>
      <c r="CJ32" s="597" t="n">
        <f aca="false">$M32-CI32+$K32</f>
        <v>35</v>
      </c>
      <c r="CK32" s="598" t="n">
        <f aca="false">$M32 - CH32 + (($K32) + ($L32))/2</f>
        <v>42.5</v>
      </c>
      <c r="CL32" s="597" t="n">
        <f aca="false">$M32-CG32+$L32</f>
        <v>50</v>
      </c>
      <c r="CM32" s="599" t="n">
        <f aca="false">CL32-CJ32</f>
        <v>15</v>
      </c>
      <c r="CN32" s="546" t="n">
        <f aca="false">LANGHIAN_PARAM_GTS12!$E$426</f>
        <v>4</v>
      </c>
      <c r="CO32" s="547" t="n">
        <f aca="false">LANGHIAN_PARAM_GTS12!$E$425</f>
        <v>4</v>
      </c>
      <c r="CP32" s="546" t="n">
        <f aca="false">LANGHIAN_PARAM_GTS12!$E$427</f>
        <v>4</v>
      </c>
      <c r="CQ32" s="548" t="n">
        <f aca="false">$M32-CP32+$K32</f>
        <v>22</v>
      </c>
      <c r="CR32" s="549" t="n">
        <f aca="false">$M32 - CO32 + (($K32) + ($L32))/2</f>
        <v>29.5</v>
      </c>
      <c r="CS32" s="548" t="n">
        <f aca="false">$M32-CN32+$L32</f>
        <v>37</v>
      </c>
      <c r="CT32" s="550" t="n">
        <f aca="false">CS32-CQ32</f>
        <v>15</v>
      </c>
      <c r="CU32" s="546" t="n">
        <f aca="false">LANGHIAN_PARAM_GTS12!$E$449</f>
        <v>-1</v>
      </c>
      <c r="CV32" s="547" t="n">
        <f aca="false">LANGHIAN_PARAM_GTS12!$E$448</f>
        <v>-1</v>
      </c>
      <c r="CW32" s="546" t="n">
        <f aca="false">LANGHIAN_PARAM_GTS12!$E$450</f>
        <v>-1</v>
      </c>
      <c r="CX32" s="548" t="n">
        <f aca="false">$M32-CW32+$K32</f>
        <v>27</v>
      </c>
      <c r="CY32" s="549" t="n">
        <f aca="false">$M32 - CV32 + (($K32) + ($L32))/2</f>
        <v>34.5</v>
      </c>
      <c r="CZ32" s="548" t="n">
        <f aca="false">$M32-CU32+$L32</f>
        <v>42</v>
      </c>
      <c r="DA32" s="550" t="n">
        <f aca="false">CZ32-CX32</f>
        <v>15</v>
      </c>
      <c r="DB32" s="542" t="n">
        <f aca="false">LANGHIAN_PARAM_GTS12!$E$489</f>
        <v>-14.6</v>
      </c>
      <c r="DC32" s="543" t="n">
        <f aca="false">LANGHIAN_PARAM_GTS12!$E$481</f>
        <v>1.767055875</v>
      </c>
      <c r="DD32" s="542" t="n">
        <f aca="false">LANGHIAN_PARAM_GTS12!$E$490</f>
        <v>33</v>
      </c>
      <c r="DE32" s="523" t="n">
        <f aca="false">$M32-DD32+$K32</f>
        <v>-7</v>
      </c>
      <c r="DF32" s="544" t="n">
        <f aca="false">$M32 - DC32 + (($K32) + ($L32))/2</f>
        <v>31.732944125</v>
      </c>
      <c r="DG32" s="523" t="n">
        <f aca="false">$M32-DB32+$L32</f>
        <v>55.6</v>
      </c>
      <c r="DH32" s="545" t="n">
        <f aca="false">DG32-DE32</f>
        <v>62.6</v>
      </c>
    </row>
    <row r="33" customFormat="false" ht="22.5" hidden="false" customHeight="false" outlineLevel="0" collapsed="false">
      <c r="B33" s="536" t="s">
        <v>563</v>
      </c>
      <c r="C33" s="539" t="s">
        <v>564</v>
      </c>
      <c r="D33" s="538" t="n">
        <v>48.16503163</v>
      </c>
      <c r="E33" s="538" t="n">
        <v>-1.68959181</v>
      </c>
      <c r="F33" s="537" t="s">
        <v>488</v>
      </c>
      <c r="G33" s="539" t="s">
        <v>560</v>
      </c>
      <c r="H33" s="537" t="n">
        <v>11.6</v>
      </c>
      <c r="I33" s="537" t="n">
        <v>16</v>
      </c>
      <c r="J33" s="537" t="s">
        <v>561</v>
      </c>
      <c r="K33" s="537" t="n">
        <v>15</v>
      </c>
      <c r="L33" s="537" t="n">
        <v>30</v>
      </c>
      <c r="M33" s="603" t="n">
        <v>38</v>
      </c>
      <c r="N33" s="541" t="s">
        <v>562</v>
      </c>
      <c r="O33" s="542" t="n">
        <f aca="false">LANGHIAN_PARAM_GTS12!$E$89</f>
        <v>24.65</v>
      </c>
      <c r="P33" s="543" t="n">
        <f aca="false">LANGHIAN_PARAM_GTS12!$E$84</f>
        <v>91.3445161290322</v>
      </c>
      <c r="Q33" s="542" t="n">
        <f aca="false">LANGHIAN_PARAM_GTS12!$E$90</f>
        <v>158.23</v>
      </c>
      <c r="R33" s="523" t="n">
        <f aca="false">$M33-Q33+$K33</f>
        <v>-105.23</v>
      </c>
      <c r="S33" s="544" t="n">
        <f aca="false">$M33 - P33 + (($K33) + ($L33))/2</f>
        <v>-30.8445161290322</v>
      </c>
      <c r="T33" s="523" t="n">
        <f aca="false">$M33-O33+$L33</f>
        <v>43.35</v>
      </c>
      <c r="U33" s="545" t="n">
        <f aca="false">T33-R33</f>
        <v>148.58</v>
      </c>
      <c r="V33" s="542" t="n">
        <f aca="false">LANGHIAN_PARAM_GTS12!$E$58</f>
        <v>66.0846</v>
      </c>
      <c r="W33" s="543" t="n">
        <f aca="false">LANGHIAN_PARAM_GTS12!$E$53</f>
        <v>103.552</v>
      </c>
      <c r="X33" s="542" t="n">
        <f aca="false">LANGHIAN_PARAM_GTS12!$E$59</f>
        <v>138.355</v>
      </c>
      <c r="Y33" s="523" t="n">
        <f aca="false">$M33-X33+$K33</f>
        <v>-85.355</v>
      </c>
      <c r="Z33" s="544" t="n">
        <f aca="false">$M33 - W33 + (($K33) + ($L33))/2</f>
        <v>-43.052</v>
      </c>
      <c r="AA33" s="523" t="n">
        <f aca="false">$M33-V33+$L33</f>
        <v>1.91540000000001</v>
      </c>
      <c r="AB33" s="545" t="n">
        <f aca="false">AA33-Y33</f>
        <v>87.2704</v>
      </c>
      <c r="AC33" s="542" t="n">
        <f aca="false">LANGHIAN_PARAM_GTS12!$E$149</f>
        <v>-29</v>
      </c>
      <c r="AD33" s="543" t="n">
        <f aca="false">LANGHIAN_PARAM_GTS12!$E$144</f>
        <v>-0.297592904074468</v>
      </c>
      <c r="AE33" s="542" t="n">
        <f aca="false">LANGHIAN_PARAM_GTS12!$E$150</f>
        <v>33.9016</v>
      </c>
      <c r="AF33" s="523" t="n">
        <f aca="false">$M33-AE33+$K33</f>
        <v>19.0984</v>
      </c>
      <c r="AG33" s="544" t="n">
        <f aca="false">$M33 - AD33 + (($K33) + ($L33))/2</f>
        <v>60.7975929040745</v>
      </c>
      <c r="AH33" s="523" t="n">
        <f aca="false">$M33-AC33+$L33</f>
        <v>97</v>
      </c>
      <c r="AI33" s="545" t="n">
        <f aca="false">AH33-AF33</f>
        <v>77.9016</v>
      </c>
      <c r="AJ33" s="542" t="n">
        <f aca="false">LANGHIAN_PARAM_GTS12!$E$176</f>
        <v>8.3028</v>
      </c>
      <c r="AK33" s="543" t="n">
        <f aca="false">LANGHIAN_PARAM_GTS12!$E$171</f>
        <v>24.8385833333333</v>
      </c>
      <c r="AL33" s="542" t="n">
        <f aca="false">LANGHIAN_PARAM_GTS12!$E$177</f>
        <v>41.5285</v>
      </c>
      <c r="AM33" s="523" t="n">
        <f aca="false">$M33-AL33+$K33</f>
        <v>11.4715</v>
      </c>
      <c r="AN33" s="544" t="n">
        <f aca="false">$M33 - AK33 + (($K33) + ($L33))/2</f>
        <v>35.6614166666667</v>
      </c>
      <c r="AO33" s="523" t="n">
        <f aca="false">$M33-AJ33+$L33</f>
        <v>59.6972</v>
      </c>
      <c r="AP33" s="545" t="n">
        <f aca="false">AO33-AM33</f>
        <v>48.2257</v>
      </c>
      <c r="AQ33" s="542" t="n">
        <f aca="false">LANGHIAN_PARAM_GTS12!$E$265</f>
        <v>-34</v>
      </c>
      <c r="AR33" s="543" t="n">
        <f aca="false">LANGHIAN_PARAM_GTS12!$E$260</f>
        <v>5.53660721597826</v>
      </c>
      <c r="AS33" s="542" t="n">
        <f aca="false">LANGHIAN_PARAM_GTS12!$E$266</f>
        <v>41.83955</v>
      </c>
      <c r="AT33" s="523" t="n">
        <f aca="false">$M33-AS33+$K33</f>
        <v>11.16045</v>
      </c>
      <c r="AU33" s="544" t="n">
        <f aca="false">$M33 - AR33 + (($K33) + ($L33))/2</f>
        <v>54.9633927840217</v>
      </c>
      <c r="AV33" s="523" t="n">
        <f aca="false">$M33-AQ33+$L33</f>
        <v>102</v>
      </c>
      <c r="AW33" s="545" t="n">
        <f aca="false">AV33-AT33</f>
        <v>90.83955</v>
      </c>
      <c r="AX33" s="542" t="n">
        <f aca="false">LANGHIAN_PARAM_GTS12!$E$242</f>
        <v>-11</v>
      </c>
      <c r="AY33" s="543" t="n">
        <f aca="false">LANGHIAN_PARAM_GTS12!$E$237</f>
        <v>20.2</v>
      </c>
      <c r="AZ33" s="542" t="n">
        <f aca="false">LANGHIAN_PARAM_GTS12!$E$243</f>
        <v>50.2</v>
      </c>
      <c r="BA33" s="523" t="n">
        <f aca="false">$M33-AZ33+$K33</f>
        <v>2.8</v>
      </c>
      <c r="BB33" s="544" t="n">
        <f aca="false">$M33 - AY33 + (($K33) + ($L33))/2</f>
        <v>40.3</v>
      </c>
      <c r="BC33" s="523" t="n">
        <f aca="false">$M33-AX33+$L33</f>
        <v>79</v>
      </c>
      <c r="BD33" s="545" t="n">
        <f aca="false">BC33-BA33</f>
        <v>76.2</v>
      </c>
      <c r="BE33" s="542" t="n">
        <f aca="false">LANGHIAN_PARAM_GTS12!$E$303</f>
        <v>35.4300639999998</v>
      </c>
      <c r="BF33" s="543" t="n">
        <f aca="false">LANGHIAN_PARAM_GTS12!$E$293</f>
        <v>61.4333666666667</v>
      </c>
      <c r="BG33" s="542" t="n">
        <f aca="false">LANGHIAN_PARAM_GTS12!$E$304</f>
        <v>86.760971</v>
      </c>
      <c r="BH33" s="523" t="n">
        <f aca="false">$M33-BG33+$K33</f>
        <v>-33.760971</v>
      </c>
      <c r="BI33" s="544" t="n">
        <f aca="false">$M33 - BF33 + (($K33) + ($L33))/2</f>
        <v>-0.933366666666672</v>
      </c>
      <c r="BJ33" s="523" t="n">
        <f aca="false">$M33-BE33+$L33</f>
        <v>32.5699360000002</v>
      </c>
      <c r="BK33" s="545" t="n">
        <f aca="false">BJ33-BH33</f>
        <v>66.3309070000003</v>
      </c>
      <c r="BL33" s="542" t="n">
        <f aca="false">LANGHIAN_PARAM_GTS12!$E$536</f>
        <v>14.9</v>
      </c>
      <c r="BM33" s="543" t="n">
        <f aca="false">LANGHIAN_PARAM_GTS12!$E$528</f>
        <v>27.9</v>
      </c>
      <c r="BN33" s="542" t="n">
        <f aca="false">LANGHIAN_PARAM_GTS12!$E$537</f>
        <v>43.4</v>
      </c>
      <c r="BO33" s="523" t="n">
        <f aca="false">$M33-BN33+$K33</f>
        <v>9.6</v>
      </c>
      <c r="BP33" s="544" t="n">
        <f aca="false">$M33 - BM33 + (($K33) + ($L33))/2</f>
        <v>32.6</v>
      </c>
      <c r="BQ33" s="523" t="n">
        <f aca="false">$M33-BL33+$L33</f>
        <v>53.1</v>
      </c>
      <c r="BR33" s="545" t="n">
        <f aca="false">BQ33-BO33</f>
        <v>43.5</v>
      </c>
      <c r="BS33" s="542" t="n">
        <f aca="false">LANGHIAN_PARAM_GTS12!$E$346</f>
        <v>-8.12</v>
      </c>
      <c r="BT33" s="543" t="n">
        <f aca="false">LANGHIAN_PARAM_GTS12!$E$336</f>
        <v>5.48377777777778</v>
      </c>
      <c r="BU33" s="542" t="n">
        <f aca="false">LANGHIAN_PARAM_GTS12!$E$347</f>
        <v>17.68</v>
      </c>
      <c r="BV33" s="523" t="n">
        <f aca="false">$M33-BU33+$K33</f>
        <v>35.32</v>
      </c>
      <c r="BW33" s="544" t="n">
        <f aca="false">$M33 - BT33 + (($K33) + ($L33))/2</f>
        <v>55.0162222222222</v>
      </c>
      <c r="BX33" s="523" t="n">
        <f aca="false">$M33-BS33+$L33</f>
        <v>76.12</v>
      </c>
      <c r="BY33" s="545" t="n">
        <f aca="false">BX33-BV33</f>
        <v>40.8</v>
      </c>
      <c r="BZ33" s="595" t="n">
        <f aca="false">LANGHIAN_PARAM_GTS12!$E$384</f>
        <v>33</v>
      </c>
      <c r="CA33" s="596" t="n">
        <f aca="false">LANGHIAN_PARAM_GTS12!$E$383</f>
        <v>33</v>
      </c>
      <c r="CB33" s="595" t="n">
        <f aca="false">LANGHIAN_PARAM_GTS12!$E$385</f>
        <v>33</v>
      </c>
      <c r="CC33" s="597" t="n">
        <f aca="false">$M33-CB33+$K33</f>
        <v>20</v>
      </c>
      <c r="CD33" s="598" t="n">
        <f aca="false">$M33 - CA33 + (($K33) + ($L33))/2</f>
        <v>27.5</v>
      </c>
      <c r="CE33" s="597" t="n">
        <f aca="false">$M33-BZ33+$L33</f>
        <v>35</v>
      </c>
      <c r="CF33" s="599" t="n">
        <f aca="false">CE33-CC33</f>
        <v>15</v>
      </c>
      <c r="CG33" s="595" t="n">
        <f aca="false">LANGHIAN_PARAM_GTS12!$E$403</f>
        <v>-9</v>
      </c>
      <c r="CH33" s="596" t="n">
        <f aca="false">LANGHIAN_PARAM_GTS12!$E$402</f>
        <v>-9</v>
      </c>
      <c r="CI33" s="595" t="n">
        <f aca="false">LANGHIAN_PARAM_GTS12!$E$404</f>
        <v>-9</v>
      </c>
      <c r="CJ33" s="597" t="n">
        <f aca="false">$M33-CI33+$K33</f>
        <v>62</v>
      </c>
      <c r="CK33" s="598" t="n">
        <f aca="false">$M33 - CH33 + (($K33) + ($L33))/2</f>
        <v>69.5</v>
      </c>
      <c r="CL33" s="597" t="n">
        <f aca="false">$M33-CG33+$L33</f>
        <v>77</v>
      </c>
      <c r="CM33" s="599" t="n">
        <f aca="false">CL33-CJ33</f>
        <v>15</v>
      </c>
      <c r="CN33" s="546" t="n">
        <f aca="false">LANGHIAN_PARAM_GTS12!$E$426</f>
        <v>4</v>
      </c>
      <c r="CO33" s="547" t="n">
        <f aca="false">LANGHIAN_PARAM_GTS12!$E$425</f>
        <v>4</v>
      </c>
      <c r="CP33" s="546" t="n">
        <f aca="false">LANGHIAN_PARAM_GTS12!$E$427</f>
        <v>4</v>
      </c>
      <c r="CQ33" s="548" t="n">
        <f aca="false">$M33-CP33+$K33</f>
        <v>49</v>
      </c>
      <c r="CR33" s="549" t="n">
        <f aca="false">$M33 - CO33 + (($K33) + ($L33))/2</f>
        <v>56.5</v>
      </c>
      <c r="CS33" s="548" t="n">
        <f aca="false">$M33-CN33+$L33</f>
        <v>64</v>
      </c>
      <c r="CT33" s="550" t="n">
        <f aca="false">CS33-CQ33</f>
        <v>15</v>
      </c>
      <c r="CU33" s="546" t="n">
        <f aca="false">LANGHIAN_PARAM_GTS12!$E$449</f>
        <v>-1</v>
      </c>
      <c r="CV33" s="547" t="n">
        <f aca="false">LANGHIAN_PARAM_GTS12!$E$448</f>
        <v>-1</v>
      </c>
      <c r="CW33" s="546" t="n">
        <f aca="false">LANGHIAN_PARAM_GTS12!$E$450</f>
        <v>-1</v>
      </c>
      <c r="CX33" s="548" t="n">
        <f aca="false">$M33-CW33+$K33</f>
        <v>54</v>
      </c>
      <c r="CY33" s="549" t="n">
        <f aca="false">$M33 - CV33 + (($K33) + ($L33))/2</f>
        <v>61.5</v>
      </c>
      <c r="CZ33" s="548" t="n">
        <f aca="false">$M33-CU33+$L33</f>
        <v>69</v>
      </c>
      <c r="DA33" s="550" t="n">
        <f aca="false">CZ33-CX33</f>
        <v>15</v>
      </c>
      <c r="DB33" s="542" t="n">
        <f aca="false">LANGHIAN_PARAM_GTS12!$E$489</f>
        <v>-14.6</v>
      </c>
      <c r="DC33" s="543" t="n">
        <f aca="false">LANGHIAN_PARAM_GTS12!$E$481</f>
        <v>1.767055875</v>
      </c>
      <c r="DD33" s="542" t="n">
        <f aca="false">LANGHIAN_PARAM_GTS12!$E$490</f>
        <v>33</v>
      </c>
      <c r="DE33" s="523" t="n">
        <f aca="false">$M33-DD33+$K33</f>
        <v>20</v>
      </c>
      <c r="DF33" s="544" t="n">
        <f aca="false">$M33 - DC33 + (($K33) + ($L33))/2</f>
        <v>58.732944125</v>
      </c>
      <c r="DG33" s="523" t="n">
        <f aca="false">$M33-DB33+$L33</f>
        <v>82.6</v>
      </c>
      <c r="DH33" s="545" t="n">
        <f aca="false">DG33-DE33</f>
        <v>62.6</v>
      </c>
    </row>
    <row r="34" customFormat="false" ht="33.75" hidden="false" customHeight="false" outlineLevel="0" collapsed="false">
      <c r="B34" s="536" t="s">
        <v>565</v>
      </c>
      <c r="C34" s="539" t="s">
        <v>566</v>
      </c>
      <c r="D34" s="538" t="n">
        <v>47.76957601</v>
      </c>
      <c r="E34" s="538" t="n">
        <v>-1.11059489</v>
      </c>
      <c r="F34" s="537" t="s">
        <v>488</v>
      </c>
      <c r="G34" s="539" t="s">
        <v>496</v>
      </c>
      <c r="H34" s="537" t="n">
        <v>11.6</v>
      </c>
      <c r="I34" s="537" t="n">
        <v>16</v>
      </c>
      <c r="J34" s="537" t="s">
        <v>324</v>
      </c>
      <c r="K34" s="537" t="n">
        <v>0</v>
      </c>
      <c r="L34" s="537" t="n">
        <v>50</v>
      </c>
      <c r="M34" s="603" t="n">
        <v>62</v>
      </c>
      <c r="N34" s="541" t="s">
        <v>567</v>
      </c>
      <c r="O34" s="542" t="n">
        <f aca="false">LANGHIAN_PARAM_GTS12!$E$89</f>
        <v>24.65</v>
      </c>
      <c r="P34" s="543" t="n">
        <f aca="false">LANGHIAN_PARAM_GTS12!$E$84</f>
        <v>91.3445161290322</v>
      </c>
      <c r="Q34" s="542" t="n">
        <f aca="false">LANGHIAN_PARAM_GTS12!$E$90</f>
        <v>158.23</v>
      </c>
      <c r="R34" s="523" t="n">
        <f aca="false">$M34-Q34+$K34</f>
        <v>-96.23</v>
      </c>
      <c r="S34" s="544" t="n">
        <f aca="false">$M34 - P34 + (($K34) + ($L34))/2</f>
        <v>-4.34451612903224</v>
      </c>
      <c r="T34" s="523" t="n">
        <f aca="false">$M34-O34+$L34</f>
        <v>87.35</v>
      </c>
      <c r="U34" s="545" t="n">
        <f aca="false">T34-R34</f>
        <v>183.58</v>
      </c>
      <c r="V34" s="542" t="n">
        <f aca="false">LANGHIAN_PARAM_GTS12!$E$58</f>
        <v>66.0846</v>
      </c>
      <c r="W34" s="543" t="n">
        <f aca="false">LANGHIAN_PARAM_GTS12!$E$53</f>
        <v>103.552</v>
      </c>
      <c r="X34" s="542" t="n">
        <f aca="false">LANGHIAN_PARAM_GTS12!$E$59</f>
        <v>138.355</v>
      </c>
      <c r="Y34" s="523" t="n">
        <f aca="false">$M34-X34+$K34</f>
        <v>-76.355</v>
      </c>
      <c r="Z34" s="544" t="n">
        <f aca="false">$M34 - W34 + (($K34) + ($L34))/2</f>
        <v>-16.552</v>
      </c>
      <c r="AA34" s="523" t="n">
        <f aca="false">$M34-V34+$L34</f>
        <v>45.9154</v>
      </c>
      <c r="AB34" s="545" t="n">
        <f aca="false">AA34-Y34</f>
        <v>122.2704</v>
      </c>
      <c r="AC34" s="542" t="n">
        <f aca="false">LANGHIAN_PARAM_GTS12!$E$149</f>
        <v>-29</v>
      </c>
      <c r="AD34" s="543" t="n">
        <f aca="false">LANGHIAN_PARAM_GTS12!$E$144</f>
        <v>-0.297592904074468</v>
      </c>
      <c r="AE34" s="542" t="n">
        <f aca="false">LANGHIAN_PARAM_GTS12!$E$150</f>
        <v>33.9016</v>
      </c>
      <c r="AF34" s="523" t="n">
        <f aca="false">$M34-AE34+$K34</f>
        <v>28.0984</v>
      </c>
      <c r="AG34" s="544" t="n">
        <f aca="false">$M34 - AD34 + (($K34) + ($L34))/2</f>
        <v>87.2975929040745</v>
      </c>
      <c r="AH34" s="523" t="n">
        <f aca="false">$M34-AC34+$L34</f>
        <v>141</v>
      </c>
      <c r="AI34" s="545" t="n">
        <f aca="false">AH34-AF34</f>
        <v>112.9016</v>
      </c>
      <c r="AJ34" s="542" t="n">
        <f aca="false">LANGHIAN_PARAM_GTS12!$E$176</f>
        <v>8.3028</v>
      </c>
      <c r="AK34" s="543" t="n">
        <f aca="false">LANGHIAN_PARAM_GTS12!$E$171</f>
        <v>24.8385833333333</v>
      </c>
      <c r="AL34" s="542" t="n">
        <f aca="false">LANGHIAN_PARAM_GTS12!$E$177</f>
        <v>41.5285</v>
      </c>
      <c r="AM34" s="523" t="n">
        <f aca="false">$M34-AL34+$K34</f>
        <v>20.4715</v>
      </c>
      <c r="AN34" s="544" t="n">
        <f aca="false">$M34 - AK34 + (($K34) + ($L34))/2</f>
        <v>62.1614166666667</v>
      </c>
      <c r="AO34" s="523" t="n">
        <f aca="false">$M34-AJ34+$L34</f>
        <v>103.6972</v>
      </c>
      <c r="AP34" s="545" t="n">
        <f aca="false">AO34-AM34</f>
        <v>83.2257</v>
      </c>
      <c r="AQ34" s="542" t="n">
        <f aca="false">LANGHIAN_PARAM_GTS12!$E$265</f>
        <v>-34</v>
      </c>
      <c r="AR34" s="543" t="n">
        <f aca="false">LANGHIAN_PARAM_GTS12!$E$260</f>
        <v>5.53660721597826</v>
      </c>
      <c r="AS34" s="542" t="n">
        <f aca="false">LANGHIAN_PARAM_GTS12!$E$266</f>
        <v>41.83955</v>
      </c>
      <c r="AT34" s="523" t="n">
        <f aca="false">$M34-AS34+$K34</f>
        <v>20.16045</v>
      </c>
      <c r="AU34" s="544" t="n">
        <f aca="false">$M34 - AR34 + (($K34) + ($L34))/2</f>
        <v>81.4633927840217</v>
      </c>
      <c r="AV34" s="523" t="n">
        <f aca="false">$M34-AQ34+$L34</f>
        <v>146</v>
      </c>
      <c r="AW34" s="545" t="n">
        <f aca="false">AV34-AT34</f>
        <v>125.83955</v>
      </c>
      <c r="AX34" s="542" t="n">
        <f aca="false">LANGHIAN_PARAM_GTS12!$E$242</f>
        <v>-11</v>
      </c>
      <c r="AY34" s="543" t="n">
        <f aca="false">LANGHIAN_PARAM_GTS12!$E$237</f>
        <v>20.2</v>
      </c>
      <c r="AZ34" s="542" t="n">
        <f aca="false">LANGHIAN_PARAM_GTS12!$E$243</f>
        <v>50.2</v>
      </c>
      <c r="BA34" s="523" t="n">
        <f aca="false">$M34-AZ34+$K34</f>
        <v>11.8</v>
      </c>
      <c r="BB34" s="544" t="n">
        <f aca="false">$M34 - AY34 + (($K34) + ($L34))/2</f>
        <v>66.8</v>
      </c>
      <c r="BC34" s="523" t="n">
        <f aca="false">$M34-AX34+$L34</f>
        <v>123</v>
      </c>
      <c r="BD34" s="545" t="n">
        <f aca="false">BC34-BA34</f>
        <v>111.2</v>
      </c>
      <c r="BE34" s="542" t="n">
        <f aca="false">LANGHIAN_PARAM_GTS12!$E$303</f>
        <v>35.4300639999998</v>
      </c>
      <c r="BF34" s="543" t="n">
        <f aca="false">LANGHIAN_PARAM_GTS12!$E$293</f>
        <v>61.4333666666667</v>
      </c>
      <c r="BG34" s="542" t="n">
        <f aca="false">LANGHIAN_PARAM_GTS12!$E$304</f>
        <v>86.760971</v>
      </c>
      <c r="BH34" s="523" t="n">
        <f aca="false">$M34-BG34+$K34</f>
        <v>-24.760971</v>
      </c>
      <c r="BI34" s="544" t="n">
        <f aca="false">$M34 - BF34 + (($K34) + ($L34))/2</f>
        <v>25.5666333333333</v>
      </c>
      <c r="BJ34" s="523" t="n">
        <f aca="false">$M34-BE34+$L34</f>
        <v>76.5699360000002</v>
      </c>
      <c r="BK34" s="545" t="n">
        <f aca="false">BJ34-BH34</f>
        <v>101.330907</v>
      </c>
      <c r="BL34" s="542" t="n">
        <f aca="false">LANGHIAN_PARAM_GTS12!$E$536</f>
        <v>14.9</v>
      </c>
      <c r="BM34" s="543" t="n">
        <f aca="false">LANGHIAN_PARAM_GTS12!$E$528</f>
        <v>27.9</v>
      </c>
      <c r="BN34" s="542" t="n">
        <f aca="false">LANGHIAN_PARAM_GTS12!$E$537</f>
        <v>43.4</v>
      </c>
      <c r="BO34" s="523" t="n">
        <f aca="false">$M34-BN34+$K34</f>
        <v>18.6</v>
      </c>
      <c r="BP34" s="544" t="n">
        <f aca="false">$M34 - BM34 + (($K34) + ($L34))/2</f>
        <v>59.1</v>
      </c>
      <c r="BQ34" s="523" t="n">
        <f aca="false">$M34-BL34+$L34</f>
        <v>97.1</v>
      </c>
      <c r="BR34" s="545" t="n">
        <f aca="false">BQ34-BO34</f>
        <v>78.5</v>
      </c>
      <c r="BS34" s="542" t="n">
        <f aca="false">LANGHIAN_PARAM_GTS12!$E$346</f>
        <v>-8.12</v>
      </c>
      <c r="BT34" s="543" t="n">
        <f aca="false">LANGHIAN_PARAM_GTS12!$E$336</f>
        <v>5.48377777777778</v>
      </c>
      <c r="BU34" s="542" t="n">
        <f aca="false">LANGHIAN_PARAM_GTS12!$E$347</f>
        <v>17.68</v>
      </c>
      <c r="BV34" s="523" t="n">
        <f aca="false">$M34-BU34+$K34</f>
        <v>44.32</v>
      </c>
      <c r="BW34" s="544" t="n">
        <f aca="false">$M34 - BT34 + (($K34) + ($L34))/2</f>
        <v>81.5162222222222</v>
      </c>
      <c r="BX34" s="523" t="n">
        <f aca="false">$M34-BS34+$L34</f>
        <v>120.12</v>
      </c>
      <c r="BY34" s="545" t="n">
        <f aca="false">BX34-BV34</f>
        <v>75.8</v>
      </c>
      <c r="BZ34" s="595" t="n">
        <f aca="false">LANGHIAN_PARAM_GTS12!$E$384</f>
        <v>33</v>
      </c>
      <c r="CA34" s="596" t="n">
        <f aca="false">LANGHIAN_PARAM_GTS12!$E$383</f>
        <v>33</v>
      </c>
      <c r="CB34" s="595" t="n">
        <f aca="false">LANGHIAN_PARAM_GTS12!$E$385</f>
        <v>33</v>
      </c>
      <c r="CC34" s="597" t="n">
        <f aca="false">$M34-CB34+$K34</f>
        <v>29</v>
      </c>
      <c r="CD34" s="598" t="n">
        <f aca="false">$M34 - CA34 + (($K34) + ($L34))/2</f>
        <v>54</v>
      </c>
      <c r="CE34" s="597" t="n">
        <f aca="false">$M34-BZ34+$L34</f>
        <v>79</v>
      </c>
      <c r="CF34" s="599" t="n">
        <f aca="false">CE34-CC34</f>
        <v>50</v>
      </c>
      <c r="CG34" s="595" t="n">
        <f aca="false">LANGHIAN_PARAM_GTS12!$E$403</f>
        <v>-9</v>
      </c>
      <c r="CH34" s="596" t="n">
        <f aca="false">LANGHIAN_PARAM_GTS12!$E$402</f>
        <v>-9</v>
      </c>
      <c r="CI34" s="595" t="n">
        <f aca="false">LANGHIAN_PARAM_GTS12!$E$404</f>
        <v>-9</v>
      </c>
      <c r="CJ34" s="597" t="n">
        <f aca="false">$M34-CI34+$K34</f>
        <v>71</v>
      </c>
      <c r="CK34" s="598" t="n">
        <f aca="false">$M34 - CH34 + (($K34) + ($L34))/2</f>
        <v>96</v>
      </c>
      <c r="CL34" s="597" t="n">
        <f aca="false">$M34-CG34+$L34</f>
        <v>121</v>
      </c>
      <c r="CM34" s="599" t="n">
        <f aca="false">CL34-CJ34</f>
        <v>50</v>
      </c>
      <c r="CN34" s="546" t="n">
        <f aca="false">LANGHIAN_PARAM_GTS12!$E$426</f>
        <v>4</v>
      </c>
      <c r="CO34" s="547" t="n">
        <f aca="false">LANGHIAN_PARAM_GTS12!$E$425</f>
        <v>4</v>
      </c>
      <c r="CP34" s="546" t="n">
        <f aca="false">LANGHIAN_PARAM_GTS12!$E$427</f>
        <v>4</v>
      </c>
      <c r="CQ34" s="548" t="n">
        <f aca="false">$M34-CP34+$K34</f>
        <v>58</v>
      </c>
      <c r="CR34" s="549" t="n">
        <f aca="false">$M34 - CO34 + (($K34) + ($L34))/2</f>
        <v>83</v>
      </c>
      <c r="CS34" s="548" t="n">
        <f aca="false">$M34-CN34+$L34</f>
        <v>108</v>
      </c>
      <c r="CT34" s="550" t="n">
        <f aca="false">CS34-CQ34</f>
        <v>50</v>
      </c>
      <c r="CU34" s="546" t="n">
        <f aca="false">LANGHIAN_PARAM_GTS12!$E$449</f>
        <v>-1</v>
      </c>
      <c r="CV34" s="547" t="n">
        <f aca="false">LANGHIAN_PARAM_GTS12!$E$448</f>
        <v>-1</v>
      </c>
      <c r="CW34" s="546" t="n">
        <f aca="false">LANGHIAN_PARAM_GTS12!$E$450</f>
        <v>-1</v>
      </c>
      <c r="CX34" s="548" t="n">
        <f aca="false">$M34-CW34+$K34</f>
        <v>63</v>
      </c>
      <c r="CY34" s="549" t="n">
        <f aca="false">$M34 - CV34 + (($K34) + ($L34))/2</f>
        <v>88</v>
      </c>
      <c r="CZ34" s="548" t="n">
        <f aca="false">$M34-CU34+$L34</f>
        <v>113</v>
      </c>
      <c r="DA34" s="550" t="n">
        <f aca="false">CZ34-CX34</f>
        <v>50</v>
      </c>
      <c r="DB34" s="542" t="n">
        <f aca="false">LANGHIAN_PARAM_GTS12!$E$489</f>
        <v>-14.6</v>
      </c>
      <c r="DC34" s="543" t="n">
        <f aca="false">LANGHIAN_PARAM_GTS12!$E$481</f>
        <v>1.767055875</v>
      </c>
      <c r="DD34" s="542" t="n">
        <f aca="false">LANGHIAN_PARAM_GTS12!$E$490</f>
        <v>33</v>
      </c>
      <c r="DE34" s="523" t="n">
        <f aca="false">$M34-DD34+$K34</f>
        <v>29</v>
      </c>
      <c r="DF34" s="544" t="n">
        <f aca="false">$M34 - DC34 + (($K34) + ($L34))/2</f>
        <v>85.232944125</v>
      </c>
      <c r="DG34" s="523" t="n">
        <f aca="false">$M34-DB34+$L34</f>
        <v>126.6</v>
      </c>
      <c r="DH34" s="545" t="n">
        <f aca="false">DG34-DE34</f>
        <v>97.6</v>
      </c>
    </row>
    <row r="35" customFormat="false" ht="22.5" hidden="false" customHeight="false" outlineLevel="0" collapsed="false">
      <c r="B35" s="536" t="s">
        <v>568</v>
      </c>
      <c r="C35" s="537" t="s">
        <v>569</v>
      </c>
      <c r="D35" s="538" t="n">
        <v>47.687814</v>
      </c>
      <c r="E35" s="538" t="n">
        <v>-1.110153</v>
      </c>
      <c r="F35" s="537" t="s">
        <v>488</v>
      </c>
      <c r="G35" s="539" t="s">
        <v>493</v>
      </c>
      <c r="H35" s="537" t="n">
        <v>11.6</v>
      </c>
      <c r="I35" s="537" t="n">
        <v>16</v>
      </c>
      <c r="J35" s="537" t="s">
        <v>332</v>
      </c>
      <c r="K35" s="537" t="n">
        <v>15</v>
      </c>
      <c r="L35" s="537" t="n">
        <v>50</v>
      </c>
      <c r="M35" s="603" t="n">
        <v>43</v>
      </c>
      <c r="N35" s="552" t="s">
        <v>570</v>
      </c>
      <c r="O35" s="542" t="n">
        <f aca="false">LANGHIAN_PARAM_GTS12!$E$89</f>
        <v>24.65</v>
      </c>
      <c r="P35" s="543" t="n">
        <f aca="false">LANGHIAN_PARAM_GTS12!$E$84</f>
        <v>91.3445161290322</v>
      </c>
      <c r="Q35" s="542" t="n">
        <f aca="false">LANGHIAN_PARAM_GTS12!$E$90</f>
        <v>158.23</v>
      </c>
      <c r="R35" s="523" t="n">
        <f aca="false">$M35-Q35+$K35</f>
        <v>-100.23</v>
      </c>
      <c r="S35" s="544" t="n">
        <f aca="false">$M35 - P35 + (($K35) + ($L35))/2</f>
        <v>-15.8445161290322</v>
      </c>
      <c r="T35" s="523" t="n">
        <f aca="false">$M35-O35+$L35</f>
        <v>68.35</v>
      </c>
      <c r="U35" s="545" t="n">
        <f aca="false">T35-R35</f>
        <v>168.58</v>
      </c>
      <c r="V35" s="542" t="n">
        <f aca="false">LANGHIAN_PARAM_GTS12!$E$58</f>
        <v>66.0846</v>
      </c>
      <c r="W35" s="543" t="n">
        <f aca="false">LANGHIAN_PARAM_GTS12!$E$53</f>
        <v>103.552</v>
      </c>
      <c r="X35" s="542" t="n">
        <f aca="false">LANGHIAN_PARAM_GTS12!$E$59</f>
        <v>138.355</v>
      </c>
      <c r="Y35" s="523" t="n">
        <f aca="false">$M35-X35+$K35</f>
        <v>-80.355</v>
      </c>
      <c r="Z35" s="544" t="n">
        <f aca="false">$M35 - W35 + (($K35) + ($L35))/2</f>
        <v>-28.052</v>
      </c>
      <c r="AA35" s="523" t="n">
        <f aca="false">$M35-V35+$L35</f>
        <v>26.9154</v>
      </c>
      <c r="AB35" s="545" t="n">
        <f aca="false">AA35-Y35</f>
        <v>107.2704</v>
      </c>
      <c r="AC35" s="542" t="n">
        <f aca="false">LANGHIAN_PARAM_GTS12!$E$149</f>
        <v>-29</v>
      </c>
      <c r="AD35" s="543" t="n">
        <f aca="false">LANGHIAN_PARAM_GTS12!$E$144</f>
        <v>-0.297592904074468</v>
      </c>
      <c r="AE35" s="542" t="n">
        <f aca="false">LANGHIAN_PARAM_GTS12!$E$150</f>
        <v>33.9016</v>
      </c>
      <c r="AF35" s="523" t="n">
        <f aca="false">$M35-AE35+$K35</f>
        <v>24.0984</v>
      </c>
      <c r="AG35" s="544" t="n">
        <f aca="false">$M35 - AD35 + (($K35) + ($L35))/2</f>
        <v>75.7975929040745</v>
      </c>
      <c r="AH35" s="523" t="n">
        <f aca="false">$M35-AC35+$L35</f>
        <v>122</v>
      </c>
      <c r="AI35" s="545" t="n">
        <f aca="false">AH35-AF35</f>
        <v>97.9016</v>
      </c>
      <c r="AJ35" s="542" t="n">
        <f aca="false">LANGHIAN_PARAM_GTS12!$E$176</f>
        <v>8.3028</v>
      </c>
      <c r="AK35" s="543" t="n">
        <f aca="false">LANGHIAN_PARAM_GTS12!$E$171</f>
        <v>24.8385833333333</v>
      </c>
      <c r="AL35" s="542" t="n">
        <f aca="false">LANGHIAN_PARAM_GTS12!$E$177</f>
        <v>41.5285</v>
      </c>
      <c r="AM35" s="523" t="n">
        <f aca="false">$M35-AL35+$K35</f>
        <v>16.4715</v>
      </c>
      <c r="AN35" s="544" t="n">
        <f aca="false">$M35 - AK35 + (($K35) + ($L35))/2</f>
        <v>50.6614166666667</v>
      </c>
      <c r="AO35" s="523" t="n">
        <f aca="false">$M35-AJ35+$L35</f>
        <v>84.6972</v>
      </c>
      <c r="AP35" s="545" t="n">
        <f aca="false">AO35-AM35</f>
        <v>68.2257</v>
      </c>
      <c r="AQ35" s="542" t="n">
        <f aca="false">LANGHIAN_PARAM_GTS12!$E$265</f>
        <v>-34</v>
      </c>
      <c r="AR35" s="543" t="n">
        <f aca="false">LANGHIAN_PARAM_GTS12!$E$260</f>
        <v>5.53660721597826</v>
      </c>
      <c r="AS35" s="542" t="n">
        <f aca="false">LANGHIAN_PARAM_GTS12!$E$266</f>
        <v>41.83955</v>
      </c>
      <c r="AT35" s="523" t="n">
        <f aca="false">$M35-AS35+$K35</f>
        <v>16.16045</v>
      </c>
      <c r="AU35" s="544" t="n">
        <f aca="false">$M35 - AR35 + (($K35) + ($L35))/2</f>
        <v>69.9633927840217</v>
      </c>
      <c r="AV35" s="523" t="n">
        <f aca="false">$M35-AQ35+$L35</f>
        <v>127</v>
      </c>
      <c r="AW35" s="545" t="n">
        <f aca="false">AV35-AT35</f>
        <v>110.83955</v>
      </c>
      <c r="AX35" s="542" t="n">
        <f aca="false">LANGHIAN_PARAM_GTS12!$E$242</f>
        <v>-11</v>
      </c>
      <c r="AY35" s="543" t="n">
        <f aca="false">LANGHIAN_PARAM_GTS12!$E$237</f>
        <v>20.2</v>
      </c>
      <c r="AZ35" s="542" t="n">
        <f aca="false">LANGHIAN_PARAM_GTS12!$E$243</f>
        <v>50.2</v>
      </c>
      <c r="BA35" s="523" t="n">
        <f aca="false">$M35-AZ35+$K35</f>
        <v>7.8</v>
      </c>
      <c r="BB35" s="544" t="n">
        <f aca="false">$M35 - AY35 + (($K35) + ($L35))/2</f>
        <v>55.3</v>
      </c>
      <c r="BC35" s="523" t="n">
        <f aca="false">$M35-AX35+$L35</f>
        <v>104</v>
      </c>
      <c r="BD35" s="545" t="n">
        <f aca="false">BC35-BA35</f>
        <v>96.2</v>
      </c>
      <c r="BE35" s="542" t="n">
        <f aca="false">LANGHIAN_PARAM_GTS12!$E$303</f>
        <v>35.4300639999998</v>
      </c>
      <c r="BF35" s="543" t="n">
        <f aca="false">LANGHIAN_PARAM_GTS12!$E$293</f>
        <v>61.4333666666667</v>
      </c>
      <c r="BG35" s="542" t="n">
        <f aca="false">LANGHIAN_PARAM_GTS12!$E$304</f>
        <v>86.760971</v>
      </c>
      <c r="BH35" s="523" t="n">
        <f aca="false">$M35-BG35+$K35</f>
        <v>-28.760971</v>
      </c>
      <c r="BI35" s="544" t="n">
        <f aca="false">$M35 - BF35 + (($K35) + ($L35))/2</f>
        <v>14.0666333333333</v>
      </c>
      <c r="BJ35" s="523" t="n">
        <f aca="false">$M35-BE35+$L35</f>
        <v>57.5699360000002</v>
      </c>
      <c r="BK35" s="545" t="n">
        <f aca="false">BJ35-BH35</f>
        <v>86.3309070000003</v>
      </c>
      <c r="BL35" s="542" t="n">
        <f aca="false">LANGHIAN_PARAM_GTS12!$E$536</f>
        <v>14.9</v>
      </c>
      <c r="BM35" s="543" t="n">
        <f aca="false">LANGHIAN_PARAM_GTS12!$E$528</f>
        <v>27.9</v>
      </c>
      <c r="BN35" s="542" t="n">
        <f aca="false">LANGHIAN_PARAM_GTS12!$E$537</f>
        <v>43.4</v>
      </c>
      <c r="BO35" s="523" t="n">
        <f aca="false">$M35-BN35+$K35</f>
        <v>14.6</v>
      </c>
      <c r="BP35" s="544" t="n">
        <f aca="false">$M35 - BM35 + (($K35) + ($L35))/2</f>
        <v>47.6</v>
      </c>
      <c r="BQ35" s="523" t="n">
        <f aca="false">$M35-BL35+$L35</f>
        <v>78.1</v>
      </c>
      <c r="BR35" s="545" t="n">
        <f aca="false">BQ35-BO35</f>
        <v>63.5</v>
      </c>
      <c r="BS35" s="542" t="n">
        <f aca="false">LANGHIAN_PARAM_GTS12!$E$346</f>
        <v>-8.12</v>
      </c>
      <c r="BT35" s="543" t="n">
        <f aca="false">LANGHIAN_PARAM_GTS12!$E$336</f>
        <v>5.48377777777778</v>
      </c>
      <c r="BU35" s="542" t="n">
        <f aca="false">LANGHIAN_PARAM_GTS12!$E$347</f>
        <v>17.68</v>
      </c>
      <c r="BV35" s="523" t="n">
        <f aca="false">$M35-BU35+$K35</f>
        <v>40.32</v>
      </c>
      <c r="BW35" s="544" t="n">
        <f aca="false">$M35 - BT35 + (($K35) + ($L35))/2</f>
        <v>70.0162222222222</v>
      </c>
      <c r="BX35" s="523" t="n">
        <f aca="false">$M35-BS35+$L35</f>
        <v>101.12</v>
      </c>
      <c r="BY35" s="545" t="n">
        <f aca="false">BX35-BV35</f>
        <v>60.8</v>
      </c>
      <c r="BZ35" s="595" t="n">
        <f aca="false">LANGHIAN_PARAM_GTS12!$E$384</f>
        <v>33</v>
      </c>
      <c r="CA35" s="596" t="n">
        <f aca="false">LANGHIAN_PARAM_GTS12!$E$383</f>
        <v>33</v>
      </c>
      <c r="CB35" s="595" t="n">
        <f aca="false">LANGHIAN_PARAM_GTS12!$E$385</f>
        <v>33</v>
      </c>
      <c r="CC35" s="597" t="n">
        <f aca="false">$M35-CB35+$K35</f>
        <v>25</v>
      </c>
      <c r="CD35" s="598" t="n">
        <f aca="false">$M35 - CA35 + (($K35) + ($L35))/2</f>
        <v>42.5</v>
      </c>
      <c r="CE35" s="597" t="n">
        <f aca="false">$M35-BZ35+$L35</f>
        <v>60</v>
      </c>
      <c r="CF35" s="599" t="n">
        <f aca="false">CE35-CC35</f>
        <v>35</v>
      </c>
      <c r="CG35" s="595" t="n">
        <f aca="false">LANGHIAN_PARAM_GTS12!$E$403</f>
        <v>-9</v>
      </c>
      <c r="CH35" s="596" t="n">
        <f aca="false">LANGHIAN_PARAM_GTS12!$E$402</f>
        <v>-9</v>
      </c>
      <c r="CI35" s="595" t="n">
        <f aca="false">LANGHIAN_PARAM_GTS12!$E$404</f>
        <v>-9</v>
      </c>
      <c r="CJ35" s="597" t="n">
        <f aca="false">$M35-CI35+$K35</f>
        <v>67</v>
      </c>
      <c r="CK35" s="598" t="n">
        <f aca="false">$M35 - CH35 + (($K35) + ($L35))/2</f>
        <v>84.5</v>
      </c>
      <c r="CL35" s="597" t="n">
        <f aca="false">$M35-CG35+$L35</f>
        <v>102</v>
      </c>
      <c r="CM35" s="599" t="n">
        <f aca="false">CL35-CJ35</f>
        <v>35</v>
      </c>
      <c r="CN35" s="546" t="n">
        <f aca="false">LANGHIAN_PARAM_GTS12!$E$426</f>
        <v>4</v>
      </c>
      <c r="CO35" s="547" t="n">
        <f aca="false">LANGHIAN_PARAM_GTS12!$E$425</f>
        <v>4</v>
      </c>
      <c r="CP35" s="546" t="n">
        <f aca="false">LANGHIAN_PARAM_GTS12!$E$427</f>
        <v>4</v>
      </c>
      <c r="CQ35" s="548" t="n">
        <f aca="false">$M35-CP35+$K35</f>
        <v>54</v>
      </c>
      <c r="CR35" s="549" t="n">
        <f aca="false">$M35 - CO35 + (($K35) + ($L35))/2</f>
        <v>71.5</v>
      </c>
      <c r="CS35" s="548" t="n">
        <f aca="false">$M35-CN35+$L35</f>
        <v>89</v>
      </c>
      <c r="CT35" s="550" t="n">
        <f aca="false">CS35-CQ35</f>
        <v>35</v>
      </c>
      <c r="CU35" s="546" t="n">
        <f aca="false">LANGHIAN_PARAM_GTS12!$E$449</f>
        <v>-1</v>
      </c>
      <c r="CV35" s="547" t="n">
        <f aca="false">LANGHIAN_PARAM_GTS12!$E$448</f>
        <v>-1</v>
      </c>
      <c r="CW35" s="546" t="n">
        <f aca="false">LANGHIAN_PARAM_GTS12!$E$450</f>
        <v>-1</v>
      </c>
      <c r="CX35" s="548" t="n">
        <f aca="false">$M35-CW35+$K35</f>
        <v>59</v>
      </c>
      <c r="CY35" s="549" t="n">
        <f aca="false">$M35 - CV35 + (($K35) + ($L35))/2</f>
        <v>76.5</v>
      </c>
      <c r="CZ35" s="548" t="n">
        <f aca="false">$M35-CU35+$L35</f>
        <v>94</v>
      </c>
      <c r="DA35" s="550" t="n">
        <f aca="false">CZ35-CX35</f>
        <v>35</v>
      </c>
      <c r="DB35" s="542" t="n">
        <f aca="false">LANGHIAN_PARAM_GTS12!$E$489</f>
        <v>-14.6</v>
      </c>
      <c r="DC35" s="543" t="n">
        <f aca="false">LANGHIAN_PARAM_GTS12!$E$481</f>
        <v>1.767055875</v>
      </c>
      <c r="DD35" s="542" t="n">
        <f aca="false">LANGHIAN_PARAM_GTS12!$E$490</f>
        <v>33</v>
      </c>
      <c r="DE35" s="523" t="n">
        <f aca="false">$M35-DD35+$K35</f>
        <v>25</v>
      </c>
      <c r="DF35" s="544" t="n">
        <f aca="false">$M35 - DC35 + (($K35) + ($L35))/2</f>
        <v>73.732944125</v>
      </c>
      <c r="DG35" s="523" t="n">
        <f aca="false">$M35-DB35+$L35</f>
        <v>107.6</v>
      </c>
      <c r="DH35" s="545" t="n">
        <f aca="false">DG35-DE35</f>
        <v>82.6</v>
      </c>
    </row>
    <row r="36" customFormat="false" ht="22.5" hidden="false" customHeight="false" outlineLevel="0" collapsed="false">
      <c r="B36" s="536" t="s">
        <v>571</v>
      </c>
      <c r="C36" s="537" t="s">
        <v>572</v>
      </c>
      <c r="D36" s="538" t="n">
        <v>47.648617</v>
      </c>
      <c r="E36" s="538" t="n">
        <v>-1.320641</v>
      </c>
      <c r="F36" s="537" t="s">
        <v>488</v>
      </c>
      <c r="G36" s="539" t="s">
        <v>493</v>
      </c>
      <c r="H36" s="537" t="n">
        <v>11.6</v>
      </c>
      <c r="I36" s="537" t="n">
        <v>16</v>
      </c>
      <c r="J36" s="537" t="s">
        <v>332</v>
      </c>
      <c r="K36" s="537" t="n">
        <v>15</v>
      </c>
      <c r="L36" s="537" t="n">
        <v>50</v>
      </c>
      <c r="M36" s="603" t="n">
        <v>50</v>
      </c>
      <c r="N36" s="552" t="s">
        <v>570</v>
      </c>
      <c r="O36" s="542" t="n">
        <f aca="false">LANGHIAN_PARAM_GTS12!$E$89</f>
        <v>24.65</v>
      </c>
      <c r="P36" s="543" t="n">
        <f aca="false">LANGHIAN_PARAM_GTS12!$E$84</f>
        <v>91.3445161290322</v>
      </c>
      <c r="Q36" s="542" t="n">
        <f aca="false">LANGHIAN_PARAM_GTS12!$E$90</f>
        <v>158.23</v>
      </c>
      <c r="R36" s="523" t="n">
        <f aca="false">$M36-Q36+$K36</f>
        <v>-93.23</v>
      </c>
      <c r="S36" s="544" t="n">
        <f aca="false">$M36 - P36 + (($K36) + ($L36))/2</f>
        <v>-8.84451612903224</v>
      </c>
      <c r="T36" s="523" t="n">
        <f aca="false">$M36-O36+$L36</f>
        <v>75.35</v>
      </c>
      <c r="U36" s="545" t="n">
        <f aca="false">T36-R36</f>
        <v>168.58</v>
      </c>
      <c r="V36" s="542" t="n">
        <f aca="false">LANGHIAN_PARAM_GTS12!$E$58</f>
        <v>66.0846</v>
      </c>
      <c r="W36" s="543" t="n">
        <f aca="false">LANGHIAN_PARAM_GTS12!$E$53</f>
        <v>103.552</v>
      </c>
      <c r="X36" s="542" t="n">
        <f aca="false">LANGHIAN_PARAM_GTS12!$E$59</f>
        <v>138.355</v>
      </c>
      <c r="Y36" s="523" t="n">
        <f aca="false">$M36-X36+$K36</f>
        <v>-73.355</v>
      </c>
      <c r="Z36" s="544" t="n">
        <f aca="false">$M36 - W36 + (($K36) + ($L36))/2</f>
        <v>-21.052</v>
      </c>
      <c r="AA36" s="523" t="n">
        <f aca="false">$M36-V36+$L36</f>
        <v>33.9154</v>
      </c>
      <c r="AB36" s="545" t="n">
        <f aca="false">AA36-Y36</f>
        <v>107.2704</v>
      </c>
      <c r="AC36" s="542" t="n">
        <f aca="false">LANGHIAN_PARAM_GTS12!$E$149</f>
        <v>-29</v>
      </c>
      <c r="AD36" s="543" t="n">
        <f aca="false">LANGHIAN_PARAM_GTS12!$E$144</f>
        <v>-0.297592904074468</v>
      </c>
      <c r="AE36" s="542" t="n">
        <f aca="false">LANGHIAN_PARAM_GTS12!$E$150</f>
        <v>33.9016</v>
      </c>
      <c r="AF36" s="523" t="n">
        <f aca="false">$M36-AE36+$K36</f>
        <v>31.0984</v>
      </c>
      <c r="AG36" s="544" t="n">
        <f aca="false">$M36 - AD36 + (($K36) + ($L36))/2</f>
        <v>82.7975929040745</v>
      </c>
      <c r="AH36" s="523" t="n">
        <f aca="false">$M36-AC36+$L36</f>
        <v>129</v>
      </c>
      <c r="AI36" s="545" t="n">
        <f aca="false">AH36-AF36</f>
        <v>97.9016</v>
      </c>
      <c r="AJ36" s="542" t="n">
        <f aca="false">LANGHIAN_PARAM_GTS12!$E$176</f>
        <v>8.3028</v>
      </c>
      <c r="AK36" s="543" t="n">
        <f aca="false">LANGHIAN_PARAM_GTS12!$E$171</f>
        <v>24.8385833333333</v>
      </c>
      <c r="AL36" s="542" t="n">
        <f aca="false">LANGHIAN_PARAM_GTS12!$E$177</f>
        <v>41.5285</v>
      </c>
      <c r="AM36" s="523" t="n">
        <f aca="false">$M36-AL36+$K36</f>
        <v>23.4715</v>
      </c>
      <c r="AN36" s="544" t="n">
        <f aca="false">$M36 - AK36 + (($K36) + ($L36))/2</f>
        <v>57.6614166666667</v>
      </c>
      <c r="AO36" s="523" t="n">
        <f aca="false">$M36-AJ36+$L36</f>
        <v>91.6972</v>
      </c>
      <c r="AP36" s="545" t="n">
        <f aca="false">AO36-AM36</f>
        <v>68.2257</v>
      </c>
      <c r="AQ36" s="542" t="n">
        <f aca="false">LANGHIAN_PARAM_GTS12!$E$265</f>
        <v>-34</v>
      </c>
      <c r="AR36" s="543" t="n">
        <f aca="false">LANGHIAN_PARAM_GTS12!$E$260</f>
        <v>5.53660721597826</v>
      </c>
      <c r="AS36" s="542" t="n">
        <f aca="false">LANGHIAN_PARAM_GTS12!$E$266</f>
        <v>41.83955</v>
      </c>
      <c r="AT36" s="523" t="n">
        <f aca="false">$M36-AS36+$K36</f>
        <v>23.16045</v>
      </c>
      <c r="AU36" s="544" t="n">
        <f aca="false">$M36 - AR36 + (($K36) + ($L36))/2</f>
        <v>76.9633927840217</v>
      </c>
      <c r="AV36" s="523" t="n">
        <f aca="false">$M36-AQ36+$L36</f>
        <v>134</v>
      </c>
      <c r="AW36" s="545" t="n">
        <f aca="false">AV36-AT36</f>
        <v>110.83955</v>
      </c>
      <c r="AX36" s="542" t="n">
        <f aca="false">LANGHIAN_PARAM_GTS12!$E$242</f>
        <v>-11</v>
      </c>
      <c r="AY36" s="543" t="n">
        <f aca="false">LANGHIAN_PARAM_GTS12!$E$237</f>
        <v>20.2</v>
      </c>
      <c r="AZ36" s="542" t="n">
        <f aca="false">LANGHIAN_PARAM_GTS12!$E$243</f>
        <v>50.2</v>
      </c>
      <c r="BA36" s="523" t="n">
        <f aca="false">$M36-AZ36+$K36</f>
        <v>14.8</v>
      </c>
      <c r="BB36" s="544" t="n">
        <f aca="false">$M36 - AY36 + (($K36) + ($L36))/2</f>
        <v>62.3</v>
      </c>
      <c r="BC36" s="523" t="n">
        <f aca="false">$M36-AX36+$L36</f>
        <v>111</v>
      </c>
      <c r="BD36" s="545" t="n">
        <f aca="false">BC36-BA36</f>
        <v>96.2</v>
      </c>
      <c r="BE36" s="542" t="n">
        <f aca="false">LANGHIAN_PARAM_GTS12!$E$303</f>
        <v>35.4300639999998</v>
      </c>
      <c r="BF36" s="543" t="n">
        <f aca="false">LANGHIAN_PARAM_GTS12!$E$293</f>
        <v>61.4333666666667</v>
      </c>
      <c r="BG36" s="542" t="n">
        <f aca="false">LANGHIAN_PARAM_GTS12!$E$304</f>
        <v>86.760971</v>
      </c>
      <c r="BH36" s="523" t="n">
        <f aca="false">$M36-BG36+$K36</f>
        <v>-21.760971</v>
      </c>
      <c r="BI36" s="544" t="n">
        <f aca="false">$M36 - BF36 + (($K36) + ($L36))/2</f>
        <v>21.0666333333333</v>
      </c>
      <c r="BJ36" s="523" t="n">
        <f aca="false">$M36-BE36+$L36</f>
        <v>64.5699360000002</v>
      </c>
      <c r="BK36" s="545" t="n">
        <f aca="false">BJ36-BH36</f>
        <v>86.3309070000003</v>
      </c>
      <c r="BL36" s="542" t="n">
        <f aca="false">LANGHIAN_PARAM_GTS12!$E$536</f>
        <v>14.9</v>
      </c>
      <c r="BM36" s="543" t="n">
        <f aca="false">LANGHIAN_PARAM_GTS12!$E$528</f>
        <v>27.9</v>
      </c>
      <c r="BN36" s="542" t="n">
        <f aca="false">LANGHIAN_PARAM_GTS12!$E$537</f>
        <v>43.4</v>
      </c>
      <c r="BO36" s="523" t="n">
        <f aca="false">$M36-BN36+$K36</f>
        <v>21.6</v>
      </c>
      <c r="BP36" s="544" t="n">
        <f aca="false">$M36 - BM36 + (($K36) + ($L36))/2</f>
        <v>54.6</v>
      </c>
      <c r="BQ36" s="523" t="n">
        <f aca="false">$M36-BL36+$L36</f>
        <v>85.1</v>
      </c>
      <c r="BR36" s="545" t="n">
        <f aca="false">BQ36-BO36</f>
        <v>63.5</v>
      </c>
      <c r="BS36" s="542" t="n">
        <f aca="false">LANGHIAN_PARAM_GTS12!$E$346</f>
        <v>-8.12</v>
      </c>
      <c r="BT36" s="543" t="n">
        <f aca="false">LANGHIAN_PARAM_GTS12!$E$336</f>
        <v>5.48377777777778</v>
      </c>
      <c r="BU36" s="542" t="n">
        <f aca="false">LANGHIAN_PARAM_GTS12!$E$347</f>
        <v>17.68</v>
      </c>
      <c r="BV36" s="523" t="n">
        <f aca="false">$M36-BU36+$K36</f>
        <v>47.32</v>
      </c>
      <c r="BW36" s="544" t="n">
        <f aca="false">$M36 - BT36 + (($K36) + ($L36))/2</f>
        <v>77.0162222222222</v>
      </c>
      <c r="BX36" s="523" t="n">
        <f aca="false">$M36-BS36+$L36</f>
        <v>108.12</v>
      </c>
      <c r="BY36" s="545" t="n">
        <f aca="false">BX36-BV36</f>
        <v>60.8</v>
      </c>
      <c r="BZ36" s="595" t="n">
        <f aca="false">LANGHIAN_PARAM_GTS12!$E$384</f>
        <v>33</v>
      </c>
      <c r="CA36" s="596" t="n">
        <f aca="false">LANGHIAN_PARAM_GTS12!$E$383</f>
        <v>33</v>
      </c>
      <c r="CB36" s="595" t="n">
        <f aca="false">LANGHIAN_PARAM_GTS12!$E$385</f>
        <v>33</v>
      </c>
      <c r="CC36" s="597" t="n">
        <f aca="false">$M36-CB36+$K36</f>
        <v>32</v>
      </c>
      <c r="CD36" s="598" t="n">
        <f aca="false">$M36 - CA36 + (($K36) + ($L36))/2</f>
        <v>49.5</v>
      </c>
      <c r="CE36" s="597" t="n">
        <f aca="false">$M36-BZ36+$L36</f>
        <v>67</v>
      </c>
      <c r="CF36" s="599" t="n">
        <f aca="false">CE36-CC36</f>
        <v>35</v>
      </c>
      <c r="CG36" s="595" t="n">
        <f aca="false">LANGHIAN_PARAM_GTS12!$E$403</f>
        <v>-9</v>
      </c>
      <c r="CH36" s="596" t="n">
        <f aca="false">LANGHIAN_PARAM_GTS12!$E$402</f>
        <v>-9</v>
      </c>
      <c r="CI36" s="595" t="n">
        <f aca="false">LANGHIAN_PARAM_GTS12!$E$404</f>
        <v>-9</v>
      </c>
      <c r="CJ36" s="597" t="n">
        <f aca="false">$M36-CI36+$K36</f>
        <v>74</v>
      </c>
      <c r="CK36" s="598" t="n">
        <f aca="false">$M36 - CH36 + (($K36) + ($L36))/2</f>
        <v>91.5</v>
      </c>
      <c r="CL36" s="597" t="n">
        <f aca="false">$M36-CG36+$L36</f>
        <v>109</v>
      </c>
      <c r="CM36" s="599" t="n">
        <f aca="false">CL36-CJ36</f>
        <v>35</v>
      </c>
      <c r="CN36" s="546" t="n">
        <f aca="false">LANGHIAN_PARAM_GTS12!$E$426</f>
        <v>4</v>
      </c>
      <c r="CO36" s="547" t="n">
        <f aca="false">LANGHIAN_PARAM_GTS12!$E$425</f>
        <v>4</v>
      </c>
      <c r="CP36" s="546" t="n">
        <f aca="false">LANGHIAN_PARAM_GTS12!$E$427</f>
        <v>4</v>
      </c>
      <c r="CQ36" s="548" t="n">
        <f aca="false">$M36-CP36+$K36</f>
        <v>61</v>
      </c>
      <c r="CR36" s="549" t="n">
        <f aca="false">$M36 - CO36 + (($K36) + ($L36))/2</f>
        <v>78.5</v>
      </c>
      <c r="CS36" s="548" t="n">
        <f aca="false">$M36-CN36+$L36</f>
        <v>96</v>
      </c>
      <c r="CT36" s="550" t="n">
        <f aca="false">CS36-CQ36</f>
        <v>35</v>
      </c>
      <c r="CU36" s="546" t="n">
        <f aca="false">LANGHIAN_PARAM_GTS12!$E$449</f>
        <v>-1</v>
      </c>
      <c r="CV36" s="547" t="n">
        <f aca="false">LANGHIAN_PARAM_GTS12!$E$448</f>
        <v>-1</v>
      </c>
      <c r="CW36" s="546" t="n">
        <f aca="false">LANGHIAN_PARAM_GTS12!$E$450</f>
        <v>-1</v>
      </c>
      <c r="CX36" s="548" t="n">
        <f aca="false">$M36-CW36+$K36</f>
        <v>66</v>
      </c>
      <c r="CY36" s="549" t="n">
        <f aca="false">$M36 - CV36 + (($K36) + ($L36))/2</f>
        <v>83.5</v>
      </c>
      <c r="CZ36" s="548" t="n">
        <f aca="false">$M36-CU36+$L36</f>
        <v>101</v>
      </c>
      <c r="DA36" s="550" t="n">
        <f aca="false">CZ36-CX36</f>
        <v>35</v>
      </c>
      <c r="DB36" s="542" t="n">
        <f aca="false">LANGHIAN_PARAM_GTS12!$E$489</f>
        <v>-14.6</v>
      </c>
      <c r="DC36" s="543" t="n">
        <f aca="false">LANGHIAN_PARAM_GTS12!$E$481</f>
        <v>1.767055875</v>
      </c>
      <c r="DD36" s="542" t="n">
        <f aca="false">LANGHIAN_PARAM_GTS12!$E$490</f>
        <v>33</v>
      </c>
      <c r="DE36" s="523" t="n">
        <f aca="false">$M36-DD36+$K36</f>
        <v>32</v>
      </c>
      <c r="DF36" s="544" t="n">
        <f aca="false">$M36 - DC36 + (($K36) + ($L36))/2</f>
        <v>80.732944125</v>
      </c>
      <c r="DG36" s="523" t="n">
        <f aca="false">$M36-DB36+$L36</f>
        <v>114.6</v>
      </c>
      <c r="DH36" s="545" t="n">
        <f aca="false">DG36-DE36</f>
        <v>82.6</v>
      </c>
    </row>
    <row r="37" customFormat="false" ht="22.5" hidden="false" customHeight="false" outlineLevel="0" collapsed="false">
      <c r="B37" s="536" t="s">
        <v>573</v>
      </c>
      <c r="C37" s="537" t="s">
        <v>574</v>
      </c>
      <c r="D37" s="538" t="n">
        <v>47.663402</v>
      </c>
      <c r="E37" s="538" t="n">
        <v>-1.248172</v>
      </c>
      <c r="F37" s="537" t="s">
        <v>488</v>
      </c>
      <c r="G37" s="539" t="s">
        <v>493</v>
      </c>
      <c r="H37" s="537" t="n">
        <v>11.6</v>
      </c>
      <c r="I37" s="537" t="n">
        <v>16</v>
      </c>
      <c r="J37" s="537" t="s">
        <v>332</v>
      </c>
      <c r="K37" s="537" t="n">
        <v>15</v>
      </c>
      <c r="L37" s="537" t="n">
        <v>50</v>
      </c>
      <c r="M37" s="603" t="n">
        <v>65</v>
      </c>
      <c r="N37" s="552" t="s">
        <v>570</v>
      </c>
      <c r="O37" s="542" t="n">
        <f aca="false">LANGHIAN_PARAM_GTS12!$E$89</f>
        <v>24.65</v>
      </c>
      <c r="P37" s="543" t="n">
        <f aca="false">LANGHIAN_PARAM_GTS12!$E$84</f>
        <v>91.3445161290322</v>
      </c>
      <c r="Q37" s="542" t="n">
        <f aca="false">LANGHIAN_PARAM_GTS12!$E$90</f>
        <v>158.23</v>
      </c>
      <c r="R37" s="523" t="n">
        <f aca="false">$M37-Q37+$K37</f>
        <v>-78.23</v>
      </c>
      <c r="S37" s="544" t="n">
        <f aca="false">$M37 - P37 + (($K37) + ($L37))/2</f>
        <v>6.15548387096776</v>
      </c>
      <c r="T37" s="523" t="n">
        <f aca="false">$M37-O37+$L37</f>
        <v>90.35</v>
      </c>
      <c r="U37" s="545" t="n">
        <f aca="false">T37-R37</f>
        <v>168.58</v>
      </c>
      <c r="V37" s="542" t="n">
        <f aca="false">LANGHIAN_PARAM_GTS12!$E$58</f>
        <v>66.0846</v>
      </c>
      <c r="W37" s="543" t="n">
        <f aca="false">LANGHIAN_PARAM_GTS12!$E$53</f>
        <v>103.552</v>
      </c>
      <c r="X37" s="542" t="n">
        <f aca="false">LANGHIAN_PARAM_GTS12!$E$59</f>
        <v>138.355</v>
      </c>
      <c r="Y37" s="523" t="n">
        <f aca="false">$M37-X37+$K37</f>
        <v>-58.355</v>
      </c>
      <c r="Z37" s="544" t="n">
        <f aca="false">$M37 - W37 + (($K37) + ($L37))/2</f>
        <v>-6.05200000000001</v>
      </c>
      <c r="AA37" s="523" t="n">
        <f aca="false">$M37-V37+$L37</f>
        <v>48.9154</v>
      </c>
      <c r="AB37" s="545" t="n">
        <f aca="false">AA37-Y37</f>
        <v>107.2704</v>
      </c>
      <c r="AC37" s="542" t="n">
        <f aca="false">LANGHIAN_PARAM_GTS12!$E$149</f>
        <v>-29</v>
      </c>
      <c r="AD37" s="543" t="n">
        <f aca="false">LANGHIAN_PARAM_GTS12!$E$144</f>
        <v>-0.297592904074468</v>
      </c>
      <c r="AE37" s="542" t="n">
        <f aca="false">LANGHIAN_PARAM_GTS12!$E$150</f>
        <v>33.9016</v>
      </c>
      <c r="AF37" s="523" t="n">
        <f aca="false">$M37-AE37+$K37</f>
        <v>46.0984</v>
      </c>
      <c r="AG37" s="544" t="n">
        <f aca="false">$M37 - AD37 + (($K37) + ($L37))/2</f>
        <v>97.7975929040745</v>
      </c>
      <c r="AH37" s="523" t="n">
        <f aca="false">$M37-AC37+$L37</f>
        <v>144</v>
      </c>
      <c r="AI37" s="545" t="n">
        <f aca="false">AH37-AF37</f>
        <v>97.9016</v>
      </c>
      <c r="AJ37" s="542" t="n">
        <f aca="false">LANGHIAN_PARAM_GTS12!$E$176</f>
        <v>8.3028</v>
      </c>
      <c r="AK37" s="543" t="n">
        <f aca="false">LANGHIAN_PARAM_GTS12!$E$171</f>
        <v>24.8385833333333</v>
      </c>
      <c r="AL37" s="542" t="n">
        <f aca="false">LANGHIAN_PARAM_GTS12!$E$177</f>
        <v>41.5285</v>
      </c>
      <c r="AM37" s="523" t="n">
        <f aca="false">$M37-AL37+$K37</f>
        <v>38.4715</v>
      </c>
      <c r="AN37" s="544" t="n">
        <f aca="false">$M37 - AK37 + (($K37) + ($L37))/2</f>
        <v>72.6614166666667</v>
      </c>
      <c r="AO37" s="523" t="n">
        <f aca="false">$M37-AJ37+$L37</f>
        <v>106.6972</v>
      </c>
      <c r="AP37" s="545" t="n">
        <f aca="false">AO37-AM37</f>
        <v>68.2257</v>
      </c>
      <c r="AQ37" s="542" t="n">
        <f aca="false">LANGHIAN_PARAM_GTS12!$E$265</f>
        <v>-34</v>
      </c>
      <c r="AR37" s="543" t="n">
        <f aca="false">LANGHIAN_PARAM_GTS12!$E$260</f>
        <v>5.53660721597826</v>
      </c>
      <c r="AS37" s="542" t="n">
        <f aca="false">LANGHIAN_PARAM_GTS12!$E$266</f>
        <v>41.83955</v>
      </c>
      <c r="AT37" s="523" t="n">
        <f aca="false">$M37-AS37+$K37</f>
        <v>38.16045</v>
      </c>
      <c r="AU37" s="544" t="n">
        <f aca="false">$M37 - AR37 + (($K37) + ($L37))/2</f>
        <v>91.9633927840217</v>
      </c>
      <c r="AV37" s="523" t="n">
        <f aca="false">$M37-AQ37+$L37</f>
        <v>149</v>
      </c>
      <c r="AW37" s="545" t="n">
        <f aca="false">AV37-AT37</f>
        <v>110.83955</v>
      </c>
      <c r="AX37" s="542" t="n">
        <f aca="false">LANGHIAN_PARAM_GTS12!$E$242</f>
        <v>-11</v>
      </c>
      <c r="AY37" s="543" t="n">
        <f aca="false">LANGHIAN_PARAM_GTS12!$E$237</f>
        <v>20.2</v>
      </c>
      <c r="AZ37" s="542" t="n">
        <f aca="false">LANGHIAN_PARAM_GTS12!$E$243</f>
        <v>50.2</v>
      </c>
      <c r="BA37" s="523" t="n">
        <f aca="false">$M37-AZ37+$K37</f>
        <v>29.8</v>
      </c>
      <c r="BB37" s="544" t="n">
        <f aca="false">$M37 - AY37 + (($K37) + ($L37))/2</f>
        <v>77.3</v>
      </c>
      <c r="BC37" s="523" t="n">
        <f aca="false">$M37-AX37+$L37</f>
        <v>126</v>
      </c>
      <c r="BD37" s="545" t="n">
        <f aca="false">BC37-BA37</f>
        <v>96.2</v>
      </c>
      <c r="BE37" s="542" t="n">
        <f aca="false">LANGHIAN_PARAM_GTS12!$E$303</f>
        <v>35.4300639999998</v>
      </c>
      <c r="BF37" s="543" t="n">
        <f aca="false">LANGHIAN_PARAM_GTS12!$E$293</f>
        <v>61.4333666666667</v>
      </c>
      <c r="BG37" s="542" t="n">
        <f aca="false">LANGHIAN_PARAM_GTS12!$E$304</f>
        <v>86.760971</v>
      </c>
      <c r="BH37" s="523" t="n">
        <f aca="false">$M37-BG37+$K37</f>
        <v>-6.76097100000004</v>
      </c>
      <c r="BI37" s="544" t="n">
        <f aca="false">$M37 - BF37 + (($K37) + ($L37))/2</f>
        <v>36.0666333333333</v>
      </c>
      <c r="BJ37" s="523" t="n">
        <f aca="false">$M37-BE37+$L37</f>
        <v>79.5699360000002</v>
      </c>
      <c r="BK37" s="545" t="n">
        <f aca="false">BJ37-BH37</f>
        <v>86.3309070000003</v>
      </c>
      <c r="BL37" s="542" t="n">
        <f aca="false">LANGHIAN_PARAM_GTS12!$E$536</f>
        <v>14.9</v>
      </c>
      <c r="BM37" s="543" t="n">
        <f aca="false">LANGHIAN_PARAM_GTS12!$E$528</f>
        <v>27.9</v>
      </c>
      <c r="BN37" s="542" t="n">
        <f aca="false">LANGHIAN_PARAM_GTS12!$E$537</f>
        <v>43.4</v>
      </c>
      <c r="BO37" s="523" t="n">
        <f aca="false">$M37-BN37+$K37</f>
        <v>36.6</v>
      </c>
      <c r="BP37" s="544" t="n">
        <f aca="false">$M37 - BM37 + (($K37) + ($L37))/2</f>
        <v>69.6</v>
      </c>
      <c r="BQ37" s="523" t="n">
        <f aca="false">$M37-BL37+$L37</f>
        <v>100.1</v>
      </c>
      <c r="BR37" s="545" t="n">
        <f aca="false">BQ37-BO37</f>
        <v>63.5</v>
      </c>
      <c r="BS37" s="542" t="n">
        <f aca="false">LANGHIAN_PARAM_GTS12!$E$346</f>
        <v>-8.12</v>
      </c>
      <c r="BT37" s="543" t="n">
        <f aca="false">LANGHIAN_PARAM_GTS12!$E$336</f>
        <v>5.48377777777778</v>
      </c>
      <c r="BU37" s="542" t="n">
        <f aca="false">LANGHIAN_PARAM_GTS12!$E$347</f>
        <v>17.68</v>
      </c>
      <c r="BV37" s="523" t="n">
        <f aca="false">$M37-BU37+$K37</f>
        <v>62.32</v>
      </c>
      <c r="BW37" s="544" t="n">
        <f aca="false">$M37 - BT37 + (($K37) + ($L37))/2</f>
        <v>92.0162222222222</v>
      </c>
      <c r="BX37" s="523" t="n">
        <f aca="false">$M37-BS37+$L37</f>
        <v>123.12</v>
      </c>
      <c r="BY37" s="545" t="n">
        <f aca="false">BX37-BV37</f>
        <v>60.8</v>
      </c>
      <c r="BZ37" s="595" t="n">
        <f aca="false">LANGHIAN_PARAM_GTS12!$E$384</f>
        <v>33</v>
      </c>
      <c r="CA37" s="596" t="n">
        <f aca="false">LANGHIAN_PARAM_GTS12!$E$383</f>
        <v>33</v>
      </c>
      <c r="CB37" s="595" t="n">
        <f aca="false">LANGHIAN_PARAM_GTS12!$E$385</f>
        <v>33</v>
      </c>
      <c r="CC37" s="597" t="n">
        <f aca="false">$M37-CB37+$K37</f>
        <v>47</v>
      </c>
      <c r="CD37" s="598" t="n">
        <f aca="false">$M37 - CA37 + (($K37) + ($L37))/2</f>
        <v>64.5</v>
      </c>
      <c r="CE37" s="597" t="n">
        <f aca="false">$M37-BZ37+$L37</f>
        <v>82</v>
      </c>
      <c r="CF37" s="599" t="n">
        <f aca="false">CE37-CC37</f>
        <v>35</v>
      </c>
      <c r="CG37" s="595" t="n">
        <f aca="false">LANGHIAN_PARAM_GTS12!$E$403</f>
        <v>-9</v>
      </c>
      <c r="CH37" s="596" t="n">
        <f aca="false">LANGHIAN_PARAM_GTS12!$E$402</f>
        <v>-9</v>
      </c>
      <c r="CI37" s="595" t="n">
        <f aca="false">LANGHIAN_PARAM_GTS12!$E$404</f>
        <v>-9</v>
      </c>
      <c r="CJ37" s="597" t="n">
        <f aca="false">$M37-CI37+$K37</f>
        <v>89</v>
      </c>
      <c r="CK37" s="598" t="n">
        <f aca="false">$M37 - CH37 + (($K37) + ($L37))/2</f>
        <v>106.5</v>
      </c>
      <c r="CL37" s="597" t="n">
        <f aca="false">$M37-CG37+$L37</f>
        <v>124</v>
      </c>
      <c r="CM37" s="599" t="n">
        <f aca="false">CL37-CJ37</f>
        <v>35</v>
      </c>
      <c r="CN37" s="546" t="n">
        <f aca="false">LANGHIAN_PARAM_GTS12!$E$426</f>
        <v>4</v>
      </c>
      <c r="CO37" s="547" t="n">
        <f aca="false">LANGHIAN_PARAM_GTS12!$E$425</f>
        <v>4</v>
      </c>
      <c r="CP37" s="546" t="n">
        <f aca="false">LANGHIAN_PARAM_GTS12!$E$427</f>
        <v>4</v>
      </c>
      <c r="CQ37" s="548" t="n">
        <f aca="false">$M37-CP37+$K37</f>
        <v>76</v>
      </c>
      <c r="CR37" s="549" t="n">
        <f aca="false">$M37 - CO37 + (($K37) + ($L37))/2</f>
        <v>93.5</v>
      </c>
      <c r="CS37" s="548" t="n">
        <f aca="false">$M37-CN37+$L37</f>
        <v>111</v>
      </c>
      <c r="CT37" s="550" t="n">
        <f aca="false">CS37-CQ37</f>
        <v>35</v>
      </c>
      <c r="CU37" s="546" t="n">
        <f aca="false">LANGHIAN_PARAM_GTS12!$E$449</f>
        <v>-1</v>
      </c>
      <c r="CV37" s="547" t="n">
        <f aca="false">LANGHIAN_PARAM_GTS12!$E$448</f>
        <v>-1</v>
      </c>
      <c r="CW37" s="546" t="n">
        <f aca="false">LANGHIAN_PARAM_GTS12!$E$450</f>
        <v>-1</v>
      </c>
      <c r="CX37" s="548" t="n">
        <f aca="false">$M37-CW37+$K37</f>
        <v>81</v>
      </c>
      <c r="CY37" s="549" t="n">
        <f aca="false">$M37 - CV37 + (($K37) + ($L37))/2</f>
        <v>98.5</v>
      </c>
      <c r="CZ37" s="548" t="n">
        <f aca="false">$M37-CU37+$L37</f>
        <v>116</v>
      </c>
      <c r="DA37" s="550" t="n">
        <f aca="false">CZ37-CX37</f>
        <v>35</v>
      </c>
      <c r="DB37" s="542" t="n">
        <f aca="false">LANGHIAN_PARAM_GTS12!$E$489</f>
        <v>-14.6</v>
      </c>
      <c r="DC37" s="543" t="n">
        <f aca="false">LANGHIAN_PARAM_GTS12!$E$481</f>
        <v>1.767055875</v>
      </c>
      <c r="DD37" s="542" t="n">
        <f aca="false">LANGHIAN_PARAM_GTS12!$E$490</f>
        <v>33</v>
      </c>
      <c r="DE37" s="523" t="n">
        <f aca="false">$M37-DD37+$K37</f>
        <v>47</v>
      </c>
      <c r="DF37" s="544" t="n">
        <f aca="false">$M37 - DC37 + (($K37) + ($L37))/2</f>
        <v>95.732944125</v>
      </c>
      <c r="DG37" s="523" t="n">
        <f aca="false">$M37-DB37+$L37</f>
        <v>129.6</v>
      </c>
      <c r="DH37" s="545" t="n">
        <f aca="false">DG37-DE37</f>
        <v>82.6</v>
      </c>
    </row>
    <row r="38" customFormat="false" ht="22.5" hidden="false" customHeight="false" outlineLevel="0" collapsed="false">
      <c r="B38" s="536" t="s">
        <v>575</v>
      </c>
      <c r="C38" s="539" t="s">
        <v>576</v>
      </c>
      <c r="D38" s="538" t="n">
        <v>47.373701</v>
      </c>
      <c r="E38" s="538" t="n">
        <v>-0.850323</v>
      </c>
      <c r="F38" s="537" t="s">
        <v>488</v>
      </c>
      <c r="G38" s="539" t="s">
        <v>493</v>
      </c>
      <c r="H38" s="537" t="n">
        <v>11.6</v>
      </c>
      <c r="I38" s="537" t="n">
        <v>16</v>
      </c>
      <c r="J38" s="537" t="s">
        <v>332</v>
      </c>
      <c r="K38" s="537" t="n">
        <v>15</v>
      </c>
      <c r="L38" s="537" t="n">
        <v>50</v>
      </c>
      <c r="M38" s="603" t="n">
        <v>32</v>
      </c>
      <c r="N38" s="541" t="s">
        <v>577</v>
      </c>
      <c r="O38" s="542" t="n">
        <f aca="false">LANGHIAN_PARAM_GTS12!$E$89</f>
        <v>24.65</v>
      </c>
      <c r="P38" s="543" t="n">
        <f aca="false">LANGHIAN_PARAM_GTS12!$E$84</f>
        <v>91.3445161290322</v>
      </c>
      <c r="Q38" s="542" t="n">
        <f aca="false">LANGHIAN_PARAM_GTS12!$E$90</f>
        <v>158.23</v>
      </c>
      <c r="R38" s="523" t="n">
        <f aca="false">$M38-Q38+$K38</f>
        <v>-111.23</v>
      </c>
      <c r="S38" s="544" t="n">
        <f aca="false">$M38 - P38 + (($K38) + ($L38))/2</f>
        <v>-26.8445161290322</v>
      </c>
      <c r="T38" s="523" t="n">
        <f aca="false">$M38-O38+$L38</f>
        <v>57.35</v>
      </c>
      <c r="U38" s="545" t="n">
        <f aca="false">T38-R38</f>
        <v>168.58</v>
      </c>
      <c r="V38" s="542" t="n">
        <f aca="false">LANGHIAN_PARAM_GTS12!$E$58</f>
        <v>66.0846</v>
      </c>
      <c r="W38" s="543" t="n">
        <f aca="false">LANGHIAN_PARAM_GTS12!$E$53</f>
        <v>103.552</v>
      </c>
      <c r="X38" s="542" t="n">
        <f aca="false">LANGHIAN_PARAM_GTS12!$E$59</f>
        <v>138.355</v>
      </c>
      <c r="Y38" s="523" t="n">
        <f aca="false">$M38-X38+$K38</f>
        <v>-91.355</v>
      </c>
      <c r="Z38" s="544" t="n">
        <f aca="false">$M38 - W38 + (($K38) + ($L38))/2</f>
        <v>-39.052</v>
      </c>
      <c r="AA38" s="523" t="n">
        <f aca="false">$M38-V38+$L38</f>
        <v>15.9154</v>
      </c>
      <c r="AB38" s="545" t="n">
        <f aca="false">AA38-Y38</f>
        <v>107.2704</v>
      </c>
      <c r="AC38" s="542" t="n">
        <f aca="false">LANGHIAN_PARAM_GTS12!$E$149</f>
        <v>-29</v>
      </c>
      <c r="AD38" s="543" t="n">
        <f aca="false">LANGHIAN_PARAM_GTS12!$E$144</f>
        <v>-0.297592904074468</v>
      </c>
      <c r="AE38" s="542" t="n">
        <f aca="false">LANGHIAN_PARAM_GTS12!$E$150</f>
        <v>33.9016</v>
      </c>
      <c r="AF38" s="523" t="n">
        <f aca="false">$M38-AE38+$K38</f>
        <v>13.0984</v>
      </c>
      <c r="AG38" s="544" t="n">
        <f aca="false">$M38 - AD38 + (($K38) + ($L38))/2</f>
        <v>64.7975929040745</v>
      </c>
      <c r="AH38" s="523" t="n">
        <f aca="false">$M38-AC38+$L38</f>
        <v>111</v>
      </c>
      <c r="AI38" s="545" t="n">
        <f aca="false">AH38-AF38</f>
        <v>97.9016</v>
      </c>
      <c r="AJ38" s="542" t="n">
        <f aca="false">LANGHIAN_PARAM_GTS12!$E$176</f>
        <v>8.3028</v>
      </c>
      <c r="AK38" s="543" t="n">
        <f aca="false">LANGHIAN_PARAM_GTS12!$E$171</f>
        <v>24.8385833333333</v>
      </c>
      <c r="AL38" s="542" t="n">
        <f aca="false">LANGHIAN_PARAM_GTS12!$E$177</f>
        <v>41.5285</v>
      </c>
      <c r="AM38" s="523" t="n">
        <f aca="false">$M38-AL38+$K38</f>
        <v>5.4715</v>
      </c>
      <c r="AN38" s="544" t="n">
        <f aca="false">$M38 - AK38 + (($K38) + ($L38))/2</f>
        <v>39.6614166666667</v>
      </c>
      <c r="AO38" s="523" t="n">
        <f aca="false">$M38-AJ38+$L38</f>
        <v>73.6972</v>
      </c>
      <c r="AP38" s="545" t="n">
        <f aca="false">AO38-AM38</f>
        <v>68.2257</v>
      </c>
      <c r="AQ38" s="542" t="n">
        <f aca="false">LANGHIAN_PARAM_GTS12!$E$265</f>
        <v>-34</v>
      </c>
      <c r="AR38" s="543" t="n">
        <f aca="false">LANGHIAN_PARAM_GTS12!$E$260</f>
        <v>5.53660721597826</v>
      </c>
      <c r="AS38" s="542" t="n">
        <f aca="false">LANGHIAN_PARAM_GTS12!$E$266</f>
        <v>41.83955</v>
      </c>
      <c r="AT38" s="523" t="n">
        <f aca="false">$M38-AS38+$K38</f>
        <v>5.16045</v>
      </c>
      <c r="AU38" s="544" t="n">
        <f aca="false">$M38 - AR38 + (($K38) + ($L38))/2</f>
        <v>58.9633927840217</v>
      </c>
      <c r="AV38" s="523" t="n">
        <f aca="false">$M38-AQ38+$L38</f>
        <v>116</v>
      </c>
      <c r="AW38" s="545" t="n">
        <f aca="false">AV38-AT38</f>
        <v>110.83955</v>
      </c>
      <c r="AX38" s="542" t="n">
        <f aca="false">LANGHIAN_PARAM_GTS12!$E$242</f>
        <v>-11</v>
      </c>
      <c r="AY38" s="543" t="n">
        <f aca="false">LANGHIAN_PARAM_GTS12!$E$237</f>
        <v>20.2</v>
      </c>
      <c r="AZ38" s="542" t="n">
        <f aca="false">LANGHIAN_PARAM_GTS12!$E$243</f>
        <v>50.2</v>
      </c>
      <c r="BA38" s="523" t="n">
        <f aca="false">$M38-AZ38+$K38</f>
        <v>-3.2</v>
      </c>
      <c r="BB38" s="544" t="n">
        <f aca="false">$M38 - AY38 + (($K38) + ($L38))/2</f>
        <v>44.3</v>
      </c>
      <c r="BC38" s="523" t="n">
        <f aca="false">$M38-AX38+$L38</f>
        <v>93</v>
      </c>
      <c r="BD38" s="545" t="n">
        <f aca="false">BC38-BA38</f>
        <v>96.2</v>
      </c>
      <c r="BE38" s="542" t="n">
        <f aca="false">LANGHIAN_PARAM_GTS12!$E$303</f>
        <v>35.4300639999998</v>
      </c>
      <c r="BF38" s="543" t="n">
        <f aca="false">LANGHIAN_PARAM_GTS12!$E$293</f>
        <v>61.4333666666667</v>
      </c>
      <c r="BG38" s="542" t="n">
        <f aca="false">LANGHIAN_PARAM_GTS12!$E$304</f>
        <v>86.760971</v>
      </c>
      <c r="BH38" s="523" t="n">
        <f aca="false">$M38-BG38+$K38</f>
        <v>-39.760971</v>
      </c>
      <c r="BI38" s="544" t="n">
        <f aca="false">$M38 - BF38 + (($K38) + ($L38))/2</f>
        <v>3.06663333333333</v>
      </c>
      <c r="BJ38" s="523" t="n">
        <f aca="false">$M38-BE38+$L38</f>
        <v>46.5699360000002</v>
      </c>
      <c r="BK38" s="545" t="n">
        <f aca="false">BJ38-BH38</f>
        <v>86.3309070000003</v>
      </c>
      <c r="BL38" s="542" t="n">
        <f aca="false">LANGHIAN_PARAM_GTS12!$E$536</f>
        <v>14.9</v>
      </c>
      <c r="BM38" s="543" t="n">
        <f aca="false">LANGHIAN_PARAM_GTS12!$E$528</f>
        <v>27.9</v>
      </c>
      <c r="BN38" s="542" t="n">
        <f aca="false">LANGHIAN_PARAM_GTS12!$E$537</f>
        <v>43.4</v>
      </c>
      <c r="BO38" s="523" t="n">
        <f aca="false">$M38-BN38+$K38</f>
        <v>3.6</v>
      </c>
      <c r="BP38" s="544" t="n">
        <f aca="false">$M38 - BM38 + (($K38) + ($L38))/2</f>
        <v>36.6</v>
      </c>
      <c r="BQ38" s="523" t="n">
        <f aca="false">$M38-BL38+$L38</f>
        <v>67.1</v>
      </c>
      <c r="BR38" s="545" t="n">
        <f aca="false">BQ38-BO38</f>
        <v>63.5</v>
      </c>
      <c r="BS38" s="542" t="n">
        <f aca="false">LANGHIAN_PARAM_GTS12!$E$346</f>
        <v>-8.12</v>
      </c>
      <c r="BT38" s="543" t="n">
        <f aca="false">LANGHIAN_PARAM_GTS12!$E$336</f>
        <v>5.48377777777778</v>
      </c>
      <c r="BU38" s="542" t="n">
        <f aca="false">LANGHIAN_PARAM_GTS12!$E$347</f>
        <v>17.68</v>
      </c>
      <c r="BV38" s="523" t="n">
        <f aca="false">$M38-BU38+$K38</f>
        <v>29.32</v>
      </c>
      <c r="BW38" s="544" t="n">
        <f aca="false">$M38 - BT38 + (($K38) + ($L38))/2</f>
        <v>59.0162222222222</v>
      </c>
      <c r="BX38" s="523" t="n">
        <f aca="false">$M38-BS38+$L38</f>
        <v>90.12</v>
      </c>
      <c r="BY38" s="545" t="n">
        <f aca="false">BX38-BV38</f>
        <v>60.8</v>
      </c>
      <c r="BZ38" s="595" t="n">
        <f aca="false">LANGHIAN_PARAM_GTS12!$E$384</f>
        <v>33</v>
      </c>
      <c r="CA38" s="596" t="n">
        <f aca="false">LANGHIAN_PARAM_GTS12!$E$383</f>
        <v>33</v>
      </c>
      <c r="CB38" s="595" t="n">
        <f aca="false">LANGHIAN_PARAM_GTS12!$E$385</f>
        <v>33</v>
      </c>
      <c r="CC38" s="597" t="n">
        <f aca="false">$M38-CB38+$K38</f>
        <v>14</v>
      </c>
      <c r="CD38" s="598" t="n">
        <f aca="false">$M38 - CA38 + (($K38) + ($L38))/2</f>
        <v>31.5</v>
      </c>
      <c r="CE38" s="597" t="n">
        <f aca="false">$M38-BZ38+$L38</f>
        <v>49</v>
      </c>
      <c r="CF38" s="599" t="n">
        <f aca="false">CE38-CC38</f>
        <v>35</v>
      </c>
      <c r="CG38" s="595" t="n">
        <f aca="false">LANGHIAN_PARAM_GTS12!$E$403</f>
        <v>-9</v>
      </c>
      <c r="CH38" s="596" t="n">
        <f aca="false">LANGHIAN_PARAM_GTS12!$E$402</f>
        <v>-9</v>
      </c>
      <c r="CI38" s="595" t="n">
        <f aca="false">LANGHIAN_PARAM_GTS12!$E$404</f>
        <v>-9</v>
      </c>
      <c r="CJ38" s="597" t="n">
        <f aca="false">$M38-CI38+$K38</f>
        <v>56</v>
      </c>
      <c r="CK38" s="598" t="n">
        <f aca="false">$M38 - CH38 + (($K38) + ($L38))/2</f>
        <v>73.5</v>
      </c>
      <c r="CL38" s="597" t="n">
        <f aca="false">$M38-CG38+$L38</f>
        <v>91</v>
      </c>
      <c r="CM38" s="599" t="n">
        <f aca="false">CL38-CJ38</f>
        <v>35</v>
      </c>
      <c r="CN38" s="546" t="n">
        <f aca="false">LANGHIAN_PARAM_GTS12!$E$426</f>
        <v>4</v>
      </c>
      <c r="CO38" s="547" t="n">
        <f aca="false">LANGHIAN_PARAM_GTS12!$E$425</f>
        <v>4</v>
      </c>
      <c r="CP38" s="546" t="n">
        <f aca="false">LANGHIAN_PARAM_GTS12!$E$427</f>
        <v>4</v>
      </c>
      <c r="CQ38" s="548" t="n">
        <f aca="false">$M38-CP38+$K38</f>
        <v>43</v>
      </c>
      <c r="CR38" s="549" t="n">
        <f aca="false">$M38 - CO38 + (($K38) + ($L38))/2</f>
        <v>60.5</v>
      </c>
      <c r="CS38" s="548" t="n">
        <f aca="false">$M38-CN38+$L38</f>
        <v>78</v>
      </c>
      <c r="CT38" s="550" t="n">
        <f aca="false">CS38-CQ38</f>
        <v>35</v>
      </c>
      <c r="CU38" s="546" t="n">
        <f aca="false">LANGHIAN_PARAM_GTS12!$E$449</f>
        <v>-1</v>
      </c>
      <c r="CV38" s="547" t="n">
        <f aca="false">LANGHIAN_PARAM_GTS12!$E$448</f>
        <v>-1</v>
      </c>
      <c r="CW38" s="546" t="n">
        <f aca="false">LANGHIAN_PARAM_GTS12!$E$450</f>
        <v>-1</v>
      </c>
      <c r="CX38" s="548" t="n">
        <f aca="false">$M38-CW38+$K38</f>
        <v>48</v>
      </c>
      <c r="CY38" s="549" t="n">
        <f aca="false">$M38 - CV38 + (($K38) + ($L38))/2</f>
        <v>65.5</v>
      </c>
      <c r="CZ38" s="548" t="n">
        <f aca="false">$M38-CU38+$L38</f>
        <v>83</v>
      </c>
      <c r="DA38" s="550" t="n">
        <f aca="false">CZ38-CX38</f>
        <v>35</v>
      </c>
      <c r="DB38" s="542" t="n">
        <f aca="false">LANGHIAN_PARAM_GTS12!$E$489</f>
        <v>-14.6</v>
      </c>
      <c r="DC38" s="543" t="n">
        <f aca="false">LANGHIAN_PARAM_GTS12!$E$481</f>
        <v>1.767055875</v>
      </c>
      <c r="DD38" s="542" t="n">
        <f aca="false">LANGHIAN_PARAM_GTS12!$E$490</f>
        <v>33</v>
      </c>
      <c r="DE38" s="523" t="n">
        <f aca="false">$M38-DD38+$K38</f>
        <v>14</v>
      </c>
      <c r="DF38" s="544" t="n">
        <f aca="false">$M38 - DC38 + (($K38) + ($L38))/2</f>
        <v>62.732944125</v>
      </c>
      <c r="DG38" s="523" t="n">
        <f aca="false">$M38-DB38+$L38</f>
        <v>96.6</v>
      </c>
      <c r="DH38" s="545" t="n">
        <f aca="false">DG38-DE38</f>
        <v>82.6</v>
      </c>
    </row>
    <row r="39" customFormat="false" ht="22.5" hidden="false" customHeight="false" outlineLevel="0" collapsed="false">
      <c r="B39" s="536" t="s">
        <v>578</v>
      </c>
      <c r="C39" s="539" t="s">
        <v>579</v>
      </c>
      <c r="D39" s="538" t="n">
        <v>46.995639</v>
      </c>
      <c r="E39" s="538" t="n">
        <v>-1.676155</v>
      </c>
      <c r="F39" s="537" t="s">
        <v>488</v>
      </c>
      <c r="G39" s="539" t="s">
        <v>493</v>
      </c>
      <c r="H39" s="537" t="n">
        <v>11.6</v>
      </c>
      <c r="I39" s="537" t="n">
        <v>16</v>
      </c>
      <c r="J39" s="537" t="s">
        <v>332</v>
      </c>
      <c r="K39" s="537" t="n">
        <v>15</v>
      </c>
      <c r="L39" s="537" t="n">
        <v>50</v>
      </c>
      <c r="M39" s="603" t="n">
        <v>23</v>
      </c>
      <c r="N39" s="541" t="s">
        <v>580</v>
      </c>
      <c r="O39" s="542" t="n">
        <f aca="false">LANGHIAN_PARAM_GTS12!$E$89</f>
        <v>24.65</v>
      </c>
      <c r="P39" s="543" t="n">
        <f aca="false">LANGHIAN_PARAM_GTS12!$E$84</f>
        <v>91.3445161290322</v>
      </c>
      <c r="Q39" s="542" t="n">
        <f aca="false">LANGHIAN_PARAM_GTS12!$E$90</f>
        <v>158.23</v>
      </c>
      <c r="R39" s="523" t="n">
        <f aca="false">$M39-Q39+$K39</f>
        <v>-120.23</v>
      </c>
      <c r="S39" s="544" t="n">
        <f aca="false">$M39 - P39 + (($K39) + ($L39))/2</f>
        <v>-35.8445161290322</v>
      </c>
      <c r="T39" s="523" t="n">
        <f aca="false">$M39-O39+$L39</f>
        <v>48.35</v>
      </c>
      <c r="U39" s="545" t="n">
        <f aca="false">T39-R39</f>
        <v>168.58</v>
      </c>
      <c r="V39" s="542" t="n">
        <f aca="false">LANGHIAN_PARAM_GTS12!$E$58</f>
        <v>66.0846</v>
      </c>
      <c r="W39" s="543" t="n">
        <f aca="false">LANGHIAN_PARAM_GTS12!$E$53</f>
        <v>103.552</v>
      </c>
      <c r="X39" s="542" t="n">
        <f aca="false">LANGHIAN_PARAM_GTS12!$E$59</f>
        <v>138.355</v>
      </c>
      <c r="Y39" s="523" t="n">
        <f aca="false">$M39-X39+$K39</f>
        <v>-100.355</v>
      </c>
      <c r="Z39" s="544" t="n">
        <f aca="false">$M39 - W39 + (($K39) + ($L39))/2</f>
        <v>-48.052</v>
      </c>
      <c r="AA39" s="523" t="n">
        <f aca="false">$M39-V39+$L39</f>
        <v>6.91540000000001</v>
      </c>
      <c r="AB39" s="545" t="n">
        <f aca="false">AA39-Y39</f>
        <v>107.2704</v>
      </c>
      <c r="AC39" s="542" t="n">
        <f aca="false">LANGHIAN_PARAM_GTS12!$E$149</f>
        <v>-29</v>
      </c>
      <c r="AD39" s="543" t="n">
        <f aca="false">LANGHIAN_PARAM_GTS12!$E$144</f>
        <v>-0.297592904074468</v>
      </c>
      <c r="AE39" s="542" t="n">
        <f aca="false">LANGHIAN_PARAM_GTS12!$E$150</f>
        <v>33.9016</v>
      </c>
      <c r="AF39" s="523" t="n">
        <f aca="false">$M39-AE39+$K39</f>
        <v>4.0984</v>
      </c>
      <c r="AG39" s="544" t="n">
        <f aca="false">$M39 - AD39 + (($K39) + ($L39))/2</f>
        <v>55.7975929040745</v>
      </c>
      <c r="AH39" s="523" t="n">
        <f aca="false">$M39-AC39+$L39</f>
        <v>102</v>
      </c>
      <c r="AI39" s="545" t="n">
        <f aca="false">AH39-AF39</f>
        <v>97.9016</v>
      </c>
      <c r="AJ39" s="542" t="n">
        <f aca="false">LANGHIAN_PARAM_GTS12!$E$176</f>
        <v>8.3028</v>
      </c>
      <c r="AK39" s="543" t="n">
        <f aca="false">LANGHIAN_PARAM_GTS12!$E$171</f>
        <v>24.8385833333333</v>
      </c>
      <c r="AL39" s="542" t="n">
        <f aca="false">LANGHIAN_PARAM_GTS12!$E$177</f>
        <v>41.5285</v>
      </c>
      <c r="AM39" s="523" t="n">
        <f aca="false">$M39-AL39+$K39</f>
        <v>-3.5285</v>
      </c>
      <c r="AN39" s="544" t="n">
        <f aca="false">$M39 - AK39 + (($K39) + ($L39))/2</f>
        <v>30.6614166666667</v>
      </c>
      <c r="AO39" s="523" t="n">
        <f aca="false">$M39-AJ39+$L39</f>
        <v>64.6972</v>
      </c>
      <c r="AP39" s="545" t="n">
        <f aca="false">AO39-AM39</f>
        <v>68.2257</v>
      </c>
      <c r="AQ39" s="542" t="n">
        <f aca="false">LANGHIAN_PARAM_GTS12!$E$265</f>
        <v>-34</v>
      </c>
      <c r="AR39" s="543" t="n">
        <f aca="false">LANGHIAN_PARAM_GTS12!$E$260</f>
        <v>5.53660721597826</v>
      </c>
      <c r="AS39" s="542" t="n">
        <f aca="false">LANGHIAN_PARAM_GTS12!$E$266</f>
        <v>41.83955</v>
      </c>
      <c r="AT39" s="523" t="n">
        <f aca="false">$M39-AS39+$K39</f>
        <v>-3.83955</v>
      </c>
      <c r="AU39" s="544" t="n">
        <f aca="false">$M39 - AR39 + (($K39) + ($L39))/2</f>
        <v>49.9633927840217</v>
      </c>
      <c r="AV39" s="523" t="n">
        <f aca="false">$M39-AQ39+$L39</f>
        <v>107</v>
      </c>
      <c r="AW39" s="545" t="n">
        <f aca="false">AV39-AT39</f>
        <v>110.83955</v>
      </c>
      <c r="AX39" s="542" t="n">
        <f aca="false">LANGHIAN_PARAM_GTS12!$E$242</f>
        <v>-11</v>
      </c>
      <c r="AY39" s="543" t="n">
        <f aca="false">LANGHIAN_PARAM_GTS12!$E$237</f>
        <v>20.2</v>
      </c>
      <c r="AZ39" s="542" t="n">
        <f aca="false">LANGHIAN_PARAM_GTS12!$E$243</f>
        <v>50.2</v>
      </c>
      <c r="BA39" s="523" t="n">
        <f aca="false">$M39-AZ39+$K39</f>
        <v>-12.2</v>
      </c>
      <c r="BB39" s="544" t="n">
        <f aca="false">$M39 - AY39 + (($K39) + ($L39))/2</f>
        <v>35.3</v>
      </c>
      <c r="BC39" s="523" t="n">
        <f aca="false">$M39-AX39+$L39</f>
        <v>84</v>
      </c>
      <c r="BD39" s="545" t="n">
        <f aca="false">BC39-BA39</f>
        <v>96.2</v>
      </c>
      <c r="BE39" s="542" t="n">
        <f aca="false">LANGHIAN_PARAM_GTS12!$E$303</f>
        <v>35.4300639999998</v>
      </c>
      <c r="BF39" s="543" t="n">
        <f aca="false">LANGHIAN_PARAM_GTS12!$E$293</f>
        <v>61.4333666666667</v>
      </c>
      <c r="BG39" s="542" t="n">
        <f aca="false">LANGHIAN_PARAM_GTS12!$E$304</f>
        <v>86.760971</v>
      </c>
      <c r="BH39" s="523" t="n">
        <f aca="false">$M39-BG39+$K39</f>
        <v>-48.760971</v>
      </c>
      <c r="BI39" s="544" t="n">
        <f aca="false">$M39 - BF39 + (($K39) + ($L39))/2</f>
        <v>-5.93336666666667</v>
      </c>
      <c r="BJ39" s="523" t="n">
        <f aca="false">$M39-BE39+$L39</f>
        <v>37.5699360000002</v>
      </c>
      <c r="BK39" s="545" t="n">
        <f aca="false">BJ39-BH39</f>
        <v>86.3309070000003</v>
      </c>
      <c r="BL39" s="542" t="n">
        <f aca="false">LANGHIAN_PARAM_GTS12!$E$536</f>
        <v>14.9</v>
      </c>
      <c r="BM39" s="543" t="n">
        <f aca="false">LANGHIAN_PARAM_GTS12!$E$528</f>
        <v>27.9</v>
      </c>
      <c r="BN39" s="542" t="n">
        <f aca="false">LANGHIAN_PARAM_GTS12!$E$537</f>
        <v>43.4</v>
      </c>
      <c r="BO39" s="523" t="n">
        <f aca="false">$M39-BN39+$K39</f>
        <v>-5.4</v>
      </c>
      <c r="BP39" s="544" t="n">
        <f aca="false">$M39 - BM39 + (($K39) + ($L39))/2</f>
        <v>27.6</v>
      </c>
      <c r="BQ39" s="523" t="n">
        <f aca="false">$M39-BL39+$L39</f>
        <v>58.1</v>
      </c>
      <c r="BR39" s="545" t="n">
        <f aca="false">BQ39-BO39</f>
        <v>63.5</v>
      </c>
      <c r="BS39" s="542" t="n">
        <f aca="false">LANGHIAN_PARAM_GTS12!$E$346</f>
        <v>-8.12</v>
      </c>
      <c r="BT39" s="543" t="n">
        <f aca="false">LANGHIAN_PARAM_GTS12!$E$336</f>
        <v>5.48377777777778</v>
      </c>
      <c r="BU39" s="542" t="n">
        <f aca="false">LANGHIAN_PARAM_GTS12!$E$347</f>
        <v>17.68</v>
      </c>
      <c r="BV39" s="523" t="n">
        <f aca="false">$M39-BU39+$K39</f>
        <v>20.32</v>
      </c>
      <c r="BW39" s="544" t="n">
        <f aca="false">$M39 - BT39 + (($K39) + ($L39))/2</f>
        <v>50.0162222222222</v>
      </c>
      <c r="BX39" s="523" t="n">
        <f aca="false">$M39-BS39+$L39</f>
        <v>81.12</v>
      </c>
      <c r="BY39" s="545" t="n">
        <f aca="false">BX39-BV39</f>
        <v>60.8</v>
      </c>
      <c r="BZ39" s="595" t="n">
        <f aca="false">LANGHIAN_PARAM_GTS12!$E$384</f>
        <v>33</v>
      </c>
      <c r="CA39" s="596" t="n">
        <f aca="false">LANGHIAN_PARAM_GTS12!$E$383</f>
        <v>33</v>
      </c>
      <c r="CB39" s="595" t="n">
        <f aca="false">LANGHIAN_PARAM_GTS12!$E$385</f>
        <v>33</v>
      </c>
      <c r="CC39" s="597" t="n">
        <f aca="false">$M39-CB39+$K39</f>
        <v>5</v>
      </c>
      <c r="CD39" s="598" t="n">
        <f aca="false">$M39 - CA39 + (($K39) + ($L39))/2</f>
        <v>22.5</v>
      </c>
      <c r="CE39" s="597" t="n">
        <f aca="false">$M39-BZ39+$L39</f>
        <v>40</v>
      </c>
      <c r="CF39" s="599" t="n">
        <f aca="false">CE39-CC39</f>
        <v>35</v>
      </c>
      <c r="CG39" s="595" t="n">
        <f aca="false">LANGHIAN_PARAM_GTS12!$E$403</f>
        <v>-9</v>
      </c>
      <c r="CH39" s="596" t="n">
        <f aca="false">LANGHIAN_PARAM_GTS12!$E$402</f>
        <v>-9</v>
      </c>
      <c r="CI39" s="595" t="n">
        <f aca="false">LANGHIAN_PARAM_GTS12!$E$404</f>
        <v>-9</v>
      </c>
      <c r="CJ39" s="597" t="n">
        <f aca="false">$M39-CI39+$K39</f>
        <v>47</v>
      </c>
      <c r="CK39" s="598" t="n">
        <f aca="false">$M39 - CH39 + (($K39) + ($L39))/2</f>
        <v>64.5</v>
      </c>
      <c r="CL39" s="597" t="n">
        <f aca="false">$M39-CG39+$L39</f>
        <v>82</v>
      </c>
      <c r="CM39" s="599" t="n">
        <f aca="false">CL39-CJ39</f>
        <v>35</v>
      </c>
      <c r="CN39" s="546" t="n">
        <f aca="false">LANGHIAN_PARAM_GTS12!$E$426</f>
        <v>4</v>
      </c>
      <c r="CO39" s="547" t="n">
        <f aca="false">LANGHIAN_PARAM_GTS12!$E$425</f>
        <v>4</v>
      </c>
      <c r="CP39" s="546" t="n">
        <f aca="false">LANGHIAN_PARAM_GTS12!$E$427</f>
        <v>4</v>
      </c>
      <c r="CQ39" s="548" t="n">
        <f aca="false">$M39-CP39+$K39</f>
        <v>34</v>
      </c>
      <c r="CR39" s="549" t="n">
        <f aca="false">$M39 - CO39 + (($K39) + ($L39))/2</f>
        <v>51.5</v>
      </c>
      <c r="CS39" s="548" t="n">
        <f aca="false">$M39-CN39+$L39</f>
        <v>69</v>
      </c>
      <c r="CT39" s="550" t="n">
        <f aca="false">CS39-CQ39</f>
        <v>35</v>
      </c>
      <c r="CU39" s="546" t="n">
        <f aca="false">LANGHIAN_PARAM_GTS12!$E$449</f>
        <v>-1</v>
      </c>
      <c r="CV39" s="547" t="n">
        <f aca="false">LANGHIAN_PARAM_GTS12!$E$448</f>
        <v>-1</v>
      </c>
      <c r="CW39" s="546" t="n">
        <f aca="false">LANGHIAN_PARAM_GTS12!$E$450</f>
        <v>-1</v>
      </c>
      <c r="CX39" s="548" t="n">
        <f aca="false">$M39-CW39+$K39</f>
        <v>39</v>
      </c>
      <c r="CY39" s="549" t="n">
        <f aca="false">$M39 - CV39 + (($K39) + ($L39))/2</f>
        <v>56.5</v>
      </c>
      <c r="CZ39" s="548" t="n">
        <f aca="false">$M39-CU39+$L39</f>
        <v>74</v>
      </c>
      <c r="DA39" s="550" t="n">
        <f aca="false">CZ39-CX39</f>
        <v>35</v>
      </c>
      <c r="DB39" s="542" t="n">
        <f aca="false">LANGHIAN_PARAM_GTS12!$E$489</f>
        <v>-14.6</v>
      </c>
      <c r="DC39" s="543" t="n">
        <f aca="false">LANGHIAN_PARAM_GTS12!$E$481</f>
        <v>1.767055875</v>
      </c>
      <c r="DD39" s="542" t="n">
        <f aca="false">LANGHIAN_PARAM_GTS12!$E$490</f>
        <v>33</v>
      </c>
      <c r="DE39" s="523" t="n">
        <f aca="false">$M39-DD39+$K39</f>
        <v>5</v>
      </c>
      <c r="DF39" s="544" t="n">
        <f aca="false">$M39 - DC39 + (($K39) + ($L39))/2</f>
        <v>53.732944125</v>
      </c>
      <c r="DG39" s="523" t="n">
        <f aca="false">$M39-DB39+$L39</f>
        <v>87.6</v>
      </c>
      <c r="DH39" s="545" t="n">
        <f aca="false">DG39-DE39</f>
        <v>82.6</v>
      </c>
    </row>
    <row r="40" customFormat="false" ht="22.5" hidden="false" customHeight="false" outlineLevel="0" collapsed="false">
      <c r="B40" s="536" t="s">
        <v>581</v>
      </c>
      <c r="C40" s="537" t="s">
        <v>582</v>
      </c>
      <c r="D40" s="538" t="n">
        <v>47.085706</v>
      </c>
      <c r="E40" s="538" t="n">
        <v>-1.305919</v>
      </c>
      <c r="F40" s="537" t="s">
        <v>488</v>
      </c>
      <c r="G40" s="539" t="s">
        <v>493</v>
      </c>
      <c r="H40" s="537" t="n">
        <v>11.6</v>
      </c>
      <c r="I40" s="537" t="n">
        <v>16</v>
      </c>
      <c r="J40" s="537" t="s">
        <v>332</v>
      </c>
      <c r="K40" s="537" t="n">
        <v>15</v>
      </c>
      <c r="L40" s="537" t="n">
        <v>50</v>
      </c>
      <c r="M40" s="603" t="n">
        <v>30</v>
      </c>
      <c r="N40" s="541" t="s">
        <v>583</v>
      </c>
      <c r="O40" s="542" t="n">
        <f aca="false">LANGHIAN_PARAM_GTS12!$E$89</f>
        <v>24.65</v>
      </c>
      <c r="P40" s="543" t="n">
        <f aca="false">LANGHIAN_PARAM_GTS12!$E$84</f>
        <v>91.3445161290322</v>
      </c>
      <c r="Q40" s="542" t="n">
        <f aca="false">LANGHIAN_PARAM_GTS12!$E$90</f>
        <v>158.23</v>
      </c>
      <c r="R40" s="523" t="n">
        <f aca="false">$M40-Q40+$K40</f>
        <v>-113.23</v>
      </c>
      <c r="S40" s="544" t="n">
        <f aca="false">$M40 - P40 + (($K40) + ($L40))/2</f>
        <v>-28.8445161290322</v>
      </c>
      <c r="T40" s="523" t="n">
        <f aca="false">$M40-O40+$L40</f>
        <v>55.35</v>
      </c>
      <c r="U40" s="545" t="n">
        <f aca="false">T40-R40</f>
        <v>168.58</v>
      </c>
      <c r="V40" s="542" t="n">
        <f aca="false">LANGHIAN_PARAM_GTS12!$E$58</f>
        <v>66.0846</v>
      </c>
      <c r="W40" s="543" t="n">
        <f aca="false">LANGHIAN_PARAM_GTS12!$E$53</f>
        <v>103.552</v>
      </c>
      <c r="X40" s="542" t="n">
        <f aca="false">LANGHIAN_PARAM_GTS12!$E$59</f>
        <v>138.355</v>
      </c>
      <c r="Y40" s="523" t="n">
        <f aca="false">$M40-X40+$K40</f>
        <v>-93.355</v>
      </c>
      <c r="Z40" s="544" t="n">
        <f aca="false">$M40 - W40 + (($K40) + ($L40))/2</f>
        <v>-41.052</v>
      </c>
      <c r="AA40" s="523" t="n">
        <f aca="false">$M40-V40+$L40</f>
        <v>13.9154</v>
      </c>
      <c r="AB40" s="545" t="n">
        <f aca="false">AA40-Y40</f>
        <v>107.2704</v>
      </c>
      <c r="AC40" s="542" t="n">
        <f aca="false">LANGHIAN_PARAM_GTS12!$E$149</f>
        <v>-29</v>
      </c>
      <c r="AD40" s="543" t="n">
        <f aca="false">LANGHIAN_PARAM_GTS12!$E$144</f>
        <v>-0.297592904074468</v>
      </c>
      <c r="AE40" s="542" t="n">
        <f aca="false">LANGHIAN_PARAM_GTS12!$E$150</f>
        <v>33.9016</v>
      </c>
      <c r="AF40" s="523" t="n">
        <f aca="false">$M40-AE40+$K40</f>
        <v>11.0984</v>
      </c>
      <c r="AG40" s="544" t="n">
        <f aca="false">$M40 - AD40 + (($K40) + ($L40))/2</f>
        <v>62.7975929040745</v>
      </c>
      <c r="AH40" s="523" t="n">
        <f aca="false">$M40-AC40+$L40</f>
        <v>109</v>
      </c>
      <c r="AI40" s="545" t="n">
        <f aca="false">AH40-AF40</f>
        <v>97.9016</v>
      </c>
      <c r="AJ40" s="542" t="n">
        <f aca="false">LANGHIAN_PARAM_GTS12!$E$176</f>
        <v>8.3028</v>
      </c>
      <c r="AK40" s="543" t="n">
        <f aca="false">LANGHIAN_PARAM_GTS12!$E$171</f>
        <v>24.8385833333333</v>
      </c>
      <c r="AL40" s="542" t="n">
        <f aca="false">LANGHIAN_PARAM_GTS12!$E$177</f>
        <v>41.5285</v>
      </c>
      <c r="AM40" s="523" t="n">
        <f aca="false">$M40-AL40+$K40</f>
        <v>3.4715</v>
      </c>
      <c r="AN40" s="544" t="n">
        <f aca="false">$M40 - AK40 + (($K40) + ($L40))/2</f>
        <v>37.6614166666667</v>
      </c>
      <c r="AO40" s="523" t="n">
        <f aca="false">$M40-AJ40+$L40</f>
        <v>71.6972</v>
      </c>
      <c r="AP40" s="545" t="n">
        <f aca="false">AO40-AM40</f>
        <v>68.2257</v>
      </c>
      <c r="AQ40" s="542" t="n">
        <f aca="false">LANGHIAN_PARAM_GTS12!$E$265</f>
        <v>-34</v>
      </c>
      <c r="AR40" s="543" t="n">
        <f aca="false">LANGHIAN_PARAM_GTS12!$E$260</f>
        <v>5.53660721597826</v>
      </c>
      <c r="AS40" s="542" t="n">
        <f aca="false">LANGHIAN_PARAM_GTS12!$E$266</f>
        <v>41.83955</v>
      </c>
      <c r="AT40" s="523" t="n">
        <f aca="false">$M40-AS40+$K40</f>
        <v>3.16045</v>
      </c>
      <c r="AU40" s="544" t="n">
        <f aca="false">$M40 - AR40 + (($K40) + ($L40))/2</f>
        <v>56.9633927840217</v>
      </c>
      <c r="AV40" s="523" t="n">
        <f aca="false">$M40-AQ40+$L40</f>
        <v>114</v>
      </c>
      <c r="AW40" s="545" t="n">
        <f aca="false">AV40-AT40</f>
        <v>110.83955</v>
      </c>
      <c r="AX40" s="542" t="n">
        <f aca="false">LANGHIAN_PARAM_GTS12!$E$242</f>
        <v>-11</v>
      </c>
      <c r="AY40" s="543" t="n">
        <f aca="false">LANGHIAN_PARAM_GTS12!$E$237</f>
        <v>20.2</v>
      </c>
      <c r="AZ40" s="542" t="n">
        <f aca="false">LANGHIAN_PARAM_GTS12!$E$243</f>
        <v>50.2</v>
      </c>
      <c r="BA40" s="523" t="n">
        <f aca="false">$M40-AZ40+$K40</f>
        <v>-5.2</v>
      </c>
      <c r="BB40" s="544" t="n">
        <f aca="false">$M40 - AY40 + (($K40) + ($L40))/2</f>
        <v>42.3</v>
      </c>
      <c r="BC40" s="523" t="n">
        <f aca="false">$M40-AX40+$L40</f>
        <v>91</v>
      </c>
      <c r="BD40" s="545" t="n">
        <f aca="false">BC40-BA40</f>
        <v>96.2</v>
      </c>
      <c r="BE40" s="542" t="n">
        <f aca="false">LANGHIAN_PARAM_GTS12!$E$303</f>
        <v>35.4300639999998</v>
      </c>
      <c r="BF40" s="543" t="n">
        <f aca="false">LANGHIAN_PARAM_GTS12!$E$293</f>
        <v>61.4333666666667</v>
      </c>
      <c r="BG40" s="542" t="n">
        <f aca="false">LANGHIAN_PARAM_GTS12!$E$304</f>
        <v>86.760971</v>
      </c>
      <c r="BH40" s="523" t="n">
        <f aca="false">$M40-BG40+$K40</f>
        <v>-41.760971</v>
      </c>
      <c r="BI40" s="544" t="n">
        <f aca="false">$M40 - BF40 + (($K40) + ($L40))/2</f>
        <v>1.06663333333333</v>
      </c>
      <c r="BJ40" s="523" t="n">
        <f aca="false">$M40-BE40+$L40</f>
        <v>44.5699360000002</v>
      </c>
      <c r="BK40" s="545" t="n">
        <f aca="false">BJ40-BH40</f>
        <v>86.3309070000003</v>
      </c>
      <c r="BL40" s="542" t="n">
        <f aca="false">LANGHIAN_PARAM_GTS12!$E$536</f>
        <v>14.9</v>
      </c>
      <c r="BM40" s="543" t="n">
        <f aca="false">LANGHIAN_PARAM_GTS12!$E$528</f>
        <v>27.9</v>
      </c>
      <c r="BN40" s="542" t="n">
        <f aca="false">LANGHIAN_PARAM_GTS12!$E$537</f>
        <v>43.4</v>
      </c>
      <c r="BO40" s="523" t="n">
        <f aca="false">$M40-BN40+$K40</f>
        <v>1.6</v>
      </c>
      <c r="BP40" s="544" t="n">
        <f aca="false">$M40 - BM40 + (($K40) + ($L40))/2</f>
        <v>34.6</v>
      </c>
      <c r="BQ40" s="523" t="n">
        <f aca="false">$M40-BL40+$L40</f>
        <v>65.1</v>
      </c>
      <c r="BR40" s="545" t="n">
        <f aca="false">BQ40-BO40</f>
        <v>63.5</v>
      </c>
      <c r="BS40" s="542" t="n">
        <f aca="false">LANGHIAN_PARAM_GTS12!$E$346</f>
        <v>-8.12</v>
      </c>
      <c r="BT40" s="543" t="n">
        <f aca="false">LANGHIAN_PARAM_GTS12!$E$336</f>
        <v>5.48377777777778</v>
      </c>
      <c r="BU40" s="542" t="n">
        <f aca="false">LANGHIAN_PARAM_GTS12!$E$347</f>
        <v>17.68</v>
      </c>
      <c r="BV40" s="523" t="n">
        <f aca="false">$M40-BU40+$K40</f>
        <v>27.32</v>
      </c>
      <c r="BW40" s="544" t="n">
        <f aca="false">$M40 - BT40 + (($K40) + ($L40))/2</f>
        <v>57.0162222222222</v>
      </c>
      <c r="BX40" s="523" t="n">
        <f aca="false">$M40-BS40+$L40</f>
        <v>88.12</v>
      </c>
      <c r="BY40" s="545" t="n">
        <f aca="false">BX40-BV40</f>
        <v>60.8</v>
      </c>
      <c r="BZ40" s="595" t="n">
        <f aca="false">LANGHIAN_PARAM_GTS12!$E$384</f>
        <v>33</v>
      </c>
      <c r="CA40" s="596" t="n">
        <f aca="false">LANGHIAN_PARAM_GTS12!$E$383</f>
        <v>33</v>
      </c>
      <c r="CB40" s="595" t="n">
        <f aca="false">LANGHIAN_PARAM_GTS12!$E$385</f>
        <v>33</v>
      </c>
      <c r="CC40" s="597" t="n">
        <f aca="false">$M40-CB40+$K40</f>
        <v>12</v>
      </c>
      <c r="CD40" s="598" t="n">
        <f aca="false">$M40 - CA40 + (($K40) + ($L40))/2</f>
        <v>29.5</v>
      </c>
      <c r="CE40" s="597" t="n">
        <f aca="false">$M40-BZ40+$L40</f>
        <v>47</v>
      </c>
      <c r="CF40" s="599" t="n">
        <f aca="false">CE40-CC40</f>
        <v>35</v>
      </c>
      <c r="CG40" s="595" t="n">
        <f aca="false">LANGHIAN_PARAM_GTS12!$E$403</f>
        <v>-9</v>
      </c>
      <c r="CH40" s="596" t="n">
        <f aca="false">LANGHIAN_PARAM_GTS12!$E$402</f>
        <v>-9</v>
      </c>
      <c r="CI40" s="595" t="n">
        <f aca="false">LANGHIAN_PARAM_GTS12!$E$404</f>
        <v>-9</v>
      </c>
      <c r="CJ40" s="597" t="n">
        <f aca="false">$M40-CI40+$K40</f>
        <v>54</v>
      </c>
      <c r="CK40" s="598" t="n">
        <f aca="false">$M40 - CH40 + (($K40) + ($L40))/2</f>
        <v>71.5</v>
      </c>
      <c r="CL40" s="597" t="n">
        <f aca="false">$M40-CG40+$L40</f>
        <v>89</v>
      </c>
      <c r="CM40" s="599" t="n">
        <f aca="false">CL40-CJ40</f>
        <v>35</v>
      </c>
      <c r="CN40" s="546" t="n">
        <f aca="false">LANGHIAN_PARAM_GTS12!$E$426</f>
        <v>4</v>
      </c>
      <c r="CO40" s="547" t="n">
        <f aca="false">LANGHIAN_PARAM_GTS12!$E$425</f>
        <v>4</v>
      </c>
      <c r="CP40" s="546" t="n">
        <f aca="false">LANGHIAN_PARAM_GTS12!$E$427</f>
        <v>4</v>
      </c>
      <c r="CQ40" s="548" t="n">
        <f aca="false">$M40-CP40+$K40</f>
        <v>41</v>
      </c>
      <c r="CR40" s="549" t="n">
        <f aca="false">$M40 - CO40 + (($K40) + ($L40))/2</f>
        <v>58.5</v>
      </c>
      <c r="CS40" s="548" t="n">
        <f aca="false">$M40-CN40+$L40</f>
        <v>76</v>
      </c>
      <c r="CT40" s="550" t="n">
        <f aca="false">CS40-CQ40</f>
        <v>35</v>
      </c>
      <c r="CU40" s="546" t="n">
        <f aca="false">LANGHIAN_PARAM_GTS12!$E$449</f>
        <v>-1</v>
      </c>
      <c r="CV40" s="547" t="n">
        <f aca="false">LANGHIAN_PARAM_GTS12!$E$448</f>
        <v>-1</v>
      </c>
      <c r="CW40" s="546" t="n">
        <f aca="false">LANGHIAN_PARAM_GTS12!$E$450</f>
        <v>-1</v>
      </c>
      <c r="CX40" s="548" t="n">
        <f aca="false">$M40-CW40+$K40</f>
        <v>46</v>
      </c>
      <c r="CY40" s="549" t="n">
        <f aca="false">$M40 - CV40 + (($K40) + ($L40))/2</f>
        <v>63.5</v>
      </c>
      <c r="CZ40" s="548" t="n">
        <f aca="false">$M40-CU40+$L40</f>
        <v>81</v>
      </c>
      <c r="DA40" s="550" t="n">
        <f aca="false">CZ40-CX40</f>
        <v>35</v>
      </c>
      <c r="DB40" s="542" t="n">
        <f aca="false">LANGHIAN_PARAM_GTS12!$E$489</f>
        <v>-14.6</v>
      </c>
      <c r="DC40" s="543" t="n">
        <f aca="false">LANGHIAN_PARAM_GTS12!$E$481</f>
        <v>1.767055875</v>
      </c>
      <c r="DD40" s="542" t="n">
        <f aca="false">LANGHIAN_PARAM_GTS12!$E$490</f>
        <v>33</v>
      </c>
      <c r="DE40" s="523" t="n">
        <f aca="false">$M40-DD40+$K40</f>
        <v>12</v>
      </c>
      <c r="DF40" s="544" t="n">
        <f aca="false">$M40 - DC40 + (($K40) + ($L40))/2</f>
        <v>60.732944125</v>
      </c>
      <c r="DG40" s="523" t="n">
        <f aca="false">$M40-DB40+$L40</f>
        <v>94.6</v>
      </c>
      <c r="DH40" s="545" t="n">
        <f aca="false">DG40-DE40</f>
        <v>82.6</v>
      </c>
    </row>
    <row r="41" customFormat="false" ht="22.5" hidden="false" customHeight="false" outlineLevel="0" collapsed="false">
      <c r="B41" s="536" t="s">
        <v>584</v>
      </c>
      <c r="C41" s="537" t="s">
        <v>585</v>
      </c>
      <c r="D41" s="538" t="n">
        <v>47.055434</v>
      </c>
      <c r="E41" s="538" t="n">
        <v>-1.297182</v>
      </c>
      <c r="F41" s="537" t="s">
        <v>488</v>
      </c>
      <c r="G41" s="539" t="s">
        <v>493</v>
      </c>
      <c r="H41" s="537" t="n">
        <v>11.6</v>
      </c>
      <c r="I41" s="537" t="n">
        <v>16</v>
      </c>
      <c r="J41" s="537" t="s">
        <v>332</v>
      </c>
      <c r="K41" s="537" t="n">
        <v>15</v>
      </c>
      <c r="L41" s="537" t="n">
        <v>50</v>
      </c>
      <c r="M41" s="603" t="n">
        <v>40</v>
      </c>
      <c r="N41" s="541" t="s">
        <v>583</v>
      </c>
      <c r="O41" s="542" t="n">
        <f aca="false">LANGHIAN_PARAM_GTS12!$E$89</f>
        <v>24.65</v>
      </c>
      <c r="P41" s="543" t="n">
        <f aca="false">LANGHIAN_PARAM_GTS12!$E$84</f>
        <v>91.3445161290322</v>
      </c>
      <c r="Q41" s="542" t="n">
        <f aca="false">LANGHIAN_PARAM_GTS12!$E$90</f>
        <v>158.23</v>
      </c>
      <c r="R41" s="523" t="n">
        <f aca="false">$M41-Q41+$K41</f>
        <v>-103.23</v>
      </c>
      <c r="S41" s="544" t="n">
        <f aca="false">$M41 - P41 + (($K41) + ($L41))/2</f>
        <v>-18.8445161290322</v>
      </c>
      <c r="T41" s="523" t="n">
        <f aca="false">$M41-O41+$L41</f>
        <v>65.35</v>
      </c>
      <c r="U41" s="545" t="n">
        <f aca="false">T41-R41</f>
        <v>168.58</v>
      </c>
      <c r="V41" s="542" t="n">
        <f aca="false">LANGHIAN_PARAM_GTS12!$E$58</f>
        <v>66.0846</v>
      </c>
      <c r="W41" s="543" t="n">
        <f aca="false">LANGHIAN_PARAM_GTS12!$E$53</f>
        <v>103.552</v>
      </c>
      <c r="X41" s="542" t="n">
        <f aca="false">LANGHIAN_PARAM_GTS12!$E$59</f>
        <v>138.355</v>
      </c>
      <c r="Y41" s="523" t="n">
        <f aca="false">$M41-X41+$K41</f>
        <v>-83.355</v>
      </c>
      <c r="Z41" s="544" t="n">
        <f aca="false">$M41 - W41 + (($K41) + ($L41))/2</f>
        <v>-31.052</v>
      </c>
      <c r="AA41" s="523" t="n">
        <f aca="false">$M41-V41+$L41</f>
        <v>23.9154</v>
      </c>
      <c r="AB41" s="545" t="n">
        <f aca="false">AA41-Y41</f>
        <v>107.2704</v>
      </c>
      <c r="AC41" s="542" t="n">
        <f aca="false">LANGHIAN_PARAM_GTS12!$E$149</f>
        <v>-29</v>
      </c>
      <c r="AD41" s="543" t="n">
        <f aca="false">LANGHIAN_PARAM_GTS12!$E$144</f>
        <v>-0.297592904074468</v>
      </c>
      <c r="AE41" s="542" t="n">
        <f aca="false">LANGHIAN_PARAM_GTS12!$E$150</f>
        <v>33.9016</v>
      </c>
      <c r="AF41" s="523" t="n">
        <f aca="false">$M41-AE41+$K41</f>
        <v>21.0984</v>
      </c>
      <c r="AG41" s="544" t="n">
        <f aca="false">$M41 - AD41 + (($K41) + ($L41))/2</f>
        <v>72.7975929040745</v>
      </c>
      <c r="AH41" s="523" t="n">
        <f aca="false">$M41-AC41+$L41</f>
        <v>119</v>
      </c>
      <c r="AI41" s="545" t="n">
        <f aca="false">AH41-AF41</f>
        <v>97.9016</v>
      </c>
      <c r="AJ41" s="542" t="n">
        <f aca="false">LANGHIAN_PARAM_GTS12!$E$176</f>
        <v>8.3028</v>
      </c>
      <c r="AK41" s="543" t="n">
        <f aca="false">LANGHIAN_PARAM_GTS12!$E$171</f>
        <v>24.8385833333333</v>
      </c>
      <c r="AL41" s="542" t="n">
        <f aca="false">LANGHIAN_PARAM_GTS12!$E$177</f>
        <v>41.5285</v>
      </c>
      <c r="AM41" s="523" t="n">
        <f aca="false">$M41-AL41+$K41</f>
        <v>13.4715</v>
      </c>
      <c r="AN41" s="544" t="n">
        <f aca="false">$M41 - AK41 + (($K41) + ($L41))/2</f>
        <v>47.6614166666667</v>
      </c>
      <c r="AO41" s="523" t="n">
        <f aca="false">$M41-AJ41+$L41</f>
        <v>81.6972</v>
      </c>
      <c r="AP41" s="545" t="n">
        <f aca="false">AO41-AM41</f>
        <v>68.2257</v>
      </c>
      <c r="AQ41" s="542" t="n">
        <f aca="false">LANGHIAN_PARAM_GTS12!$E$265</f>
        <v>-34</v>
      </c>
      <c r="AR41" s="543" t="n">
        <f aca="false">LANGHIAN_PARAM_GTS12!$E$260</f>
        <v>5.53660721597826</v>
      </c>
      <c r="AS41" s="542" t="n">
        <f aca="false">LANGHIAN_PARAM_GTS12!$E$266</f>
        <v>41.83955</v>
      </c>
      <c r="AT41" s="523" t="n">
        <f aca="false">$M41-AS41+$K41</f>
        <v>13.16045</v>
      </c>
      <c r="AU41" s="544" t="n">
        <f aca="false">$M41 - AR41 + (($K41) + ($L41))/2</f>
        <v>66.9633927840217</v>
      </c>
      <c r="AV41" s="523" t="n">
        <f aca="false">$M41-AQ41+$L41</f>
        <v>124</v>
      </c>
      <c r="AW41" s="545" t="n">
        <f aca="false">AV41-AT41</f>
        <v>110.83955</v>
      </c>
      <c r="AX41" s="542" t="n">
        <f aca="false">LANGHIAN_PARAM_GTS12!$E$242</f>
        <v>-11</v>
      </c>
      <c r="AY41" s="543" t="n">
        <f aca="false">LANGHIAN_PARAM_GTS12!$E$237</f>
        <v>20.2</v>
      </c>
      <c r="AZ41" s="542" t="n">
        <f aca="false">LANGHIAN_PARAM_GTS12!$E$243</f>
        <v>50.2</v>
      </c>
      <c r="BA41" s="523" t="n">
        <f aca="false">$M41-AZ41+$K41</f>
        <v>4.8</v>
      </c>
      <c r="BB41" s="544" t="n">
        <f aca="false">$M41 - AY41 + (($K41) + ($L41))/2</f>
        <v>52.3</v>
      </c>
      <c r="BC41" s="523" t="n">
        <f aca="false">$M41-AX41+$L41</f>
        <v>101</v>
      </c>
      <c r="BD41" s="545" t="n">
        <f aca="false">BC41-BA41</f>
        <v>96.2</v>
      </c>
      <c r="BE41" s="542" t="n">
        <f aca="false">LANGHIAN_PARAM_GTS12!$E$303</f>
        <v>35.4300639999998</v>
      </c>
      <c r="BF41" s="543" t="n">
        <f aca="false">LANGHIAN_PARAM_GTS12!$E$293</f>
        <v>61.4333666666667</v>
      </c>
      <c r="BG41" s="542" t="n">
        <f aca="false">LANGHIAN_PARAM_GTS12!$E$304</f>
        <v>86.760971</v>
      </c>
      <c r="BH41" s="523" t="n">
        <f aca="false">$M41-BG41+$K41</f>
        <v>-31.760971</v>
      </c>
      <c r="BI41" s="544" t="n">
        <f aca="false">$M41 - BF41 + (($K41) + ($L41))/2</f>
        <v>11.0666333333333</v>
      </c>
      <c r="BJ41" s="523" t="n">
        <f aca="false">$M41-BE41+$L41</f>
        <v>54.5699360000002</v>
      </c>
      <c r="BK41" s="545" t="n">
        <f aca="false">BJ41-BH41</f>
        <v>86.3309070000003</v>
      </c>
      <c r="BL41" s="542" t="n">
        <f aca="false">LANGHIAN_PARAM_GTS12!$E$536</f>
        <v>14.9</v>
      </c>
      <c r="BM41" s="543" t="n">
        <f aca="false">LANGHIAN_PARAM_GTS12!$E$528</f>
        <v>27.9</v>
      </c>
      <c r="BN41" s="542" t="n">
        <f aca="false">LANGHIAN_PARAM_GTS12!$E$537</f>
        <v>43.4</v>
      </c>
      <c r="BO41" s="523" t="n">
        <f aca="false">$M41-BN41+$K41</f>
        <v>11.6</v>
      </c>
      <c r="BP41" s="544" t="n">
        <f aca="false">$M41 - BM41 + (($K41) + ($L41))/2</f>
        <v>44.6</v>
      </c>
      <c r="BQ41" s="523" t="n">
        <f aca="false">$M41-BL41+$L41</f>
        <v>75.1</v>
      </c>
      <c r="BR41" s="545" t="n">
        <f aca="false">BQ41-BO41</f>
        <v>63.5</v>
      </c>
      <c r="BS41" s="542" t="n">
        <f aca="false">LANGHIAN_PARAM_GTS12!$E$346</f>
        <v>-8.12</v>
      </c>
      <c r="BT41" s="543" t="n">
        <f aca="false">LANGHIAN_PARAM_GTS12!$E$336</f>
        <v>5.48377777777778</v>
      </c>
      <c r="BU41" s="542" t="n">
        <f aca="false">LANGHIAN_PARAM_GTS12!$E$347</f>
        <v>17.68</v>
      </c>
      <c r="BV41" s="523" t="n">
        <f aca="false">$M41-BU41+$K41</f>
        <v>37.32</v>
      </c>
      <c r="BW41" s="544" t="n">
        <f aca="false">$M41 - BT41 + (($K41) + ($L41))/2</f>
        <v>67.0162222222222</v>
      </c>
      <c r="BX41" s="523" t="n">
        <f aca="false">$M41-BS41+$L41</f>
        <v>98.12</v>
      </c>
      <c r="BY41" s="545" t="n">
        <f aca="false">BX41-BV41</f>
        <v>60.8</v>
      </c>
      <c r="BZ41" s="595" t="n">
        <f aca="false">LANGHIAN_PARAM_GTS12!$E$384</f>
        <v>33</v>
      </c>
      <c r="CA41" s="596" t="n">
        <f aca="false">LANGHIAN_PARAM_GTS12!$E$383</f>
        <v>33</v>
      </c>
      <c r="CB41" s="595" t="n">
        <f aca="false">LANGHIAN_PARAM_GTS12!$E$385</f>
        <v>33</v>
      </c>
      <c r="CC41" s="597" t="n">
        <f aca="false">$M41-CB41+$K41</f>
        <v>22</v>
      </c>
      <c r="CD41" s="598" t="n">
        <f aca="false">$M41 - CA41 + (($K41) + ($L41))/2</f>
        <v>39.5</v>
      </c>
      <c r="CE41" s="597" t="n">
        <f aca="false">$M41-BZ41+$L41</f>
        <v>57</v>
      </c>
      <c r="CF41" s="599" t="n">
        <f aca="false">CE41-CC41</f>
        <v>35</v>
      </c>
      <c r="CG41" s="595" t="n">
        <f aca="false">LANGHIAN_PARAM_GTS12!$E$403</f>
        <v>-9</v>
      </c>
      <c r="CH41" s="596" t="n">
        <f aca="false">LANGHIAN_PARAM_GTS12!$E$402</f>
        <v>-9</v>
      </c>
      <c r="CI41" s="595" t="n">
        <f aca="false">LANGHIAN_PARAM_GTS12!$E$404</f>
        <v>-9</v>
      </c>
      <c r="CJ41" s="597" t="n">
        <f aca="false">$M41-CI41+$K41</f>
        <v>64</v>
      </c>
      <c r="CK41" s="598" t="n">
        <f aca="false">$M41 - CH41 + (($K41) + ($L41))/2</f>
        <v>81.5</v>
      </c>
      <c r="CL41" s="597" t="n">
        <f aca="false">$M41-CG41+$L41</f>
        <v>99</v>
      </c>
      <c r="CM41" s="599" t="n">
        <f aca="false">CL41-CJ41</f>
        <v>35</v>
      </c>
      <c r="CN41" s="546" t="n">
        <f aca="false">LANGHIAN_PARAM_GTS12!$E$426</f>
        <v>4</v>
      </c>
      <c r="CO41" s="547" t="n">
        <f aca="false">LANGHIAN_PARAM_GTS12!$E$425</f>
        <v>4</v>
      </c>
      <c r="CP41" s="546" t="n">
        <f aca="false">LANGHIAN_PARAM_GTS12!$E$427</f>
        <v>4</v>
      </c>
      <c r="CQ41" s="548" t="n">
        <f aca="false">$M41-CP41+$K41</f>
        <v>51</v>
      </c>
      <c r="CR41" s="549" t="n">
        <f aca="false">$M41 - CO41 + (($K41) + ($L41))/2</f>
        <v>68.5</v>
      </c>
      <c r="CS41" s="548" t="n">
        <f aca="false">$M41-CN41+$L41</f>
        <v>86</v>
      </c>
      <c r="CT41" s="550" t="n">
        <f aca="false">CS41-CQ41</f>
        <v>35</v>
      </c>
      <c r="CU41" s="546" t="n">
        <f aca="false">LANGHIAN_PARAM_GTS12!$E$449</f>
        <v>-1</v>
      </c>
      <c r="CV41" s="547" t="n">
        <f aca="false">LANGHIAN_PARAM_GTS12!$E$448</f>
        <v>-1</v>
      </c>
      <c r="CW41" s="546" t="n">
        <f aca="false">LANGHIAN_PARAM_GTS12!$E$450</f>
        <v>-1</v>
      </c>
      <c r="CX41" s="548" t="n">
        <f aca="false">$M41-CW41+$K41</f>
        <v>56</v>
      </c>
      <c r="CY41" s="549" t="n">
        <f aca="false">$M41 - CV41 + (($K41) + ($L41))/2</f>
        <v>73.5</v>
      </c>
      <c r="CZ41" s="548" t="n">
        <f aca="false">$M41-CU41+$L41</f>
        <v>91</v>
      </c>
      <c r="DA41" s="550" t="n">
        <f aca="false">CZ41-CX41</f>
        <v>35</v>
      </c>
      <c r="DB41" s="542" t="n">
        <f aca="false">LANGHIAN_PARAM_GTS12!$E$489</f>
        <v>-14.6</v>
      </c>
      <c r="DC41" s="543" t="n">
        <f aca="false">LANGHIAN_PARAM_GTS12!$E$481</f>
        <v>1.767055875</v>
      </c>
      <c r="DD41" s="542" t="n">
        <f aca="false">LANGHIAN_PARAM_GTS12!$E$490</f>
        <v>33</v>
      </c>
      <c r="DE41" s="523" t="n">
        <f aca="false">$M41-DD41+$K41</f>
        <v>22</v>
      </c>
      <c r="DF41" s="544" t="n">
        <f aca="false">$M41 - DC41 + (($K41) + ($L41))/2</f>
        <v>70.732944125</v>
      </c>
      <c r="DG41" s="523" t="n">
        <f aca="false">$M41-DB41+$L41</f>
        <v>104.6</v>
      </c>
      <c r="DH41" s="545" t="n">
        <f aca="false">DG41-DE41</f>
        <v>82.6</v>
      </c>
    </row>
    <row r="42" customFormat="false" ht="22.5" hidden="false" customHeight="false" outlineLevel="0" collapsed="false">
      <c r="B42" s="536" t="s">
        <v>586</v>
      </c>
      <c r="C42" s="537" t="s">
        <v>587</v>
      </c>
      <c r="D42" s="538" t="n">
        <v>47.062242</v>
      </c>
      <c r="E42" s="538" t="n">
        <v>-1.295144</v>
      </c>
      <c r="F42" s="537" t="s">
        <v>488</v>
      </c>
      <c r="G42" s="539" t="s">
        <v>588</v>
      </c>
      <c r="H42" s="537" t="n">
        <v>11.6</v>
      </c>
      <c r="I42" s="537" t="n">
        <v>16</v>
      </c>
      <c r="J42" s="537" t="s">
        <v>561</v>
      </c>
      <c r="K42" s="537" t="n">
        <v>10</v>
      </c>
      <c r="L42" s="537" t="n">
        <v>30</v>
      </c>
      <c r="M42" s="603" t="n">
        <v>41</v>
      </c>
      <c r="N42" s="541" t="s">
        <v>583</v>
      </c>
      <c r="O42" s="542" t="n">
        <f aca="false">LANGHIAN_PARAM_GTS12!$E$89</f>
        <v>24.65</v>
      </c>
      <c r="P42" s="543" t="n">
        <f aca="false">LANGHIAN_PARAM_GTS12!$E$84</f>
        <v>91.3445161290322</v>
      </c>
      <c r="Q42" s="542" t="n">
        <f aca="false">LANGHIAN_PARAM_GTS12!$E$90</f>
        <v>158.23</v>
      </c>
      <c r="R42" s="523" t="n">
        <f aca="false">$M42-Q42+$K42</f>
        <v>-107.23</v>
      </c>
      <c r="S42" s="544" t="n">
        <f aca="false">$M42 - P42 + (($K42) + ($L42))/2</f>
        <v>-30.3445161290322</v>
      </c>
      <c r="T42" s="523" t="n">
        <f aca="false">$M42-O42+$L42</f>
        <v>46.35</v>
      </c>
      <c r="U42" s="545" t="n">
        <f aca="false">T42-R42</f>
        <v>153.58</v>
      </c>
      <c r="V42" s="542" t="n">
        <f aca="false">LANGHIAN_PARAM_GTS12!$E$58</f>
        <v>66.0846</v>
      </c>
      <c r="W42" s="543" t="n">
        <f aca="false">LANGHIAN_PARAM_GTS12!$E$53</f>
        <v>103.552</v>
      </c>
      <c r="X42" s="542" t="n">
        <f aca="false">LANGHIAN_PARAM_GTS12!$E$59</f>
        <v>138.355</v>
      </c>
      <c r="Y42" s="523" t="n">
        <f aca="false">$M42-X42+$K42</f>
        <v>-87.355</v>
      </c>
      <c r="Z42" s="544" t="n">
        <f aca="false">$M42 - W42 + (($K42) + ($L42))/2</f>
        <v>-42.552</v>
      </c>
      <c r="AA42" s="523" t="n">
        <f aca="false">$M42-V42+$L42</f>
        <v>4.91540000000001</v>
      </c>
      <c r="AB42" s="545" t="n">
        <f aca="false">AA42-Y42</f>
        <v>92.2704</v>
      </c>
      <c r="AC42" s="542" t="n">
        <f aca="false">LANGHIAN_PARAM_GTS12!$E$149</f>
        <v>-29</v>
      </c>
      <c r="AD42" s="543" t="n">
        <f aca="false">LANGHIAN_PARAM_GTS12!$E$144</f>
        <v>-0.297592904074468</v>
      </c>
      <c r="AE42" s="542" t="n">
        <f aca="false">LANGHIAN_PARAM_GTS12!$E$150</f>
        <v>33.9016</v>
      </c>
      <c r="AF42" s="523" t="n">
        <f aca="false">$M42-AE42+$K42</f>
        <v>17.0984</v>
      </c>
      <c r="AG42" s="544" t="n">
        <f aca="false">$M42 - AD42 + (($K42) + ($L42))/2</f>
        <v>61.2975929040745</v>
      </c>
      <c r="AH42" s="523" t="n">
        <f aca="false">$M42-AC42+$L42</f>
        <v>100</v>
      </c>
      <c r="AI42" s="545" t="n">
        <f aca="false">AH42-AF42</f>
        <v>82.9016</v>
      </c>
      <c r="AJ42" s="542" t="n">
        <f aca="false">LANGHIAN_PARAM_GTS12!$E$176</f>
        <v>8.3028</v>
      </c>
      <c r="AK42" s="543" t="n">
        <f aca="false">LANGHIAN_PARAM_GTS12!$E$171</f>
        <v>24.8385833333333</v>
      </c>
      <c r="AL42" s="542" t="n">
        <f aca="false">LANGHIAN_PARAM_GTS12!$E$177</f>
        <v>41.5285</v>
      </c>
      <c r="AM42" s="523" t="n">
        <f aca="false">$M42-AL42+$K42</f>
        <v>9.4715</v>
      </c>
      <c r="AN42" s="544" t="n">
        <f aca="false">$M42 - AK42 + (($K42) + ($L42))/2</f>
        <v>36.1614166666667</v>
      </c>
      <c r="AO42" s="523" t="n">
        <f aca="false">$M42-AJ42+$L42</f>
        <v>62.6972</v>
      </c>
      <c r="AP42" s="545" t="n">
        <f aca="false">AO42-AM42</f>
        <v>53.2257</v>
      </c>
      <c r="AQ42" s="542" t="n">
        <f aca="false">LANGHIAN_PARAM_GTS12!$E$265</f>
        <v>-34</v>
      </c>
      <c r="AR42" s="543" t="n">
        <f aca="false">LANGHIAN_PARAM_GTS12!$E$260</f>
        <v>5.53660721597826</v>
      </c>
      <c r="AS42" s="542" t="n">
        <f aca="false">LANGHIAN_PARAM_GTS12!$E$266</f>
        <v>41.83955</v>
      </c>
      <c r="AT42" s="523" t="n">
        <f aca="false">$M42-AS42+$K42</f>
        <v>9.16045</v>
      </c>
      <c r="AU42" s="544" t="n">
        <f aca="false">$M42 - AR42 + (($K42) + ($L42))/2</f>
        <v>55.4633927840217</v>
      </c>
      <c r="AV42" s="523" t="n">
        <f aca="false">$M42-AQ42+$L42</f>
        <v>105</v>
      </c>
      <c r="AW42" s="545" t="n">
        <f aca="false">AV42-AT42</f>
        <v>95.83955</v>
      </c>
      <c r="AX42" s="542" t="n">
        <f aca="false">LANGHIAN_PARAM_GTS12!$E$242</f>
        <v>-11</v>
      </c>
      <c r="AY42" s="543" t="n">
        <f aca="false">LANGHIAN_PARAM_GTS12!$E$237</f>
        <v>20.2</v>
      </c>
      <c r="AZ42" s="542" t="n">
        <f aca="false">LANGHIAN_PARAM_GTS12!$E$243</f>
        <v>50.2</v>
      </c>
      <c r="BA42" s="523" t="n">
        <f aca="false">$M42-AZ42+$K42</f>
        <v>0.799999999999997</v>
      </c>
      <c r="BB42" s="544" t="n">
        <f aca="false">$M42 - AY42 + (($K42) + ($L42))/2</f>
        <v>40.8</v>
      </c>
      <c r="BC42" s="523" t="n">
        <f aca="false">$M42-AX42+$L42</f>
        <v>82</v>
      </c>
      <c r="BD42" s="545" t="n">
        <f aca="false">BC42-BA42</f>
        <v>81.2</v>
      </c>
      <c r="BE42" s="542" t="n">
        <f aca="false">LANGHIAN_PARAM_GTS12!$E$303</f>
        <v>35.4300639999998</v>
      </c>
      <c r="BF42" s="543" t="n">
        <f aca="false">LANGHIAN_PARAM_GTS12!$E$293</f>
        <v>61.4333666666667</v>
      </c>
      <c r="BG42" s="542" t="n">
        <f aca="false">LANGHIAN_PARAM_GTS12!$E$304</f>
        <v>86.760971</v>
      </c>
      <c r="BH42" s="523" t="n">
        <f aca="false">$M42-BG42+$K42</f>
        <v>-35.760971</v>
      </c>
      <c r="BI42" s="544" t="n">
        <f aca="false">$M42 - BF42 + (($K42) + ($L42))/2</f>
        <v>-0.433366666666672</v>
      </c>
      <c r="BJ42" s="523" t="n">
        <f aca="false">$M42-BE42+$L42</f>
        <v>35.5699360000002</v>
      </c>
      <c r="BK42" s="545" t="n">
        <f aca="false">BJ42-BH42</f>
        <v>71.3309070000003</v>
      </c>
      <c r="BL42" s="542" t="n">
        <f aca="false">LANGHIAN_PARAM_GTS12!$E$536</f>
        <v>14.9</v>
      </c>
      <c r="BM42" s="543" t="n">
        <f aca="false">LANGHIAN_PARAM_GTS12!$E$528</f>
        <v>27.9</v>
      </c>
      <c r="BN42" s="542" t="n">
        <f aca="false">LANGHIAN_PARAM_GTS12!$E$537</f>
        <v>43.4</v>
      </c>
      <c r="BO42" s="523" t="n">
        <f aca="false">$M42-BN42+$K42</f>
        <v>7.6</v>
      </c>
      <c r="BP42" s="544" t="n">
        <f aca="false">$M42 - BM42 + (($K42) + ($L42))/2</f>
        <v>33.1</v>
      </c>
      <c r="BQ42" s="523" t="n">
        <f aca="false">$M42-BL42+$L42</f>
        <v>56.1</v>
      </c>
      <c r="BR42" s="545" t="n">
        <f aca="false">BQ42-BO42</f>
        <v>48.5</v>
      </c>
      <c r="BS42" s="542" t="n">
        <f aca="false">LANGHIAN_PARAM_GTS12!$E$346</f>
        <v>-8.12</v>
      </c>
      <c r="BT42" s="543" t="n">
        <f aca="false">LANGHIAN_PARAM_GTS12!$E$336</f>
        <v>5.48377777777778</v>
      </c>
      <c r="BU42" s="542" t="n">
        <f aca="false">LANGHIAN_PARAM_GTS12!$E$347</f>
        <v>17.68</v>
      </c>
      <c r="BV42" s="523" t="n">
        <f aca="false">$M42-BU42+$K42</f>
        <v>33.32</v>
      </c>
      <c r="BW42" s="544" t="n">
        <f aca="false">$M42 - BT42 + (($K42) + ($L42))/2</f>
        <v>55.5162222222222</v>
      </c>
      <c r="BX42" s="523" t="n">
        <f aca="false">$M42-BS42+$L42</f>
        <v>79.12</v>
      </c>
      <c r="BY42" s="545" t="n">
        <f aca="false">BX42-BV42</f>
        <v>45.8</v>
      </c>
      <c r="BZ42" s="595" t="n">
        <f aca="false">LANGHIAN_PARAM_GTS12!$E$384</f>
        <v>33</v>
      </c>
      <c r="CA42" s="596" t="n">
        <f aca="false">LANGHIAN_PARAM_GTS12!$E$383</f>
        <v>33</v>
      </c>
      <c r="CB42" s="595" t="n">
        <f aca="false">LANGHIAN_PARAM_GTS12!$E$385</f>
        <v>33</v>
      </c>
      <c r="CC42" s="597" t="n">
        <f aca="false">$M42-CB42+$K42</f>
        <v>18</v>
      </c>
      <c r="CD42" s="598" t="n">
        <f aca="false">$M42 - CA42 + (($K42) + ($L42))/2</f>
        <v>28</v>
      </c>
      <c r="CE42" s="597" t="n">
        <f aca="false">$M42-BZ42+$L42</f>
        <v>38</v>
      </c>
      <c r="CF42" s="599" t="n">
        <f aca="false">CE42-CC42</f>
        <v>20</v>
      </c>
      <c r="CG42" s="595" t="n">
        <f aca="false">LANGHIAN_PARAM_GTS12!$E$403</f>
        <v>-9</v>
      </c>
      <c r="CH42" s="596" t="n">
        <f aca="false">LANGHIAN_PARAM_GTS12!$E$402</f>
        <v>-9</v>
      </c>
      <c r="CI42" s="595" t="n">
        <f aca="false">LANGHIAN_PARAM_GTS12!$E$404</f>
        <v>-9</v>
      </c>
      <c r="CJ42" s="597" t="n">
        <f aca="false">$M42-CI42+$K42</f>
        <v>60</v>
      </c>
      <c r="CK42" s="598" t="n">
        <f aca="false">$M42 - CH42 + (($K42) + ($L42))/2</f>
        <v>70</v>
      </c>
      <c r="CL42" s="597" t="n">
        <f aca="false">$M42-CG42+$L42</f>
        <v>80</v>
      </c>
      <c r="CM42" s="599" t="n">
        <f aca="false">CL42-CJ42</f>
        <v>20</v>
      </c>
      <c r="CN42" s="546" t="n">
        <f aca="false">LANGHIAN_PARAM_GTS12!$E$426</f>
        <v>4</v>
      </c>
      <c r="CO42" s="547" t="n">
        <f aca="false">LANGHIAN_PARAM_GTS12!$E$425</f>
        <v>4</v>
      </c>
      <c r="CP42" s="546" t="n">
        <f aca="false">LANGHIAN_PARAM_GTS12!$E$427</f>
        <v>4</v>
      </c>
      <c r="CQ42" s="548" t="n">
        <f aca="false">$M42-CP42+$K42</f>
        <v>47</v>
      </c>
      <c r="CR42" s="549" t="n">
        <f aca="false">$M42 - CO42 + (($K42) + ($L42))/2</f>
        <v>57</v>
      </c>
      <c r="CS42" s="548" t="n">
        <f aca="false">$M42-CN42+$L42</f>
        <v>67</v>
      </c>
      <c r="CT42" s="550" t="n">
        <f aca="false">CS42-CQ42</f>
        <v>20</v>
      </c>
      <c r="CU42" s="546" t="n">
        <f aca="false">LANGHIAN_PARAM_GTS12!$E$449</f>
        <v>-1</v>
      </c>
      <c r="CV42" s="547" t="n">
        <f aca="false">LANGHIAN_PARAM_GTS12!$E$448</f>
        <v>-1</v>
      </c>
      <c r="CW42" s="546" t="n">
        <f aca="false">LANGHIAN_PARAM_GTS12!$E$450</f>
        <v>-1</v>
      </c>
      <c r="CX42" s="548" t="n">
        <f aca="false">$M42-CW42+$K42</f>
        <v>52</v>
      </c>
      <c r="CY42" s="549" t="n">
        <f aca="false">$M42 - CV42 + (($K42) + ($L42))/2</f>
        <v>62</v>
      </c>
      <c r="CZ42" s="548" t="n">
        <f aca="false">$M42-CU42+$L42</f>
        <v>72</v>
      </c>
      <c r="DA42" s="550" t="n">
        <f aca="false">CZ42-CX42</f>
        <v>20</v>
      </c>
      <c r="DB42" s="542" t="n">
        <f aca="false">LANGHIAN_PARAM_GTS12!$E$489</f>
        <v>-14.6</v>
      </c>
      <c r="DC42" s="543" t="n">
        <f aca="false">LANGHIAN_PARAM_GTS12!$E$481</f>
        <v>1.767055875</v>
      </c>
      <c r="DD42" s="542" t="n">
        <f aca="false">LANGHIAN_PARAM_GTS12!$E$490</f>
        <v>33</v>
      </c>
      <c r="DE42" s="523" t="n">
        <f aca="false">$M42-DD42+$K42</f>
        <v>18</v>
      </c>
      <c r="DF42" s="544" t="n">
        <f aca="false">$M42 - DC42 + (($K42) + ($L42))/2</f>
        <v>59.232944125</v>
      </c>
      <c r="DG42" s="523" t="n">
        <f aca="false">$M42-DB42+$L42</f>
        <v>85.6</v>
      </c>
      <c r="DH42" s="545" t="n">
        <f aca="false">DG42-DE42</f>
        <v>67.6</v>
      </c>
    </row>
    <row r="43" customFormat="false" ht="22.5" hidden="false" customHeight="false" outlineLevel="0" collapsed="false">
      <c r="B43" s="536" t="s">
        <v>589</v>
      </c>
      <c r="C43" s="537" t="s">
        <v>590</v>
      </c>
      <c r="D43" s="538" t="n">
        <v>47.015883</v>
      </c>
      <c r="E43" s="538" t="n">
        <v>-1.213223</v>
      </c>
      <c r="F43" s="537" t="s">
        <v>488</v>
      </c>
      <c r="G43" s="539" t="s">
        <v>496</v>
      </c>
      <c r="H43" s="537" t="n">
        <v>11.6</v>
      </c>
      <c r="I43" s="537" t="n">
        <v>16</v>
      </c>
      <c r="J43" s="537" t="s">
        <v>324</v>
      </c>
      <c r="K43" s="537" t="n">
        <v>15</v>
      </c>
      <c r="L43" s="537" t="n">
        <v>50</v>
      </c>
      <c r="M43" s="603" t="n">
        <v>75</v>
      </c>
      <c r="N43" s="541" t="s">
        <v>583</v>
      </c>
      <c r="O43" s="542" t="n">
        <f aca="false">LANGHIAN_PARAM_GTS12!$E$89</f>
        <v>24.65</v>
      </c>
      <c r="P43" s="543" t="n">
        <f aca="false">LANGHIAN_PARAM_GTS12!$E$84</f>
        <v>91.3445161290322</v>
      </c>
      <c r="Q43" s="542" t="n">
        <f aca="false">LANGHIAN_PARAM_GTS12!$E$90</f>
        <v>158.23</v>
      </c>
      <c r="R43" s="523" t="n">
        <f aca="false">$M43-Q43+$K43</f>
        <v>-68.23</v>
      </c>
      <c r="S43" s="544" t="n">
        <f aca="false">$M43 - P43 + (($K43) + ($L43))/2</f>
        <v>16.1554838709678</v>
      </c>
      <c r="T43" s="523" t="n">
        <f aca="false">$M43-O43+$L43</f>
        <v>100.35</v>
      </c>
      <c r="U43" s="545" t="n">
        <f aca="false">T43-R43</f>
        <v>168.58</v>
      </c>
      <c r="V43" s="542" t="n">
        <f aca="false">LANGHIAN_PARAM_GTS12!$E$58</f>
        <v>66.0846</v>
      </c>
      <c r="W43" s="543" t="n">
        <f aca="false">LANGHIAN_PARAM_GTS12!$E$53</f>
        <v>103.552</v>
      </c>
      <c r="X43" s="542" t="n">
        <f aca="false">LANGHIAN_PARAM_GTS12!$E$59</f>
        <v>138.355</v>
      </c>
      <c r="Y43" s="523" t="n">
        <f aca="false">$M43-X43+$K43</f>
        <v>-48.355</v>
      </c>
      <c r="Z43" s="544" t="n">
        <f aca="false">$M43 - W43 + (($K43) + ($L43))/2</f>
        <v>3.94799999999999</v>
      </c>
      <c r="AA43" s="523" t="n">
        <f aca="false">$M43-V43+$L43</f>
        <v>58.9154</v>
      </c>
      <c r="AB43" s="545" t="n">
        <f aca="false">AA43-Y43</f>
        <v>107.2704</v>
      </c>
      <c r="AC43" s="542" t="n">
        <f aca="false">LANGHIAN_PARAM_GTS12!$E$149</f>
        <v>-29</v>
      </c>
      <c r="AD43" s="543" t="n">
        <f aca="false">LANGHIAN_PARAM_GTS12!$E$144</f>
        <v>-0.297592904074468</v>
      </c>
      <c r="AE43" s="542" t="n">
        <f aca="false">LANGHIAN_PARAM_GTS12!$E$150</f>
        <v>33.9016</v>
      </c>
      <c r="AF43" s="523" t="n">
        <f aca="false">$M43-AE43+$K43</f>
        <v>56.0984</v>
      </c>
      <c r="AG43" s="544" t="n">
        <f aca="false">$M43 - AD43 + (($K43) + ($L43))/2</f>
        <v>107.797592904074</v>
      </c>
      <c r="AH43" s="523" t="n">
        <f aca="false">$M43-AC43+$L43</f>
        <v>154</v>
      </c>
      <c r="AI43" s="545" t="n">
        <f aca="false">AH43-AF43</f>
        <v>97.9016</v>
      </c>
      <c r="AJ43" s="542" t="n">
        <f aca="false">LANGHIAN_PARAM_GTS12!$E$176</f>
        <v>8.3028</v>
      </c>
      <c r="AK43" s="543" t="n">
        <f aca="false">LANGHIAN_PARAM_GTS12!$E$171</f>
        <v>24.8385833333333</v>
      </c>
      <c r="AL43" s="542" t="n">
        <f aca="false">LANGHIAN_PARAM_GTS12!$E$177</f>
        <v>41.5285</v>
      </c>
      <c r="AM43" s="523" t="n">
        <f aca="false">$M43-AL43+$K43</f>
        <v>48.4715</v>
      </c>
      <c r="AN43" s="544" t="n">
        <f aca="false">$M43 - AK43 + (($K43) + ($L43))/2</f>
        <v>82.6614166666667</v>
      </c>
      <c r="AO43" s="523" t="n">
        <f aca="false">$M43-AJ43+$L43</f>
        <v>116.6972</v>
      </c>
      <c r="AP43" s="545" t="n">
        <f aca="false">AO43-AM43</f>
        <v>68.2257</v>
      </c>
      <c r="AQ43" s="542" t="n">
        <f aca="false">LANGHIAN_PARAM_GTS12!$E$265</f>
        <v>-34</v>
      </c>
      <c r="AR43" s="543" t="n">
        <f aca="false">LANGHIAN_PARAM_GTS12!$E$260</f>
        <v>5.53660721597826</v>
      </c>
      <c r="AS43" s="542" t="n">
        <f aca="false">LANGHIAN_PARAM_GTS12!$E$266</f>
        <v>41.83955</v>
      </c>
      <c r="AT43" s="523" t="n">
        <f aca="false">$M43-AS43+$K43</f>
        <v>48.16045</v>
      </c>
      <c r="AU43" s="544" t="n">
        <f aca="false">$M43 - AR43 + (($K43) + ($L43))/2</f>
        <v>101.963392784022</v>
      </c>
      <c r="AV43" s="523" t="n">
        <f aca="false">$M43-AQ43+$L43</f>
        <v>159</v>
      </c>
      <c r="AW43" s="545" t="n">
        <f aca="false">AV43-AT43</f>
        <v>110.83955</v>
      </c>
      <c r="AX43" s="542" t="n">
        <f aca="false">LANGHIAN_PARAM_GTS12!$E$242</f>
        <v>-11</v>
      </c>
      <c r="AY43" s="543" t="n">
        <f aca="false">LANGHIAN_PARAM_GTS12!$E$237</f>
        <v>20.2</v>
      </c>
      <c r="AZ43" s="542" t="n">
        <f aca="false">LANGHIAN_PARAM_GTS12!$E$243</f>
        <v>50.2</v>
      </c>
      <c r="BA43" s="523" t="n">
        <f aca="false">$M43-AZ43+$K43</f>
        <v>39.8</v>
      </c>
      <c r="BB43" s="544" t="n">
        <f aca="false">$M43 - AY43 + (($K43) + ($L43))/2</f>
        <v>87.3</v>
      </c>
      <c r="BC43" s="523" t="n">
        <f aca="false">$M43-AX43+$L43</f>
        <v>136</v>
      </c>
      <c r="BD43" s="545" t="n">
        <f aca="false">BC43-BA43</f>
        <v>96.2</v>
      </c>
      <c r="BE43" s="542" t="n">
        <f aca="false">LANGHIAN_PARAM_GTS12!$E$303</f>
        <v>35.4300639999998</v>
      </c>
      <c r="BF43" s="543" t="n">
        <f aca="false">LANGHIAN_PARAM_GTS12!$E$293</f>
        <v>61.4333666666667</v>
      </c>
      <c r="BG43" s="542" t="n">
        <f aca="false">LANGHIAN_PARAM_GTS12!$E$304</f>
        <v>86.760971</v>
      </c>
      <c r="BH43" s="523" t="n">
        <f aca="false">$M43-BG43+$K43</f>
        <v>3.23902899999996</v>
      </c>
      <c r="BI43" s="544" t="n">
        <f aca="false">$M43 - BF43 + (($K43) + ($L43))/2</f>
        <v>46.0666333333333</v>
      </c>
      <c r="BJ43" s="523" t="n">
        <f aca="false">$M43-BE43+$L43</f>
        <v>89.5699360000002</v>
      </c>
      <c r="BK43" s="545" t="n">
        <f aca="false">BJ43-BH43</f>
        <v>86.3309070000003</v>
      </c>
      <c r="BL43" s="542" t="n">
        <f aca="false">LANGHIAN_PARAM_GTS12!$E$536</f>
        <v>14.9</v>
      </c>
      <c r="BM43" s="543" t="n">
        <f aca="false">LANGHIAN_PARAM_GTS12!$E$528</f>
        <v>27.9</v>
      </c>
      <c r="BN43" s="542" t="n">
        <f aca="false">LANGHIAN_PARAM_GTS12!$E$537</f>
        <v>43.4</v>
      </c>
      <c r="BO43" s="523" t="n">
        <f aca="false">$M43-BN43+$K43</f>
        <v>46.6</v>
      </c>
      <c r="BP43" s="544" t="n">
        <f aca="false">$M43 - BM43 + (($K43) + ($L43))/2</f>
        <v>79.6</v>
      </c>
      <c r="BQ43" s="523" t="n">
        <f aca="false">$M43-BL43+$L43</f>
        <v>110.1</v>
      </c>
      <c r="BR43" s="545" t="n">
        <f aca="false">BQ43-BO43</f>
        <v>63.5</v>
      </c>
      <c r="BS43" s="542" t="n">
        <f aca="false">LANGHIAN_PARAM_GTS12!$E$346</f>
        <v>-8.12</v>
      </c>
      <c r="BT43" s="543" t="n">
        <f aca="false">LANGHIAN_PARAM_GTS12!$E$336</f>
        <v>5.48377777777778</v>
      </c>
      <c r="BU43" s="542" t="n">
        <f aca="false">LANGHIAN_PARAM_GTS12!$E$347</f>
        <v>17.68</v>
      </c>
      <c r="BV43" s="523" t="n">
        <f aca="false">$M43-BU43+$K43</f>
        <v>72.32</v>
      </c>
      <c r="BW43" s="544" t="n">
        <f aca="false">$M43 - BT43 + (($K43) + ($L43))/2</f>
        <v>102.016222222222</v>
      </c>
      <c r="BX43" s="523" t="n">
        <f aca="false">$M43-BS43+$L43</f>
        <v>133.12</v>
      </c>
      <c r="BY43" s="545" t="n">
        <f aca="false">BX43-BV43</f>
        <v>60.8</v>
      </c>
      <c r="BZ43" s="595" t="n">
        <f aca="false">LANGHIAN_PARAM_GTS12!$E$384</f>
        <v>33</v>
      </c>
      <c r="CA43" s="596" t="n">
        <f aca="false">LANGHIAN_PARAM_GTS12!$E$383</f>
        <v>33</v>
      </c>
      <c r="CB43" s="595" t="n">
        <f aca="false">LANGHIAN_PARAM_GTS12!$E$385</f>
        <v>33</v>
      </c>
      <c r="CC43" s="597" t="n">
        <f aca="false">$M43-CB43+$K43</f>
        <v>57</v>
      </c>
      <c r="CD43" s="598" t="n">
        <f aca="false">$M43 - CA43 + (($K43) + ($L43))/2</f>
        <v>74.5</v>
      </c>
      <c r="CE43" s="597" t="n">
        <f aca="false">$M43-BZ43+$L43</f>
        <v>92</v>
      </c>
      <c r="CF43" s="599" t="n">
        <f aca="false">CE43-CC43</f>
        <v>35</v>
      </c>
      <c r="CG43" s="595" t="n">
        <f aca="false">LANGHIAN_PARAM_GTS12!$E$403</f>
        <v>-9</v>
      </c>
      <c r="CH43" s="596" t="n">
        <f aca="false">LANGHIAN_PARAM_GTS12!$E$402</f>
        <v>-9</v>
      </c>
      <c r="CI43" s="595" t="n">
        <f aca="false">LANGHIAN_PARAM_GTS12!$E$404</f>
        <v>-9</v>
      </c>
      <c r="CJ43" s="597" t="n">
        <f aca="false">$M43-CI43+$K43</f>
        <v>99</v>
      </c>
      <c r="CK43" s="598" t="n">
        <f aca="false">$M43 - CH43 + (($K43) + ($L43))/2</f>
        <v>116.5</v>
      </c>
      <c r="CL43" s="597" t="n">
        <f aca="false">$M43-CG43+$L43</f>
        <v>134</v>
      </c>
      <c r="CM43" s="599" t="n">
        <f aca="false">CL43-CJ43</f>
        <v>35</v>
      </c>
      <c r="CN43" s="546" t="n">
        <f aca="false">LANGHIAN_PARAM_GTS12!$E$426</f>
        <v>4</v>
      </c>
      <c r="CO43" s="547" t="n">
        <f aca="false">LANGHIAN_PARAM_GTS12!$E$425</f>
        <v>4</v>
      </c>
      <c r="CP43" s="546" t="n">
        <f aca="false">LANGHIAN_PARAM_GTS12!$E$427</f>
        <v>4</v>
      </c>
      <c r="CQ43" s="548" t="n">
        <f aca="false">$M43-CP43+$K43</f>
        <v>86</v>
      </c>
      <c r="CR43" s="549" t="n">
        <f aca="false">$M43 - CO43 + (($K43) + ($L43))/2</f>
        <v>103.5</v>
      </c>
      <c r="CS43" s="548" t="n">
        <f aca="false">$M43-CN43+$L43</f>
        <v>121</v>
      </c>
      <c r="CT43" s="550" t="n">
        <f aca="false">CS43-CQ43</f>
        <v>35</v>
      </c>
      <c r="CU43" s="546" t="n">
        <f aca="false">LANGHIAN_PARAM_GTS12!$E$449</f>
        <v>-1</v>
      </c>
      <c r="CV43" s="547" t="n">
        <f aca="false">LANGHIAN_PARAM_GTS12!$E$448</f>
        <v>-1</v>
      </c>
      <c r="CW43" s="546" t="n">
        <f aca="false">LANGHIAN_PARAM_GTS12!$E$450</f>
        <v>-1</v>
      </c>
      <c r="CX43" s="548" t="n">
        <f aca="false">$M43-CW43+$K43</f>
        <v>91</v>
      </c>
      <c r="CY43" s="549" t="n">
        <f aca="false">$M43 - CV43 + (($K43) + ($L43))/2</f>
        <v>108.5</v>
      </c>
      <c r="CZ43" s="548" t="n">
        <f aca="false">$M43-CU43+$L43</f>
        <v>126</v>
      </c>
      <c r="DA43" s="550" t="n">
        <f aca="false">CZ43-CX43</f>
        <v>35</v>
      </c>
      <c r="DB43" s="542" t="n">
        <f aca="false">LANGHIAN_PARAM_GTS12!$E$489</f>
        <v>-14.6</v>
      </c>
      <c r="DC43" s="543" t="n">
        <f aca="false">LANGHIAN_PARAM_GTS12!$E$481</f>
        <v>1.767055875</v>
      </c>
      <c r="DD43" s="542" t="n">
        <f aca="false">LANGHIAN_PARAM_GTS12!$E$490</f>
        <v>33</v>
      </c>
      <c r="DE43" s="523" t="n">
        <f aca="false">$M43-DD43+$K43</f>
        <v>57</v>
      </c>
      <c r="DF43" s="544" t="n">
        <f aca="false">$M43 - DC43 + (($K43) + ($L43))/2</f>
        <v>105.732944125</v>
      </c>
      <c r="DG43" s="523" t="n">
        <f aca="false">$M43-DB43+$L43</f>
        <v>139.6</v>
      </c>
      <c r="DH43" s="545" t="n">
        <f aca="false">DG43-DE43</f>
        <v>82.6</v>
      </c>
    </row>
    <row r="44" customFormat="false" ht="22.5" hidden="false" customHeight="false" outlineLevel="0" collapsed="false">
      <c r="B44" s="536" t="s">
        <v>591</v>
      </c>
      <c r="C44" s="537" t="s">
        <v>592</v>
      </c>
      <c r="D44" s="538" t="n">
        <v>46.984193</v>
      </c>
      <c r="E44" s="538" t="n">
        <v>-1.233786</v>
      </c>
      <c r="F44" s="537" t="s">
        <v>488</v>
      </c>
      <c r="G44" s="539" t="s">
        <v>588</v>
      </c>
      <c r="H44" s="537" t="n">
        <v>11.6</v>
      </c>
      <c r="I44" s="537" t="n">
        <v>16</v>
      </c>
      <c r="J44" s="537" t="s">
        <v>561</v>
      </c>
      <c r="K44" s="537" t="n">
        <v>10</v>
      </c>
      <c r="L44" s="537" t="n">
        <v>30</v>
      </c>
      <c r="M44" s="603" t="n">
        <v>65</v>
      </c>
      <c r="N44" s="541" t="s">
        <v>583</v>
      </c>
      <c r="O44" s="542" t="n">
        <f aca="false">LANGHIAN_PARAM_GTS12!$E$89</f>
        <v>24.65</v>
      </c>
      <c r="P44" s="543" t="n">
        <f aca="false">LANGHIAN_PARAM_GTS12!$E$84</f>
        <v>91.3445161290322</v>
      </c>
      <c r="Q44" s="542" t="n">
        <f aca="false">LANGHIAN_PARAM_GTS12!$E$90</f>
        <v>158.23</v>
      </c>
      <c r="R44" s="523" t="n">
        <f aca="false">$M44-Q44+$K44</f>
        <v>-83.23</v>
      </c>
      <c r="S44" s="544" t="n">
        <f aca="false">$M44 - P44 + (($K44) + ($L44))/2</f>
        <v>-6.34451612903224</v>
      </c>
      <c r="T44" s="523" t="n">
        <f aca="false">$M44-O44+$L44</f>
        <v>70.35</v>
      </c>
      <c r="U44" s="545" t="n">
        <f aca="false">T44-R44</f>
        <v>153.58</v>
      </c>
      <c r="V44" s="542" t="n">
        <f aca="false">LANGHIAN_PARAM_GTS12!$E$58</f>
        <v>66.0846</v>
      </c>
      <c r="W44" s="543" t="n">
        <f aca="false">LANGHIAN_PARAM_GTS12!$E$53</f>
        <v>103.552</v>
      </c>
      <c r="X44" s="542" t="n">
        <f aca="false">LANGHIAN_PARAM_GTS12!$E$59</f>
        <v>138.355</v>
      </c>
      <c r="Y44" s="523" t="n">
        <f aca="false">$M44-X44+$K44</f>
        <v>-63.355</v>
      </c>
      <c r="Z44" s="544" t="n">
        <f aca="false">$M44 - W44 + (($K44) + ($L44))/2</f>
        <v>-18.552</v>
      </c>
      <c r="AA44" s="523" t="n">
        <f aca="false">$M44-V44+$L44</f>
        <v>28.9154</v>
      </c>
      <c r="AB44" s="545" t="n">
        <f aca="false">AA44-Y44</f>
        <v>92.2704</v>
      </c>
      <c r="AC44" s="542" t="n">
        <f aca="false">LANGHIAN_PARAM_GTS12!$E$149</f>
        <v>-29</v>
      </c>
      <c r="AD44" s="543" t="n">
        <f aca="false">LANGHIAN_PARAM_GTS12!$E$144</f>
        <v>-0.297592904074468</v>
      </c>
      <c r="AE44" s="542" t="n">
        <f aca="false">LANGHIAN_PARAM_GTS12!$E$150</f>
        <v>33.9016</v>
      </c>
      <c r="AF44" s="523" t="n">
        <f aca="false">$M44-AE44+$K44</f>
        <v>41.0984</v>
      </c>
      <c r="AG44" s="544" t="n">
        <f aca="false">$M44 - AD44 + (($K44) + ($L44))/2</f>
        <v>85.2975929040745</v>
      </c>
      <c r="AH44" s="523" t="n">
        <f aca="false">$M44-AC44+$L44</f>
        <v>124</v>
      </c>
      <c r="AI44" s="545" t="n">
        <f aca="false">AH44-AF44</f>
        <v>82.9016</v>
      </c>
      <c r="AJ44" s="542" t="n">
        <f aca="false">LANGHIAN_PARAM_GTS12!$E$176</f>
        <v>8.3028</v>
      </c>
      <c r="AK44" s="543" t="n">
        <f aca="false">LANGHIAN_PARAM_GTS12!$E$171</f>
        <v>24.8385833333333</v>
      </c>
      <c r="AL44" s="542" t="n">
        <f aca="false">LANGHIAN_PARAM_GTS12!$E$177</f>
        <v>41.5285</v>
      </c>
      <c r="AM44" s="523" t="n">
        <f aca="false">$M44-AL44+$K44</f>
        <v>33.4715</v>
      </c>
      <c r="AN44" s="544" t="n">
        <f aca="false">$M44 - AK44 + (($K44) + ($L44))/2</f>
        <v>60.1614166666667</v>
      </c>
      <c r="AO44" s="523" t="n">
        <f aca="false">$M44-AJ44+$L44</f>
        <v>86.6972</v>
      </c>
      <c r="AP44" s="545" t="n">
        <f aca="false">AO44-AM44</f>
        <v>53.2257</v>
      </c>
      <c r="AQ44" s="542" t="n">
        <f aca="false">LANGHIAN_PARAM_GTS12!$E$265</f>
        <v>-34</v>
      </c>
      <c r="AR44" s="543" t="n">
        <f aca="false">LANGHIAN_PARAM_GTS12!$E$260</f>
        <v>5.53660721597826</v>
      </c>
      <c r="AS44" s="542" t="n">
        <f aca="false">LANGHIAN_PARAM_GTS12!$E$266</f>
        <v>41.83955</v>
      </c>
      <c r="AT44" s="523" t="n">
        <f aca="false">$M44-AS44+$K44</f>
        <v>33.16045</v>
      </c>
      <c r="AU44" s="544" t="n">
        <f aca="false">$M44 - AR44 + (($K44) + ($L44))/2</f>
        <v>79.4633927840217</v>
      </c>
      <c r="AV44" s="523" t="n">
        <f aca="false">$M44-AQ44+$L44</f>
        <v>129</v>
      </c>
      <c r="AW44" s="545" t="n">
        <f aca="false">AV44-AT44</f>
        <v>95.83955</v>
      </c>
      <c r="AX44" s="542" t="n">
        <f aca="false">LANGHIAN_PARAM_GTS12!$E$242</f>
        <v>-11</v>
      </c>
      <c r="AY44" s="543" t="n">
        <f aca="false">LANGHIAN_PARAM_GTS12!$E$237</f>
        <v>20.2</v>
      </c>
      <c r="AZ44" s="542" t="n">
        <f aca="false">LANGHIAN_PARAM_GTS12!$E$243</f>
        <v>50.2</v>
      </c>
      <c r="BA44" s="523" t="n">
        <f aca="false">$M44-AZ44+$K44</f>
        <v>24.8</v>
      </c>
      <c r="BB44" s="544" t="n">
        <f aca="false">$M44 - AY44 + (($K44) + ($L44))/2</f>
        <v>64.8</v>
      </c>
      <c r="BC44" s="523" t="n">
        <f aca="false">$M44-AX44+$L44</f>
        <v>106</v>
      </c>
      <c r="BD44" s="545" t="n">
        <f aca="false">BC44-BA44</f>
        <v>81.2</v>
      </c>
      <c r="BE44" s="542" t="n">
        <f aca="false">LANGHIAN_PARAM_GTS12!$E$303</f>
        <v>35.4300639999998</v>
      </c>
      <c r="BF44" s="543" t="n">
        <f aca="false">LANGHIAN_PARAM_GTS12!$E$293</f>
        <v>61.4333666666667</v>
      </c>
      <c r="BG44" s="542" t="n">
        <f aca="false">LANGHIAN_PARAM_GTS12!$E$304</f>
        <v>86.760971</v>
      </c>
      <c r="BH44" s="523" t="n">
        <f aca="false">$M44-BG44+$K44</f>
        <v>-11.760971</v>
      </c>
      <c r="BI44" s="544" t="n">
        <f aca="false">$M44 - BF44 + (($K44) + ($L44))/2</f>
        <v>23.5666333333333</v>
      </c>
      <c r="BJ44" s="523" t="n">
        <f aca="false">$M44-BE44+$L44</f>
        <v>59.5699360000002</v>
      </c>
      <c r="BK44" s="545" t="n">
        <f aca="false">BJ44-BH44</f>
        <v>71.3309070000003</v>
      </c>
      <c r="BL44" s="542" t="n">
        <f aca="false">LANGHIAN_PARAM_GTS12!$E$536</f>
        <v>14.9</v>
      </c>
      <c r="BM44" s="543" t="n">
        <f aca="false">LANGHIAN_PARAM_GTS12!$E$528</f>
        <v>27.9</v>
      </c>
      <c r="BN44" s="542" t="n">
        <f aca="false">LANGHIAN_PARAM_GTS12!$E$537</f>
        <v>43.4</v>
      </c>
      <c r="BO44" s="523" t="n">
        <f aca="false">$M44-BN44+$K44</f>
        <v>31.6</v>
      </c>
      <c r="BP44" s="544" t="n">
        <f aca="false">$M44 - BM44 + (($K44) + ($L44))/2</f>
        <v>57.1</v>
      </c>
      <c r="BQ44" s="523" t="n">
        <f aca="false">$M44-BL44+$L44</f>
        <v>80.1</v>
      </c>
      <c r="BR44" s="545" t="n">
        <f aca="false">BQ44-BO44</f>
        <v>48.5</v>
      </c>
      <c r="BS44" s="542" t="n">
        <f aca="false">LANGHIAN_PARAM_GTS12!$E$346</f>
        <v>-8.12</v>
      </c>
      <c r="BT44" s="543" t="n">
        <f aca="false">LANGHIAN_PARAM_GTS12!$E$336</f>
        <v>5.48377777777778</v>
      </c>
      <c r="BU44" s="542" t="n">
        <f aca="false">LANGHIAN_PARAM_GTS12!$E$347</f>
        <v>17.68</v>
      </c>
      <c r="BV44" s="523" t="n">
        <f aca="false">$M44-BU44+$K44</f>
        <v>57.32</v>
      </c>
      <c r="BW44" s="544" t="n">
        <f aca="false">$M44 - BT44 + (($K44) + ($L44))/2</f>
        <v>79.5162222222222</v>
      </c>
      <c r="BX44" s="523" t="n">
        <f aca="false">$M44-BS44+$L44</f>
        <v>103.12</v>
      </c>
      <c r="BY44" s="545" t="n">
        <f aca="false">BX44-BV44</f>
        <v>45.8</v>
      </c>
      <c r="BZ44" s="595" t="n">
        <f aca="false">LANGHIAN_PARAM_GTS12!$E$384</f>
        <v>33</v>
      </c>
      <c r="CA44" s="596" t="n">
        <f aca="false">LANGHIAN_PARAM_GTS12!$E$383</f>
        <v>33</v>
      </c>
      <c r="CB44" s="595" t="n">
        <f aca="false">LANGHIAN_PARAM_GTS12!$E$385</f>
        <v>33</v>
      </c>
      <c r="CC44" s="597" t="n">
        <f aca="false">$M44-CB44+$K44</f>
        <v>42</v>
      </c>
      <c r="CD44" s="598" t="n">
        <f aca="false">$M44 - CA44 + (($K44) + ($L44))/2</f>
        <v>52</v>
      </c>
      <c r="CE44" s="597" t="n">
        <f aca="false">$M44-BZ44+$L44</f>
        <v>62</v>
      </c>
      <c r="CF44" s="599" t="n">
        <f aca="false">CE44-CC44</f>
        <v>20</v>
      </c>
      <c r="CG44" s="595" t="n">
        <f aca="false">LANGHIAN_PARAM_GTS12!$E$403</f>
        <v>-9</v>
      </c>
      <c r="CH44" s="596" t="n">
        <f aca="false">LANGHIAN_PARAM_GTS12!$E$402</f>
        <v>-9</v>
      </c>
      <c r="CI44" s="595" t="n">
        <f aca="false">LANGHIAN_PARAM_GTS12!$E$404</f>
        <v>-9</v>
      </c>
      <c r="CJ44" s="597" t="n">
        <f aca="false">$M44-CI44+$K44</f>
        <v>84</v>
      </c>
      <c r="CK44" s="598" t="n">
        <f aca="false">$M44 - CH44 + (($K44) + ($L44))/2</f>
        <v>94</v>
      </c>
      <c r="CL44" s="597" t="n">
        <f aca="false">$M44-CG44+$L44</f>
        <v>104</v>
      </c>
      <c r="CM44" s="599" t="n">
        <f aca="false">CL44-CJ44</f>
        <v>20</v>
      </c>
      <c r="CN44" s="546" t="n">
        <f aca="false">LANGHIAN_PARAM_GTS12!$E$426</f>
        <v>4</v>
      </c>
      <c r="CO44" s="547" t="n">
        <f aca="false">LANGHIAN_PARAM_GTS12!$E$425</f>
        <v>4</v>
      </c>
      <c r="CP44" s="546" t="n">
        <f aca="false">LANGHIAN_PARAM_GTS12!$E$427</f>
        <v>4</v>
      </c>
      <c r="CQ44" s="548" t="n">
        <f aca="false">$M44-CP44+$K44</f>
        <v>71</v>
      </c>
      <c r="CR44" s="549" t="n">
        <f aca="false">$M44 - CO44 + (($K44) + ($L44))/2</f>
        <v>81</v>
      </c>
      <c r="CS44" s="548" t="n">
        <f aca="false">$M44-CN44+$L44</f>
        <v>91</v>
      </c>
      <c r="CT44" s="550" t="n">
        <f aca="false">CS44-CQ44</f>
        <v>20</v>
      </c>
      <c r="CU44" s="546" t="n">
        <f aca="false">LANGHIAN_PARAM_GTS12!$E$449</f>
        <v>-1</v>
      </c>
      <c r="CV44" s="547" t="n">
        <f aca="false">LANGHIAN_PARAM_GTS12!$E$448</f>
        <v>-1</v>
      </c>
      <c r="CW44" s="546" t="n">
        <f aca="false">LANGHIAN_PARAM_GTS12!$E$450</f>
        <v>-1</v>
      </c>
      <c r="CX44" s="548" t="n">
        <f aca="false">$M44-CW44+$K44</f>
        <v>76</v>
      </c>
      <c r="CY44" s="549" t="n">
        <f aca="false">$M44 - CV44 + (($K44) + ($L44))/2</f>
        <v>86</v>
      </c>
      <c r="CZ44" s="548" t="n">
        <f aca="false">$M44-CU44+$L44</f>
        <v>96</v>
      </c>
      <c r="DA44" s="550" t="n">
        <f aca="false">CZ44-CX44</f>
        <v>20</v>
      </c>
      <c r="DB44" s="542" t="n">
        <f aca="false">LANGHIAN_PARAM_GTS12!$E$489</f>
        <v>-14.6</v>
      </c>
      <c r="DC44" s="543" t="n">
        <f aca="false">LANGHIAN_PARAM_GTS12!$E$481</f>
        <v>1.767055875</v>
      </c>
      <c r="DD44" s="542" t="n">
        <f aca="false">LANGHIAN_PARAM_GTS12!$E$490</f>
        <v>33</v>
      </c>
      <c r="DE44" s="523" t="n">
        <f aca="false">$M44-DD44+$K44</f>
        <v>42</v>
      </c>
      <c r="DF44" s="544" t="n">
        <f aca="false">$M44 - DC44 + (($K44) + ($L44))/2</f>
        <v>83.232944125</v>
      </c>
      <c r="DG44" s="523" t="n">
        <f aca="false">$M44-DB44+$L44</f>
        <v>109.6</v>
      </c>
      <c r="DH44" s="545" t="n">
        <f aca="false">DG44-DE44</f>
        <v>67.6</v>
      </c>
    </row>
    <row r="45" customFormat="false" ht="22.5" hidden="false" customHeight="false" outlineLevel="0" collapsed="false">
      <c r="B45" s="536" t="s">
        <v>593</v>
      </c>
      <c r="C45" s="537" t="s">
        <v>594</v>
      </c>
      <c r="D45" s="538" t="n">
        <v>46.98766</v>
      </c>
      <c r="E45" s="538" t="n">
        <v>-1.277648</v>
      </c>
      <c r="F45" s="537" t="s">
        <v>488</v>
      </c>
      <c r="G45" s="539" t="s">
        <v>496</v>
      </c>
      <c r="H45" s="537" t="n">
        <v>11.6</v>
      </c>
      <c r="I45" s="537" t="n">
        <v>16</v>
      </c>
      <c r="J45" s="537" t="s">
        <v>324</v>
      </c>
      <c r="K45" s="537" t="n">
        <v>15</v>
      </c>
      <c r="L45" s="537" t="n">
        <v>50</v>
      </c>
      <c r="M45" s="603" t="n">
        <v>55</v>
      </c>
      <c r="N45" s="541" t="s">
        <v>583</v>
      </c>
      <c r="O45" s="542" t="n">
        <f aca="false">LANGHIAN_PARAM_GTS12!$E$89</f>
        <v>24.65</v>
      </c>
      <c r="P45" s="543" t="n">
        <f aca="false">LANGHIAN_PARAM_GTS12!$E$84</f>
        <v>91.3445161290322</v>
      </c>
      <c r="Q45" s="542" t="n">
        <f aca="false">LANGHIAN_PARAM_GTS12!$E$90</f>
        <v>158.23</v>
      </c>
      <c r="R45" s="523" t="n">
        <f aca="false">$M45-Q45+$K45</f>
        <v>-88.23</v>
      </c>
      <c r="S45" s="544" t="n">
        <f aca="false">$M45 - P45 + (($K45) + ($L45))/2</f>
        <v>-3.84451612903224</v>
      </c>
      <c r="T45" s="523" t="n">
        <f aca="false">$M45-O45+$L45</f>
        <v>80.35</v>
      </c>
      <c r="U45" s="545" t="n">
        <f aca="false">T45-R45</f>
        <v>168.58</v>
      </c>
      <c r="V45" s="542" t="n">
        <f aca="false">LANGHIAN_PARAM_GTS12!$E$58</f>
        <v>66.0846</v>
      </c>
      <c r="W45" s="543" t="n">
        <f aca="false">LANGHIAN_PARAM_GTS12!$E$53</f>
        <v>103.552</v>
      </c>
      <c r="X45" s="542" t="n">
        <f aca="false">LANGHIAN_PARAM_GTS12!$E$59</f>
        <v>138.355</v>
      </c>
      <c r="Y45" s="523" t="n">
        <f aca="false">$M45-X45+$K45</f>
        <v>-68.355</v>
      </c>
      <c r="Z45" s="544" t="n">
        <f aca="false">$M45 - W45 + (($K45) + ($L45))/2</f>
        <v>-16.052</v>
      </c>
      <c r="AA45" s="523" t="n">
        <f aca="false">$M45-V45+$L45</f>
        <v>38.9154</v>
      </c>
      <c r="AB45" s="545" t="n">
        <f aca="false">AA45-Y45</f>
        <v>107.2704</v>
      </c>
      <c r="AC45" s="542" t="n">
        <f aca="false">LANGHIAN_PARAM_GTS12!$E$149</f>
        <v>-29</v>
      </c>
      <c r="AD45" s="543" t="n">
        <f aca="false">LANGHIAN_PARAM_GTS12!$E$144</f>
        <v>-0.297592904074468</v>
      </c>
      <c r="AE45" s="542" t="n">
        <f aca="false">LANGHIAN_PARAM_GTS12!$E$150</f>
        <v>33.9016</v>
      </c>
      <c r="AF45" s="523" t="n">
        <f aca="false">$M45-AE45+$K45</f>
        <v>36.0984</v>
      </c>
      <c r="AG45" s="544" t="n">
        <f aca="false">$M45 - AD45 + (($K45) + ($L45))/2</f>
        <v>87.7975929040745</v>
      </c>
      <c r="AH45" s="523" t="n">
        <f aca="false">$M45-AC45+$L45</f>
        <v>134</v>
      </c>
      <c r="AI45" s="545" t="n">
        <f aca="false">AH45-AF45</f>
        <v>97.9016</v>
      </c>
      <c r="AJ45" s="542" t="n">
        <f aca="false">LANGHIAN_PARAM_GTS12!$E$176</f>
        <v>8.3028</v>
      </c>
      <c r="AK45" s="543" t="n">
        <f aca="false">LANGHIAN_PARAM_GTS12!$E$171</f>
        <v>24.8385833333333</v>
      </c>
      <c r="AL45" s="542" t="n">
        <f aca="false">LANGHIAN_PARAM_GTS12!$E$177</f>
        <v>41.5285</v>
      </c>
      <c r="AM45" s="523" t="n">
        <f aca="false">$M45-AL45+$K45</f>
        <v>28.4715</v>
      </c>
      <c r="AN45" s="544" t="n">
        <f aca="false">$M45 - AK45 + (($K45) + ($L45))/2</f>
        <v>62.6614166666667</v>
      </c>
      <c r="AO45" s="523" t="n">
        <f aca="false">$M45-AJ45+$L45</f>
        <v>96.6972</v>
      </c>
      <c r="AP45" s="545" t="n">
        <f aca="false">AO45-AM45</f>
        <v>68.2257</v>
      </c>
      <c r="AQ45" s="542" t="n">
        <f aca="false">LANGHIAN_PARAM_GTS12!$E$265</f>
        <v>-34</v>
      </c>
      <c r="AR45" s="543" t="n">
        <f aca="false">LANGHIAN_PARAM_GTS12!$E$260</f>
        <v>5.53660721597826</v>
      </c>
      <c r="AS45" s="542" t="n">
        <f aca="false">LANGHIAN_PARAM_GTS12!$E$266</f>
        <v>41.83955</v>
      </c>
      <c r="AT45" s="523" t="n">
        <f aca="false">$M45-AS45+$K45</f>
        <v>28.16045</v>
      </c>
      <c r="AU45" s="544" t="n">
        <f aca="false">$M45 - AR45 + (($K45) + ($L45))/2</f>
        <v>81.9633927840217</v>
      </c>
      <c r="AV45" s="523" t="n">
        <f aca="false">$M45-AQ45+$L45</f>
        <v>139</v>
      </c>
      <c r="AW45" s="545" t="n">
        <f aca="false">AV45-AT45</f>
        <v>110.83955</v>
      </c>
      <c r="AX45" s="542" t="n">
        <f aca="false">LANGHIAN_PARAM_GTS12!$E$242</f>
        <v>-11</v>
      </c>
      <c r="AY45" s="543" t="n">
        <f aca="false">LANGHIAN_PARAM_GTS12!$E$237</f>
        <v>20.2</v>
      </c>
      <c r="AZ45" s="542" t="n">
        <f aca="false">LANGHIAN_PARAM_GTS12!$E$243</f>
        <v>50.2</v>
      </c>
      <c r="BA45" s="523" t="n">
        <f aca="false">$M45-AZ45+$K45</f>
        <v>19.8</v>
      </c>
      <c r="BB45" s="544" t="n">
        <f aca="false">$M45 - AY45 + (($K45) + ($L45))/2</f>
        <v>67.3</v>
      </c>
      <c r="BC45" s="523" t="n">
        <f aca="false">$M45-AX45+$L45</f>
        <v>116</v>
      </c>
      <c r="BD45" s="545" t="n">
        <f aca="false">BC45-BA45</f>
        <v>96.2</v>
      </c>
      <c r="BE45" s="542" t="n">
        <f aca="false">LANGHIAN_PARAM_GTS12!$E$303</f>
        <v>35.4300639999998</v>
      </c>
      <c r="BF45" s="543" t="n">
        <f aca="false">LANGHIAN_PARAM_GTS12!$E$293</f>
        <v>61.4333666666667</v>
      </c>
      <c r="BG45" s="542" t="n">
        <f aca="false">LANGHIAN_PARAM_GTS12!$E$304</f>
        <v>86.760971</v>
      </c>
      <c r="BH45" s="523" t="n">
        <f aca="false">$M45-BG45+$K45</f>
        <v>-16.760971</v>
      </c>
      <c r="BI45" s="544" t="n">
        <f aca="false">$M45 - BF45 + (($K45) + ($L45))/2</f>
        <v>26.0666333333333</v>
      </c>
      <c r="BJ45" s="523" t="n">
        <f aca="false">$M45-BE45+$L45</f>
        <v>69.5699360000002</v>
      </c>
      <c r="BK45" s="545" t="n">
        <f aca="false">BJ45-BH45</f>
        <v>86.3309070000003</v>
      </c>
      <c r="BL45" s="542" t="n">
        <f aca="false">LANGHIAN_PARAM_GTS12!$E$536</f>
        <v>14.9</v>
      </c>
      <c r="BM45" s="543" t="n">
        <f aca="false">LANGHIAN_PARAM_GTS12!$E$528</f>
        <v>27.9</v>
      </c>
      <c r="BN45" s="542" t="n">
        <f aca="false">LANGHIAN_PARAM_GTS12!$E$537</f>
        <v>43.4</v>
      </c>
      <c r="BO45" s="523" t="n">
        <f aca="false">$M45-BN45+$K45</f>
        <v>26.6</v>
      </c>
      <c r="BP45" s="544" t="n">
        <f aca="false">$M45 - BM45 + (($K45) + ($L45))/2</f>
        <v>59.6</v>
      </c>
      <c r="BQ45" s="523" t="n">
        <f aca="false">$M45-BL45+$L45</f>
        <v>90.1</v>
      </c>
      <c r="BR45" s="545" t="n">
        <f aca="false">BQ45-BO45</f>
        <v>63.5</v>
      </c>
      <c r="BS45" s="542" t="n">
        <f aca="false">LANGHIAN_PARAM_GTS12!$E$346</f>
        <v>-8.12</v>
      </c>
      <c r="BT45" s="543" t="n">
        <f aca="false">LANGHIAN_PARAM_GTS12!$E$336</f>
        <v>5.48377777777778</v>
      </c>
      <c r="BU45" s="542" t="n">
        <f aca="false">LANGHIAN_PARAM_GTS12!$E$347</f>
        <v>17.68</v>
      </c>
      <c r="BV45" s="523" t="n">
        <f aca="false">$M45-BU45+$K45</f>
        <v>52.32</v>
      </c>
      <c r="BW45" s="544" t="n">
        <f aca="false">$M45 - BT45 + (($K45) + ($L45))/2</f>
        <v>82.0162222222222</v>
      </c>
      <c r="BX45" s="523" t="n">
        <f aca="false">$M45-BS45+$L45</f>
        <v>113.12</v>
      </c>
      <c r="BY45" s="545" t="n">
        <f aca="false">BX45-BV45</f>
        <v>60.8</v>
      </c>
      <c r="BZ45" s="595" t="n">
        <f aca="false">LANGHIAN_PARAM_GTS12!$E$384</f>
        <v>33</v>
      </c>
      <c r="CA45" s="596" t="n">
        <f aca="false">LANGHIAN_PARAM_GTS12!$E$383</f>
        <v>33</v>
      </c>
      <c r="CB45" s="595" t="n">
        <f aca="false">LANGHIAN_PARAM_GTS12!$E$385</f>
        <v>33</v>
      </c>
      <c r="CC45" s="597" t="n">
        <f aca="false">$M45-CB45+$K45</f>
        <v>37</v>
      </c>
      <c r="CD45" s="598" t="n">
        <f aca="false">$M45 - CA45 + (($K45) + ($L45))/2</f>
        <v>54.5</v>
      </c>
      <c r="CE45" s="597" t="n">
        <f aca="false">$M45-BZ45+$L45</f>
        <v>72</v>
      </c>
      <c r="CF45" s="599" t="n">
        <f aca="false">CE45-CC45</f>
        <v>35</v>
      </c>
      <c r="CG45" s="595" t="n">
        <f aca="false">LANGHIAN_PARAM_GTS12!$E$403</f>
        <v>-9</v>
      </c>
      <c r="CH45" s="596" t="n">
        <f aca="false">LANGHIAN_PARAM_GTS12!$E$402</f>
        <v>-9</v>
      </c>
      <c r="CI45" s="595" t="n">
        <f aca="false">LANGHIAN_PARAM_GTS12!$E$404</f>
        <v>-9</v>
      </c>
      <c r="CJ45" s="597" t="n">
        <f aca="false">$M45-CI45+$K45</f>
        <v>79</v>
      </c>
      <c r="CK45" s="598" t="n">
        <f aca="false">$M45 - CH45 + (($K45) + ($L45))/2</f>
        <v>96.5</v>
      </c>
      <c r="CL45" s="597" t="n">
        <f aca="false">$M45-CG45+$L45</f>
        <v>114</v>
      </c>
      <c r="CM45" s="599" t="n">
        <f aca="false">CL45-CJ45</f>
        <v>35</v>
      </c>
      <c r="CN45" s="546" t="n">
        <f aca="false">LANGHIAN_PARAM_GTS12!$E$426</f>
        <v>4</v>
      </c>
      <c r="CO45" s="547" t="n">
        <f aca="false">LANGHIAN_PARAM_GTS12!$E$425</f>
        <v>4</v>
      </c>
      <c r="CP45" s="546" t="n">
        <f aca="false">LANGHIAN_PARAM_GTS12!$E$427</f>
        <v>4</v>
      </c>
      <c r="CQ45" s="548" t="n">
        <f aca="false">$M45-CP45+$K45</f>
        <v>66</v>
      </c>
      <c r="CR45" s="549" t="n">
        <f aca="false">$M45 - CO45 + (($K45) + ($L45))/2</f>
        <v>83.5</v>
      </c>
      <c r="CS45" s="548" t="n">
        <f aca="false">$M45-CN45+$L45</f>
        <v>101</v>
      </c>
      <c r="CT45" s="550" t="n">
        <f aca="false">CS45-CQ45</f>
        <v>35</v>
      </c>
      <c r="CU45" s="546" t="n">
        <f aca="false">LANGHIAN_PARAM_GTS12!$E$449</f>
        <v>-1</v>
      </c>
      <c r="CV45" s="547" t="n">
        <f aca="false">LANGHIAN_PARAM_GTS12!$E$448</f>
        <v>-1</v>
      </c>
      <c r="CW45" s="546" t="n">
        <f aca="false">LANGHIAN_PARAM_GTS12!$E$450</f>
        <v>-1</v>
      </c>
      <c r="CX45" s="548" t="n">
        <f aca="false">$M45-CW45+$K45</f>
        <v>71</v>
      </c>
      <c r="CY45" s="549" t="n">
        <f aca="false">$M45 - CV45 + (($K45) + ($L45))/2</f>
        <v>88.5</v>
      </c>
      <c r="CZ45" s="548" t="n">
        <f aca="false">$M45-CU45+$L45</f>
        <v>106</v>
      </c>
      <c r="DA45" s="550" t="n">
        <f aca="false">CZ45-CX45</f>
        <v>35</v>
      </c>
      <c r="DB45" s="542" t="n">
        <f aca="false">LANGHIAN_PARAM_GTS12!$E$489</f>
        <v>-14.6</v>
      </c>
      <c r="DC45" s="543" t="n">
        <f aca="false">LANGHIAN_PARAM_GTS12!$E$481</f>
        <v>1.767055875</v>
      </c>
      <c r="DD45" s="542" t="n">
        <f aca="false">LANGHIAN_PARAM_GTS12!$E$490</f>
        <v>33</v>
      </c>
      <c r="DE45" s="523" t="n">
        <f aca="false">$M45-DD45+$K45</f>
        <v>37</v>
      </c>
      <c r="DF45" s="544" t="n">
        <f aca="false">$M45 - DC45 + (($K45) + ($L45))/2</f>
        <v>85.732944125</v>
      </c>
      <c r="DG45" s="523" t="n">
        <f aca="false">$M45-DB45+$L45</f>
        <v>119.6</v>
      </c>
      <c r="DH45" s="545" t="n">
        <f aca="false">DG45-DE45</f>
        <v>82.6</v>
      </c>
    </row>
    <row r="46" customFormat="false" ht="22.5" hidden="false" customHeight="false" outlineLevel="0" collapsed="false">
      <c r="B46" s="536" t="s">
        <v>595</v>
      </c>
      <c r="C46" s="537" t="s">
        <v>596</v>
      </c>
      <c r="D46" s="538" t="n">
        <v>46.861993</v>
      </c>
      <c r="E46" s="538" t="n">
        <v>-1.890487</v>
      </c>
      <c r="F46" s="537" t="s">
        <v>488</v>
      </c>
      <c r="G46" s="539" t="s">
        <v>493</v>
      </c>
      <c r="H46" s="537" t="n">
        <v>11.6</v>
      </c>
      <c r="I46" s="537" t="n">
        <v>16</v>
      </c>
      <c r="J46" s="537" t="s">
        <v>332</v>
      </c>
      <c r="K46" s="537" t="n">
        <v>15</v>
      </c>
      <c r="L46" s="537" t="n">
        <v>50</v>
      </c>
      <c r="M46" s="603" t="n">
        <v>4</v>
      </c>
      <c r="N46" s="552" t="s">
        <v>597</v>
      </c>
      <c r="O46" s="542" t="n">
        <f aca="false">LANGHIAN_PARAM_GTS12!$E$89</f>
        <v>24.65</v>
      </c>
      <c r="P46" s="543" t="n">
        <f aca="false">LANGHIAN_PARAM_GTS12!$E$84</f>
        <v>91.3445161290322</v>
      </c>
      <c r="Q46" s="542" t="n">
        <f aca="false">LANGHIAN_PARAM_GTS12!$E$90</f>
        <v>158.23</v>
      </c>
      <c r="R46" s="523" t="n">
        <f aca="false">$M46-Q46+$K46</f>
        <v>-139.23</v>
      </c>
      <c r="S46" s="544" t="n">
        <f aca="false">$M46 - P46 + (($K46) + ($L46))/2</f>
        <v>-54.8445161290322</v>
      </c>
      <c r="T46" s="523" t="n">
        <f aca="false">$M46-O46+$L46</f>
        <v>29.35</v>
      </c>
      <c r="U46" s="545" t="n">
        <f aca="false">T46-R46</f>
        <v>168.58</v>
      </c>
      <c r="V46" s="542" t="n">
        <f aca="false">LANGHIAN_PARAM_GTS12!$E$58</f>
        <v>66.0846</v>
      </c>
      <c r="W46" s="543" t="n">
        <f aca="false">LANGHIAN_PARAM_GTS12!$E$53</f>
        <v>103.552</v>
      </c>
      <c r="X46" s="542" t="n">
        <f aca="false">LANGHIAN_PARAM_GTS12!$E$59</f>
        <v>138.355</v>
      </c>
      <c r="Y46" s="523" t="n">
        <f aca="false">$M46-X46+$K46</f>
        <v>-119.355</v>
      </c>
      <c r="Z46" s="544" t="n">
        <f aca="false">$M46 - W46 + (($K46) + ($L46))/2</f>
        <v>-67.052</v>
      </c>
      <c r="AA46" s="523" t="n">
        <f aca="false">$M46-V46+$L46</f>
        <v>-12.0846</v>
      </c>
      <c r="AB46" s="545" t="n">
        <f aca="false">AA46-Y46</f>
        <v>107.2704</v>
      </c>
      <c r="AC46" s="542" t="n">
        <f aca="false">LANGHIAN_PARAM_GTS12!$E$149</f>
        <v>-29</v>
      </c>
      <c r="AD46" s="543" t="n">
        <f aca="false">LANGHIAN_PARAM_GTS12!$E$144</f>
        <v>-0.297592904074468</v>
      </c>
      <c r="AE46" s="542" t="n">
        <f aca="false">LANGHIAN_PARAM_GTS12!$E$150</f>
        <v>33.9016</v>
      </c>
      <c r="AF46" s="523" t="n">
        <f aca="false">$M46-AE46+$K46</f>
        <v>-14.9016</v>
      </c>
      <c r="AG46" s="544" t="n">
        <f aca="false">$M46 - AD46 + (($K46) + ($L46))/2</f>
        <v>36.7975929040745</v>
      </c>
      <c r="AH46" s="523" t="n">
        <f aca="false">$M46-AC46+$L46</f>
        <v>83</v>
      </c>
      <c r="AI46" s="545" t="n">
        <f aca="false">AH46-AF46</f>
        <v>97.9016</v>
      </c>
      <c r="AJ46" s="542" t="n">
        <f aca="false">LANGHIAN_PARAM_GTS12!$E$176</f>
        <v>8.3028</v>
      </c>
      <c r="AK46" s="543" t="n">
        <f aca="false">LANGHIAN_PARAM_GTS12!$E$171</f>
        <v>24.8385833333333</v>
      </c>
      <c r="AL46" s="542" t="n">
        <f aca="false">LANGHIAN_PARAM_GTS12!$E$177</f>
        <v>41.5285</v>
      </c>
      <c r="AM46" s="523" t="n">
        <f aca="false">$M46-AL46+$K46</f>
        <v>-22.5285</v>
      </c>
      <c r="AN46" s="544" t="n">
        <f aca="false">$M46 - AK46 + (($K46) + ($L46))/2</f>
        <v>11.6614166666667</v>
      </c>
      <c r="AO46" s="523" t="n">
        <f aca="false">$M46-AJ46+$L46</f>
        <v>45.6972</v>
      </c>
      <c r="AP46" s="545" t="n">
        <f aca="false">AO46-AM46</f>
        <v>68.2257</v>
      </c>
      <c r="AQ46" s="542" t="n">
        <f aca="false">LANGHIAN_PARAM_GTS12!$E$265</f>
        <v>-34</v>
      </c>
      <c r="AR46" s="543" t="n">
        <f aca="false">LANGHIAN_PARAM_GTS12!$E$260</f>
        <v>5.53660721597826</v>
      </c>
      <c r="AS46" s="542" t="n">
        <f aca="false">LANGHIAN_PARAM_GTS12!$E$266</f>
        <v>41.83955</v>
      </c>
      <c r="AT46" s="523" t="n">
        <f aca="false">$M46-AS46+$K46</f>
        <v>-22.83955</v>
      </c>
      <c r="AU46" s="544" t="n">
        <f aca="false">$M46 - AR46 + (($K46) + ($L46))/2</f>
        <v>30.9633927840217</v>
      </c>
      <c r="AV46" s="523" t="n">
        <f aca="false">$M46-AQ46+$L46</f>
        <v>88</v>
      </c>
      <c r="AW46" s="545" t="n">
        <f aca="false">AV46-AT46</f>
        <v>110.83955</v>
      </c>
      <c r="AX46" s="542" t="n">
        <f aca="false">LANGHIAN_PARAM_GTS12!$E$242</f>
        <v>-11</v>
      </c>
      <c r="AY46" s="543" t="n">
        <f aca="false">LANGHIAN_PARAM_GTS12!$E$237</f>
        <v>20.2</v>
      </c>
      <c r="AZ46" s="542" t="n">
        <f aca="false">LANGHIAN_PARAM_GTS12!$E$243</f>
        <v>50.2</v>
      </c>
      <c r="BA46" s="523" t="n">
        <f aca="false">$M46-AZ46+$K46</f>
        <v>-31.2</v>
      </c>
      <c r="BB46" s="544" t="n">
        <f aca="false">$M46 - AY46 + (($K46) + ($L46))/2</f>
        <v>16.3</v>
      </c>
      <c r="BC46" s="523" t="n">
        <f aca="false">$M46-AX46+$L46</f>
        <v>65</v>
      </c>
      <c r="BD46" s="545" t="n">
        <f aca="false">BC46-BA46</f>
        <v>96.2</v>
      </c>
      <c r="BE46" s="542" t="n">
        <f aca="false">LANGHIAN_PARAM_GTS12!$E$303</f>
        <v>35.4300639999998</v>
      </c>
      <c r="BF46" s="543" t="n">
        <f aca="false">LANGHIAN_PARAM_GTS12!$E$293</f>
        <v>61.4333666666667</v>
      </c>
      <c r="BG46" s="542" t="n">
        <f aca="false">LANGHIAN_PARAM_GTS12!$E$304</f>
        <v>86.760971</v>
      </c>
      <c r="BH46" s="523" t="n">
        <f aca="false">$M46-BG46+$K46</f>
        <v>-67.760971</v>
      </c>
      <c r="BI46" s="544" t="n">
        <f aca="false">$M46 - BF46 + (($K46) + ($L46))/2</f>
        <v>-24.9333666666667</v>
      </c>
      <c r="BJ46" s="523" t="n">
        <f aca="false">$M46-BE46+$L46</f>
        <v>18.5699360000002</v>
      </c>
      <c r="BK46" s="545" t="n">
        <f aca="false">BJ46-BH46</f>
        <v>86.3309070000003</v>
      </c>
      <c r="BL46" s="542" t="n">
        <f aca="false">LANGHIAN_PARAM_GTS12!$E$536</f>
        <v>14.9</v>
      </c>
      <c r="BM46" s="543" t="n">
        <f aca="false">LANGHIAN_PARAM_GTS12!$E$528</f>
        <v>27.9</v>
      </c>
      <c r="BN46" s="542" t="n">
        <f aca="false">LANGHIAN_PARAM_GTS12!$E$537</f>
        <v>43.4</v>
      </c>
      <c r="BO46" s="523" t="n">
        <f aca="false">$M46-BN46+$K46</f>
        <v>-24.4</v>
      </c>
      <c r="BP46" s="544" t="n">
        <f aca="false">$M46 - BM46 + (($K46) + ($L46))/2</f>
        <v>8.6</v>
      </c>
      <c r="BQ46" s="523" t="n">
        <f aca="false">$M46-BL46+$L46</f>
        <v>39.1</v>
      </c>
      <c r="BR46" s="545" t="n">
        <f aca="false">BQ46-BO46</f>
        <v>63.5</v>
      </c>
      <c r="BS46" s="542" t="n">
        <f aca="false">LANGHIAN_PARAM_GTS12!$E$346</f>
        <v>-8.12</v>
      </c>
      <c r="BT46" s="543" t="n">
        <f aca="false">LANGHIAN_PARAM_GTS12!$E$336</f>
        <v>5.48377777777778</v>
      </c>
      <c r="BU46" s="542" t="n">
        <f aca="false">LANGHIAN_PARAM_GTS12!$E$347</f>
        <v>17.68</v>
      </c>
      <c r="BV46" s="523" t="n">
        <f aca="false">$M46-BU46+$K46</f>
        <v>1.32</v>
      </c>
      <c r="BW46" s="544" t="n">
        <f aca="false">$M46 - BT46 + (($K46) + ($L46))/2</f>
        <v>31.0162222222222</v>
      </c>
      <c r="BX46" s="523" t="n">
        <f aca="false">$M46-BS46+$L46</f>
        <v>62.12</v>
      </c>
      <c r="BY46" s="545" t="n">
        <f aca="false">BX46-BV46</f>
        <v>60.8</v>
      </c>
      <c r="BZ46" s="595" t="n">
        <f aca="false">LANGHIAN_PARAM_GTS12!$E$384</f>
        <v>33</v>
      </c>
      <c r="CA46" s="596" t="n">
        <f aca="false">LANGHIAN_PARAM_GTS12!$E$383</f>
        <v>33</v>
      </c>
      <c r="CB46" s="595" t="n">
        <f aca="false">LANGHIAN_PARAM_GTS12!$E$385</f>
        <v>33</v>
      </c>
      <c r="CC46" s="597" t="n">
        <f aca="false">$M46-CB46+$K46</f>
        <v>-14</v>
      </c>
      <c r="CD46" s="598" t="n">
        <f aca="false">$M46 - CA46 + (($K46) + ($L46))/2</f>
        <v>3.5</v>
      </c>
      <c r="CE46" s="597" t="n">
        <f aca="false">$M46-BZ46+$L46</f>
        <v>21</v>
      </c>
      <c r="CF46" s="599" t="n">
        <f aca="false">CE46-CC46</f>
        <v>35</v>
      </c>
      <c r="CG46" s="595" t="n">
        <f aca="false">LANGHIAN_PARAM_GTS12!$E$403</f>
        <v>-9</v>
      </c>
      <c r="CH46" s="596" t="n">
        <f aca="false">LANGHIAN_PARAM_GTS12!$E$402</f>
        <v>-9</v>
      </c>
      <c r="CI46" s="595" t="n">
        <f aca="false">LANGHIAN_PARAM_GTS12!$E$404</f>
        <v>-9</v>
      </c>
      <c r="CJ46" s="597" t="n">
        <f aca="false">$M46-CI46+$K46</f>
        <v>28</v>
      </c>
      <c r="CK46" s="598" t="n">
        <f aca="false">$M46 - CH46 + (($K46) + ($L46))/2</f>
        <v>45.5</v>
      </c>
      <c r="CL46" s="597" t="n">
        <f aca="false">$M46-CG46+$L46</f>
        <v>63</v>
      </c>
      <c r="CM46" s="599" t="n">
        <f aca="false">CL46-CJ46</f>
        <v>35</v>
      </c>
      <c r="CN46" s="546" t="n">
        <f aca="false">LANGHIAN_PARAM_GTS12!$E$426</f>
        <v>4</v>
      </c>
      <c r="CO46" s="547" t="n">
        <f aca="false">LANGHIAN_PARAM_GTS12!$E$425</f>
        <v>4</v>
      </c>
      <c r="CP46" s="546" t="n">
        <f aca="false">LANGHIAN_PARAM_GTS12!$E$427</f>
        <v>4</v>
      </c>
      <c r="CQ46" s="548" t="n">
        <f aca="false">$M46-CP46+$K46</f>
        <v>15</v>
      </c>
      <c r="CR46" s="549" t="n">
        <f aca="false">$M46 - CO46 + (($K46) + ($L46))/2</f>
        <v>32.5</v>
      </c>
      <c r="CS46" s="548" t="n">
        <f aca="false">$M46-CN46+$L46</f>
        <v>50</v>
      </c>
      <c r="CT46" s="550" t="n">
        <f aca="false">CS46-CQ46</f>
        <v>35</v>
      </c>
      <c r="CU46" s="546" t="n">
        <f aca="false">LANGHIAN_PARAM_GTS12!$E$449</f>
        <v>-1</v>
      </c>
      <c r="CV46" s="547" t="n">
        <f aca="false">LANGHIAN_PARAM_GTS12!$E$448</f>
        <v>-1</v>
      </c>
      <c r="CW46" s="546" t="n">
        <f aca="false">LANGHIAN_PARAM_GTS12!$E$450</f>
        <v>-1</v>
      </c>
      <c r="CX46" s="548" t="n">
        <f aca="false">$M46-CW46+$K46</f>
        <v>20</v>
      </c>
      <c r="CY46" s="549" t="n">
        <f aca="false">$M46 - CV46 + (($K46) + ($L46))/2</f>
        <v>37.5</v>
      </c>
      <c r="CZ46" s="548" t="n">
        <f aca="false">$M46-CU46+$L46</f>
        <v>55</v>
      </c>
      <c r="DA46" s="550" t="n">
        <f aca="false">CZ46-CX46</f>
        <v>35</v>
      </c>
      <c r="DB46" s="542" t="n">
        <f aca="false">LANGHIAN_PARAM_GTS12!$E$489</f>
        <v>-14.6</v>
      </c>
      <c r="DC46" s="543" t="n">
        <f aca="false">LANGHIAN_PARAM_GTS12!$E$481</f>
        <v>1.767055875</v>
      </c>
      <c r="DD46" s="542" t="n">
        <f aca="false">LANGHIAN_PARAM_GTS12!$E$490</f>
        <v>33</v>
      </c>
      <c r="DE46" s="523" t="n">
        <f aca="false">$M46-DD46+$K46</f>
        <v>-14</v>
      </c>
      <c r="DF46" s="544" t="n">
        <f aca="false">$M46 - DC46 + (($K46) + ($L46))/2</f>
        <v>34.732944125</v>
      </c>
      <c r="DG46" s="523" t="n">
        <f aca="false">$M46-DB46+$L46</f>
        <v>68.6</v>
      </c>
      <c r="DH46" s="545" t="n">
        <f aca="false">DG46-DE46</f>
        <v>82.6</v>
      </c>
    </row>
    <row r="47" customFormat="false" ht="15" hidden="false" customHeight="false" outlineLevel="0" collapsed="false">
      <c r="B47" s="536" t="s">
        <v>598</v>
      </c>
      <c r="C47" s="537" t="s">
        <v>599</v>
      </c>
      <c r="D47" s="538" t="n">
        <v>46.838267</v>
      </c>
      <c r="E47" s="538" t="n">
        <v>-1.859189</v>
      </c>
      <c r="F47" s="537" t="s">
        <v>488</v>
      </c>
      <c r="G47" s="539" t="s">
        <v>509</v>
      </c>
      <c r="H47" s="537" t="n">
        <v>11.6</v>
      </c>
      <c r="I47" s="537" t="n">
        <v>16</v>
      </c>
      <c r="J47" s="537" t="s">
        <v>332</v>
      </c>
      <c r="K47" s="537" t="n">
        <v>15</v>
      </c>
      <c r="L47" s="537" t="n">
        <v>50</v>
      </c>
      <c r="M47" s="603" t="n">
        <v>12</v>
      </c>
      <c r="N47" s="552" t="s">
        <v>597</v>
      </c>
      <c r="O47" s="542" t="n">
        <f aca="false">LANGHIAN_PARAM_GTS12!$E$89</f>
        <v>24.65</v>
      </c>
      <c r="P47" s="543" t="n">
        <f aca="false">LANGHIAN_PARAM_GTS12!$E$84</f>
        <v>91.3445161290322</v>
      </c>
      <c r="Q47" s="542" t="n">
        <f aca="false">LANGHIAN_PARAM_GTS12!$E$90</f>
        <v>158.23</v>
      </c>
      <c r="R47" s="523" t="n">
        <f aca="false">$M47-Q47+$K47</f>
        <v>-131.23</v>
      </c>
      <c r="S47" s="544" t="n">
        <f aca="false">$M47 - P47 + (($K47) + ($L47))/2</f>
        <v>-46.8445161290322</v>
      </c>
      <c r="T47" s="523" t="n">
        <f aca="false">$M47-O47+$L47</f>
        <v>37.35</v>
      </c>
      <c r="U47" s="545" t="n">
        <f aca="false">T47-R47</f>
        <v>168.58</v>
      </c>
      <c r="V47" s="542" t="n">
        <f aca="false">LANGHIAN_PARAM_GTS12!$E$58</f>
        <v>66.0846</v>
      </c>
      <c r="W47" s="543" t="n">
        <f aca="false">LANGHIAN_PARAM_GTS12!$E$53</f>
        <v>103.552</v>
      </c>
      <c r="X47" s="542" t="n">
        <f aca="false">LANGHIAN_PARAM_GTS12!$E$59</f>
        <v>138.355</v>
      </c>
      <c r="Y47" s="523" t="n">
        <f aca="false">$M47-X47+$K47</f>
        <v>-111.355</v>
      </c>
      <c r="Z47" s="544" t="n">
        <f aca="false">$M47 - W47 + (($K47) + ($L47))/2</f>
        <v>-59.052</v>
      </c>
      <c r="AA47" s="523" t="n">
        <f aca="false">$M47-V47+$L47</f>
        <v>-4.0846</v>
      </c>
      <c r="AB47" s="545" t="n">
        <f aca="false">AA47-Y47</f>
        <v>107.2704</v>
      </c>
      <c r="AC47" s="542" t="n">
        <f aca="false">LANGHIAN_PARAM_GTS12!$E$149</f>
        <v>-29</v>
      </c>
      <c r="AD47" s="543" t="n">
        <f aca="false">LANGHIAN_PARAM_GTS12!$E$144</f>
        <v>-0.297592904074468</v>
      </c>
      <c r="AE47" s="542" t="n">
        <f aca="false">LANGHIAN_PARAM_GTS12!$E$150</f>
        <v>33.9016</v>
      </c>
      <c r="AF47" s="523" t="n">
        <f aca="false">$M47-AE47+$K47</f>
        <v>-6.9016</v>
      </c>
      <c r="AG47" s="544" t="n">
        <f aca="false">$M47 - AD47 + (($K47) + ($L47))/2</f>
        <v>44.7975929040745</v>
      </c>
      <c r="AH47" s="523" t="n">
        <f aca="false">$M47-AC47+$L47</f>
        <v>91</v>
      </c>
      <c r="AI47" s="545" t="n">
        <f aca="false">AH47-AF47</f>
        <v>97.9016</v>
      </c>
      <c r="AJ47" s="542" t="n">
        <f aca="false">LANGHIAN_PARAM_GTS12!$E$176</f>
        <v>8.3028</v>
      </c>
      <c r="AK47" s="543" t="n">
        <f aca="false">LANGHIAN_PARAM_GTS12!$E$171</f>
        <v>24.8385833333333</v>
      </c>
      <c r="AL47" s="542" t="n">
        <f aca="false">LANGHIAN_PARAM_GTS12!$E$177</f>
        <v>41.5285</v>
      </c>
      <c r="AM47" s="523" t="n">
        <f aca="false">$M47-AL47+$K47</f>
        <v>-14.5285</v>
      </c>
      <c r="AN47" s="544" t="n">
        <f aca="false">$M47 - AK47 + (($K47) + ($L47))/2</f>
        <v>19.6614166666667</v>
      </c>
      <c r="AO47" s="523" t="n">
        <f aca="false">$M47-AJ47+$L47</f>
        <v>53.6972</v>
      </c>
      <c r="AP47" s="545" t="n">
        <f aca="false">AO47-AM47</f>
        <v>68.2257</v>
      </c>
      <c r="AQ47" s="542" t="n">
        <f aca="false">LANGHIAN_PARAM_GTS12!$E$265</f>
        <v>-34</v>
      </c>
      <c r="AR47" s="543" t="n">
        <f aca="false">LANGHIAN_PARAM_GTS12!$E$260</f>
        <v>5.53660721597826</v>
      </c>
      <c r="AS47" s="542" t="n">
        <f aca="false">LANGHIAN_PARAM_GTS12!$E$266</f>
        <v>41.83955</v>
      </c>
      <c r="AT47" s="523" t="n">
        <f aca="false">$M47-AS47+$K47</f>
        <v>-14.83955</v>
      </c>
      <c r="AU47" s="544" t="n">
        <f aca="false">$M47 - AR47 + (($K47) + ($L47))/2</f>
        <v>38.9633927840217</v>
      </c>
      <c r="AV47" s="523" t="n">
        <f aca="false">$M47-AQ47+$L47</f>
        <v>96</v>
      </c>
      <c r="AW47" s="545" t="n">
        <f aca="false">AV47-AT47</f>
        <v>110.83955</v>
      </c>
      <c r="AX47" s="542" t="n">
        <f aca="false">LANGHIAN_PARAM_GTS12!$E$242</f>
        <v>-11</v>
      </c>
      <c r="AY47" s="543" t="n">
        <f aca="false">LANGHIAN_PARAM_GTS12!$E$237</f>
        <v>20.2</v>
      </c>
      <c r="AZ47" s="542" t="n">
        <f aca="false">LANGHIAN_PARAM_GTS12!$E$243</f>
        <v>50.2</v>
      </c>
      <c r="BA47" s="523" t="n">
        <f aca="false">$M47-AZ47+$K47</f>
        <v>-23.2</v>
      </c>
      <c r="BB47" s="544" t="n">
        <f aca="false">$M47 - AY47 + (($K47) + ($L47))/2</f>
        <v>24.3</v>
      </c>
      <c r="BC47" s="523" t="n">
        <f aca="false">$M47-AX47+$L47</f>
        <v>73</v>
      </c>
      <c r="BD47" s="545" t="n">
        <f aca="false">BC47-BA47</f>
        <v>96.2</v>
      </c>
      <c r="BE47" s="542" t="n">
        <f aca="false">LANGHIAN_PARAM_GTS12!$E$303</f>
        <v>35.4300639999998</v>
      </c>
      <c r="BF47" s="543" t="n">
        <f aca="false">LANGHIAN_PARAM_GTS12!$E$293</f>
        <v>61.4333666666667</v>
      </c>
      <c r="BG47" s="542" t="n">
        <f aca="false">LANGHIAN_PARAM_GTS12!$E$304</f>
        <v>86.760971</v>
      </c>
      <c r="BH47" s="523" t="n">
        <f aca="false">$M47-BG47+$K47</f>
        <v>-59.760971</v>
      </c>
      <c r="BI47" s="544" t="n">
        <f aca="false">$M47 - BF47 + (($K47) + ($L47))/2</f>
        <v>-16.9333666666667</v>
      </c>
      <c r="BJ47" s="523" t="n">
        <f aca="false">$M47-BE47+$L47</f>
        <v>26.5699360000002</v>
      </c>
      <c r="BK47" s="545" t="n">
        <f aca="false">BJ47-BH47</f>
        <v>86.3309070000003</v>
      </c>
      <c r="BL47" s="542" t="n">
        <f aca="false">LANGHIAN_PARAM_GTS12!$E$536</f>
        <v>14.9</v>
      </c>
      <c r="BM47" s="543" t="n">
        <f aca="false">LANGHIAN_PARAM_GTS12!$E$528</f>
        <v>27.9</v>
      </c>
      <c r="BN47" s="542" t="n">
        <f aca="false">LANGHIAN_PARAM_GTS12!$E$537</f>
        <v>43.4</v>
      </c>
      <c r="BO47" s="523" t="n">
        <f aca="false">$M47-BN47+$K47</f>
        <v>-16.4</v>
      </c>
      <c r="BP47" s="544" t="n">
        <f aca="false">$M47 - BM47 + (($K47) + ($L47))/2</f>
        <v>16.6</v>
      </c>
      <c r="BQ47" s="523" t="n">
        <f aca="false">$M47-BL47+$L47</f>
        <v>47.1</v>
      </c>
      <c r="BR47" s="545" t="n">
        <f aca="false">BQ47-BO47</f>
        <v>63.5</v>
      </c>
      <c r="BS47" s="542" t="n">
        <f aca="false">LANGHIAN_PARAM_GTS12!$E$346</f>
        <v>-8.12</v>
      </c>
      <c r="BT47" s="543" t="n">
        <f aca="false">LANGHIAN_PARAM_GTS12!$E$336</f>
        <v>5.48377777777778</v>
      </c>
      <c r="BU47" s="542" t="n">
        <f aca="false">LANGHIAN_PARAM_GTS12!$E$347</f>
        <v>17.68</v>
      </c>
      <c r="BV47" s="523" t="n">
        <f aca="false">$M47-BU47+$K47</f>
        <v>9.32</v>
      </c>
      <c r="BW47" s="544" t="n">
        <f aca="false">$M47 - BT47 + (($K47) + ($L47))/2</f>
        <v>39.0162222222222</v>
      </c>
      <c r="BX47" s="523" t="n">
        <f aca="false">$M47-BS47+$L47</f>
        <v>70.12</v>
      </c>
      <c r="BY47" s="545" t="n">
        <f aca="false">BX47-BV47</f>
        <v>60.8</v>
      </c>
      <c r="BZ47" s="595" t="n">
        <f aca="false">LANGHIAN_PARAM_GTS12!$E$384</f>
        <v>33</v>
      </c>
      <c r="CA47" s="596" t="n">
        <f aca="false">LANGHIAN_PARAM_GTS12!$E$383</f>
        <v>33</v>
      </c>
      <c r="CB47" s="595" t="n">
        <f aca="false">LANGHIAN_PARAM_GTS12!$E$385</f>
        <v>33</v>
      </c>
      <c r="CC47" s="597" t="n">
        <f aca="false">$M47-CB47+$K47</f>
        <v>-6</v>
      </c>
      <c r="CD47" s="598" t="n">
        <f aca="false">$M47 - CA47 + (($K47) + ($L47))/2</f>
        <v>11.5</v>
      </c>
      <c r="CE47" s="597" t="n">
        <f aca="false">$M47-BZ47+$L47</f>
        <v>29</v>
      </c>
      <c r="CF47" s="599" t="n">
        <f aca="false">CE47-CC47</f>
        <v>35</v>
      </c>
      <c r="CG47" s="595" t="n">
        <f aca="false">LANGHIAN_PARAM_GTS12!$E$403</f>
        <v>-9</v>
      </c>
      <c r="CH47" s="596" t="n">
        <f aca="false">LANGHIAN_PARAM_GTS12!$E$402</f>
        <v>-9</v>
      </c>
      <c r="CI47" s="595" t="n">
        <f aca="false">LANGHIAN_PARAM_GTS12!$E$404</f>
        <v>-9</v>
      </c>
      <c r="CJ47" s="597" t="n">
        <f aca="false">$M47-CI47+$K47</f>
        <v>36</v>
      </c>
      <c r="CK47" s="598" t="n">
        <f aca="false">$M47 - CH47 + (($K47) + ($L47))/2</f>
        <v>53.5</v>
      </c>
      <c r="CL47" s="597" t="n">
        <f aca="false">$M47-CG47+$L47</f>
        <v>71</v>
      </c>
      <c r="CM47" s="599" t="n">
        <f aca="false">CL47-CJ47</f>
        <v>35</v>
      </c>
      <c r="CN47" s="546" t="n">
        <f aca="false">LANGHIAN_PARAM_GTS12!$E$426</f>
        <v>4</v>
      </c>
      <c r="CO47" s="547" t="n">
        <f aca="false">LANGHIAN_PARAM_GTS12!$E$425</f>
        <v>4</v>
      </c>
      <c r="CP47" s="546" t="n">
        <f aca="false">LANGHIAN_PARAM_GTS12!$E$427</f>
        <v>4</v>
      </c>
      <c r="CQ47" s="548" t="n">
        <f aca="false">$M47-CP47+$K47</f>
        <v>23</v>
      </c>
      <c r="CR47" s="549" t="n">
        <f aca="false">$M47 - CO47 + (($K47) + ($L47))/2</f>
        <v>40.5</v>
      </c>
      <c r="CS47" s="548" t="n">
        <f aca="false">$M47-CN47+$L47</f>
        <v>58</v>
      </c>
      <c r="CT47" s="550" t="n">
        <f aca="false">CS47-CQ47</f>
        <v>35</v>
      </c>
      <c r="CU47" s="546" t="n">
        <f aca="false">LANGHIAN_PARAM_GTS12!$E$449</f>
        <v>-1</v>
      </c>
      <c r="CV47" s="547" t="n">
        <f aca="false">LANGHIAN_PARAM_GTS12!$E$448</f>
        <v>-1</v>
      </c>
      <c r="CW47" s="546" t="n">
        <f aca="false">LANGHIAN_PARAM_GTS12!$E$450</f>
        <v>-1</v>
      </c>
      <c r="CX47" s="548" t="n">
        <f aca="false">$M47-CW47+$K47</f>
        <v>28</v>
      </c>
      <c r="CY47" s="549" t="n">
        <f aca="false">$M47 - CV47 + (($K47) + ($L47))/2</f>
        <v>45.5</v>
      </c>
      <c r="CZ47" s="548" t="n">
        <f aca="false">$M47-CU47+$L47</f>
        <v>63</v>
      </c>
      <c r="DA47" s="550" t="n">
        <f aca="false">CZ47-CX47</f>
        <v>35</v>
      </c>
      <c r="DB47" s="542" t="n">
        <f aca="false">LANGHIAN_PARAM_GTS12!$E$489</f>
        <v>-14.6</v>
      </c>
      <c r="DC47" s="543" t="n">
        <f aca="false">LANGHIAN_PARAM_GTS12!$E$481</f>
        <v>1.767055875</v>
      </c>
      <c r="DD47" s="542" t="n">
        <f aca="false">LANGHIAN_PARAM_GTS12!$E$490</f>
        <v>33</v>
      </c>
      <c r="DE47" s="523" t="n">
        <f aca="false">$M47-DD47+$K47</f>
        <v>-6</v>
      </c>
      <c r="DF47" s="544" t="n">
        <f aca="false">$M47 - DC47 + (($K47) + ($L47))/2</f>
        <v>42.732944125</v>
      </c>
      <c r="DG47" s="523" t="n">
        <f aca="false">$M47-DB47+$L47</f>
        <v>76.6</v>
      </c>
      <c r="DH47" s="545" t="n">
        <f aca="false">DG47-DE47</f>
        <v>82.6</v>
      </c>
    </row>
    <row r="48" customFormat="false" ht="15" hidden="false" customHeight="false" outlineLevel="0" collapsed="false">
      <c r="B48" s="536" t="s">
        <v>600</v>
      </c>
      <c r="C48" s="537" t="s">
        <v>601</v>
      </c>
      <c r="D48" s="538" t="n">
        <v>46.81840624</v>
      </c>
      <c r="E48" s="538" t="n">
        <v>-1.88182375</v>
      </c>
      <c r="F48" s="537" t="s">
        <v>488</v>
      </c>
      <c r="G48" s="539" t="s">
        <v>509</v>
      </c>
      <c r="H48" s="537" t="n">
        <v>11.6</v>
      </c>
      <c r="I48" s="537" t="n">
        <v>16</v>
      </c>
      <c r="J48" s="537" t="s">
        <v>332</v>
      </c>
      <c r="K48" s="537" t="n">
        <v>15</v>
      </c>
      <c r="L48" s="537" t="n">
        <v>50</v>
      </c>
      <c r="M48" s="603" t="n">
        <v>5.5</v>
      </c>
      <c r="N48" s="552" t="s">
        <v>597</v>
      </c>
      <c r="O48" s="542" t="n">
        <f aca="false">LANGHIAN_PARAM_GTS12!$E$89</f>
        <v>24.65</v>
      </c>
      <c r="P48" s="543" t="n">
        <f aca="false">LANGHIAN_PARAM_GTS12!$E$84</f>
        <v>91.3445161290322</v>
      </c>
      <c r="Q48" s="542" t="n">
        <f aca="false">LANGHIAN_PARAM_GTS12!$E$90</f>
        <v>158.23</v>
      </c>
      <c r="R48" s="523" t="n">
        <f aca="false">$M48-Q48+$K48</f>
        <v>-137.73</v>
      </c>
      <c r="S48" s="544" t="n">
        <f aca="false">$M48 - P48 + (($K48) + ($L48))/2</f>
        <v>-53.3445161290323</v>
      </c>
      <c r="T48" s="523" t="n">
        <f aca="false">$M48-O48+$L48</f>
        <v>30.85</v>
      </c>
      <c r="U48" s="545" t="n">
        <f aca="false">T48-R48</f>
        <v>168.58</v>
      </c>
      <c r="V48" s="542" t="n">
        <f aca="false">LANGHIAN_PARAM_GTS12!$E$58</f>
        <v>66.0846</v>
      </c>
      <c r="W48" s="543" t="n">
        <f aca="false">LANGHIAN_PARAM_GTS12!$E$53</f>
        <v>103.552</v>
      </c>
      <c r="X48" s="542" t="n">
        <f aca="false">LANGHIAN_PARAM_GTS12!$E$59</f>
        <v>138.355</v>
      </c>
      <c r="Y48" s="523" t="n">
        <f aca="false">$M48-X48+$K48</f>
        <v>-117.855</v>
      </c>
      <c r="Z48" s="544" t="n">
        <f aca="false">$M48 - W48 + (($K48) + ($L48))/2</f>
        <v>-65.552</v>
      </c>
      <c r="AA48" s="523" t="n">
        <f aca="false">$M48-V48+$L48</f>
        <v>-10.5846</v>
      </c>
      <c r="AB48" s="545" t="n">
        <f aca="false">AA48-Y48</f>
        <v>107.2704</v>
      </c>
      <c r="AC48" s="542" t="n">
        <f aca="false">LANGHIAN_PARAM_GTS12!$E$149</f>
        <v>-29</v>
      </c>
      <c r="AD48" s="543" t="n">
        <f aca="false">LANGHIAN_PARAM_GTS12!$E$144</f>
        <v>-0.297592904074468</v>
      </c>
      <c r="AE48" s="542" t="n">
        <f aca="false">LANGHIAN_PARAM_GTS12!$E$150</f>
        <v>33.9016</v>
      </c>
      <c r="AF48" s="523" t="n">
        <f aca="false">$M48-AE48+$K48</f>
        <v>-13.4016</v>
      </c>
      <c r="AG48" s="544" t="n">
        <f aca="false">$M48 - AD48 + (($K48) + ($L48))/2</f>
        <v>38.2975929040745</v>
      </c>
      <c r="AH48" s="523" t="n">
        <f aca="false">$M48-AC48+$L48</f>
        <v>84.5</v>
      </c>
      <c r="AI48" s="545" t="n">
        <f aca="false">AH48-AF48</f>
        <v>97.9016</v>
      </c>
      <c r="AJ48" s="542" t="n">
        <f aca="false">LANGHIAN_PARAM_GTS12!$E$176</f>
        <v>8.3028</v>
      </c>
      <c r="AK48" s="543" t="n">
        <f aca="false">LANGHIAN_PARAM_GTS12!$E$171</f>
        <v>24.8385833333333</v>
      </c>
      <c r="AL48" s="542" t="n">
        <f aca="false">LANGHIAN_PARAM_GTS12!$E$177</f>
        <v>41.5285</v>
      </c>
      <c r="AM48" s="523" t="n">
        <f aca="false">$M48-AL48+$K48</f>
        <v>-21.0285</v>
      </c>
      <c r="AN48" s="544" t="n">
        <f aca="false">$M48 - AK48 + (($K48) + ($L48))/2</f>
        <v>13.1614166666667</v>
      </c>
      <c r="AO48" s="523" t="n">
        <f aca="false">$M48-AJ48+$L48</f>
        <v>47.1972</v>
      </c>
      <c r="AP48" s="545" t="n">
        <f aca="false">AO48-AM48</f>
        <v>68.2257</v>
      </c>
      <c r="AQ48" s="542" t="n">
        <f aca="false">LANGHIAN_PARAM_GTS12!$E$265</f>
        <v>-34</v>
      </c>
      <c r="AR48" s="543" t="n">
        <f aca="false">LANGHIAN_PARAM_GTS12!$E$260</f>
        <v>5.53660721597826</v>
      </c>
      <c r="AS48" s="542" t="n">
        <f aca="false">LANGHIAN_PARAM_GTS12!$E$266</f>
        <v>41.83955</v>
      </c>
      <c r="AT48" s="523" t="n">
        <f aca="false">$M48-AS48+$K48</f>
        <v>-21.33955</v>
      </c>
      <c r="AU48" s="544" t="n">
        <f aca="false">$M48 - AR48 + (($K48) + ($L48))/2</f>
        <v>32.4633927840217</v>
      </c>
      <c r="AV48" s="523" t="n">
        <f aca="false">$M48-AQ48+$L48</f>
        <v>89.5</v>
      </c>
      <c r="AW48" s="545" t="n">
        <f aca="false">AV48-AT48</f>
        <v>110.83955</v>
      </c>
      <c r="AX48" s="542" t="n">
        <f aca="false">LANGHIAN_PARAM_GTS12!$E$242</f>
        <v>-11</v>
      </c>
      <c r="AY48" s="543" t="n">
        <f aca="false">LANGHIAN_PARAM_GTS12!$E$237</f>
        <v>20.2</v>
      </c>
      <c r="AZ48" s="542" t="n">
        <f aca="false">LANGHIAN_PARAM_GTS12!$E$243</f>
        <v>50.2</v>
      </c>
      <c r="BA48" s="523" t="n">
        <f aca="false">$M48-AZ48+$K48</f>
        <v>-29.7</v>
      </c>
      <c r="BB48" s="544" t="n">
        <f aca="false">$M48 - AY48 + (($K48) + ($L48))/2</f>
        <v>17.8</v>
      </c>
      <c r="BC48" s="523" t="n">
        <f aca="false">$M48-AX48+$L48</f>
        <v>66.5</v>
      </c>
      <c r="BD48" s="545" t="n">
        <f aca="false">BC48-BA48</f>
        <v>96.2</v>
      </c>
      <c r="BE48" s="542" t="n">
        <f aca="false">LANGHIAN_PARAM_GTS12!$E$303</f>
        <v>35.4300639999998</v>
      </c>
      <c r="BF48" s="543" t="n">
        <f aca="false">LANGHIAN_PARAM_GTS12!$E$293</f>
        <v>61.4333666666667</v>
      </c>
      <c r="BG48" s="542" t="n">
        <f aca="false">LANGHIAN_PARAM_GTS12!$E$304</f>
        <v>86.760971</v>
      </c>
      <c r="BH48" s="523" t="n">
        <f aca="false">$M48-BG48+$K48</f>
        <v>-66.260971</v>
      </c>
      <c r="BI48" s="544" t="n">
        <f aca="false">$M48 - BF48 + (($K48) + ($L48))/2</f>
        <v>-23.4333666666667</v>
      </c>
      <c r="BJ48" s="523" t="n">
        <f aca="false">$M48-BE48+$L48</f>
        <v>20.0699360000002</v>
      </c>
      <c r="BK48" s="545" t="n">
        <f aca="false">BJ48-BH48</f>
        <v>86.3309070000003</v>
      </c>
      <c r="BL48" s="542" t="n">
        <f aca="false">LANGHIAN_PARAM_GTS12!$E$536</f>
        <v>14.9</v>
      </c>
      <c r="BM48" s="543" t="n">
        <f aca="false">LANGHIAN_PARAM_GTS12!$E$528</f>
        <v>27.9</v>
      </c>
      <c r="BN48" s="542" t="n">
        <f aca="false">LANGHIAN_PARAM_GTS12!$E$537</f>
        <v>43.4</v>
      </c>
      <c r="BO48" s="523" t="n">
        <f aca="false">$M48-BN48+$K48</f>
        <v>-22.9</v>
      </c>
      <c r="BP48" s="544" t="n">
        <f aca="false">$M48 - BM48 + (($K48) + ($L48))/2</f>
        <v>10.1</v>
      </c>
      <c r="BQ48" s="523" t="n">
        <f aca="false">$M48-BL48+$L48</f>
        <v>40.6</v>
      </c>
      <c r="BR48" s="545" t="n">
        <f aca="false">BQ48-BO48</f>
        <v>63.5</v>
      </c>
      <c r="BS48" s="542" t="n">
        <f aca="false">LANGHIAN_PARAM_GTS12!$E$346</f>
        <v>-8.12</v>
      </c>
      <c r="BT48" s="543" t="n">
        <f aca="false">LANGHIAN_PARAM_GTS12!$E$336</f>
        <v>5.48377777777778</v>
      </c>
      <c r="BU48" s="542" t="n">
        <f aca="false">LANGHIAN_PARAM_GTS12!$E$347</f>
        <v>17.68</v>
      </c>
      <c r="BV48" s="523" t="n">
        <f aca="false">$M48-BU48+$K48</f>
        <v>2.82</v>
      </c>
      <c r="BW48" s="544" t="n">
        <f aca="false">$M48 - BT48 + (($K48) + ($L48))/2</f>
        <v>32.5162222222222</v>
      </c>
      <c r="BX48" s="523" t="n">
        <f aca="false">$M48-BS48+$L48</f>
        <v>63.62</v>
      </c>
      <c r="BY48" s="545" t="n">
        <f aca="false">BX48-BV48</f>
        <v>60.8</v>
      </c>
      <c r="BZ48" s="595" t="n">
        <f aca="false">LANGHIAN_PARAM_GTS12!$E$384</f>
        <v>33</v>
      </c>
      <c r="CA48" s="596" t="n">
        <f aca="false">LANGHIAN_PARAM_GTS12!$E$383</f>
        <v>33</v>
      </c>
      <c r="CB48" s="595" t="n">
        <f aca="false">LANGHIAN_PARAM_GTS12!$E$385</f>
        <v>33</v>
      </c>
      <c r="CC48" s="597" t="n">
        <f aca="false">$M48-CB48+$K48</f>
        <v>-12.5</v>
      </c>
      <c r="CD48" s="598" t="n">
        <f aca="false">$M48 - CA48 + (($K48) + ($L48))/2</f>
        <v>5</v>
      </c>
      <c r="CE48" s="597" t="n">
        <f aca="false">$M48-BZ48+$L48</f>
        <v>22.5</v>
      </c>
      <c r="CF48" s="599" t="n">
        <f aca="false">CE48-CC48</f>
        <v>35</v>
      </c>
      <c r="CG48" s="595" t="n">
        <f aca="false">LANGHIAN_PARAM_GTS12!$E$403</f>
        <v>-9</v>
      </c>
      <c r="CH48" s="596" t="n">
        <f aca="false">LANGHIAN_PARAM_GTS12!$E$402</f>
        <v>-9</v>
      </c>
      <c r="CI48" s="595" t="n">
        <f aca="false">LANGHIAN_PARAM_GTS12!$E$404</f>
        <v>-9</v>
      </c>
      <c r="CJ48" s="597" t="n">
        <f aca="false">$M48-CI48+$K48</f>
        <v>29.5</v>
      </c>
      <c r="CK48" s="598" t="n">
        <f aca="false">$M48 - CH48 + (($K48) + ($L48))/2</f>
        <v>47</v>
      </c>
      <c r="CL48" s="597" t="n">
        <f aca="false">$M48-CG48+$L48</f>
        <v>64.5</v>
      </c>
      <c r="CM48" s="599" t="n">
        <f aca="false">CL48-CJ48</f>
        <v>35</v>
      </c>
      <c r="CN48" s="546" t="n">
        <f aca="false">LANGHIAN_PARAM_GTS12!$E$426</f>
        <v>4</v>
      </c>
      <c r="CO48" s="547" t="n">
        <f aca="false">LANGHIAN_PARAM_GTS12!$E$425</f>
        <v>4</v>
      </c>
      <c r="CP48" s="546" t="n">
        <f aca="false">LANGHIAN_PARAM_GTS12!$E$427</f>
        <v>4</v>
      </c>
      <c r="CQ48" s="548" t="n">
        <f aca="false">$M48-CP48+$K48</f>
        <v>16.5</v>
      </c>
      <c r="CR48" s="549" t="n">
        <f aca="false">$M48 - CO48 + (($K48) + ($L48))/2</f>
        <v>34</v>
      </c>
      <c r="CS48" s="548" t="n">
        <f aca="false">$M48-CN48+$L48</f>
        <v>51.5</v>
      </c>
      <c r="CT48" s="550" t="n">
        <f aca="false">CS48-CQ48</f>
        <v>35</v>
      </c>
      <c r="CU48" s="546" t="n">
        <f aca="false">LANGHIAN_PARAM_GTS12!$E$449</f>
        <v>-1</v>
      </c>
      <c r="CV48" s="547" t="n">
        <f aca="false">LANGHIAN_PARAM_GTS12!$E$448</f>
        <v>-1</v>
      </c>
      <c r="CW48" s="546" t="n">
        <f aca="false">LANGHIAN_PARAM_GTS12!$E$450</f>
        <v>-1</v>
      </c>
      <c r="CX48" s="548" t="n">
        <f aca="false">$M48-CW48+$K48</f>
        <v>21.5</v>
      </c>
      <c r="CY48" s="549" t="n">
        <f aca="false">$M48 - CV48 + (($K48) + ($L48))/2</f>
        <v>39</v>
      </c>
      <c r="CZ48" s="548" t="n">
        <f aca="false">$M48-CU48+$L48</f>
        <v>56.5</v>
      </c>
      <c r="DA48" s="550" t="n">
        <f aca="false">CZ48-CX48</f>
        <v>35</v>
      </c>
      <c r="DB48" s="542" t="n">
        <f aca="false">LANGHIAN_PARAM_GTS12!$E$489</f>
        <v>-14.6</v>
      </c>
      <c r="DC48" s="543" t="n">
        <f aca="false">LANGHIAN_PARAM_GTS12!$E$481</f>
        <v>1.767055875</v>
      </c>
      <c r="DD48" s="542" t="n">
        <f aca="false">LANGHIAN_PARAM_GTS12!$E$490</f>
        <v>33</v>
      </c>
      <c r="DE48" s="523" t="n">
        <f aca="false">$M48-DD48+$K48</f>
        <v>-12.5</v>
      </c>
      <c r="DF48" s="544" t="n">
        <f aca="false">$M48 - DC48 + (($K48) + ($L48))/2</f>
        <v>36.232944125</v>
      </c>
      <c r="DG48" s="523" t="n">
        <f aca="false">$M48-DB48+$L48</f>
        <v>70.1</v>
      </c>
      <c r="DH48" s="545" t="n">
        <f aca="false">DG48-DE48</f>
        <v>82.6</v>
      </c>
    </row>
    <row r="49" customFormat="false" ht="22.5" hidden="false" customHeight="false" outlineLevel="0" collapsed="false">
      <c r="B49" s="536" t="s">
        <v>602</v>
      </c>
      <c r="C49" s="537" t="s">
        <v>603</v>
      </c>
      <c r="D49" s="538" t="n">
        <v>46.755182</v>
      </c>
      <c r="E49" s="538" t="n">
        <v>-0.15085</v>
      </c>
      <c r="F49" s="537" t="s">
        <v>488</v>
      </c>
      <c r="G49" s="539" t="s">
        <v>588</v>
      </c>
      <c r="H49" s="537" t="n">
        <v>11.6</v>
      </c>
      <c r="I49" s="537" t="n">
        <v>16</v>
      </c>
      <c r="J49" s="537" t="s">
        <v>561</v>
      </c>
      <c r="K49" s="537" t="n">
        <v>10</v>
      </c>
      <c r="L49" s="537" t="n">
        <v>30</v>
      </c>
      <c r="M49" s="603" t="n">
        <v>103</v>
      </c>
      <c r="N49" s="541" t="s">
        <v>604</v>
      </c>
      <c r="O49" s="542" t="n">
        <f aca="false">LANGHIAN_PARAM_GTS12!$E$89</f>
        <v>24.65</v>
      </c>
      <c r="P49" s="543" t="n">
        <f aca="false">LANGHIAN_PARAM_GTS12!$E$84</f>
        <v>91.3445161290322</v>
      </c>
      <c r="Q49" s="542" t="n">
        <f aca="false">LANGHIAN_PARAM_GTS12!$E$90</f>
        <v>158.23</v>
      </c>
      <c r="R49" s="523" t="n">
        <f aca="false">$M49-Q49+$K49</f>
        <v>-45.23</v>
      </c>
      <c r="S49" s="544" t="n">
        <f aca="false">$M49 - P49 + (($K49) + ($L49))/2</f>
        <v>31.6554838709678</v>
      </c>
      <c r="T49" s="523" t="n">
        <f aca="false">$M49-O49+$L49</f>
        <v>108.35</v>
      </c>
      <c r="U49" s="545" t="n">
        <f aca="false">T49-R49</f>
        <v>153.58</v>
      </c>
      <c r="V49" s="542" t="n">
        <f aca="false">LANGHIAN_PARAM_GTS12!$E$58</f>
        <v>66.0846</v>
      </c>
      <c r="W49" s="543" t="n">
        <f aca="false">LANGHIAN_PARAM_GTS12!$E$53</f>
        <v>103.552</v>
      </c>
      <c r="X49" s="542" t="n">
        <f aca="false">LANGHIAN_PARAM_GTS12!$E$59</f>
        <v>138.355</v>
      </c>
      <c r="Y49" s="523" t="n">
        <f aca="false">$M49-X49+$K49</f>
        <v>-25.355</v>
      </c>
      <c r="Z49" s="544" t="n">
        <f aca="false">$M49 - W49 + (($K49) + ($L49))/2</f>
        <v>19.448</v>
      </c>
      <c r="AA49" s="523" t="n">
        <f aca="false">$M49-V49+$L49</f>
        <v>66.9154</v>
      </c>
      <c r="AB49" s="545" t="n">
        <f aca="false">AA49-Y49</f>
        <v>92.2704</v>
      </c>
      <c r="AC49" s="542" t="n">
        <f aca="false">LANGHIAN_PARAM_GTS12!$E$149</f>
        <v>-29</v>
      </c>
      <c r="AD49" s="543" t="n">
        <f aca="false">LANGHIAN_PARAM_GTS12!$E$144</f>
        <v>-0.297592904074468</v>
      </c>
      <c r="AE49" s="542" t="n">
        <f aca="false">LANGHIAN_PARAM_GTS12!$E$150</f>
        <v>33.9016</v>
      </c>
      <c r="AF49" s="523" t="n">
        <f aca="false">$M49-AE49+$K49</f>
        <v>79.0984</v>
      </c>
      <c r="AG49" s="544" t="n">
        <f aca="false">$M49 - AD49 + (($K49) + ($L49))/2</f>
        <v>123.297592904074</v>
      </c>
      <c r="AH49" s="523" t="n">
        <f aca="false">$M49-AC49+$L49</f>
        <v>162</v>
      </c>
      <c r="AI49" s="545" t="n">
        <f aca="false">AH49-AF49</f>
        <v>82.9016</v>
      </c>
      <c r="AJ49" s="542" t="n">
        <f aca="false">LANGHIAN_PARAM_GTS12!$E$176</f>
        <v>8.3028</v>
      </c>
      <c r="AK49" s="543" t="n">
        <f aca="false">LANGHIAN_PARAM_GTS12!$E$171</f>
        <v>24.8385833333333</v>
      </c>
      <c r="AL49" s="542" t="n">
        <f aca="false">LANGHIAN_PARAM_GTS12!$E$177</f>
        <v>41.5285</v>
      </c>
      <c r="AM49" s="523" t="n">
        <f aca="false">$M49-AL49+$K49</f>
        <v>71.4715</v>
      </c>
      <c r="AN49" s="544" t="n">
        <f aca="false">$M49 - AK49 + (($K49) + ($L49))/2</f>
        <v>98.1614166666667</v>
      </c>
      <c r="AO49" s="523" t="n">
        <f aca="false">$M49-AJ49+$L49</f>
        <v>124.6972</v>
      </c>
      <c r="AP49" s="545" t="n">
        <f aca="false">AO49-AM49</f>
        <v>53.2257</v>
      </c>
      <c r="AQ49" s="542" t="n">
        <f aca="false">LANGHIAN_PARAM_GTS12!$E$265</f>
        <v>-34</v>
      </c>
      <c r="AR49" s="543" t="n">
        <f aca="false">LANGHIAN_PARAM_GTS12!$E$260</f>
        <v>5.53660721597826</v>
      </c>
      <c r="AS49" s="542" t="n">
        <f aca="false">LANGHIAN_PARAM_GTS12!$E$266</f>
        <v>41.83955</v>
      </c>
      <c r="AT49" s="523" t="n">
        <f aca="false">$M49-AS49+$K49</f>
        <v>71.16045</v>
      </c>
      <c r="AU49" s="544" t="n">
        <f aca="false">$M49 - AR49 + (($K49) + ($L49))/2</f>
        <v>117.463392784022</v>
      </c>
      <c r="AV49" s="523" t="n">
        <f aca="false">$M49-AQ49+$L49</f>
        <v>167</v>
      </c>
      <c r="AW49" s="545" t="n">
        <f aca="false">AV49-AT49</f>
        <v>95.83955</v>
      </c>
      <c r="AX49" s="542" t="n">
        <f aca="false">LANGHIAN_PARAM_GTS12!$E$242</f>
        <v>-11</v>
      </c>
      <c r="AY49" s="543" t="n">
        <f aca="false">LANGHIAN_PARAM_GTS12!$E$237</f>
        <v>20.2</v>
      </c>
      <c r="AZ49" s="542" t="n">
        <f aca="false">LANGHIAN_PARAM_GTS12!$E$243</f>
        <v>50.2</v>
      </c>
      <c r="BA49" s="523" t="n">
        <f aca="false">$M49-AZ49+$K49</f>
        <v>62.8</v>
      </c>
      <c r="BB49" s="544" t="n">
        <f aca="false">$M49 - AY49 + (($K49) + ($L49))/2</f>
        <v>102.8</v>
      </c>
      <c r="BC49" s="523" t="n">
        <f aca="false">$M49-AX49+$L49</f>
        <v>144</v>
      </c>
      <c r="BD49" s="545" t="n">
        <f aca="false">BC49-BA49</f>
        <v>81.2</v>
      </c>
      <c r="BE49" s="542" t="n">
        <f aca="false">LANGHIAN_PARAM_GTS12!$E$303</f>
        <v>35.4300639999998</v>
      </c>
      <c r="BF49" s="543" t="n">
        <f aca="false">LANGHIAN_PARAM_GTS12!$E$293</f>
        <v>61.4333666666667</v>
      </c>
      <c r="BG49" s="542" t="n">
        <f aca="false">LANGHIAN_PARAM_GTS12!$E$304</f>
        <v>86.760971</v>
      </c>
      <c r="BH49" s="523" t="n">
        <f aca="false">$M49-BG49+$K49</f>
        <v>26.239029</v>
      </c>
      <c r="BI49" s="544" t="n">
        <f aca="false">$M49 - BF49 + (($K49) + ($L49))/2</f>
        <v>61.5666333333333</v>
      </c>
      <c r="BJ49" s="523" t="n">
        <f aca="false">$M49-BE49+$L49</f>
        <v>97.5699360000002</v>
      </c>
      <c r="BK49" s="545" t="n">
        <f aca="false">BJ49-BH49</f>
        <v>71.3309070000003</v>
      </c>
      <c r="BL49" s="542" t="n">
        <f aca="false">LANGHIAN_PARAM_GTS12!$E$536</f>
        <v>14.9</v>
      </c>
      <c r="BM49" s="543" t="n">
        <f aca="false">LANGHIAN_PARAM_GTS12!$E$528</f>
        <v>27.9</v>
      </c>
      <c r="BN49" s="542" t="n">
        <f aca="false">LANGHIAN_PARAM_GTS12!$E$537</f>
        <v>43.4</v>
      </c>
      <c r="BO49" s="523" t="n">
        <f aca="false">$M49-BN49+$K49</f>
        <v>69.6</v>
      </c>
      <c r="BP49" s="544" t="n">
        <f aca="false">$M49 - BM49 + (($K49) + ($L49))/2</f>
        <v>95.1</v>
      </c>
      <c r="BQ49" s="523" t="n">
        <f aca="false">$M49-BL49+$L49</f>
        <v>118.1</v>
      </c>
      <c r="BR49" s="545" t="n">
        <f aca="false">BQ49-BO49</f>
        <v>48.5</v>
      </c>
      <c r="BS49" s="542" t="n">
        <f aca="false">LANGHIAN_PARAM_GTS12!$E$346</f>
        <v>-8.12</v>
      </c>
      <c r="BT49" s="543" t="n">
        <f aca="false">LANGHIAN_PARAM_GTS12!$E$336</f>
        <v>5.48377777777778</v>
      </c>
      <c r="BU49" s="542" t="n">
        <f aca="false">LANGHIAN_PARAM_GTS12!$E$347</f>
        <v>17.68</v>
      </c>
      <c r="BV49" s="523" t="n">
        <f aca="false">$M49-BU49+$K49</f>
        <v>95.32</v>
      </c>
      <c r="BW49" s="544" t="n">
        <f aca="false">$M49 - BT49 + (($K49) + ($L49))/2</f>
        <v>117.516222222222</v>
      </c>
      <c r="BX49" s="523" t="n">
        <f aca="false">$M49-BS49+$L49</f>
        <v>141.12</v>
      </c>
      <c r="BY49" s="545" t="n">
        <f aca="false">BX49-BV49</f>
        <v>45.8</v>
      </c>
      <c r="BZ49" s="595" t="n">
        <f aca="false">LANGHIAN_PARAM_GTS12!$E$384</f>
        <v>33</v>
      </c>
      <c r="CA49" s="596" t="n">
        <f aca="false">LANGHIAN_PARAM_GTS12!$E$383</f>
        <v>33</v>
      </c>
      <c r="CB49" s="595" t="n">
        <f aca="false">LANGHIAN_PARAM_GTS12!$E$385</f>
        <v>33</v>
      </c>
      <c r="CC49" s="597" t="n">
        <f aca="false">$M49-CB49+$K49</f>
        <v>80</v>
      </c>
      <c r="CD49" s="598" t="n">
        <f aca="false">$M49 - CA49 + (($K49) + ($L49))/2</f>
        <v>90</v>
      </c>
      <c r="CE49" s="597" t="n">
        <f aca="false">$M49-BZ49+$L49</f>
        <v>100</v>
      </c>
      <c r="CF49" s="599" t="n">
        <f aca="false">CE49-CC49</f>
        <v>20</v>
      </c>
      <c r="CG49" s="595" t="n">
        <f aca="false">LANGHIAN_PARAM_GTS12!$E$403</f>
        <v>-9</v>
      </c>
      <c r="CH49" s="596" t="n">
        <f aca="false">LANGHIAN_PARAM_GTS12!$E$402</f>
        <v>-9</v>
      </c>
      <c r="CI49" s="595" t="n">
        <f aca="false">LANGHIAN_PARAM_GTS12!$E$404</f>
        <v>-9</v>
      </c>
      <c r="CJ49" s="597" t="n">
        <f aca="false">$M49-CI49+$K49</f>
        <v>122</v>
      </c>
      <c r="CK49" s="598" t="n">
        <f aca="false">$M49 - CH49 + (($K49) + ($L49))/2</f>
        <v>132</v>
      </c>
      <c r="CL49" s="597" t="n">
        <f aca="false">$M49-CG49+$L49</f>
        <v>142</v>
      </c>
      <c r="CM49" s="599" t="n">
        <f aca="false">CL49-CJ49</f>
        <v>20</v>
      </c>
      <c r="CN49" s="546" t="n">
        <f aca="false">LANGHIAN_PARAM_GTS12!$E$426</f>
        <v>4</v>
      </c>
      <c r="CO49" s="547" t="n">
        <f aca="false">LANGHIAN_PARAM_GTS12!$E$425</f>
        <v>4</v>
      </c>
      <c r="CP49" s="546" t="n">
        <f aca="false">LANGHIAN_PARAM_GTS12!$E$427</f>
        <v>4</v>
      </c>
      <c r="CQ49" s="548" t="n">
        <f aca="false">$M49-CP49+$K49</f>
        <v>109</v>
      </c>
      <c r="CR49" s="549" t="n">
        <f aca="false">$M49 - CO49 + (($K49) + ($L49))/2</f>
        <v>119</v>
      </c>
      <c r="CS49" s="548" t="n">
        <f aca="false">$M49-CN49+$L49</f>
        <v>129</v>
      </c>
      <c r="CT49" s="550" t="n">
        <f aca="false">CS49-CQ49</f>
        <v>20</v>
      </c>
      <c r="CU49" s="546" t="n">
        <f aca="false">LANGHIAN_PARAM_GTS12!$E$449</f>
        <v>-1</v>
      </c>
      <c r="CV49" s="547" t="n">
        <f aca="false">LANGHIAN_PARAM_GTS12!$E$448</f>
        <v>-1</v>
      </c>
      <c r="CW49" s="546" t="n">
        <f aca="false">LANGHIAN_PARAM_GTS12!$E$450</f>
        <v>-1</v>
      </c>
      <c r="CX49" s="548" t="n">
        <f aca="false">$M49-CW49+$K49</f>
        <v>114</v>
      </c>
      <c r="CY49" s="549" t="n">
        <f aca="false">$M49 - CV49 + (($K49) + ($L49))/2</f>
        <v>124</v>
      </c>
      <c r="CZ49" s="548" t="n">
        <f aca="false">$M49-CU49+$L49</f>
        <v>134</v>
      </c>
      <c r="DA49" s="550" t="n">
        <f aca="false">CZ49-CX49</f>
        <v>20</v>
      </c>
      <c r="DB49" s="542" t="n">
        <f aca="false">LANGHIAN_PARAM_GTS12!$E$489</f>
        <v>-14.6</v>
      </c>
      <c r="DC49" s="543" t="n">
        <f aca="false">LANGHIAN_PARAM_GTS12!$E$481</f>
        <v>1.767055875</v>
      </c>
      <c r="DD49" s="542" t="n">
        <f aca="false">LANGHIAN_PARAM_GTS12!$E$490</f>
        <v>33</v>
      </c>
      <c r="DE49" s="523" t="n">
        <f aca="false">$M49-DD49+$K49</f>
        <v>80</v>
      </c>
      <c r="DF49" s="544" t="n">
        <f aca="false">$M49 - DC49 + (($K49) + ($L49))/2</f>
        <v>121.232944125</v>
      </c>
      <c r="DG49" s="523" t="n">
        <f aca="false">$M49-DB49+$L49</f>
        <v>147.6</v>
      </c>
      <c r="DH49" s="545" t="n">
        <f aca="false">DG49-DE49</f>
        <v>67.6</v>
      </c>
    </row>
    <row r="50" customFormat="false" ht="22.5" hidden="false" customHeight="false" outlineLevel="0" collapsed="false">
      <c r="B50" s="536" t="s">
        <v>605</v>
      </c>
      <c r="C50" s="539" t="s">
        <v>606</v>
      </c>
      <c r="D50" s="538" t="n">
        <v>47.53531212</v>
      </c>
      <c r="E50" s="538" t="n">
        <v>-0.02561623</v>
      </c>
      <c r="F50" s="537" t="s">
        <v>488</v>
      </c>
      <c r="G50" s="539" t="s">
        <v>493</v>
      </c>
      <c r="H50" s="537" t="n">
        <v>11.6</v>
      </c>
      <c r="I50" s="537" t="n">
        <v>16</v>
      </c>
      <c r="J50" s="537" t="s">
        <v>332</v>
      </c>
      <c r="K50" s="537" t="n">
        <v>15</v>
      </c>
      <c r="L50" s="537" t="n">
        <v>50</v>
      </c>
      <c r="M50" s="603" t="n">
        <v>76</v>
      </c>
      <c r="N50" s="552" t="s">
        <v>607</v>
      </c>
      <c r="O50" s="542" t="n">
        <f aca="false">LANGHIAN_PARAM_GTS12!$E$89</f>
        <v>24.65</v>
      </c>
      <c r="P50" s="543" t="n">
        <f aca="false">LANGHIAN_PARAM_GTS12!$E$84</f>
        <v>91.3445161290322</v>
      </c>
      <c r="Q50" s="542" t="n">
        <f aca="false">LANGHIAN_PARAM_GTS12!$E$90</f>
        <v>158.23</v>
      </c>
      <c r="R50" s="523" t="n">
        <f aca="false">$M50-Q50+$K50</f>
        <v>-67.23</v>
      </c>
      <c r="S50" s="544" t="n">
        <f aca="false">$M50 - P50 + (($K50) + ($L50))/2</f>
        <v>17.1554838709678</v>
      </c>
      <c r="T50" s="523" t="n">
        <f aca="false">$M50-O50+$L50</f>
        <v>101.35</v>
      </c>
      <c r="U50" s="545" t="n">
        <f aca="false">T50-R50</f>
        <v>168.58</v>
      </c>
      <c r="V50" s="542" t="n">
        <f aca="false">LANGHIAN_PARAM_GTS12!$E$58</f>
        <v>66.0846</v>
      </c>
      <c r="W50" s="543" t="n">
        <f aca="false">LANGHIAN_PARAM_GTS12!$E$53</f>
        <v>103.552</v>
      </c>
      <c r="X50" s="542" t="n">
        <f aca="false">LANGHIAN_PARAM_GTS12!$E$59</f>
        <v>138.355</v>
      </c>
      <c r="Y50" s="523" t="n">
        <f aca="false">$M50-X50+$K50</f>
        <v>-47.355</v>
      </c>
      <c r="Z50" s="544" t="n">
        <f aca="false">$M50 - W50 + (($K50) + ($L50))/2</f>
        <v>4.94799999999999</v>
      </c>
      <c r="AA50" s="523" t="n">
        <f aca="false">$M50-V50+$L50</f>
        <v>59.9154</v>
      </c>
      <c r="AB50" s="545" t="n">
        <f aca="false">AA50-Y50</f>
        <v>107.2704</v>
      </c>
      <c r="AC50" s="542" t="n">
        <f aca="false">LANGHIAN_PARAM_GTS12!$E$149</f>
        <v>-29</v>
      </c>
      <c r="AD50" s="543" t="n">
        <f aca="false">LANGHIAN_PARAM_GTS12!$E$144</f>
        <v>-0.297592904074468</v>
      </c>
      <c r="AE50" s="542" t="n">
        <f aca="false">LANGHIAN_PARAM_GTS12!$E$150</f>
        <v>33.9016</v>
      </c>
      <c r="AF50" s="523" t="n">
        <f aca="false">$M50-AE50+$K50</f>
        <v>57.0984</v>
      </c>
      <c r="AG50" s="544" t="n">
        <f aca="false">$M50 - AD50 + (($K50) + ($L50))/2</f>
        <v>108.797592904074</v>
      </c>
      <c r="AH50" s="523" t="n">
        <f aca="false">$M50-AC50+$L50</f>
        <v>155</v>
      </c>
      <c r="AI50" s="545" t="n">
        <f aca="false">AH50-AF50</f>
        <v>97.9016</v>
      </c>
      <c r="AJ50" s="542" t="n">
        <f aca="false">LANGHIAN_PARAM_GTS12!$E$176</f>
        <v>8.3028</v>
      </c>
      <c r="AK50" s="543" t="n">
        <f aca="false">LANGHIAN_PARAM_GTS12!$E$171</f>
        <v>24.8385833333333</v>
      </c>
      <c r="AL50" s="542" t="n">
        <f aca="false">LANGHIAN_PARAM_GTS12!$E$177</f>
        <v>41.5285</v>
      </c>
      <c r="AM50" s="523" t="n">
        <f aca="false">$M50-AL50+$K50</f>
        <v>49.4715</v>
      </c>
      <c r="AN50" s="544" t="n">
        <f aca="false">$M50 - AK50 + (($K50) + ($L50))/2</f>
        <v>83.6614166666667</v>
      </c>
      <c r="AO50" s="523" t="n">
        <f aca="false">$M50-AJ50+$L50</f>
        <v>117.6972</v>
      </c>
      <c r="AP50" s="545" t="n">
        <f aca="false">AO50-AM50</f>
        <v>68.2257</v>
      </c>
      <c r="AQ50" s="542" t="n">
        <f aca="false">LANGHIAN_PARAM_GTS12!$E$265</f>
        <v>-34</v>
      </c>
      <c r="AR50" s="543" t="n">
        <f aca="false">LANGHIAN_PARAM_GTS12!$E$260</f>
        <v>5.53660721597826</v>
      </c>
      <c r="AS50" s="542" t="n">
        <f aca="false">LANGHIAN_PARAM_GTS12!$E$266</f>
        <v>41.83955</v>
      </c>
      <c r="AT50" s="523" t="n">
        <f aca="false">$M50-AS50+$K50</f>
        <v>49.16045</v>
      </c>
      <c r="AU50" s="544" t="n">
        <f aca="false">$M50 - AR50 + (($K50) + ($L50))/2</f>
        <v>102.963392784022</v>
      </c>
      <c r="AV50" s="523" t="n">
        <f aca="false">$M50-AQ50+$L50</f>
        <v>160</v>
      </c>
      <c r="AW50" s="545" t="n">
        <f aca="false">AV50-AT50</f>
        <v>110.83955</v>
      </c>
      <c r="AX50" s="542" t="n">
        <f aca="false">LANGHIAN_PARAM_GTS12!$E$242</f>
        <v>-11</v>
      </c>
      <c r="AY50" s="543" t="n">
        <f aca="false">LANGHIAN_PARAM_GTS12!$E$237</f>
        <v>20.2</v>
      </c>
      <c r="AZ50" s="542" t="n">
        <f aca="false">LANGHIAN_PARAM_GTS12!$E$243</f>
        <v>50.2</v>
      </c>
      <c r="BA50" s="523" t="n">
        <f aca="false">$M50-AZ50+$K50</f>
        <v>40.8</v>
      </c>
      <c r="BB50" s="544" t="n">
        <f aca="false">$M50 - AY50 + (($K50) + ($L50))/2</f>
        <v>88.3</v>
      </c>
      <c r="BC50" s="523" t="n">
        <f aca="false">$M50-AX50+$L50</f>
        <v>137</v>
      </c>
      <c r="BD50" s="545" t="n">
        <f aca="false">BC50-BA50</f>
        <v>96.2</v>
      </c>
      <c r="BE50" s="542" t="n">
        <f aca="false">LANGHIAN_PARAM_GTS12!$E$303</f>
        <v>35.4300639999998</v>
      </c>
      <c r="BF50" s="543" t="n">
        <f aca="false">LANGHIAN_PARAM_GTS12!$E$293</f>
        <v>61.4333666666667</v>
      </c>
      <c r="BG50" s="542" t="n">
        <f aca="false">LANGHIAN_PARAM_GTS12!$E$304</f>
        <v>86.760971</v>
      </c>
      <c r="BH50" s="523" t="n">
        <f aca="false">$M50-BG50+$K50</f>
        <v>4.23902899999996</v>
      </c>
      <c r="BI50" s="544" t="n">
        <f aca="false">$M50 - BF50 + (($K50) + ($L50))/2</f>
        <v>47.0666333333333</v>
      </c>
      <c r="BJ50" s="523" t="n">
        <f aca="false">$M50-BE50+$L50</f>
        <v>90.5699360000002</v>
      </c>
      <c r="BK50" s="545" t="n">
        <f aca="false">BJ50-BH50</f>
        <v>86.3309070000003</v>
      </c>
      <c r="BL50" s="542" t="n">
        <f aca="false">LANGHIAN_PARAM_GTS12!$E$536</f>
        <v>14.9</v>
      </c>
      <c r="BM50" s="543" t="n">
        <f aca="false">LANGHIAN_PARAM_GTS12!$E$528</f>
        <v>27.9</v>
      </c>
      <c r="BN50" s="542" t="n">
        <f aca="false">LANGHIAN_PARAM_GTS12!$E$537</f>
        <v>43.4</v>
      </c>
      <c r="BO50" s="523" t="n">
        <f aca="false">$M50-BN50+$K50</f>
        <v>47.6</v>
      </c>
      <c r="BP50" s="544" t="n">
        <f aca="false">$M50 - BM50 + (($K50) + ($L50))/2</f>
        <v>80.6</v>
      </c>
      <c r="BQ50" s="523" t="n">
        <f aca="false">$M50-BL50+$L50</f>
        <v>111.1</v>
      </c>
      <c r="BR50" s="545" t="n">
        <f aca="false">BQ50-BO50</f>
        <v>63.5</v>
      </c>
      <c r="BS50" s="542" t="n">
        <f aca="false">LANGHIAN_PARAM_GTS12!$E$346</f>
        <v>-8.12</v>
      </c>
      <c r="BT50" s="543" t="n">
        <f aca="false">LANGHIAN_PARAM_GTS12!$E$336</f>
        <v>5.48377777777778</v>
      </c>
      <c r="BU50" s="542" t="n">
        <f aca="false">LANGHIAN_PARAM_GTS12!$E$347</f>
        <v>17.68</v>
      </c>
      <c r="BV50" s="523" t="n">
        <f aca="false">$M50-BU50+$K50</f>
        <v>73.32</v>
      </c>
      <c r="BW50" s="544" t="n">
        <f aca="false">$M50 - BT50 + (($K50) + ($L50))/2</f>
        <v>103.016222222222</v>
      </c>
      <c r="BX50" s="523" t="n">
        <f aca="false">$M50-BS50+$L50</f>
        <v>134.12</v>
      </c>
      <c r="BY50" s="545" t="n">
        <f aca="false">BX50-BV50</f>
        <v>60.8</v>
      </c>
      <c r="BZ50" s="595" t="n">
        <f aca="false">LANGHIAN_PARAM_GTS12!$E$384</f>
        <v>33</v>
      </c>
      <c r="CA50" s="596" t="n">
        <f aca="false">LANGHIAN_PARAM_GTS12!$E$383</f>
        <v>33</v>
      </c>
      <c r="CB50" s="595" t="n">
        <f aca="false">LANGHIAN_PARAM_GTS12!$E$385</f>
        <v>33</v>
      </c>
      <c r="CC50" s="597" t="n">
        <f aca="false">$M50-CB50+$K50</f>
        <v>58</v>
      </c>
      <c r="CD50" s="598" t="n">
        <f aca="false">$M50 - CA50 + (($K50) + ($L50))/2</f>
        <v>75.5</v>
      </c>
      <c r="CE50" s="597" t="n">
        <f aca="false">$M50-BZ50+$L50</f>
        <v>93</v>
      </c>
      <c r="CF50" s="599" t="n">
        <f aca="false">CE50-CC50</f>
        <v>35</v>
      </c>
      <c r="CG50" s="595" t="n">
        <f aca="false">LANGHIAN_PARAM_GTS12!$E$403</f>
        <v>-9</v>
      </c>
      <c r="CH50" s="596" t="n">
        <f aca="false">LANGHIAN_PARAM_GTS12!$E$402</f>
        <v>-9</v>
      </c>
      <c r="CI50" s="595" t="n">
        <f aca="false">LANGHIAN_PARAM_GTS12!$E$404</f>
        <v>-9</v>
      </c>
      <c r="CJ50" s="597" t="n">
        <f aca="false">$M50-CI50+$K50</f>
        <v>100</v>
      </c>
      <c r="CK50" s="598" t="n">
        <f aca="false">$M50 - CH50 + (($K50) + ($L50))/2</f>
        <v>117.5</v>
      </c>
      <c r="CL50" s="597" t="n">
        <f aca="false">$M50-CG50+$L50</f>
        <v>135</v>
      </c>
      <c r="CM50" s="599" t="n">
        <f aca="false">CL50-CJ50</f>
        <v>35</v>
      </c>
      <c r="CN50" s="546" t="n">
        <f aca="false">LANGHIAN_PARAM_GTS12!$E$426</f>
        <v>4</v>
      </c>
      <c r="CO50" s="547" t="n">
        <f aca="false">LANGHIAN_PARAM_GTS12!$E$425</f>
        <v>4</v>
      </c>
      <c r="CP50" s="546" t="n">
        <f aca="false">LANGHIAN_PARAM_GTS12!$E$427</f>
        <v>4</v>
      </c>
      <c r="CQ50" s="548" t="n">
        <f aca="false">$M50-CP50+$K50</f>
        <v>87</v>
      </c>
      <c r="CR50" s="549" t="n">
        <f aca="false">$M50 - CO50 + (($K50) + ($L50))/2</f>
        <v>104.5</v>
      </c>
      <c r="CS50" s="548" t="n">
        <f aca="false">$M50-CN50+$L50</f>
        <v>122</v>
      </c>
      <c r="CT50" s="550" t="n">
        <f aca="false">CS50-CQ50</f>
        <v>35</v>
      </c>
      <c r="CU50" s="546" t="n">
        <f aca="false">LANGHIAN_PARAM_GTS12!$E$449</f>
        <v>-1</v>
      </c>
      <c r="CV50" s="547" t="n">
        <f aca="false">LANGHIAN_PARAM_GTS12!$E$448</f>
        <v>-1</v>
      </c>
      <c r="CW50" s="546" t="n">
        <f aca="false">LANGHIAN_PARAM_GTS12!$E$450</f>
        <v>-1</v>
      </c>
      <c r="CX50" s="548" t="n">
        <f aca="false">$M50-CW50+$K50</f>
        <v>92</v>
      </c>
      <c r="CY50" s="549" t="n">
        <f aca="false">$M50 - CV50 + (($K50) + ($L50))/2</f>
        <v>109.5</v>
      </c>
      <c r="CZ50" s="548" t="n">
        <f aca="false">$M50-CU50+$L50</f>
        <v>127</v>
      </c>
      <c r="DA50" s="550" t="n">
        <f aca="false">CZ50-CX50</f>
        <v>35</v>
      </c>
      <c r="DB50" s="542" t="n">
        <f aca="false">LANGHIAN_PARAM_GTS12!$E$489</f>
        <v>-14.6</v>
      </c>
      <c r="DC50" s="543" t="n">
        <f aca="false">LANGHIAN_PARAM_GTS12!$E$481</f>
        <v>1.767055875</v>
      </c>
      <c r="DD50" s="542" t="n">
        <f aca="false">LANGHIAN_PARAM_GTS12!$E$490</f>
        <v>33</v>
      </c>
      <c r="DE50" s="523" t="n">
        <f aca="false">$M50-DD50+$K50</f>
        <v>58</v>
      </c>
      <c r="DF50" s="544" t="n">
        <f aca="false">$M50 - DC50 + (($K50) + ($L50))/2</f>
        <v>106.732944125</v>
      </c>
      <c r="DG50" s="523" t="n">
        <f aca="false">$M50-DB50+$L50</f>
        <v>140.6</v>
      </c>
      <c r="DH50" s="545" t="n">
        <f aca="false">DG50-DE50</f>
        <v>82.6</v>
      </c>
    </row>
    <row r="51" customFormat="false" ht="22.5" hidden="false" customHeight="false" outlineLevel="0" collapsed="false">
      <c r="B51" s="605" t="s">
        <v>608</v>
      </c>
      <c r="C51" s="606" t="s">
        <v>609</v>
      </c>
      <c r="D51" s="607" t="n">
        <v>47.51089382</v>
      </c>
      <c r="E51" s="607" t="n">
        <v>0.11386018</v>
      </c>
      <c r="F51" s="608" t="s">
        <v>488</v>
      </c>
      <c r="G51" s="606" t="s">
        <v>493</v>
      </c>
      <c r="H51" s="608" t="n">
        <v>11.6</v>
      </c>
      <c r="I51" s="608" t="n">
        <v>16</v>
      </c>
      <c r="J51" s="608" t="s">
        <v>332</v>
      </c>
      <c r="K51" s="608" t="n">
        <v>15</v>
      </c>
      <c r="L51" s="608" t="n">
        <v>50</v>
      </c>
      <c r="M51" s="609" t="n">
        <v>73.85</v>
      </c>
      <c r="N51" s="541" t="s">
        <v>610</v>
      </c>
      <c r="O51" s="542" t="n">
        <f aca="false">LANGHIAN_PARAM_GTS12!$E$89</f>
        <v>24.65</v>
      </c>
      <c r="P51" s="543" t="n">
        <f aca="false">LANGHIAN_PARAM_GTS12!$E$84</f>
        <v>91.3445161290322</v>
      </c>
      <c r="Q51" s="542" t="n">
        <f aca="false">LANGHIAN_PARAM_GTS12!$E$90</f>
        <v>158.23</v>
      </c>
      <c r="R51" s="523" t="n">
        <f aca="false">$M51-Q51+$K51</f>
        <v>-69.38</v>
      </c>
      <c r="S51" s="544" t="n">
        <f aca="false">$M51 - P51 + (($K51) + ($L51))/2</f>
        <v>15.0054838709678</v>
      </c>
      <c r="T51" s="523" t="n">
        <f aca="false">$M51-O51+$L51</f>
        <v>99.2</v>
      </c>
      <c r="U51" s="545" t="n">
        <f aca="false">T51-R51</f>
        <v>168.58</v>
      </c>
      <c r="V51" s="542" t="n">
        <f aca="false">LANGHIAN_PARAM_GTS12!$E$58</f>
        <v>66.0846</v>
      </c>
      <c r="W51" s="543" t="n">
        <f aca="false">LANGHIAN_PARAM_GTS12!$E$53</f>
        <v>103.552</v>
      </c>
      <c r="X51" s="542" t="n">
        <f aca="false">LANGHIAN_PARAM_GTS12!$E$59</f>
        <v>138.355</v>
      </c>
      <c r="Y51" s="523" t="n">
        <f aca="false">$M51-X51+$K51</f>
        <v>-49.505</v>
      </c>
      <c r="Z51" s="544" t="n">
        <f aca="false">$M51 - W51 + (($K51) + ($L51))/2</f>
        <v>2.79799999999999</v>
      </c>
      <c r="AA51" s="523" t="n">
        <f aca="false">$M51-V51+$L51</f>
        <v>57.7654</v>
      </c>
      <c r="AB51" s="545" t="n">
        <f aca="false">AA51-Y51</f>
        <v>107.2704</v>
      </c>
      <c r="AC51" s="542" t="n">
        <f aca="false">LANGHIAN_PARAM_GTS12!$E$149</f>
        <v>-29</v>
      </c>
      <c r="AD51" s="543" t="n">
        <f aca="false">LANGHIAN_PARAM_GTS12!$E$144</f>
        <v>-0.297592904074468</v>
      </c>
      <c r="AE51" s="542" t="n">
        <f aca="false">LANGHIAN_PARAM_GTS12!$E$150</f>
        <v>33.9016</v>
      </c>
      <c r="AF51" s="523" t="n">
        <f aca="false">$M51-AE51+$K51</f>
        <v>54.9484</v>
      </c>
      <c r="AG51" s="544" t="n">
        <f aca="false">$M51 - AD51 + (($K51) + ($L51))/2</f>
        <v>106.647592904074</v>
      </c>
      <c r="AH51" s="523" t="n">
        <f aca="false">$M51-AC51+$L51</f>
        <v>152.85</v>
      </c>
      <c r="AI51" s="545" t="n">
        <f aca="false">AH51-AF51</f>
        <v>97.9016</v>
      </c>
      <c r="AJ51" s="542" t="n">
        <f aca="false">LANGHIAN_PARAM_GTS12!$E$176</f>
        <v>8.3028</v>
      </c>
      <c r="AK51" s="543" t="n">
        <f aca="false">LANGHIAN_PARAM_GTS12!$E$171</f>
        <v>24.8385833333333</v>
      </c>
      <c r="AL51" s="542" t="n">
        <f aca="false">LANGHIAN_PARAM_GTS12!$E$177</f>
        <v>41.5285</v>
      </c>
      <c r="AM51" s="523" t="n">
        <f aca="false">$M51-AL51+$K51</f>
        <v>47.3215</v>
      </c>
      <c r="AN51" s="544" t="n">
        <f aca="false">$M51 - AK51 + (($K51) + ($L51))/2</f>
        <v>81.5114166666667</v>
      </c>
      <c r="AO51" s="523" t="n">
        <f aca="false">$M51-AJ51+$L51</f>
        <v>115.5472</v>
      </c>
      <c r="AP51" s="545" t="n">
        <f aca="false">AO51-AM51</f>
        <v>68.2257</v>
      </c>
      <c r="AQ51" s="542" t="n">
        <f aca="false">LANGHIAN_PARAM_GTS12!$E$265</f>
        <v>-34</v>
      </c>
      <c r="AR51" s="543" t="n">
        <f aca="false">LANGHIAN_PARAM_GTS12!$E$260</f>
        <v>5.53660721597826</v>
      </c>
      <c r="AS51" s="542" t="n">
        <f aca="false">LANGHIAN_PARAM_GTS12!$E$266</f>
        <v>41.83955</v>
      </c>
      <c r="AT51" s="523" t="n">
        <f aca="false">$M51-AS51+$K51</f>
        <v>47.01045</v>
      </c>
      <c r="AU51" s="544" t="n">
        <f aca="false">$M51 - AR51 + (($K51) + ($L51))/2</f>
        <v>100.813392784022</v>
      </c>
      <c r="AV51" s="523" t="n">
        <f aca="false">$M51-AQ51+$L51</f>
        <v>157.85</v>
      </c>
      <c r="AW51" s="545" t="n">
        <f aca="false">AV51-AT51</f>
        <v>110.83955</v>
      </c>
      <c r="AX51" s="542" t="n">
        <f aca="false">LANGHIAN_PARAM_GTS12!$E$242</f>
        <v>-11</v>
      </c>
      <c r="AY51" s="543" t="n">
        <f aca="false">LANGHIAN_PARAM_GTS12!$E$237</f>
        <v>20.2</v>
      </c>
      <c r="AZ51" s="542" t="n">
        <f aca="false">LANGHIAN_PARAM_GTS12!$E$243</f>
        <v>50.2</v>
      </c>
      <c r="BA51" s="523" t="n">
        <f aca="false">$M51-AZ51+$K51</f>
        <v>38.65</v>
      </c>
      <c r="BB51" s="544" t="n">
        <f aca="false">$M51 - AY51 + (($K51) + ($L51))/2</f>
        <v>86.15</v>
      </c>
      <c r="BC51" s="523" t="n">
        <f aca="false">$M51-AX51+$L51</f>
        <v>134.85</v>
      </c>
      <c r="BD51" s="545" t="n">
        <f aca="false">BC51-BA51</f>
        <v>96.2</v>
      </c>
      <c r="BE51" s="542" t="n">
        <f aca="false">LANGHIAN_PARAM_GTS12!$E$303</f>
        <v>35.4300639999998</v>
      </c>
      <c r="BF51" s="543" t="n">
        <f aca="false">LANGHIAN_PARAM_GTS12!$E$293</f>
        <v>61.4333666666667</v>
      </c>
      <c r="BG51" s="542" t="n">
        <f aca="false">LANGHIAN_PARAM_GTS12!$E$304</f>
        <v>86.760971</v>
      </c>
      <c r="BH51" s="523" t="n">
        <f aca="false">$M51-BG51+$K51</f>
        <v>2.08902899999995</v>
      </c>
      <c r="BI51" s="544" t="n">
        <f aca="false">$M51 - BF51 + (($K51) + ($L51))/2</f>
        <v>44.9166333333333</v>
      </c>
      <c r="BJ51" s="523" t="n">
        <f aca="false">$M51-BE51+$L51</f>
        <v>88.4199360000002</v>
      </c>
      <c r="BK51" s="545" t="n">
        <f aca="false">BJ51-BH51</f>
        <v>86.3309070000003</v>
      </c>
      <c r="BL51" s="542" t="n">
        <f aca="false">LANGHIAN_PARAM_GTS12!$E$536</f>
        <v>14.9</v>
      </c>
      <c r="BM51" s="543" t="n">
        <f aca="false">LANGHIAN_PARAM_GTS12!$E$528</f>
        <v>27.9</v>
      </c>
      <c r="BN51" s="542" t="n">
        <f aca="false">LANGHIAN_PARAM_GTS12!$E$537</f>
        <v>43.4</v>
      </c>
      <c r="BO51" s="523" t="n">
        <f aca="false">$M51-BN51+$K51</f>
        <v>45.45</v>
      </c>
      <c r="BP51" s="544" t="n">
        <f aca="false">$M51 - BM51 + (($K51) + ($L51))/2</f>
        <v>78.45</v>
      </c>
      <c r="BQ51" s="523" t="n">
        <f aca="false">$M51-BL51+$L51</f>
        <v>108.95</v>
      </c>
      <c r="BR51" s="545" t="n">
        <f aca="false">BQ51-BO51</f>
        <v>63.5</v>
      </c>
      <c r="BS51" s="542" t="n">
        <f aca="false">LANGHIAN_PARAM_GTS12!$E$346</f>
        <v>-8.12</v>
      </c>
      <c r="BT51" s="543" t="n">
        <f aca="false">LANGHIAN_PARAM_GTS12!$E$336</f>
        <v>5.48377777777778</v>
      </c>
      <c r="BU51" s="542" t="n">
        <f aca="false">LANGHIAN_PARAM_GTS12!$E$347</f>
        <v>17.68</v>
      </c>
      <c r="BV51" s="523" t="n">
        <f aca="false">$M51-BU51+$K51</f>
        <v>71.17</v>
      </c>
      <c r="BW51" s="544" t="n">
        <f aca="false">$M51 - BT51 + (($K51) + ($L51))/2</f>
        <v>100.866222222222</v>
      </c>
      <c r="BX51" s="523" t="n">
        <f aca="false">$M51-BS51+$L51</f>
        <v>131.97</v>
      </c>
      <c r="BY51" s="545" t="n">
        <f aca="false">BX51-BV51</f>
        <v>60.8</v>
      </c>
      <c r="BZ51" s="595" t="n">
        <f aca="false">LANGHIAN_PARAM_GTS12!$E$384</f>
        <v>33</v>
      </c>
      <c r="CA51" s="596" t="n">
        <f aca="false">LANGHIAN_PARAM_GTS12!$E$383</f>
        <v>33</v>
      </c>
      <c r="CB51" s="595" t="n">
        <f aca="false">LANGHIAN_PARAM_GTS12!$E$385</f>
        <v>33</v>
      </c>
      <c r="CC51" s="597" t="n">
        <f aca="false">$M51-CB51+$K51</f>
        <v>55.85</v>
      </c>
      <c r="CD51" s="598" t="n">
        <f aca="false">$M51 - CA51 + (($K51) + ($L51))/2</f>
        <v>73.35</v>
      </c>
      <c r="CE51" s="597" t="n">
        <f aca="false">$M51-BZ51+$L51</f>
        <v>90.85</v>
      </c>
      <c r="CF51" s="599" t="n">
        <f aca="false">CE51-CC51</f>
        <v>35</v>
      </c>
      <c r="CG51" s="595" t="n">
        <f aca="false">LANGHIAN_PARAM_GTS12!$E$403</f>
        <v>-9</v>
      </c>
      <c r="CH51" s="596" t="n">
        <f aca="false">LANGHIAN_PARAM_GTS12!$E$402</f>
        <v>-9</v>
      </c>
      <c r="CI51" s="595" t="n">
        <f aca="false">LANGHIAN_PARAM_GTS12!$E$404</f>
        <v>-9</v>
      </c>
      <c r="CJ51" s="597" t="n">
        <f aca="false">$M51-CI51+$K51</f>
        <v>97.85</v>
      </c>
      <c r="CK51" s="598" t="n">
        <f aca="false">$M51 - CH51 + (($K51) + ($L51))/2</f>
        <v>115.35</v>
      </c>
      <c r="CL51" s="597" t="n">
        <f aca="false">$M51-CG51+$L51</f>
        <v>132.85</v>
      </c>
      <c r="CM51" s="599" t="n">
        <f aca="false">CL51-CJ51</f>
        <v>35</v>
      </c>
      <c r="CN51" s="546" t="n">
        <f aca="false">LANGHIAN_PARAM_GTS12!$E$426</f>
        <v>4</v>
      </c>
      <c r="CO51" s="547" t="n">
        <f aca="false">LANGHIAN_PARAM_GTS12!$E$425</f>
        <v>4</v>
      </c>
      <c r="CP51" s="546" t="n">
        <f aca="false">LANGHIAN_PARAM_GTS12!$E$427</f>
        <v>4</v>
      </c>
      <c r="CQ51" s="548" t="n">
        <f aca="false">$M51-CP51+$K51</f>
        <v>84.85</v>
      </c>
      <c r="CR51" s="549" t="n">
        <f aca="false">$M51 - CO51 + (($K51) + ($L51))/2</f>
        <v>102.35</v>
      </c>
      <c r="CS51" s="548" t="n">
        <f aca="false">$M51-CN51+$L51</f>
        <v>119.85</v>
      </c>
      <c r="CT51" s="550" t="n">
        <f aca="false">CS51-CQ51</f>
        <v>35</v>
      </c>
      <c r="CU51" s="546" t="n">
        <f aca="false">LANGHIAN_PARAM_GTS12!$E$449</f>
        <v>-1</v>
      </c>
      <c r="CV51" s="547" t="n">
        <f aca="false">LANGHIAN_PARAM_GTS12!$E$448</f>
        <v>-1</v>
      </c>
      <c r="CW51" s="546" t="n">
        <f aca="false">LANGHIAN_PARAM_GTS12!$E$450</f>
        <v>-1</v>
      </c>
      <c r="CX51" s="548" t="n">
        <f aca="false">$M51-CW51+$K51</f>
        <v>89.85</v>
      </c>
      <c r="CY51" s="549" t="n">
        <f aca="false">$M51 - CV51 + (($K51) + ($L51))/2</f>
        <v>107.35</v>
      </c>
      <c r="CZ51" s="548" t="n">
        <f aca="false">$M51-CU51+$L51</f>
        <v>124.85</v>
      </c>
      <c r="DA51" s="550" t="n">
        <f aca="false">CZ51-CX51</f>
        <v>35</v>
      </c>
      <c r="DB51" s="542" t="n">
        <f aca="false">LANGHIAN_PARAM_GTS12!$E$489</f>
        <v>-14.6</v>
      </c>
      <c r="DC51" s="543" t="n">
        <f aca="false">LANGHIAN_PARAM_GTS12!$E$481</f>
        <v>1.767055875</v>
      </c>
      <c r="DD51" s="542" t="n">
        <f aca="false">LANGHIAN_PARAM_GTS12!$E$490</f>
        <v>33</v>
      </c>
      <c r="DE51" s="523" t="n">
        <f aca="false">$M51-DD51+$K51</f>
        <v>55.85</v>
      </c>
      <c r="DF51" s="544" t="n">
        <f aca="false">$M51 - DC51 + (($K51) + ($L51))/2</f>
        <v>104.582944125</v>
      </c>
      <c r="DG51" s="523" t="n">
        <f aca="false">$M51-DB51+$L51</f>
        <v>138.45</v>
      </c>
      <c r="DH51" s="545" t="n">
        <f aca="false">DG51-DE51</f>
        <v>82.6</v>
      </c>
    </row>
    <row r="52" customFormat="false" ht="33.75" hidden="false" customHeight="false" outlineLevel="0" collapsed="false">
      <c r="B52" s="536" t="s">
        <v>611</v>
      </c>
      <c r="C52" s="539" t="s">
        <v>612</v>
      </c>
      <c r="D52" s="538" t="n">
        <v>47.5002437</v>
      </c>
      <c r="E52" s="538" t="n">
        <v>0.15958401</v>
      </c>
      <c r="F52" s="537" t="s">
        <v>488</v>
      </c>
      <c r="G52" s="539" t="s">
        <v>493</v>
      </c>
      <c r="H52" s="537" t="n">
        <v>11.6</v>
      </c>
      <c r="I52" s="537" t="n">
        <v>16</v>
      </c>
      <c r="J52" s="537" t="s">
        <v>332</v>
      </c>
      <c r="K52" s="537" t="n">
        <v>15</v>
      </c>
      <c r="L52" s="537" t="n">
        <v>50</v>
      </c>
      <c r="M52" s="603" t="n">
        <v>75.8</v>
      </c>
      <c r="N52" s="541" t="s">
        <v>613</v>
      </c>
      <c r="O52" s="542" t="n">
        <f aca="false">LANGHIAN_PARAM_GTS12!$E$89</f>
        <v>24.65</v>
      </c>
      <c r="P52" s="543" t="n">
        <f aca="false">LANGHIAN_PARAM_GTS12!$E$84</f>
        <v>91.3445161290322</v>
      </c>
      <c r="Q52" s="542" t="n">
        <f aca="false">LANGHIAN_PARAM_GTS12!$E$90</f>
        <v>158.23</v>
      </c>
      <c r="R52" s="523" t="n">
        <f aca="false">$M52-Q52+$K52</f>
        <v>-67.43</v>
      </c>
      <c r="S52" s="544" t="n">
        <f aca="false">$M52 - P52 + (($K52) + ($L52))/2</f>
        <v>16.9554838709678</v>
      </c>
      <c r="T52" s="523" t="n">
        <f aca="false">$M52-O52+$L52</f>
        <v>101.15</v>
      </c>
      <c r="U52" s="545" t="n">
        <f aca="false">T52-R52</f>
        <v>168.58</v>
      </c>
      <c r="V52" s="542" t="n">
        <f aca="false">LANGHIAN_PARAM_GTS12!$E$58</f>
        <v>66.0846</v>
      </c>
      <c r="W52" s="543" t="n">
        <f aca="false">LANGHIAN_PARAM_GTS12!$E$53</f>
        <v>103.552</v>
      </c>
      <c r="X52" s="542" t="n">
        <f aca="false">LANGHIAN_PARAM_GTS12!$E$59</f>
        <v>138.355</v>
      </c>
      <c r="Y52" s="523" t="n">
        <f aca="false">$M52-X52+$K52</f>
        <v>-47.555</v>
      </c>
      <c r="Z52" s="544" t="n">
        <f aca="false">$M52 - W52 + (($K52) + ($L52))/2</f>
        <v>4.74799999999999</v>
      </c>
      <c r="AA52" s="523" t="n">
        <f aca="false">$M52-V52+$L52</f>
        <v>59.7154</v>
      </c>
      <c r="AB52" s="545" t="n">
        <f aca="false">AA52-Y52</f>
        <v>107.2704</v>
      </c>
      <c r="AC52" s="542" t="n">
        <f aca="false">LANGHIAN_PARAM_GTS12!$E$149</f>
        <v>-29</v>
      </c>
      <c r="AD52" s="543" t="n">
        <f aca="false">LANGHIAN_PARAM_GTS12!$E$144</f>
        <v>-0.297592904074468</v>
      </c>
      <c r="AE52" s="542" t="n">
        <f aca="false">LANGHIAN_PARAM_GTS12!$E$150</f>
        <v>33.9016</v>
      </c>
      <c r="AF52" s="523" t="n">
        <f aca="false">$M52-AE52+$K52</f>
        <v>56.8984</v>
      </c>
      <c r="AG52" s="544" t="n">
        <f aca="false">$M52 - AD52 + (($K52) + ($L52))/2</f>
        <v>108.597592904074</v>
      </c>
      <c r="AH52" s="523" t="n">
        <f aca="false">$M52-AC52+$L52</f>
        <v>154.8</v>
      </c>
      <c r="AI52" s="545" t="n">
        <f aca="false">AH52-AF52</f>
        <v>97.9016</v>
      </c>
      <c r="AJ52" s="542" t="n">
        <f aca="false">LANGHIAN_PARAM_GTS12!$E$176</f>
        <v>8.3028</v>
      </c>
      <c r="AK52" s="543" t="n">
        <f aca="false">LANGHIAN_PARAM_GTS12!$E$171</f>
        <v>24.8385833333333</v>
      </c>
      <c r="AL52" s="542" t="n">
        <f aca="false">LANGHIAN_PARAM_GTS12!$E$177</f>
        <v>41.5285</v>
      </c>
      <c r="AM52" s="523" t="n">
        <f aca="false">$M52-AL52+$K52</f>
        <v>49.2715</v>
      </c>
      <c r="AN52" s="544" t="n">
        <f aca="false">$M52 - AK52 + (($K52) + ($L52))/2</f>
        <v>83.4614166666667</v>
      </c>
      <c r="AO52" s="523" t="n">
        <f aca="false">$M52-AJ52+$L52</f>
        <v>117.4972</v>
      </c>
      <c r="AP52" s="545" t="n">
        <f aca="false">AO52-AM52</f>
        <v>68.2257</v>
      </c>
      <c r="AQ52" s="542" t="n">
        <f aca="false">LANGHIAN_PARAM_GTS12!$E$265</f>
        <v>-34</v>
      </c>
      <c r="AR52" s="543" t="n">
        <f aca="false">LANGHIAN_PARAM_GTS12!$E$260</f>
        <v>5.53660721597826</v>
      </c>
      <c r="AS52" s="542" t="n">
        <f aca="false">LANGHIAN_PARAM_GTS12!$E$266</f>
        <v>41.83955</v>
      </c>
      <c r="AT52" s="523" t="n">
        <f aca="false">$M52-AS52+$K52</f>
        <v>48.96045</v>
      </c>
      <c r="AU52" s="544" t="n">
        <f aca="false">$M52 - AR52 + (($K52) + ($L52))/2</f>
        <v>102.763392784022</v>
      </c>
      <c r="AV52" s="523" t="n">
        <f aca="false">$M52-AQ52+$L52</f>
        <v>159.8</v>
      </c>
      <c r="AW52" s="545" t="n">
        <f aca="false">AV52-AT52</f>
        <v>110.83955</v>
      </c>
      <c r="AX52" s="542" t="n">
        <f aca="false">LANGHIAN_PARAM_GTS12!$E$242</f>
        <v>-11</v>
      </c>
      <c r="AY52" s="543" t="n">
        <f aca="false">LANGHIAN_PARAM_GTS12!$E$237</f>
        <v>20.2</v>
      </c>
      <c r="AZ52" s="542" t="n">
        <f aca="false">LANGHIAN_PARAM_GTS12!$E$243</f>
        <v>50.2</v>
      </c>
      <c r="BA52" s="523" t="n">
        <f aca="false">$M52-AZ52+$K52</f>
        <v>40.6</v>
      </c>
      <c r="BB52" s="544" t="n">
        <f aca="false">$M52 - AY52 + (($K52) + ($L52))/2</f>
        <v>88.1</v>
      </c>
      <c r="BC52" s="523" t="n">
        <f aca="false">$M52-AX52+$L52</f>
        <v>136.8</v>
      </c>
      <c r="BD52" s="545" t="n">
        <f aca="false">BC52-BA52</f>
        <v>96.2</v>
      </c>
      <c r="BE52" s="542" t="n">
        <f aca="false">LANGHIAN_PARAM_GTS12!$E$303</f>
        <v>35.4300639999998</v>
      </c>
      <c r="BF52" s="543" t="n">
        <f aca="false">LANGHIAN_PARAM_GTS12!$E$293</f>
        <v>61.4333666666667</v>
      </c>
      <c r="BG52" s="542" t="n">
        <f aca="false">LANGHIAN_PARAM_GTS12!$E$304</f>
        <v>86.760971</v>
      </c>
      <c r="BH52" s="523" t="n">
        <f aca="false">$M52-BG52+$K52</f>
        <v>4.03902899999996</v>
      </c>
      <c r="BI52" s="544" t="n">
        <f aca="false">$M52 - BF52 + (($K52) + ($L52))/2</f>
        <v>46.8666333333333</v>
      </c>
      <c r="BJ52" s="523" t="n">
        <f aca="false">$M52-BE52+$L52</f>
        <v>90.3699360000002</v>
      </c>
      <c r="BK52" s="545" t="n">
        <f aca="false">BJ52-BH52</f>
        <v>86.3309070000003</v>
      </c>
      <c r="BL52" s="542" t="n">
        <f aca="false">LANGHIAN_PARAM_GTS12!$E$536</f>
        <v>14.9</v>
      </c>
      <c r="BM52" s="543" t="n">
        <f aca="false">LANGHIAN_PARAM_GTS12!$E$528</f>
        <v>27.9</v>
      </c>
      <c r="BN52" s="542" t="n">
        <f aca="false">LANGHIAN_PARAM_GTS12!$E$537</f>
        <v>43.4</v>
      </c>
      <c r="BO52" s="523" t="n">
        <f aca="false">$M52-BN52+$K52</f>
        <v>47.4</v>
      </c>
      <c r="BP52" s="544" t="n">
        <f aca="false">$M52 - BM52 + (($K52) + ($L52))/2</f>
        <v>80.4</v>
      </c>
      <c r="BQ52" s="523" t="n">
        <f aca="false">$M52-BL52+$L52</f>
        <v>110.9</v>
      </c>
      <c r="BR52" s="545" t="n">
        <f aca="false">BQ52-BO52</f>
        <v>63.5</v>
      </c>
      <c r="BS52" s="542" t="n">
        <f aca="false">LANGHIAN_PARAM_GTS12!$E$346</f>
        <v>-8.12</v>
      </c>
      <c r="BT52" s="543" t="n">
        <f aca="false">LANGHIAN_PARAM_GTS12!$E$336</f>
        <v>5.48377777777778</v>
      </c>
      <c r="BU52" s="542" t="n">
        <f aca="false">LANGHIAN_PARAM_GTS12!$E$347</f>
        <v>17.68</v>
      </c>
      <c r="BV52" s="523" t="n">
        <f aca="false">$M52-BU52+$K52</f>
        <v>73.12</v>
      </c>
      <c r="BW52" s="544" t="n">
        <f aca="false">$M52 - BT52 + (($K52) + ($L52))/2</f>
        <v>102.816222222222</v>
      </c>
      <c r="BX52" s="523" t="n">
        <f aca="false">$M52-BS52+$L52</f>
        <v>133.92</v>
      </c>
      <c r="BY52" s="545" t="n">
        <f aca="false">BX52-BV52</f>
        <v>60.8</v>
      </c>
      <c r="BZ52" s="595" t="n">
        <f aca="false">LANGHIAN_PARAM_GTS12!$E$384</f>
        <v>33</v>
      </c>
      <c r="CA52" s="596" t="n">
        <f aca="false">LANGHIAN_PARAM_GTS12!$E$383</f>
        <v>33</v>
      </c>
      <c r="CB52" s="595" t="n">
        <f aca="false">LANGHIAN_PARAM_GTS12!$E$385</f>
        <v>33</v>
      </c>
      <c r="CC52" s="597" t="n">
        <f aca="false">$M52-CB52+$K52</f>
        <v>57.8</v>
      </c>
      <c r="CD52" s="598" t="n">
        <f aca="false">$M52 - CA52 + (($K52) + ($L52))/2</f>
        <v>75.3</v>
      </c>
      <c r="CE52" s="597" t="n">
        <f aca="false">$M52-BZ52+$L52</f>
        <v>92.8</v>
      </c>
      <c r="CF52" s="599" t="n">
        <f aca="false">CE52-CC52</f>
        <v>35</v>
      </c>
      <c r="CG52" s="595" t="n">
        <f aca="false">LANGHIAN_PARAM_GTS12!$E$403</f>
        <v>-9</v>
      </c>
      <c r="CH52" s="596" t="n">
        <f aca="false">LANGHIAN_PARAM_GTS12!$E$402</f>
        <v>-9</v>
      </c>
      <c r="CI52" s="595" t="n">
        <f aca="false">LANGHIAN_PARAM_GTS12!$E$404</f>
        <v>-9</v>
      </c>
      <c r="CJ52" s="597" t="n">
        <f aca="false">$M52-CI52+$K52</f>
        <v>99.8</v>
      </c>
      <c r="CK52" s="598" t="n">
        <f aca="false">$M52 - CH52 + (($K52) + ($L52))/2</f>
        <v>117.3</v>
      </c>
      <c r="CL52" s="597" t="n">
        <f aca="false">$M52-CG52+$L52</f>
        <v>134.8</v>
      </c>
      <c r="CM52" s="599" t="n">
        <f aca="false">CL52-CJ52</f>
        <v>35</v>
      </c>
      <c r="CN52" s="546" t="n">
        <f aca="false">LANGHIAN_PARAM_GTS12!$E$426</f>
        <v>4</v>
      </c>
      <c r="CO52" s="547" t="n">
        <f aca="false">LANGHIAN_PARAM_GTS12!$E$425</f>
        <v>4</v>
      </c>
      <c r="CP52" s="546" t="n">
        <f aca="false">LANGHIAN_PARAM_GTS12!$E$427</f>
        <v>4</v>
      </c>
      <c r="CQ52" s="548" t="n">
        <f aca="false">$M52-CP52+$K52</f>
        <v>86.8</v>
      </c>
      <c r="CR52" s="549" t="n">
        <f aca="false">$M52 - CO52 + (($K52) + ($L52))/2</f>
        <v>104.3</v>
      </c>
      <c r="CS52" s="548" t="n">
        <f aca="false">$M52-CN52+$L52</f>
        <v>121.8</v>
      </c>
      <c r="CT52" s="550" t="n">
        <f aca="false">CS52-CQ52</f>
        <v>35</v>
      </c>
      <c r="CU52" s="546" t="n">
        <f aca="false">LANGHIAN_PARAM_GTS12!$E$449</f>
        <v>-1</v>
      </c>
      <c r="CV52" s="547" t="n">
        <f aca="false">LANGHIAN_PARAM_GTS12!$E$448</f>
        <v>-1</v>
      </c>
      <c r="CW52" s="546" t="n">
        <f aca="false">LANGHIAN_PARAM_GTS12!$E$450</f>
        <v>-1</v>
      </c>
      <c r="CX52" s="548" t="n">
        <f aca="false">$M52-CW52+$K52</f>
        <v>91.8</v>
      </c>
      <c r="CY52" s="549" t="n">
        <f aca="false">$M52 - CV52 + (($K52) + ($L52))/2</f>
        <v>109.3</v>
      </c>
      <c r="CZ52" s="548" t="n">
        <f aca="false">$M52-CU52+$L52</f>
        <v>126.8</v>
      </c>
      <c r="DA52" s="550" t="n">
        <f aca="false">CZ52-CX52</f>
        <v>35</v>
      </c>
      <c r="DB52" s="542" t="n">
        <f aca="false">LANGHIAN_PARAM_GTS12!$E$489</f>
        <v>-14.6</v>
      </c>
      <c r="DC52" s="543" t="n">
        <f aca="false">LANGHIAN_PARAM_GTS12!$E$481</f>
        <v>1.767055875</v>
      </c>
      <c r="DD52" s="542" t="n">
        <f aca="false">LANGHIAN_PARAM_GTS12!$E$490</f>
        <v>33</v>
      </c>
      <c r="DE52" s="523" t="n">
        <f aca="false">$M52-DD52+$K52</f>
        <v>57.8</v>
      </c>
      <c r="DF52" s="544" t="n">
        <f aca="false">$M52 - DC52 + (($K52) + ($L52))/2</f>
        <v>106.532944125</v>
      </c>
      <c r="DG52" s="523" t="n">
        <f aca="false">$M52-DB52+$L52</f>
        <v>140.4</v>
      </c>
      <c r="DH52" s="545" t="n">
        <f aca="false">DG52-DE52</f>
        <v>82.6</v>
      </c>
    </row>
    <row r="53" customFormat="false" ht="22.5" hidden="false" customHeight="false" outlineLevel="0" collapsed="false">
      <c r="B53" s="536" t="s">
        <v>614</v>
      </c>
      <c r="C53" s="539" t="s">
        <v>615</v>
      </c>
      <c r="D53" s="538" t="n">
        <v>47.5002437</v>
      </c>
      <c r="E53" s="538" t="n">
        <v>0.15958401</v>
      </c>
      <c r="F53" s="537" t="s">
        <v>488</v>
      </c>
      <c r="G53" s="539" t="s">
        <v>493</v>
      </c>
      <c r="H53" s="537" t="n">
        <v>11.6</v>
      </c>
      <c r="I53" s="537" t="n">
        <v>16</v>
      </c>
      <c r="J53" s="537" t="s">
        <v>332</v>
      </c>
      <c r="K53" s="537" t="n">
        <v>15</v>
      </c>
      <c r="L53" s="537" t="n">
        <v>50</v>
      </c>
      <c r="M53" s="603" t="n">
        <v>72.6</v>
      </c>
      <c r="N53" s="541" t="s">
        <v>610</v>
      </c>
      <c r="O53" s="542" t="n">
        <f aca="false">LANGHIAN_PARAM_GTS12!$E$89</f>
        <v>24.65</v>
      </c>
      <c r="P53" s="543" t="n">
        <f aca="false">LANGHIAN_PARAM_GTS12!$E$84</f>
        <v>91.3445161290322</v>
      </c>
      <c r="Q53" s="542" t="n">
        <f aca="false">LANGHIAN_PARAM_GTS12!$E$90</f>
        <v>158.23</v>
      </c>
      <c r="R53" s="523" t="n">
        <f aca="false">$M53-Q53+$K53</f>
        <v>-70.63</v>
      </c>
      <c r="S53" s="544" t="n">
        <f aca="false">$M53 - P53 + (($K53) + ($L53))/2</f>
        <v>13.7554838709678</v>
      </c>
      <c r="T53" s="523" t="n">
        <f aca="false">$M53-O53+$L53</f>
        <v>97.95</v>
      </c>
      <c r="U53" s="545" t="n">
        <f aca="false">T53-R53</f>
        <v>168.58</v>
      </c>
      <c r="V53" s="542" t="n">
        <f aca="false">LANGHIAN_PARAM_GTS12!$E$58</f>
        <v>66.0846</v>
      </c>
      <c r="W53" s="543" t="n">
        <f aca="false">LANGHIAN_PARAM_GTS12!$E$53</f>
        <v>103.552</v>
      </c>
      <c r="X53" s="542" t="n">
        <f aca="false">LANGHIAN_PARAM_GTS12!$E$59</f>
        <v>138.355</v>
      </c>
      <c r="Y53" s="523" t="n">
        <f aca="false">$M53-X53+$K53</f>
        <v>-50.755</v>
      </c>
      <c r="Z53" s="544" t="n">
        <f aca="false">$M53 - W53 + (($K53) + ($L53))/2</f>
        <v>1.54799999999999</v>
      </c>
      <c r="AA53" s="523" t="n">
        <f aca="false">$M53-V53+$L53</f>
        <v>56.5154</v>
      </c>
      <c r="AB53" s="545" t="n">
        <f aca="false">AA53-Y53</f>
        <v>107.2704</v>
      </c>
      <c r="AC53" s="542" t="n">
        <f aca="false">LANGHIAN_PARAM_GTS12!$E$149</f>
        <v>-29</v>
      </c>
      <c r="AD53" s="543" t="n">
        <f aca="false">LANGHIAN_PARAM_GTS12!$E$144</f>
        <v>-0.297592904074468</v>
      </c>
      <c r="AE53" s="542" t="n">
        <f aca="false">LANGHIAN_PARAM_GTS12!$E$150</f>
        <v>33.9016</v>
      </c>
      <c r="AF53" s="523" t="n">
        <f aca="false">$M53-AE53+$K53</f>
        <v>53.6984</v>
      </c>
      <c r="AG53" s="544" t="n">
        <f aca="false">$M53 - AD53 + (($K53) + ($L53))/2</f>
        <v>105.397592904074</v>
      </c>
      <c r="AH53" s="523" t="n">
        <f aca="false">$M53-AC53+$L53</f>
        <v>151.6</v>
      </c>
      <c r="AI53" s="545" t="n">
        <f aca="false">AH53-AF53</f>
        <v>97.9016</v>
      </c>
      <c r="AJ53" s="542" t="n">
        <f aca="false">LANGHIAN_PARAM_GTS12!$E$176</f>
        <v>8.3028</v>
      </c>
      <c r="AK53" s="543" t="n">
        <f aca="false">LANGHIAN_PARAM_GTS12!$E$171</f>
        <v>24.8385833333333</v>
      </c>
      <c r="AL53" s="542" t="n">
        <f aca="false">LANGHIAN_PARAM_GTS12!$E$177</f>
        <v>41.5285</v>
      </c>
      <c r="AM53" s="523" t="n">
        <f aca="false">$M53-AL53+$K53</f>
        <v>46.0715</v>
      </c>
      <c r="AN53" s="544" t="n">
        <f aca="false">$M53 - AK53 + (($K53) + ($L53))/2</f>
        <v>80.2614166666667</v>
      </c>
      <c r="AO53" s="523" t="n">
        <f aca="false">$M53-AJ53+$L53</f>
        <v>114.2972</v>
      </c>
      <c r="AP53" s="545" t="n">
        <f aca="false">AO53-AM53</f>
        <v>68.2257</v>
      </c>
      <c r="AQ53" s="542" t="n">
        <f aca="false">LANGHIAN_PARAM_GTS12!$E$265</f>
        <v>-34</v>
      </c>
      <c r="AR53" s="543" t="n">
        <f aca="false">LANGHIAN_PARAM_GTS12!$E$260</f>
        <v>5.53660721597826</v>
      </c>
      <c r="AS53" s="542" t="n">
        <f aca="false">LANGHIAN_PARAM_GTS12!$E$266</f>
        <v>41.83955</v>
      </c>
      <c r="AT53" s="523" t="n">
        <f aca="false">$M53-AS53+$K53</f>
        <v>45.76045</v>
      </c>
      <c r="AU53" s="544" t="n">
        <f aca="false">$M53 - AR53 + (($K53) + ($L53))/2</f>
        <v>99.5633927840217</v>
      </c>
      <c r="AV53" s="523" t="n">
        <f aca="false">$M53-AQ53+$L53</f>
        <v>156.6</v>
      </c>
      <c r="AW53" s="545" t="n">
        <f aca="false">AV53-AT53</f>
        <v>110.83955</v>
      </c>
      <c r="AX53" s="542" t="n">
        <f aca="false">LANGHIAN_PARAM_GTS12!$E$242</f>
        <v>-11</v>
      </c>
      <c r="AY53" s="543" t="n">
        <f aca="false">LANGHIAN_PARAM_GTS12!$E$237</f>
        <v>20.2</v>
      </c>
      <c r="AZ53" s="542" t="n">
        <f aca="false">LANGHIAN_PARAM_GTS12!$E$243</f>
        <v>50.2</v>
      </c>
      <c r="BA53" s="523" t="n">
        <f aca="false">$M53-AZ53+$K53</f>
        <v>37.4</v>
      </c>
      <c r="BB53" s="544" t="n">
        <f aca="false">$M53 - AY53 + (($K53) + ($L53))/2</f>
        <v>84.9</v>
      </c>
      <c r="BC53" s="523" t="n">
        <f aca="false">$M53-AX53+$L53</f>
        <v>133.6</v>
      </c>
      <c r="BD53" s="545" t="n">
        <f aca="false">BC53-BA53</f>
        <v>96.2</v>
      </c>
      <c r="BE53" s="542" t="n">
        <f aca="false">LANGHIAN_PARAM_GTS12!$E$303</f>
        <v>35.4300639999998</v>
      </c>
      <c r="BF53" s="543" t="n">
        <f aca="false">LANGHIAN_PARAM_GTS12!$E$293</f>
        <v>61.4333666666667</v>
      </c>
      <c r="BG53" s="542" t="n">
        <f aca="false">LANGHIAN_PARAM_GTS12!$E$304</f>
        <v>86.760971</v>
      </c>
      <c r="BH53" s="523" t="n">
        <f aca="false">$M53-BG53+$K53</f>
        <v>0.839028999999954</v>
      </c>
      <c r="BI53" s="544" t="n">
        <f aca="false">$M53 - BF53 + (($K53) + ($L53))/2</f>
        <v>43.6666333333333</v>
      </c>
      <c r="BJ53" s="523" t="n">
        <f aca="false">$M53-BE53+$L53</f>
        <v>87.1699360000002</v>
      </c>
      <c r="BK53" s="545" t="n">
        <f aca="false">BJ53-BH53</f>
        <v>86.3309070000003</v>
      </c>
      <c r="BL53" s="542" t="n">
        <f aca="false">LANGHIAN_PARAM_GTS12!$E$536</f>
        <v>14.9</v>
      </c>
      <c r="BM53" s="543" t="n">
        <f aca="false">LANGHIAN_PARAM_GTS12!$E$528</f>
        <v>27.9</v>
      </c>
      <c r="BN53" s="542" t="n">
        <f aca="false">LANGHIAN_PARAM_GTS12!$E$537</f>
        <v>43.4</v>
      </c>
      <c r="BO53" s="523" t="n">
        <f aca="false">$M53-BN53+$K53</f>
        <v>44.2</v>
      </c>
      <c r="BP53" s="544" t="n">
        <f aca="false">$M53 - BM53 + (($K53) + ($L53))/2</f>
        <v>77.2</v>
      </c>
      <c r="BQ53" s="523" t="n">
        <f aca="false">$M53-BL53+$L53</f>
        <v>107.7</v>
      </c>
      <c r="BR53" s="545" t="n">
        <f aca="false">BQ53-BO53</f>
        <v>63.5</v>
      </c>
      <c r="BS53" s="542" t="n">
        <f aca="false">LANGHIAN_PARAM_GTS12!$E$346</f>
        <v>-8.12</v>
      </c>
      <c r="BT53" s="543" t="n">
        <f aca="false">LANGHIAN_PARAM_GTS12!$E$336</f>
        <v>5.48377777777778</v>
      </c>
      <c r="BU53" s="542" t="n">
        <f aca="false">LANGHIAN_PARAM_GTS12!$E$347</f>
        <v>17.68</v>
      </c>
      <c r="BV53" s="523" t="n">
        <f aca="false">$M53-BU53+$K53</f>
        <v>69.92</v>
      </c>
      <c r="BW53" s="544" t="n">
        <f aca="false">$M53 - BT53 + (($K53) + ($L53))/2</f>
        <v>99.6162222222222</v>
      </c>
      <c r="BX53" s="523" t="n">
        <f aca="false">$M53-BS53+$L53</f>
        <v>130.72</v>
      </c>
      <c r="BY53" s="545" t="n">
        <f aca="false">BX53-BV53</f>
        <v>60.8</v>
      </c>
      <c r="BZ53" s="595" t="n">
        <f aca="false">LANGHIAN_PARAM_GTS12!$E$384</f>
        <v>33</v>
      </c>
      <c r="CA53" s="596" t="n">
        <f aca="false">LANGHIAN_PARAM_GTS12!$E$383</f>
        <v>33</v>
      </c>
      <c r="CB53" s="595" t="n">
        <f aca="false">LANGHIAN_PARAM_GTS12!$E$385</f>
        <v>33</v>
      </c>
      <c r="CC53" s="597" t="n">
        <f aca="false">$M53-CB53+$K53</f>
        <v>54.6</v>
      </c>
      <c r="CD53" s="598" t="n">
        <f aca="false">$M53 - CA53 + (($K53) + ($L53))/2</f>
        <v>72.1</v>
      </c>
      <c r="CE53" s="597" t="n">
        <f aca="false">$M53-BZ53+$L53</f>
        <v>89.6</v>
      </c>
      <c r="CF53" s="599" t="n">
        <f aca="false">CE53-CC53</f>
        <v>35</v>
      </c>
      <c r="CG53" s="595" t="n">
        <f aca="false">LANGHIAN_PARAM_GTS12!$E$403</f>
        <v>-9</v>
      </c>
      <c r="CH53" s="596" t="n">
        <f aca="false">LANGHIAN_PARAM_GTS12!$E$402</f>
        <v>-9</v>
      </c>
      <c r="CI53" s="595" t="n">
        <f aca="false">LANGHIAN_PARAM_GTS12!$E$404</f>
        <v>-9</v>
      </c>
      <c r="CJ53" s="597" t="n">
        <f aca="false">$M53-CI53+$K53</f>
        <v>96.6</v>
      </c>
      <c r="CK53" s="598" t="n">
        <f aca="false">$M53 - CH53 + (($K53) + ($L53))/2</f>
        <v>114.1</v>
      </c>
      <c r="CL53" s="597" t="n">
        <f aca="false">$M53-CG53+$L53</f>
        <v>131.6</v>
      </c>
      <c r="CM53" s="599" t="n">
        <f aca="false">CL53-CJ53</f>
        <v>35</v>
      </c>
      <c r="CN53" s="546" t="n">
        <f aca="false">LANGHIAN_PARAM_GTS12!$E$426</f>
        <v>4</v>
      </c>
      <c r="CO53" s="547" t="n">
        <f aca="false">LANGHIAN_PARAM_GTS12!$E$425</f>
        <v>4</v>
      </c>
      <c r="CP53" s="546" t="n">
        <f aca="false">LANGHIAN_PARAM_GTS12!$E$427</f>
        <v>4</v>
      </c>
      <c r="CQ53" s="548" t="n">
        <f aca="false">$M53-CP53+$K53</f>
        <v>83.6</v>
      </c>
      <c r="CR53" s="549" t="n">
        <f aca="false">$M53 - CO53 + (($K53) + ($L53))/2</f>
        <v>101.1</v>
      </c>
      <c r="CS53" s="548" t="n">
        <f aca="false">$M53-CN53+$L53</f>
        <v>118.6</v>
      </c>
      <c r="CT53" s="550" t="n">
        <f aca="false">CS53-CQ53</f>
        <v>35</v>
      </c>
      <c r="CU53" s="546" t="n">
        <f aca="false">LANGHIAN_PARAM_GTS12!$E$449</f>
        <v>-1</v>
      </c>
      <c r="CV53" s="547" t="n">
        <f aca="false">LANGHIAN_PARAM_GTS12!$E$448</f>
        <v>-1</v>
      </c>
      <c r="CW53" s="546" t="n">
        <f aca="false">LANGHIAN_PARAM_GTS12!$E$450</f>
        <v>-1</v>
      </c>
      <c r="CX53" s="548" t="n">
        <f aca="false">$M53-CW53+$K53</f>
        <v>88.6</v>
      </c>
      <c r="CY53" s="549" t="n">
        <f aca="false">$M53 - CV53 + (($K53) + ($L53))/2</f>
        <v>106.1</v>
      </c>
      <c r="CZ53" s="548" t="n">
        <f aca="false">$M53-CU53+$L53</f>
        <v>123.6</v>
      </c>
      <c r="DA53" s="550" t="n">
        <f aca="false">CZ53-CX53</f>
        <v>35</v>
      </c>
      <c r="DB53" s="542" t="n">
        <f aca="false">LANGHIAN_PARAM_GTS12!$E$489</f>
        <v>-14.6</v>
      </c>
      <c r="DC53" s="543" t="n">
        <f aca="false">LANGHIAN_PARAM_GTS12!$E$481</f>
        <v>1.767055875</v>
      </c>
      <c r="DD53" s="542" t="n">
        <f aca="false">LANGHIAN_PARAM_GTS12!$E$490</f>
        <v>33</v>
      </c>
      <c r="DE53" s="523" t="n">
        <f aca="false">$M53-DD53+$K53</f>
        <v>54.6</v>
      </c>
      <c r="DF53" s="544" t="n">
        <f aca="false">$M53 - DC53 + (($K53) + ($L53))/2</f>
        <v>103.332944125</v>
      </c>
      <c r="DG53" s="523" t="n">
        <f aca="false">$M53-DB53+$L53</f>
        <v>137.2</v>
      </c>
      <c r="DH53" s="545" t="n">
        <f aca="false">DG53-DE53</f>
        <v>82.6</v>
      </c>
    </row>
    <row r="54" customFormat="false" ht="22.5" hidden="false" customHeight="false" outlineLevel="0" collapsed="false">
      <c r="B54" s="536" t="s">
        <v>616</v>
      </c>
      <c r="C54" s="539" t="s">
        <v>617</v>
      </c>
      <c r="D54" s="538" t="n">
        <v>47.13150169</v>
      </c>
      <c r="E54" s="538" t="n">
        <v>0.77997626</v>
      </c>
      <c r="F54" s="537" t="s">
        <v>488</v>
      </c>
      <c r="G54" s="539" t="s">
        <v>588</v>
      </c>
      <c r="H54" s="537" t="n">
        <v>11.6</v>
      </c>
      <c r="I54" s="537" t="n">
        <v>16</v>
      </c>
      <c r="J54" s="537" t="s">
        <v>324</v>
      </c>
      <c r="K54" s="537" t="n">
        <v>10</v>
      </c>
      <c r="L54" s="537" t="n">
        <v>30</v>
      </c>
      <c r="M54" s="603" t="n">
        <v>99</v>
      </c>
      <c r="N54" s="552" t="s">
        <v>618</v>
      </c>
      <c r="O54" s="542" t="n">
        <f aca="false">LANGHIAN_PARAM_GTS12!$E$89</f>
        <v>24.65</v>
      </c>
      <c r="P54" s="543" t="n">
        <f aca="false">LANGHIAN_PARAM_GTS12!$E$84</f>
        <v>91.3445161290322</v>
      </c>
      <c r="Q54" s="542" t="n">
        <f aca="false">LANGHIAN_PARAM_GTS12!$E$90</f>
        <v>158.23</v>
      </c>
      <c r="R54" s="523" t="n">
        <f aca="false">$M54-Q54+$K54</f>
        <v>-49.23</v>
      </c>
      <c r="S54" s="544" t="n">
        <f aca="false">$M54 - P54 + (($K54) + ($L54))/2</f>
        <v>27.6554838709678</v>
      </c>
      <c r="T54" s="523" t="n">
        <f aca="false">$M54-O54+$L54</f>
        <v>104.35</v>
      </c>
      <c r="U54" s="545" t="n">
        <f aca="false">T54-R54</f>
        <v>153.58</v>
      </c>
      <c r="V54" s="542" t="n">
        <f aca="false">LANGHIAN_PARAM_GTS12!$E$58</f>
        <v>66.0846</v>
      </c>
      <c r="W54" s="543" t="n">
        <f aca="false">LANGHIAN_PARAM_GTS12!$E$53</f>
        <v>103.552</v>
      </c>
      <c r="X54" s="542" t="n">
        <f aca="false">LANGHIAN_PARAM_GTS12!$E$59</f>
        <v>138.355</v>
      </c>
      <c r="Y54" s="523" t="n">
        <f aca="false">$M54-X54+$K54</f>
        <v>-29.355</v>
      </c>
      <c r="Z54" s="544" t="n">
        <f aca="false">$M54 - W54 + (($K54) + ($L54))/2</f>
        <v>15.448</v>
      </c>
      <c r="AA54" s="523" t="n">
        <f aca="false">$M54-V54+$L54</f>
        <v>62.9154</v>
      </c>
      <c r="AB54" s="545" t="n">
        <f aca="false">AA54-Y54</f>
        <v>92.2704</v>
      </c>
      <c r="AC54" s="542" t="n">
        <f aca="false">LANGHIAN_PARAM_GTS12!$E$149</f>
        <v>-29</v>
      </c>
      <c r="AD54" s="543" t="n">
        <f aca="false">LANGHIAN_PARAM_GTS12!$E$144</f>
        <v>-0.297592904074468</v>
      </c>
      <c r="AE54" s="542" t="n">
        <f aca="false">LANGHIAN_PARAM_GTS12!$E$150</f>
        <v>33.9016</v>
      </c>
      <c r="AF54" s="523" t="n">
        <f aca="false">$M54-AE54+$K54</f>
        <v>75.0984</v>
      </c>
      <c r="AG54" s="544" t="n">
        <f aca="false">$M54 - AD54 + (($K54) + ($L54))/2</f>
        <v>119.297592904074</v>
      </c>
      <c r="AH54" s="523" t="n">
        <f aca="false">$M54-AC54+$L54</f>
        <v>158</v>
      </c>
      <c r="AI54" s="545" t="n">
        <f aca="false">AH54-AF54</f>
        <v>82.9016</v>
      </c>
      <c r="AJ54" s="542" t="n">
        <f aca="false">LANGHIAN_PARAM_GTS12!$E$176</f>
        <v>8.3028</v>
      </c>
      <c r="AK54" s="543" t="n">
        <f aca="false">LANGHIAN_PARAM_GTS12!$E$171</f>
        <v>24.8385833333333</v>
      </c>
      <c r="AL54" s="542" t="n">
        <f aca="false">LANGHIAN_PARAM_GTS12!$E$177</f>
        <v>41.5285</v>
      </c>
      <c r="AM54" s="523" t="n">
        <f aca="false">$M54-AL54+$K54</f>
        <v>67.4715</v>
      </c>
      <c r="AN54" s="544" t="n">
        <f aca="false">$M54 - AK54 + (($K54) + ($L54))/2</f>
        <v>94.1614166666667</v>
      </c>
      <c r="AO54" s="523" t="n">
        <f aca="false">$M54-AJ54+$L54</f>
        <v>120.6972</v>
      </c>
      <c r="AP54" s="545" t="n">
        <f aca="false">AO54-AM54</f>
        <v>53.2257</v>
      </c>
      <c r="AQ54" s="542" t="n">
        <f aca="false">LANGHIAN_PARAM_GTS12!$E$265</f>
        <v>-34</v>
      </c>
      <c r="AR54" s="543" t="n">
        <f aca="false">LANGHIAN_PARAM_GTS12!$E$260</f>
        <v>5.53660721597826</v>
      </c>
      <c r="AS54" s="542" t="n">
        <f aca="false">LANGHIAN_PARAM_GTS12!$E$266</f>
        <v>41.83955</v>
      </c>
      <c r="AT54" s="523" t="n">
        <f aca="false">$M54-AS54+$K54</f>
        <v>67.16045</v>
      </c>
      <c r="AU54" s="544" t="n">
        <f aca="false">$M54 - AR54 + (($K54) + ($L54))/2</f>
        <v>113.463392784022</v>
      </c>
      <c r="AV54" s="523" t="n">
        <f aca="false">$M54-AQ54+$L54</f>
        <v>163</v>
      </c>
      <c r="AW54" s="545" t="n">
        <f aca="false">AV54-AT54</f>
        <v>95.83955</v>
      </c>
      <c r="AX54" s="542" t="n">
        <f aca="false">LANGHIAN_PARAM_GTS12!$E$242</f>
        <v>-11</v>
      </c>
      <c r="AY54" s="543" t="n">
        <f aca="false">LANGHIAN_PARAM_GTS12!$E$237</f>
        <v>20.2</v>
      </c>
      <c r="AZ54" s="542" t="n">
        <f aca="false">LANGHIAN_PARAM_GTS12!$E$243</f>
        <v>50.2</v>
      </c>
      <c r="BA54" s="523" t="n">
        <f aca="false">$M54-AZ54+$K54</f>
        <v>58.8</v>
      </c>
      <c r="BB54" s="544" t="n">
        <f aca="false">$M54 - AY54 + (($K54) + ($L54))/2</f>
        <v>98.8</v>
      </c>
      <c r="BC54" s="523" t="n">
        <f aca="false">$M54-AX54+$L54</f>
        <v>140</v>
      </c>
      <c r="BD54" s="545" t="n">
        <f aca="false">BC54-BA54</f>
        <v>81.2</v>
      </c>
      <c r="BE54" s="542" t="n">
        <f aca="false">LANGHIAN_PARAM_GTS12!$E$303</f>
        <v>35.4300639999998</v>
      </c>
      <c r="BF54" s="543" t="n">
        <f aca="false">LANGHIAN_PARAM_GTS12!$E$293</f>
        <v>61.4333666666667</v>
      </c>
      <c r="BG54" s="542" t="n">
        <f aca="false">LANGHIAN_PARAM_GTS12!$E$304</f>
        <v>86.760971</v>
      </c>
      <c r="BH54" s="523" t="n">
        <f aca="false">$M54-BG54+$K54</f>
        <v>22.239029</v>
      </c>
      <c r="BI54" s="544" t="n">
        <f aca="false">$M54 - BF54 + (($K54) + ($L54))/2</f>
        <v>57.5666333333333</v>
      </c>
      <c r="BJ54" s="523" t="n">
        <f aca="false">$M54-BE54+$L54</f>
        <v>93.5699360000002</v>
      </c>
      <c r="BK54" s="545" t="n">
        <f aca="false">BJ54-BH54</f>
        <v>71.3309070000003</v>
      </c>
      <c r="BL54" s="542" t="n">
        <f aca="false">LANGHIAN_PARAM_GTS12!$E$536</f>
        <v>14.9</v>
      </c>
      <c r="BM54" s="543" t="n">
        <f aca="false">LANGHIAN_PARAM_GTS12!$E$528</f>
        <v>27.9</v>
      </c>
      <c r="BN54" s="542" t="n">
        <f aca="false">LANGHIAN_PARAM_GTS12!$E$537</f>
        <v>43.4</v>
      </c>
      <c r="BO54" s="523" t="n">
        <f aca="false">$M54-BN54+$K54</f>
        <v>65.6</v>
      </c>
      <c r="BP54" s="544" t="n">
        <f aca="false">$M54 - BM54 + (($K54) + ($L54))/2</f>
        <v>91.1</v>
      </c>
      <c r="BQ54" s="523" t="n">
        <f aca="false">$M54-BL54+$L54</f>
        <v>114.1</v>
      </c>
      <c r="BR54" s="545" t="n">
        <f aca="false">BQ54-BO54</f>
        <v>48.5</v>
      </c>
      <c r="BS54" s="542" t="n">
        <f aca="false">LANGHIAN_PARAM_GTS12!$E$346</f>
        <v>-8.12</v>
      </c>
      <c r="BT54" s="543" t="n">
        <f aca="false">LANGHIAN_PARAM_GTS12!$E$336</f>
        <v>5.48377777777778</v>
      </c>
      <c r="BU54" s="542" t="n">
        <f aca="false">LANGHIAN_PARAM_GTS12!$E$347</f>
        <v>17.68</v>
      </c>
      <c r="BV54" s="523" t="n">
        <f aca="false">$M54-BU54+$K54</f>
        <v>91.32</v>
      </c>
      <c r="BW54" s="544" t="n">
        <f aca="false">$M54 - BT54 + (($K54) + ($L54))/2</f>
        <v>113.516222222222</v>
      </c>
      <c r="BX54" s="523" t="n">
        <f aca="false">$M54-BS54+$L54</f>
        <v>137.12</v>
      </c>
      <c r="BY54" s="545" t="n">
        <f aca="false">BX54-BV54</f>
        <v>45.8</v>
      </c>
      <c r="BZ54" s="595" t="n">
        <f aca="false">LANGHIAN_PARAM_GTS12!$E$384</f>
        <v>33</v>
      </c>
      <c r="CA54" s="596" t="n">
        <f aca="false">LANGHIAN_PARAM_GTS12!$E$383</f>
        <v>33</v>
      </c>
      <c r="CB54" s="595" t="n">
        <f aca="false">LANGHIAN_PARAM_GTS12!$E$385</f>
        <v>33</v>
      </c>
      <c r="CC54" s="597" t="n">
        <f aca="false">$M54-CB54+$K54</f>
        <v>76</v>
      </c>
      <c r="CD54" s="598" t="n">
        <f aca="false">$M54 - CA54 + (($K54) + ($L54))/2</f>
        <v>86</v>
      </c>
      <c r="CE54" s="597" t="n">
        <f aca="false">$M54-BZ54+$L54</f>
        <v>96</v>
      </c>
      <c r="CF54" s="599" t="n">
        <f aca="false">CE54-CC54</f>
        <v>20</v>
      </c>
      <c r="CG54" s="595" t="n">
        <f aca="false">LANGHIAN_PARAM_GTS12!$E$403</f>
        <v>-9</v>
      </c>
      <c r="CH54" s="596" t="n">
        <f aca="false">LANGHIAN_PARAM_GTS12!$E$402</f>
        <v>-9</v>
      </c>
      <c r="CI54" s="595" t="n">
        <f aca="false">LANGHIAN_PARAM_GTS12!$E$404</f>
        <v>-9</v>
      </c>
      <c r="CJ54" s="597" t="n">
        <f aca="false">$M54-CI54+$K54</f>
        <v>118</v>
      </c>
      <c r="CK54" s="598" t="n">
        <f aca="false">$M54 - CH54 + (($K54) + ($L54))/2</f>
        <v>128</v>
      </c>
      <c r="CL54" s="597" t="n">
        <f aca="false">$M54-CG54+$L54</f>
        <v>138</v>
      </c>
      <c r="CM54" s="599" t="n">
        <f aca="false">CL54-CJ54</f>
        <v>20</v>
      </c>
      <c r="CN54" s="546" t="n">
        <f aca="false">LANGHIAN_PARAM_GTS12!$E$426</f>
        <v>4</v>
      </c>
      <c r="CO54" s="547" t="n">
        <f aca="false">LANGHIAN_PARAM_GTS12!$E$425</f>
        <v>4</v>
      </c>
      <c r="CP54" s="546" t="n">
        <f aca="false">LANGHIAN_PARAM_GTS12!$E$427</f>
        <v>4</v>
      </c>
      <c r="CQ54" s="548" t="n">
        <f aca="false">$M54-CP54+$K54</f>
        <v>105</v>
      </c>
      <c r="CR54" s="549" t="n">
        <f aca="false">$M54 - CO54 + (($K54) + ($L54))/2</f>
        <v>115</v>
      </c>
      <c r="CS54" s="548" t="n">
        <f aca="false">$M54-CN54+$L54</f>
        <v>125</v>
      </c>
      <c r="CT54" s="550" t="n">
        <f aca="false">CS54-CQ54</f>
        <v>20</v>
      </c>
      <c r="CU54" s="546" t="n">
        <f aca="false">LANGHIAN_PARAM_GTS12!$E$449</f>
        <v>-1</v>
      </c>
      <c r="CV54" s="547" t="n">
        <f aca="false">LANGHIAN_PARAM_GTS12!$E$448</f>
        <v>-1</v>
      </c>
      <c r="CW54" s="546" t="n">
        <f aca="false">LANGHIAN_PARAM_GTS12!$E$450</f>
        <v>-1</v>
      </c>
      <c r="CX54" s="548" t="n">
        <f aca="false">$M54-CW54+$K54</f>
        <v>110</v>
      </c>
      <c r="CY54" s="549" t="n">
        <f aca="false">$M54 - CV54 + (($K54) + ($L54))/2</f>
        <v>120</v>
      </c>
      <c r="CZ54" s="548" t="n">
        <f aca="false">$M54-CU54+$L54</f>
        <v>130</v>
      </c>
      <c r="DA54" s="550" t="n">
        <f aca="false">CZ54-CX54</f>
        <v>20</v>
      </c>
      <c r="DB54" s="542" t="n">
        <f aca="false">LANGHIAN_PARAM_GTS12!$E$489</f>
        <v>-14.6</v>
      </c>
      <c r="DC54" s="543" t="n">
        <f aca="false">LANGHIAN_PARAM_GTS12!$E$481</f>
        <v>1.767055875</v>
      </c>
      <c r="DD54" s="542" t="n">
        <f aca="false">LANGHIAN_PARAM_GTS12!$E$490</f>
        <v>33</v>
      </c>
      <c r="DE54" s="523" t="n">
        <f aca="false">$M54-DD54+$K54</f>
        <v>76</v>
      </c>
      <c r="DF54" s="544" t="n">
        <f aca="false">$M54 - DC54 + (($K54) + ($L54))/2</f>
        <v>117.232944125</v>
      </c>
      <c r="DG54" s="523" t="n">
        <f aca="false">$M54-DB54+$L54</f>
        <v>143.6</v>
      </c>
      <c r="DH54" s="545" t="n">
        <f aca="false">DG54-DE54</f>
        <v>67.6</v>
      </c>
    </row>
    <row r="55" customFormat="false" ht="22.5" hidden="false" customHeight="false" outlineLevel="0" collapsed="false">
      <c r="B55" s="536" t="s">
        <v>619</v>
      </c>
      <c r="C55" s="537" t="s">
        <v>620</v>
      </c>
      <c r="D55" s="538" t="n">
        <v>47.386376</v>
      </c>
      <c r="E55" s="538" t="n">
        <v>1.246217</v>
      </c>
      <c r="F55" s="537" t="s">
        <v>621</v>
      </c>
      <c r="G55" s="539" t="s">
        <v>588</v>
      </c>
      <c r="H55" s="537" t="n">
        <v>11.6</v>
      </c>
      <c r="I55" s="537" t="n">
        <v>16</v>
      </c>
      <c r="J55" s="537" t="s">
        <v>561</v>
      </c>
      <c r="K55" s="537" t="n">
        <v>10</v>
      </c>
      <c r="L55" s="537" t="n">
        <v>30</v>
      </c>
      <c r="M55" s="603" t="n">
        <v>92</v>
      </c>
      <c r="N55" s="541" t="s">
        <v>610</v>
      </c>
      <c r="O55" s="542" t="n">
        <f aca="false">LANGHIAN_PARAM_GTS12!$E$89</f>
        <v>24.65</v>
      </c>
      <c r="P55" s="543" t="n">
        <f aca="false">LANGHIAN_PARAM_GTS12!$E$84</f>
        <v>91.3445161290322</v>
      </c>
      <c r="Q55" s="542" t="n">
        <f aca="false">LANGHIAN_PARAM_GTS12!$E$90</f>
        <v>158.23</v>
      </c>
      <c r="R55" s="523" t="n">
        <f aca="false">$M55-Q55+$K55</f>
        <v>-56.23</v>
      </c>
      <c r="S55" s="544" t="n">
        <f aca="false">$M55 - P55 + (($K55) + ($L55))/2</f>
        <v>20.6554838709678</v>
      </c>
      <c r="T55" s="523" t="n">
        <f aca="false">$M55-O55+$L55</f>
        <v>97.35</v>
      </c>
      <c r="U55" s="545" t="n">
        <f aca="false">T55-R55</f>
        <v>153.58</v>
      </c>
      <c r="V55" s="542" t="n">
        <f aca="false">LANGHIAN_PARAM_GTS12!$E$58</f>
        <v>66.0846</v>
      </c>
      <c r="W55" s="543" t="n">
        <f aca="false">LANGHIAN_PARAM_GTS12!$E$53</f>
        <v>103.552</v>
      </c>
      <c r="X55" s="542" t="n">
        <f aca="false">LANGHIAN_PARAM_GTS12!$E$59</f>
        <v>138.355</v>
      </c>
      <c r="Y55" s="523" t="n">
        <f aca="false">$M55-X55+$K55</f>
        <v>-36.355</v>
      </c>
      <c r="Z55" s="544" t="n">
        <f aca="false">$M55 - W55 + (($K55) + ($L55))/2</f>
        <v>8.44799999999999</v>
      </c>
      <c r="AA55" s="523" t="n">
        <f aca="false">$M55-V55+$L55</f>
        <v>55.9154</v>
      </c>
      <c r="AB55" s="545" t="n">
        <f aca="false">AA55-Y55</f>
        <v>92.2704</v>
      </c>
      <c r="AC55" s="542" t="n">
        <f aca="false">LANGHIAN_PARAM_GTS12!$E$149</f>
        <v>-29</v>
      </c>
      <c r="AD55" s="543" t="n">
        <f aca="false">LANGHIAN_PARAM_GTS12!$E$144</f>
        <v>-0.297592904074468</v>
      </c>
      <c r="AE55" s="542" t="n">
        <f aca="false">LANGHIAN_PARAM_GTS12!$E$150</f>
        <v>33.9016</v>
      </c>
      <c r="AF55" s="523" t="n">
        <f aca="false">$M55-AE55+$K55</f>
        <v>68.0984</v>
      </c>
      <c r="AG55" s="544" t="n">
        <f aca="false">$M55 - AD55 + (($K55) + ($L55))/2</f>
        <v>112.297592904074</v>
      </c>
      <c r="AH55" s="523" t="n">
        <f aca="false">$M55-AC55+$L55</f>
        <v>151</v>
      </c>
      <c r="AI55" s="545" t="n">
        <f aca="false">AH55-AF55</f>
        <v>82.9016</v>
      </c>
      <c r="AJ55" s="542" t="n">
        <f aca="false">LANGHIAN_PARAM_GTS12!$E$176</f>
        <v>8.3028</v>
      </c>
      <c r="AK55" s="543" t="n">
        <f aca="false">LANGHIAN_PARAM_GTS12!$E$171</f>
        <v>24.8385833333333</v>
      </c>
      <c r="AL55" s="542" t="n">
        <f aca="false">LANGHIAN_PARAM_GTS12!$E$177</f>
        <v>41.5285</v>
      </c>
      <c r="AM55" s="523" t="n">
        <f aca="false">$M55-AL55+$K55</f>
        <v>60.4715</v>
      </c>
      <c r="AN55" s="544" t="n">
        <f aca="false">$M55 - AK55 + (($K55) + ($L55))/2</f>
        <v>87.1614166666667</v>
      </c>
      <c r="AO55" s="523" t="n">
        <f aca="false">$M55-AJ55+$L55</f>
        <v>113.6972</v>
      </c>
      <c r="AP55" s="545" t="n">
        <f aca="false">AO55-AM55</f>
        <v>53.2257</v>
      </c>
      <c r="AQ55" s="542" t="n">
        <f aca="false">LANGHIAN_PARAM_GTS12!$E$265</f>
        <v>-34</v>
      </c>
      <c r="AR55" s="543" t="n">
        <f aca="false">LANGHIAN_PARAM_GTS12!$E$260</f>
        <v>5.53660721597826</v>
      </c>
      <c r="AS55" s="542" t="n">
        <f aca="false">LANGHIAN_PARAM_GTS12!$E$266</f>
        <v>41.83955</v>
      </c>
      <c r="AT55" s="523" t="n">
        <f aca="false">$M55-AS55+$K55</f>
        <v>60.16045</v>
      </c>
      <c r="AU55" s="544" t="n">
        <f aca="false">$M55 - AR55 + (($K55) + ($L55))/2</f>
        <v>106.463392784022</v>
      </c>
      <c r="AV55" s="523" t="n">
        <f aca="false">$M55-AQ55+$L55</f>
        <v>156</v>
      </c>
      <c r="AW55" s="545" t="n">
        <f aca="false">AV55-AT55</f>
        <v>95.83955</v>
      </c>
      <c r="AX55" s="542" t="n">
        <f aca="false">LANGHIAN_PARAM_GTS12!$E$242</f>
        <v>-11</v>
      </c>
      <c r="AY55" s="543" t="n">
        <f aca="false">LANGHIAN_PARAM_GTS12!$E$237</f>
        <v>20.2</v>
      </c>
      <c r="AZ55" s="542" t="n">
        <f aca="false">LANGHIAN_PARAM_GTS12!$E$243</f>
        <v>50.2</v>
      </c>
      <c r="BA55" s="523" t="n">
        <f aca="false">$M55-AZ55+$K55</f>
        <v>51.8</v>
      </c>
      <c r="BB55" s="544" t="n">
        <f aca="false">$M55 - AY55 + (($K55) + ($L55))/2</f>
        <v>91.8</v>
      </c>
      <c r="BC55" s="523" t="n">
        <f aca="false">$M55-AX55+$L55</f>
        <v>133</v>
      </c>
      <c r="BD55" s="545" t="n">
        <f aca="false">BC55-BA55</f>
        <v>81.2</v>
      </c>
      <c r="BE55" s="542" t="n">
        <f aca="false">LANGHIAN_PARAM_GTS12!$E$303</f>
        <v>35.4300639999998</v>
      </c>
      <c r="BF55" s="543" t="n">
        <f aca="false">LANGHIAN_PARAM_GTS12!$E$293</f>
        <v>61.4333666666667</v>
      </c>
      <c r="BG55" s="542" t="n">
        <f aca="false">LANGHIAN_PARAM_GTS12!$E$304</f>
        <v>86.760971</v>
      </c>
      <c r="BH55" s="523" t="n">
        <f aca="false">$M55-BG55+$K55</f>
        <v>15.239029</v>
      </c>
      <c r="BI55" s="544" t="n">
        <f aca="false">$M55 - BF55 + (($K55) + ($L55))/2</f>
        <v>50.5666333333333</v>
      </c>
      <c r="BJ55" s="523" t="n">
        <f aca="false">$M55-BE55+$L55</f>
        <v>86.5699360000002</v>
      </c>
      <c r="BK55" s="545" t="n">
        <f aca="false">BJ55-BH55</f>
        <v>71.3309070000003</v>
      </c>
      <c r="BL55" s="542" t="n">
        <f aca="false">LANGHIAN_PARAM_GTS12!$E$536</f>
        <v>14.9</v>
      </c>
      <c r="BM55" s="543" t="n">
        <f aca="false">LANGHIAN_PARAM_GTS12!$E$528</f>
        <v>27.9</v>
      </c>
      <c r="BN55" s="542" t="n">
        <f aca="false">LANGHIAN_PARAM_GTS12!$E$537</f>
        <v>43.4</v>
      </c>
      <c r="BO55" s="523" t="n">
        <f aca="false">$M55-BN55+$K55</f>
        <v>58.6</v>
      </c>
      <c r="BP55" s="544" t="n">
        <f aca="false">$M55 - BM55 + (($K55) + ($L55))/2</f>
        <v>84.1</v>
      </c>
      <c r="BQ55" s="523" t="n">
        <f aca="false">$M55-BL55+$L55</f>
        <v>107.1</v>
      </c>
      <c r="BR55" s="545" t="n">
        <f aca="false">BQ55-BO55</f>
        <v>48.5</v>
      </c>
      <c r="BS55" s="542" t="n">
        <f aca="false">LANGHIAN_PARAM_GTS12!$E$346</f>
        <v>-8.12</v>
      </c>
      <c r="BT55" s="543" t="n">
        <f aca="false">LANGHIAN_PARAM_GTS12!$E$336</f>
        <v>5.48377777777778</v>
      </c>
      <c r="BU55" s="542" t="n">
        <f aca="false">LANGHIAN_PARAM_GTS12!$E$347</f>
        <v>17.68</v>
      </c>
      <c r="BV55" s="523" t="n">
        <f aca="false">$M55-BU55+$K55</f>
        <v>84.32</v>
      </c>
      <c r="BW55" s="544" t="n">
        <f aca="false">$M55 - BT55 + (($K55) + ($L55))/2</f>
        <v>106.516222222222</v>
      </c>
      <c r="BX55" s="523" t="n">
        <f aca="false">$M55-BS55+$L55</f>
        <v>130.12</v>
      </c>
      <c r="BY55" s="545" t="n">
        <f aca="false">BX55-BV55</f>
        <v>45.8</v>
      </c>
      <c r="BZ55" s="595" t="n">
        <f aca="false">LANGHIAN_PARAM_GTS12!$E$384</f>
        <v>33</v>
      </c>
      <c r="CA55" s="596" t="n">
        <f aca="false">LANGHIAN_PARAM_GTS12!$E$383</f>
        <v>33</v>
      </c>
      <c r="CB55" s="595" t="n">
        <f aca="false">LANGHIAN_PARAM_GTS12!$E$385</f>
        <v>33</v>
      </c>
      <c r="CC55" s="597" t="n">
        <f aca="false">$M55-CB55+$K55</f>
        <v>69</v>
      </c>
      <c r="CD55" s="598" t="n">
        <f aca="false">$M55 - CA55 + (($K55) + ($L55))/2</f>
        <v>79</v>
      </c>
      <c r="CE55" s="597" t="n">
        <f aca="false">$M55-BZ55+$L55</f>
        <v>89</v>
      </c>
      <c r="CF55" s="599" t="n">
        <f aca="false">CE55-CC55</f>
        <v>20</v>
      </c>
      <c r="CG55" s="595" t="n">
        <f aca="false">LANGHIAN_PARAM_GTS12!$E$403</f>
        <v>-9</v>
      </c>
      <c r="CH55" s="596" t="n">
        <f aca="false">LANGHIAN_PARAM_GTS12!$E$402</f>
        <v>-9</v>
      </c>
      <c r="CI55" s="595" t="n">
        <f aca="false">LANGHIAN_PARAM_GTS12!$E$404</f>
        <v>-9</v>
      </c>
      <c r="CJ55" s="597" t="n">
        <f aca="false">$M55-CI55+$K55</f>
        <v>111</v>
      </c>
      <c r="CK55" s="598" t="n">
        <f aca="false">$M55 - CH55 + (($K55) + ($L55))/2</f>
        <v>121</v>
      </c>
      <c r="CL55" s="597" t="n">
        <f aca="false">$M55-CG55+$L55</f>
        <v>131</v>
      </c>
      <c r="CM55" s="599" t="n">
        <f aca="false">CL55-CJ55</f>
        <v>20</v>
      </c>
      <c r="CN55" s="546" t="n">
        <f aca="false">LANGHIAN_PARAM_GTS12!$E$426</f>
        <v>4</v>
      </c>
      <c r="CO55" s="547" t="n">
        <f aca="false">LANGHIAN_PARAM_GTS12!$E$425</f>
        <v>4</v>
      </c>
      <c r="CP55" s="546" t="n">
        <f aca="false">LANGHIAN_PARAM_GTS12!$E$427</f>
        <v>4</v>
      </c>
      <c r="CQ55" s="548" t="n">
        <f aca="false">$M55-CP55+$K55</f>
        <v>98</v>
      </c>
      <c r="CR55" s="549" t="n">
        <f aca="false">$M55 - CO55 + (($K55) + ($L55))/2</f>
        <v>108</v>
      </c>
      <c r="CS55" s="548" t="n">
        <f aca="false">$M55-CN55+$L55</f>
        <v>118</v>
      </c>
      <c r="CT55" s="550" t="n">
        <f aca="false">CS55-CQ55</f>
        <v>20</v>
      </c>
      <c r="CU55" s="546" t="n">
        <f aca="false">LANGHIAN_PARAM_GTS12!$E$449</f>
        <v>-1</v>
      </c>
      <c r="CV55" s="547" t="n">
        <f aca="false">LANGHIAN_PARAM_GTS12!$E$448</f>
        <v>-1</v>
      </c>
      <c r="CW55" s="546" t="n">
        <f aca="false">LANGHIAN_PARAM_GTS12!$E$450</f>
        <v>-1</v>
      </c>
      <c r="CX55" s="548" t="n">
        <f aca="false">$M55-CW55+$K55</f>
        <v>103</v>
      </c>
      <c r="CY55" s="549" t="n">
        <f aca="false">$M55 - CV55 + (($K55) + ($L55))/2</f>
        <v>113</v>
      </c>
      <c r="CZ55" s="548" t="n">
        <f aca="false">$M55-CU55+$L55</f>
        <v>123</v>
      </c>
      <c r="DA55" s="550" t="n">
        <f aca="false">CZ55-CX55</f>
        <v>20</v>
      </c>
      <c r="DB55" s="542" t="n">
        <f aca="false">LANGHIAN_PARAM_GTS12!$E$489</f>
        <v>-14.6</v>
      </c>
      <c r="DC55" s="543" t="n">
        <f aca="false">LANGHIAN_PARAM_GTS12!$E$481</f>
        <v>1.767055875</v>
      </c>
      <c r="DD55" s="542" t="n">
        <f aca="false">LANGHIAN_PARAM_GTS12!$E$490</f>
        <v>33</v>
      </c>
      <c r="DE55" s="523" t="n">
        <f aca="false">$M55-DD55+$K55</f>
        <v>69</v>
      </c>
      <c r="DF55" s="544" t="n">
        <f aca="false">$M55 - DC55 + (($K55) + ($L55))/2</f>
        <v>110.232944125</v>
      </c>
      <c r="DG55" s="523" t="n">
        <f aca="false">$M55-DB55+$L55</f>
        <v>136.6</v>
      </c>
      <c r="DH55" s="545" t="n">
        <f aca="false">DG55-DE55</f>
        <v>67.6</v>
      </c>
    </row>
    <row r="56" customFormat="false" ht="22.5" hidden="false" customHeight="false" outlineLevel="0" collapsed="false">
      <c r="B56" s="536" t="s">
        <v>622</v>
      </c>
      <c r="C56" s="537" t="s">
        <v>623</v>
      </c>
      <c r="D56" s="538" t="n">
        <v>47.18798592</v>
      </c>
      <c r="E56" s="538" t="n">
        <v>-0.28173507</v>
      </c>
      <c r="F56" s="537" t="s">
        <v>624</v>
      </c>
      <c r="G56" s="539" t="s">
        <v>493</v>
      </c>
      <c r="H56" s="537" t="n">
        <v>11.6</v>
      </c>
      <c r="I56" s="537" t="n">
        <v>16</v>
      </c>
      <c r="J56" s="537" t="s">
        <v>332</v>
      </c>
      <c r="K56" s="537" t="n">
        <v>15</v>
      </c>
      <c r="L56" s="537" t="n">
        <v>50</v>
      </c>
      <c r="M56" s="603" t="n">
        <v>63</v>
      </c>
      <c r="N56" s="541" t="s">
        <v>610</v>
      </c>
      <c r="O56" s="542" t="n">
        <f aca="false">LANGHIAN_PARAM_GTS12!$F$89</f>
        <v>37.51</v>
      </c>
      <c r="P56" s="543" t="n">
        <f aca="false">LANGHIAN_PARAM_GTS12!$F$84</f>
        <v>113.578571428571</v>
      </c>
      <c r="Q56" s="542" t="n">
        <f aca="false">LANGHIAN_PARAM_GTS12!$F$90</f>
        <v>157.98</v>
      </c>
      <c r="R56" s="523" t="n">
        <f aca="false">M56-Q56+K56</f>
        <v>-79.98</v>
      </c>
      <c r="S56" s="544" t="n">
        <f aca="false">M56 - P56 + ((K56) + (L56))/2</f>
        <v>-18.0785714285714</v>
      </c>
      <c r="T56" s="523" t="n">
        <f aca="false">M56-O56+L56</f>
        <v>75.49</v>
      </c>
      <c r="U56" s="545" t="n">
        <f aca="false">T56-R56</f>
        <v>155.47</v>
      </c>
      <c r="V56" s="542" t="n">
        <f aca="false">LANGHIAN_PARAM_GTS12!$F$58</f>
        <v>85.146</v>
      </c>
      <c r="W56" s="543" t="n">
        <f aca="false">LANGHIAN_PARAM_GTS12!$F$53</f>
        <v>108.766666666667</v>
      </c>
      <c r="X56" s="542" t="n">
        <f aca="false">LANGHIAN_PARAM_GTS12!$F$59</f>
        <v>132.055</v>
      </c>
      <c r="Y56" s="523" t="n">
        <f aca="false">$M56-X56+$K56</f>
        <v>-54.055</v>
      </c>
      <c r="Z56" s="544" t="n">
        <f aca="false">$M56 - W56 + (($K56) + ($L56))/2</f>
        <v>-13.2666666666667</v>
      </c>
      <c r="AA56" s="523" t="n">
        <f aca="false">$M56-V56+$L56</f>
        <v>27.854</v>
      </c>
      <c r="AB56" s="545" t="n">
        <f aca="false">AA56-Y56</f>
        <v>81.909</v>
      </c>
      <c r="AC56" s="542" t="n">
        <f aca="false">LANGHIAN_PARAM_GTS12!$F$149</f>
        <v>-26</v>
      </c>
      <c r="AD56" s="543" t="n">
        <f aca="false">LANGHIAN_PARAM_GTS12!$F$144</f>
        <v>-4.60120326884375</v>
      </c>
      <c r="AE56" s="542" t="n">
        <f aca="false">LANGHIAN_PARAM_GTS12!$F$150</f>
        <v>14.923525</v>
      </c>
      <c r="AF56" s="523" t="n">
        <f aca="false">$M56-AE56+$K56</f>
        <v>63.076475</v>
      </c>
      <c r="AG56" s="544" t="n">
        <f aca="false">$M56 - AD56 + (($K56) + ($L56))/2</f>
        <v>100.101203268844</v>
      </c>
      <c r="AH56" s="523" t="n">
        <f aca="false">$M56-AC56+$L56</f>
        <v>139</v>
      </c>
      <c r="AI56" s="545" t="n">
        <f aca="false">AH56-AF56</f>
        <v>75.923525</v>
      </c>
      <c r="AJ56" s="542" t="n">
        <f aca="false">LANGHIAN_PARAM_GTS12!$F$176</f>
        <v>8.3028</v>
      </c>
      <c r="AK56" s="543" t="n">
        <f aca="false">LANGHIAN_PARAM_GTS12!$F$171</f>
        <v>24.0253</v>
      </c>
      <c r="AL56" s="542" t="n">
        <f aca="false">LANGHIAN_PARAM_GTS12!$F$177</f>
        <v>39.6844</v>
      </c>
      <c r="AM56" s="523" t="n">
        <f aca="false">$M56-AL56+$K56</f>
        <v>38.3156</v>
      </c>
      <c r="AN56" s="544" t="n">
        <f aca="false">$M56 - AK56 + (($K56) + ($L56))/2</f>
        <v>71.4747</v>
      </c>
      <c r="AO56" s="523" t="n">
        <f aca="false">$M56-AJ56+$L56</f>
        <v>104.6972</v>
      </c>
      <c r="AP56" s="545" t="n">
        <f aca="false">AO56-AM56</f>
        <v>66.3816</v>
      </c>
      <c r="AQ56" s="542" t="n">
        <f aca="false">LANGHIAN_PARAM_GTS12!$F$265</f>
        <v>-25</v>
      </c>
      <c r="AR56" s="543" t="n">
        <f aca="false">LANGHIAN_PARAM_GTS12!$F$260</f>
        <v>14.7755646666667</v>
      </c>
      <c r="AS56" s="542" t="n">
        <f aca="false">LANGHIAN_PARAM_GTS12!$F$266</f>
        <v>41.83955</v>
      </c>
      <c r="AT56" s="523" t="n">
        <f aca="false">$M56-AS56+$K56</f>
        <v>36.16045</v>
      </c>
      <c r="AU56" s="544" t="n">
        <f aca="false">$M56 - AR56 + (($K56) + ($L56))/2</f>
        <v>80.7244353333333</v>
      </c>
      <c r="AV56" s="523" t="n">
        <f aca="false">$M56-AQ56+$L56</f>
        <v>138</v>
      </c>
      <c r="AW56" s="545" t="n">
        <f aca="false">AV56-AT56</f>
        <v>101.83955</v>
      </c>
      <c r="AX56" s="542" t="n">
        <f aca="false">LANGHIAN_PARAM_GTS12!$F$242</f>
        <v>3.8</v>
      </c>
      <c r="AY56" s="543" t="n">
        <f aca="false">LANGHIAN_PARAM_GTS12!$F$237</f>
        <v>25.6</v>
      </c>
      <c r="AZ56" s="542" t="n">
        <f aca="false">LANGHIAN_PARAM_GTS12!$F$243</f>
        <v>50.2</v>
      </c>
      <c r="BA56" s="523" t="n">
        <f aca="false">$M56-AZ56+$K56</f>
        <v>27.8</v>
      </c>
      <c r="BB56" s="544" t="n">
        <f aca="false">$M56 - AY56 + (($K56) + ($L56))/2</f>
        <v>69.9</v>
      </c>
      <c r="BC56" s="523" t="n">
        <f aca="false">$M56-AX56+$L56</f>
        <v>109.2</v>
      </c>
      <c r="BD56" s="545" t="n">
        <f aca="false">BC56-BA56</f>
        <v>81.4</v>
      </c>
      <c r="BE56" s="542" t="n">
        <f aca="false">LANGHIAN_PARAM_GTS12!$F$303</f>
        <v>37.4230910000001</v>
      </c>
      <c r="BF56" s="543" t="n">
        <f aca="false">LANGHIAN_PARAM_GTS12!$F$293</f>
        <v>62.0500333333333</v>
      </c>
      <c r="BG56" s="542" t="n">
        <f aca="false">LANGHIAN_PARAM_GTS12!$F$304</f>
        <v>86.793118</v>
      </c>
      <c r="BH56" s="523" t="n">
        <f aca="false">$M56-BG56+$K56</f>
        <v>-8.79311799999996</v>
      </c>
      <c r="BI56" s="544" t="n">
        <f aca="false">$M56 - BF56 + (($K56) + ($L56))/2</f>
        <v>33.4499666666667</v>
      </c>
      <c r="BJ56" s="523" t="n">
        <f aca="false">$M56-BE56+$L56</f>
        <v>75.5769089999999</v>
      </c>
      <c r="BK56" s="545" t="n">
        <f aca="false">BJ56-BH56</f>
        <v>84.3700269999998</v>
      </c>
      <c r="BL56" s="542" t="n">
        <f aca="false">LANGHIAN_PARAM_GTS12!$F$536</f>
        <v>19.7</v>
      </c>
      <c r="BM56" s="543" t="n">
        <f aca="false">LANGHIAN_PARAM_GTS12!$F$528</f>
        <v>29.35</v>
      </c>
      <c r="BN56" s="542" t="n">
        <f aca="false">LANGHIAN_PARAM_GTS12!$F$537</f>
        <v>40</v>
      </c>
      <c r="BO56" s="523" t="n">
        <f aca="false">$M56-BN56+$K56</f>
        <v>38</v>
      </c>
      <c r="BP56" s="544" t="n">
        <f aca="false">$M56 - BM56 + (($K56) + ($L56))/2</f>
        <v>66.15</v>
      </c>
      <c r="BQ56" s="523" t="n">
        <f aca="false">$M56-BL56+$L56</f>
        <v>93.3</v>
      </c>
      <c r="BR56" s="545" t="n">
        <f aca="false">BQ56-BO56</f>
        <v>55.3</v>
      </c>
      <c r="BS56" s="542" t="n">
        <f aca="false">LANGHIAN_PARAM_GTS12!$F$346</f>
        <v>2.71</v>
      </c>
      <c r="BT56" s="543" t="n">
        <f aca="false">LANGHIAN_PARAM_GTS12!$F$336</f>
        <v>8.17666666666667</v>
      </c>
      <c r="BU56" s="542" t="n">
        <f aca="false">LANGHIAN_PARAM_GTS12!$F$347</f>
        <v>17.68</v>
      </c>
      <c r="BV56" s="523" t="n">
        <f aca="false">$M56-BU56+$K56</f>
        <v>60.32</v>
      </c>
      <c r="BW56" s="544" t="n">
        <f aca="false">$M56 - BT56 + (($K56) + ($L56))/2</f>
        <v>87.3233333333333</v>
      </c>
      <c r="BX56" s="523" t="n">
        <f aca="false">$M56-BS56+$L56</f>
        <v>110.29</v>
      </c>
      <c r="BY56" s="545" t="n">
        <f aca="false">BX56-BV56</f>
        <v>49.97</v>
      </c>
      <c r="BZ56" s="595" t="n">
        <f aca="false">LANGHIAN_PARAM_GTS12!$F$384</f>
        <v>33</v>
      </c>
      <c r="CA56" s="596" t="n">
        <f aca="false">LANGHIAN_PARAM_GTS12!$F$383</f>
        <v>33</v>
      </c>
      <c r="CB56" s="595" t="n">
        <f aca="false">LANGHIAN_PARAM_GTS12!$F$385</f>
        <v>33</v>
      </c>
      <c r="CC56" s="597" t="n">
        <f aca="false">$M56-CB56+$K56</f>
        <v>45</v>
      </c>
      <c r="CD56" s="598" t="n">
        <f aca="false">$M56 - CA56 + (($K56) + ($L56))/2</f>
        <v>62.5</v>
      </c>
      <c r="CE56" s="597" t="n">
        <f aca="false">$M56-BZ56+$L56</f>
        <v>80</v>
      </c>
      <c r="CF56" s="599" t="n">
        <f aca="false">CE56-CC56</f>
        <v>35</v>
      </c>
      <c r="CG56" s="546" t="n">
        <f aca="false">LANGHIAN_PARAM_GTS12!$F$403</f>
        <v>-9</v>
      </c>
      <c r="CH56" s="547" t="n">
        <f aca="false">LANGHIAN_PARAM_GTS12!$F$402</f>
        <v>-9</v>
      </c>
      <c r="CI56" s="546" t="n">
        <f aca="false">LANGHIAN_PARAM_GTS12!$F$404</f>
        <v>-9</v>
      </c>
      <c r="CJ56" s="548" t="n">
        <f aca="false">$M56-CI56+$K56</f>
        <v>87</v>
      </c>
      <c r="CK56" s="549" t="n">
        <f aca="false">$M56 - CH56 + (($K56) + ($L56))/2</f>
        <v>104.5</v>
      </c>
      <c r="CL56" s="548" t="n">
        <f aca="false">$M56-CG56+$L56</f>
        <v>122</v>
      </c>
      <c r="CM56" s="550" t="n">
        <f aca="false">CL56-CJ56</f>
        <v>35</v>
      </c>
      <c r="CN56" s="546" t="n">
        <f aca="false">LANGHIAN_PARAM_GTS12!$F$426</f>
        <v>4</v>
      </c>
      <c r="CO56" s="547" t="n">
        <f aca="false">LANGHIAN_PARAM_GTS12!$F$425</f>
        <v>4</v>
      </c>
      <c r="CP56" s="546" t="n">
        <f aca="false">LANGHIAN_PARAM_GTS12!$F$427</f>
        <v>4</v>
      </c>
      <c r="CQ56" s="548" t="n">
        <f aca="false">$M56-CP56+$K56</f>
        <v>74</v>
      </c>
      <c r="CR56" s="549" t="n">
        <f aca="false">$M56 - CO56 + (($K56) + ($L56))/2</f>
        <v>91.5</v>
      </c>
      <c r="CS56" s="548" t="n">
        <f aca="false">$M56-CN56+$L56</f>
        <v>109</v>
      </c>
      <c r="CT56" s="550" t="n">
        <f aca="false">CS56-CQ56</f>
        <v>35</v>
      </c>
      <c r="CU56" s="546" t="n">
        <f aca="false">LANGHIAN_PARAM_GTS12!$F$449</f>
        <v>-1</v>
      </c>
      <c r="CV56" s="547" t="n">
        <f aca="false">LANGHIAN_PARAM_GTS12!$F$448</f>
        <v>-1</v>
      </c>
      <c r="CW56" s="546" t="n">
        <f aca="false">LANGHIAN_PARAM_GTS12!$F$450</f>
        <v>-1</v>
      </c>
      <c r="CX56" s="548" t="n">
        <f aca="false">$M56-CW56+$K56</f>
        <v>79</v>
      </c>
      <c r="CY56" s="549" t="n">
        <f aca="false">$M56 - CV56 + (($K56) + ($L56))/2</f>
        <v>96.5</v>
      </c>
      <c r="CZ56" s="548" t="n">
        <f aca="false">$M56-CU56+$L56</f>
        <v>114</v>
      </c>
      <c r="DA56" s="550" t="n">
        <f aca="false">CZ56-CX56</f>
        <v>35</v>
      </c>
      <c r="DB56" s="542" t="n">
        <f aca="false">LANGHIAN_PARAM_GTS12!$F$489</f>
        <v>-13.75</v>
      </c>
      <c r="DC56" s="543" t="n">
        <f aca="false">LANGHIAN_PARAM_GTS12!$F$481</f>
        <v>2.095696</v>
      </c>
      <c r="DD56" s="542" t="n">
        <f aca="false">LANGHIAN_PARAM_GTS12!$F$490</f>
        <v>33</v>
      </c>
      <c r="DE56" s="523" t="n">
        <f aca="false">$M56-DD56+$K56</f>
        <v>45</v>
      </c>
      <c r="DF56" s="544" t="n">
        <f aca="false">$M56 - DC56 + (($K56) + ($L56))/2</f>
        <v>93.404304</v>
      </c>
      <c r="DG56" s="523" t="n">
        <f aca="false">$M56-DB56+$L56</f>
        <v>126.75</v>
      </c>
      <c r="DH56" s="545" t="n">
        <f aca="false">DG56-DE56</f>
        <v>81.75</v>
      </c>
    </row>
    <row r="57" customFormat="false" ht="22.5" hidden="false" customHeight="false" outlineLevel="0" collapsed="false">
      <c r="B57" s="536" t="s">
        <v>625</v>
      </c>
      <c r="C57" s="537" t="s">
        <v>626</v>
      </c>
      <c r="D57" s="538" t="n">
        <v>47.19329581</v>
      </c>
      <c r="E57" s="538" t="n">
        <v>-0.2698467</v>
      </c>
      <c r="F57" s="537" t="s">
        <v>624</v>
      </c>
      <c r="G57" s="539" t="s">
        <v>627</v>
      </c>
      <c r="H57" s="537" t="n">
        <v>11.6</v>
      </c>
      <c r="I57" s="537" t="n">
        <v>16</v>
      </c>
      <c r="J57" s="537" t="s">
        <v>332</v>
      </c>
      <c r="K57" s="537" t="n">
        <v>15</v>
      </c>
      <c r="L57" s="537" t="n">
        <v>50</v>
      </c>
      <c r="M57" s="603" t="n">
        <v>52.1</v>
      </c>
      <c r="N57" s="541" t="s">
        <v>610</v>
      </c>
      <c r="O57" s="542" t="n">
        <f aca="false">LANGHIAN_PARAM_GTS12!$F$89</f>
        <v>37.51</v>
      </c>
      <c r="P57" s="543" t="n">
        <f aca="false">LANGHIAN_PARAM_GTS12!$F$84</f>
        <v>113.578571428571</v>
      </c>
      <c r="Q57" s="542" t="n">
        <f aca="false">LANGHIAN_PARAM_GTS12!$F$90</f>
        <v>157.98</v>
      </c>
      <c r="R57" s="523" t="n">
        <f aca="false">M57-Q57+K57</f>
        <v>-90.88</v>
      </c>
      <c r="S57" s="544" t="n">
        <f aca="false">M57 - P57 + ((K57) + (L57))/2</f>
        <v>-28.9785714285714</v>
      </c>
      <c r="T57" s="523" t="n">
        <f aca="false">M57-O57+L57</f>
        <v>64.59</v>
      </c>
      <c r="U57" s="545" t="n">
        <f aca="false">T57-R57</f>
        <v>155.47</v>
      </c>
      <c r="V57" s="542" t="n">
        <f aca="false">LANGHIAN_PARAM_GTS12!$F$58</f>
        <v>85.146</v>
      </c>
      <c r="W57" s="543" t="n">
        <f aca="false">LANGHIAN_PARAM_GTS12!$F$53</f>
        <v>108.766666666667</v>
      </c>
      <c r="X57" s="542" t="n">
        <f aca="false">LANGHIAN_PARAM_GTS12!$F$59</f>
        <v>132.055</v>
      </c>
      <c r="Y57" s="523" t="n">
        <f aca="false">$M57-X57+$K57</f>
        <v>-64.955</v>
      </c>
      <c r="Z57" s="544" t="n">
        <f aca="false">$M57 - W57 + (($K57) + ($L57))/2</f>
        <v>-24.1666666666667</v>
      </c>
      <c r="AA57" s="523" t="n">
        <f aca="false">$M57-V57+$L57</f>
        <v>16.954</v>
      </c>
      <c r="AB57" s="545" t="n">
        <f aca="false">AA57-Y57</f>
        <v>81.909</v>
      </c>
      <c r="AC57" s="542" t="n">
        <f aca="false">LANGHIAN_PARAM_GTS12!$F$149</f>
        <v>-26</v>
      </c>
      <c r="AD57" s="543" t="n">
        <f aca="false">LANGHIAN_PARAM_GTS12!$F$144</f>
        <v>-4.60120326884375</v>
      </c>
      <c r="AE57" s="542" t="n">
        <f aca="false">LANGHIAN_PARAM_GTS12!$F$150</f>
        <v>14.923525</v>
      </c>
      <c r="AF57" s="523" t="n">
        <f aca="false">$M57-AE57+$K57</f>
        <v>52.176475</v>
      </c>
      <c r="AG57" s="544" t="n">
        <f aca="false">$M57 - AD57 + (($K57) + ($L57))/2</f>
        <v>89.2012032688438</v>
      </c>
      <c r="AH57" s="523" t="n">
        <f aca="false">$M57-AC57+$L57</f>
        <v>128.1</v>
      </c>
      <c r="AI57" s="545" t="n">
        <f aca="false">AH57-AF57</f>
        <v>75.923525</v>
      </c>
      <c r="AJ57" s="542" t="n">
        <f aca="false">LANGHIAN_PARAM_GTS12!$F$176</f>
        <v>8.3028</v>
      </c>
      <c r="AK57" s="543" t="n">
        <f aca="false">LANGHIAN_PARAM_GTS12!$F$171</f>
        <v>24.0253</v>
      </c>
      <c r="AL57" s="542" t="n">
        <f aca="false">LANGHIAN_PARAM_GTS12!$F$177</f>
        <v>39.6844</v>
      </c>
      <c r="AM57" s="523" t="n">
        <f aca="false">$M57-AL57+$K57</f>
        <v>27.4156</v>
      </c>
      <c r="AN57" s="544" t="n">
        <f aca="false">$M57 - AK57 + (($K57) + ($L57))/2</f>
        <v>60.5747</v>
      </c>
      <c r="AO57" s="523" t="n">
        <f aca="false">$M57-AJ57+$L57</f>
        <v>93.7972</v>
      </c>
      <c r="AP57" s="545" t="n">
        <f aca="false">AO57-AM57</f>
        <v>66.3816</v>
      </c>
      <c r="AQ57" s="542" t="n">
        <f aca="false">LANGHIAN_PARAM_GTS12!$F$265</f>
        <v>-25</v>
      </c>
      <c r="AR57" s="543" t="n">
        <f aca="false">LANGHIAN_PARAM_GTS12!$F$260</f>
        <v>14.7755646666667</v>
      </c>
      <c r="AS57" s="542" t="n">
        <f aca="false">LANGHIAN_PARAM_GTS12!$F$266</f>
        <v>41.83955</v>
      </c>
      <c r="AT57" s="523" t="n">
        <f aca="false">$M57-AS57+$K57</f>
        <v>25.26045</v>
      </c>
      <c r="AU57" s="544" t="n">
        <f aca="false">$M57 - AR57 + (($K57) + ($L57))/2</f>
        <v>69.8244353333333</v>
      </c>
      <c r="AV57" s="523" t="n">
        <f aca="false">$M57-AQ57+$L57</f>
        <v>127.1</v>
      </c>
      <c r="AW57" s="545" t="n">
        <f aca="false">AV57-AT57</f>
        <v>101.83955</v>
      </c>
      <c r="AX57" s="542" t="n">
        <f aca="false">LANGHIAN_PARAM_GTS12!$F$242</f>
        <v>3.8</v>
      </c>
      <c r="AY57" s="543" t="n">
        <f aca="false">LANGHIAN_PARAM_GTS12!$F$237</f>
        <v>25.6</v>
      </c>
      <c r="AZ57" s="542" t="n">
        <f aca="false">LANGHIAN_PARAM_GTS12!$F$243</f>
        <v>50.2</v>
      </c>
      <c r="BA57" s="523" t="n">
        <f aca="false">$M57-AZ57+$K57</f>
        <v>16.9</v>
      </c>
      <c r="BB57" s="544" t="n">
        <f aca="false">$M57 - AY57 + (($K57) + ($L57))/2</f>
        <v>59</v>
      </c>
      <c r="BC57" s="523" t="n">
        <f aca="false">$M57-AX57+$L57</f>
        <v>98.3</v>
      </c>
      <c r="BD57" s="545" t="n">
        <f aca="false">BC57-BA57</f>
        <v>81.4</v>
      </c>
      <c r="BE57" s="542" t="n">
        <f aca="false">LANGHIAN_PARAM_GTS12!$F$303</f>
        <v>37.4230910000001</v>
      </c>
      <c r="BF57" s="543" t="n">
        <f aca="false">LANGHIAN_PARAM_GTS12!$F$293</f>
        <v>62.0500333333333</v>
      </c>
      <c r="BG57" s="542" t="n">
        <f aca="false">LANGHIAN_PARAM_GTS12!$F$304</f>
        <v>86.793118</v>
      </c>
      <c r="BH57" s="523" t="n">
        <f aca="false">$M57-BG57+$K57</f>
        <v>-19.693118</v>
      </c>
      <c r="BI57" s="544" t="n">
        <f aca="false">$M57 - BF57 + (($K57) + ($L57))/2</f>
        <v>22.5499666666667</v>
      </c>
      <c r="BJ57" s="523" t="n">
        <f aca="false">$M57-BE57+$L57</f>
        <v>64.6769089999999</v>
      </c>
      <c r="BK57" s="545" t="n">
        <f aca="false">BJ57-BH57</f>
        <v>84.3700269999999</v>
      </c>
      <c r="BL57" s="542" t="n">
        <f aca="false">LANGHIAN_PARAM_GTS12!$F$536</f>
        <v>19.7</v>
      </c>
      <c r="BM57" s="543" t="n">
        <f aca="false">LANGHIAN_PARAM_GTS12!$F$528</f>
        <v>29.35</v>
      </c>
      <c r="BN57" s="542" t="n">
        <f aca="false">LANGHIAN_PARAM_GTS12!$F$537</f>
        <v>40</v>
      </c>
      <c r="BO57" s="523" t="n">
        <f aca="false">$M57-BN57+$K57</f>
        <v>27.1</v>
      </c>
      <c r="BP57" s="544" t="n">
        <f aca="false">$M57 - BM57 + (($K57) + ($L57))/2</f>
        <v>55.25</v>
      </c>
      <c r="BQ57" s="523" t="n">
        <f aca="false">$M57-BL57+$L57</f>
        <v>82.4</v>
      </c>
      <c r="BR57" s="545" t="n">
        <f aca="false">BQ57-BO57</f>
        <v>55.3</v>
      </c>
      <c r="BS57" s="542" t="n">
        <f aca="false">LANGHIAN_PARAM_GTS12!$F$346</f>
        <v>2.71</v>
      </c>
      <c r="BT57" s="543" t="n">
        <f aca="false">LANGHIAN_PARAM_GTS12!$F$336</f>
        <v>8.17666666666667</v>
      </c>
      <c r="BU57" s="542" t="n">
        <f aca="false">LANGHIAN_PARAM_GTS12!$F$347</f>
        <v>17.68</v>
      </c>
      <c r="BV57" s="523" t="n">
        <f aca="false">$M57-BU57+$K57</f>
        <v>49.42</v>
      </c>
      <c r="BW57" s="544" t="n">
        <f aca="false">$M57 - BT57 + (($K57) + ($L57))/2</f>
        <v>76.4233333333333</v>
      </c>
      <c r="BX57" s="523" t="n">
        <f aca="false">$M57-BS57+$L57</f>
        <v>99.39</v>
      </c>
      <c r="BY57" s="545" t="n">
        <f aca="false">BX57-BV57</f>
        <v>49.97</v>
      </c>
      <c r="BZ57" s="595" t="n">
        <f aca="false">LANGHIAN_PARAM_GTS12!$F$384</f>
        <v>33</v>
      </c>
      <c r="CA57" s="596" t="n">
        <f aca="false">LANGHIAN_PARAM_GTS12!$F$383</f>
        <v>33</v>
      </c>
      <c r="CB57" s="595" t="n">
        <f aca="false">LANGHIAN_PARAM_GTS12!$F$385</f>
        <v>33</v>
      </c>
      <c r="CC57" s="597" t="n">
        <f aca="false">$M57-CB57+$K57</f>
        <v>34.1</v>
      </c>
      <c r="CD57" s="598" t="n">
        <f aca="false">$M57 - CA57 + (($K57) + ($L57))/2</f>
        <v>51.6</v>
      </c>
      <c r="CE57" s="597" t="n">
        <f aca="false">$M57-BZ57+$L57</f>
        <v>69.1</v>
      </c>
      <c r="CF57" s="599" t="n">
        <f aca="false">CE57-CC57</f>
        <v>35</v>
      </c>
      <c r="CG57" s="546" t="n">
        <f aca="false">LANGHIAN_PARAM_GTS12!$F$403</f>
        <v>-9</v>
      </c>
      <c r="CH57" s="547" t="n">
        <f aca="false">LANGHIAN_PARAM_GTS12!$F$402</f>
        <v>-9</v>
      </c>
      <c r="CI57" s="546" t="n">
        <f aca="false">LANGHIAN_PARAM_GTS12!$F$404</f>
        <v>-9</v>
      </c>
      <c r="CJ57" s="548" t="n">
        <f aca="false">$M57-CI57+$K57</f>
        <v>76.1</v>
      </c>
      <c r="CK57" s="549" t="n">
        <f aca="false">$M57 - CH57 + (($K57) + ($L57))/2</f>
        <v>93.6</v>
      </c>
      <c r="CL57" s="548" t="n">
        <f aca="false">$M57-CG57+$L57</f>
        <v>111.1</v>
      </c>
      <c r="CM57" s="550" t="n">
        <f aca="false">CL57-CJ57</f>
        <v>35</v>
      </c>
      <c r="CN57" s="546" t="n">
        <f aca="false">LANGHIAN_PARAM_GTS12!$F$426</f>
        <v>4</v>
      </c>
      <c r="CO57" s="547" t="n">
        <f aca="false">LANGHIAN_PARAM_GTS12!$F$425</f>
        <v>4</v>
      </c>
      <c r="CP57" s="546" t="n">
        <f aca="false">LANGHIAN_PARAM_GTS12!$F$427</f>
        <v>4</v>
      </c>
      <c r="CQ57" s="548" t="n">
        <f aca="false">$M57-CP57+$K57</f>
        <v>63.1</v>
      </c>
      <c r="CR57" s="549" t="n">
        <f aca="false">$M57 - CO57 + (($K57) + ($L57))/2</f>
        <v>80.6</v>
      </c>
      <c r="CS57" s="548" t="n">
        <f aca="false">$M57-CN57+$L57</f>
        <v>98.1</v>
      </c>
      <c r="CT57" s="550" t="n">
        <f aca="false">CS57-CQ57</f>
        <v>35</v>
      </c>
      <c r="CU57" s="546" t="n">
        <f aca="false">LANGHIAN_PARAM_GTS12!$F$449</f>
        <v>-1</v>
      </c>
      <c r="CV57" s="547" t="n">
        <f aca="false">LANGHIAN_PARAM_GTS12!$F$448</f>
        <v>-1</v>
      </c>
      <c r="CW57" s="546" t="n">
        <f aca="false">LANGHIAN_PARAM_GTS12!$F$450</f>
        <v>-1</v>
      </c>
      <c r="CX57" s="548" t="n">
        <f aca="false">$M57-CW57+$K57</f>
        <v>68.1</v>
      </c>
      <c r="CY57" s="549" t="n">
        <f aca="false">$M57 - CV57 + (($K57) + ($L57))/2</f>
        <v>85.6</v>
      </c>
      <c r="CZ57" s="548" t="n">
        <f aca="false">$M57-CU57+$L57</f>
        <v>103.1</v>
      </c>
      <c r="DA57" s="550" t="n">
        <f aca="false">CZ57-CX57</f>
        <v>35</v>
      </c>
      <c r="DB57" s="542" t="n">
        <f aca="false">LANGHIAN_PARAM_GTS12!$F$489</f>
        <v>-13.75</v>
      </c>
      <c r="DC57" s="543" t="n">
        <f aca="false">LANGHIAN_PARAM_GTS12!$F$481</f>
        <v>2.095696</v>
      </c>
      <c r="DD57" s="542" t="n">
        <f aca="false">LANGHIAN_PARAM_GTS12!$F$490</f>
        <v>33</v>
      </c>
      <c r="DE57" s="523" t="n">
        <f aca="false">$M57-DD57+$K57</f>
        <v>34.1</v>
      </c>
      <c r="DF57" s="544" t="n">
        <f aca="false">$M57 - DC57 + (($K57) + ($L57))/2</f>
        <v>82.504304</v>
      </c>
      <c r="DG57" s="523" t="n">
        <f aca="false">$M57-DB57+$L57</f>
        <v>115.85</v>
      </c>
      <c r="DH57" s="545" t="n">
        <f aca="false">DG57-DE57</f>
        <v>81.75</v>
      </c>
    </row>
    <row r="58" customFormat="false" ht="22.5" hidden="false" customHeight="false" outlineLevel="0" collapsed="false">
      <c r="B58" s="536" t="s">
        <v>628</v>
      </c>
      <c r="C58" s="537" t="s">
        <v>629</v>
      </c>
      <c r="D58" s="538" t="n">
        <v>47.19686754</v>
      </c>
      <c r="E58" s="538" t="n">
        <v>-0.29604823</v>
      </c>
      <c r="F58" s="537" t="s">
        <v>624</v>
      </c>
      <c r="G58" s="539" t="s">
        <v>493</v>
      </c>
      <c r="H58" s="537" t="n">
        <v>11.6</v>
      </c>
      <c r="I58" s="537" t="n">
        <v>16</v>
      </c>
      <c r="J58" s="537" t="s">
        <v>332</v>
      </c>
      <c r="K58" s="537" t="n">
        <v>15</v>
      </c>
      <c r="L58" s="537" t="n">
        <v>50</v>
      </c>
      <c r="M58" s="603" t="n">
        <v>67.3</v>
      </c>
      <c r="N58" s="541" t="s">
        <v>610</v>
      </c>
      <c r="O58" s="542" t="n">
        <f aca="false">LANGHIAN_PARAM_GTS12!$F$89</f>
        <v>37.51</v>
      </c>
      <c r="P58" s="543" t="n">
        <f aca="false">LANGHIAN_PARAM_GTS12!$F$84</f>
        <v>113.578571428571</v>
      </c>
      <c r="Q58" s="542" t="n">
        <f aca="false">LANGHIAN_PARAM_GTS12!$F$90</f>
        <v>157.98</v>
      </c>
      <c r="R58" s="523" t="n">
        <f aca="false">M58-Q58+K58</f>
        <v>-75.68</v>
      </c>
      <c r="S58" s="544" t="n">
        <f aca="false">M58 - P58 + ((K58) + (L58))/2</f>
        <v>-13.7785714285714</v>
      </c>
      <c r="T58" s="523" t="n">
        <f aca="false">M58-O58+L58</f>
        <v>79.79</v>
      </c>
      <c r="U58" s="545" t="n">
        <f aca="false">T58-R58</f>
        <v>155.47</v>
      </c>
      <c r="V58" s="542" t="n">
        <f aca="false">LANGHIAN_PARAM_GTS12!$F$58</f>
        <v>85.146</v>
      </c>
      <c r="W58" s="543" t="n">
        <f aca="false">LANGHIAN_PARAM_GTS12!$F$53</f>
        <v>108.766666666667</v>
      </c>
      <c r="X58" s="542" t="n">
        <f aca="false">LANGHIAN_PARAM_GTS12!$F$59</f>
        <v>132.055</v>
      </c>
      <c r="Y58" s="523" t="n">
        <f aca="false">$M58-X58+$K58</f>
        <v>-49.755</v>
      </c>
      <c r="Z58" s="544" t="n">
        <f aca="false">$M58 - W58 + (($K58) + ($L58))/2</f>
        <v>-8.96666666666667</v>
      </c>
      <c r="AA58" s="523" t="n">
        <f aca="false">$M58-V58+$L58</f>
        <v>32.154</v>
      </c>
      <c r="AB58" s="545" t="n">
        <f aca="false">AA58-Y58</f>
        <v>81.909</v>
      </c>
      <c r="AC58" s="542" t="n">
        <f aca="false">LANGHIAN_PARAM_GTS12!$F$149</f>
        <v>-26</v>
      </c>
      <c r="AD58" s="543" t="n">
        <f aca="false">LANGHIAN_PARAM_GTS12!$F$144</f>
        <v>-4.60120326884375</v>
      </c>
      <c r="AE58" s="542" t="n">
        <f aca="false">LANGHIAN_PARAM_GTS12!$F$150</f>
        <v>14.923525</v>
      </c>
      <c r="AF58" s="523" t="n">
        <f aca="false">$M58-AE58+$K58</f>
        <v>67.376475</v>
      </c>
      <c r="AG58" s="544" t="n">
        <f aca="false">$M58 - AD58 + (($K58) + ($L58))/2</f>
        <v>104.401203268844</v>
      </c>
      <c r="AH58" s="523" t="n">
        <f aca="false">$M58-AC58+$L58</f>
        <v>143.3</v>
      </c>
      <c r="AI58" s="545" t="n">
        <f aca="false">AH58-AF58</f>
        <v>75.923525</v>
      </c>
      <c r="AJ58" s="542" t="n">
        <f aca="false">LANGHIAN_PARAM_GTS12!$F$176</f>
        <v>8.3028</v>
      </c>
      <c r="AK58" s="543" t="n">
        <f aca="false">LANGHIAN_PARAM_GTS12!$F$171</f>
        <v>24.0253</v>
      </c>
      <c r="AL58" s="542" t="n">
        <f aca="false">LANGHIAN_PARAM_GTS12!$F$177</f>
        <v>39.6844</v>
      </c>
      <c r="AM58" s="523" t="n">
        <f aca="false">$M58-AL58+$K58</f>
        <v>42.6156</v>
      </c>
      <c r="AN58" s="544" t="n">
        <f aca="false">$M58 - AK58 + (($K58) + ($L58))/2</f>
        <v>75.7747</v>
      </c>
      <c r="AO58" s="523" t="n">
        <f aca="false">$M58-AJ58+$L58</f>
        <v>108.9972</v>
      </c>
      <c r="AP58" s="545" t="n">
        <f aca="false">AO58-AM58</f>
        <v>66.3816</v>
      </c>
      <c r="AQ58" s="542" t="n">
        <f aca="false">LANGHIAN_PARAM_GTS12!$F$265</f>
        <v>-25</v>
      </c>
      <c r="AR58" s="543" t="n">
        <f aca="false">LANGHIAN_PARAM_GTS12!$F$260</f>
        <v>14.7755646666667</v>
      </c>
      <c r="AS58" s="542" t="n">
        <f aca="false">LANGHIAN_PARAM_GTS12!$F$266</f>
        <v>41.83955</v>
      </c>
      <c r="AT58" s="523" t="n">
        <f aca="false">$M58-AS58+$K58</f>
        <v>40.46045</v>
      </c>
      <c r="AU58" s="544" t="n">
        <f aca="false">$M58 - AR58 + (($K58) + ($L58))/2</f>
        <v>85.0244353333333</v>
      </c>
      <c r="AV58" s="523" t="n">
        <f aca="false">$M58-AQ58+$L58</f>
        <v>142.3</v>
      </c>
      <c r="AW58" s="545" t="n">
        <f aca="false">AV58-AT58</f>
        <v>101.83955</v>
      </c>
      <c r="AX58" s="542" t="n">
        <f aca="false">LANGHIAN_PARAM_GTS12!$F$242</f>
        <v>3.8</v>
      </c>
      <c r="AY58" s="543" t="n">
        <f aca="false">LANGHIAN_PARAM_GTS12!$F$237</f>
        <v>25.6</v>
      </c>
      <c r="AZ58" s="542" t="n">
        <f aca="false">LANGHIAN_PARAM_GTS12!$F$243</f>
        <v>50.2</v>
      </c>
      <c r="BA58" s="523" t="n">
        <f aca="false">$M58-AZ58+$K58</f>
        <v>32.1</v>
      </c>
      <c r="BB58" s="544" t="n">
        <f aca="false">$M58 - AY58 + (($K58) + ($L58))/2</f>
        <v>74.2</v>
      </c>
      <c r="BC58" s="523" t="n">
        <f aca="false">$M58-AX58+$L58</f>
        <v>113.5</v>
      </c>
      <c r="BD58" s="545" t="n">
        <f aca="false">BC58-BA58</f>
        <v>81.4</v>
      </c>
      <c r="BE58" s="542" t="n">
        <f aca="false">LANGHIAN_PARAM_GTS12!$F$303</f>
        <v>37.4230910000001</v>
      </c>
      <c r="BF58" s="543" t="n">
        <f aca="false">LANGHIAN_PARAM_GTS12!$F$293</f>
        <v>62.0500333333333</v>
      </c>
      <c r="BG58" s="542" t="n">
        <f aca="false">LANGHIAN_PARAM_GTS12!$F$304</f>
        <v>86.793118</v>
      </c>
      <c r="BH58" s="523" t="n">
        <f aca="false">$M58-BG58+$K58</f>
        <v>-4.49311799999997</v>
      </c>
      <c r="BI58" s="544" t="n">
        <f aca="false">$M58 - BF58 + (($K58) + ($L58))/2</f>
        <v>37.7499666666667</v>
      </c>
      <c r="BJ58" s="523" t="n">
        <f aca="false">$M58-BE58+$L58</f>
        <v>79.8769089999999</v>
      </c>
      <c r="BK58" s="545" t="n">
        <f aca="false">BJ58-BH58</f>
        <v>84.3700269999998</v>
      </c>
      <c r="BL58" s="542" t="n">
        <f aca="false">LANGHIAN_PARAM_GTS12!$F$536</f>
        <v>19.7</v>
      </c>
      <c r="BM58" s="543" t="n">
        <f aca="false">LANGHIAN_PARAM_GTS12!$F$528</f>
        <v>29.35</v>
      </c>
      <c r="BN58" s="542" t="n">
        <f aca="false">LANGHIAN_PARAM_GTS12!$F$537</f>
        <v>40</v>
      </c>
      <c r="BO58" s="523" t="n">
        <f aca="false">$M58-BN58+$K58</f>
        <v>42.3</v>
      </c>
      <c r="BP58" s="544" t="n">
        <f aca="false">$M58 - BM58 + (($K58) + ($L58))/2</f>
        <v>70.45</v>
      </c>
      <c r="BQ58" s="523" t="n">
        <f aca="false">$M58-BL58+$L58</f>
        <v>97.6</v>
      </c>
      <c r="BR58" s="545" t="n">
        <f aca="false">BQ58-BO58</f>
        <v>55.3</v>
      </c>
      <c r="BS58" s="542" t="n">
        <f aca="false">LANGHIAN_PARAM_GTS12!$F$346</f>
        <v>2.71</v>
      </c>
      <c r="BT58" s="543" t="n">
        <f aca="false">LANGHIAN_PARAM_GTS12!$F$336</f>
        <v>8.17666666666667</v>
      </c>
      <c r="BU58" s="542" t="n">
        <f aca="false">LANGHIAN_PARAM_GTS12!$F$347</f>
        <v>17.68</v>
      </c>
      <c r="BV58" s="523" t="n">
        <f aca="false">$M58-BU58+$K58</f>
        <v>64.62</v>
      </c>
      <c r="BW58" s="544" t="n">
        <f aca="false">$M58 - BT58 + (($K58) + ($L58))/2</f>
        <v>91.6233333333333</v>
      </c>
      <c r="BX58" s="523" t="n">
        <f aca="false">$M58-BS58+$L58</f>
        <v>114.59</v>
      </c>
      <c r="BY58" s="545" t="n">
        <f aca="false">BX58-BV58</f>
        <v>49.97</v>
      </c>
      <c r="BZ58" s="595" t="n">
        <f aca="false">LANGHIAN_PARAM_GTS12!$F$384</f>
        <v>33</v>
      </c>
      <c r="CA58" s="596" t="n">
        <f aca="false">LANGHIAN_PARAM_GTS12!$F$383</f>
        <v>33</v>
      </c>
      <c r="CB58" s="595" t="n">
        <f aca="false">LANGHIAN_PARAM_GTS12!$F$385</f>
        <v>33</v>
      </c>
      <c r="CC58" s="597" t="n">
        <f aca="false">$M58-CB58+$K58</f>
        <v>49.3</v>
      </c>
      <c r="CD58" s="598" t="n">
        <f aca="false">$M58 - CA58 + (($K58) + ($L58))/2</f>
        <v>66.8</v>
      </c>
      <c r="CE58" s="597" t="n">
        <f aca="false">$M58-BZ58+$L58</f>
        <v>84.3</v>
      </c>
      <c r="CF58" s="599" t="n">
        <f aca="false">CE58-CC58</f>
        <v>35</v>
      </c>
      <c r="CG58" s="546" t="n">
        <f aca="false">LANGHIAN_PARAM_GTS12!$F$403</f>
        <v>-9</v>
      </c>
      <c r="CH58" s="547" t="n">
        <f aca="false">LANGHIAN_PARAM_GTS12!$F$402</f>
        <v>-9</v>
      </c>
      <c r="CI58" s="546" t="n">
        <f aca="false">LANGHIAN_PARAM_GTS12!$F$404</f>
        <v>-9</v>
      </c>
      <c r="CJ58" s="548" t="n">
        <f aca="false">$M58-CI58+$K58</f>
        <v>91.3</v>
      </c>
      <c r="CK58" s="549" t="n">
        <f aca="false">$M58 - CH58 + (($K58) + ($L58))/2</f>
        <v>108.8</v>
      </c>
      <c r="CL58" s="548" t="n">
        <f aca="false">$M58-CG58+$L58</f>
        <v>126.3</v>
      </c>
      <c r="CM58" s="550" t="n">
        <f aca="false">CL58-CJ58</f>
        <v>35</v>
      </c>
      <c r="CN58" s="546" t="n">
        <f aca="false">LANGHIAN_PARAM_GTS12!$F$426</f>
        <v>4</v>
      </c>
      <c r="CO58" s="547" t="n">
        <f aca="false">LANGHIAN_PARAM_GTS12!$F$425</f>
        <v>4</v>
      </c>
      <c r="CP58" s="546" t="n">
        <f aca="false">LANGHIAN_PARAM_GTS12!$F$427</f>
        <v>4</v>
      </c>
      <c r="CQ58" s="548" t="n">
        <f aca="false">$M58-CP58+$K58</f>
        <v>78.3</v>
      </c>
      <c r="CR58" s="549" t="n">
        <f aca="false">$M58 - CO58 + (($K58) + ($L58))/2</f>
        <v>95.8</v>
      </c>
      <c r="CS58" s="548" t="n">
        <f aca="false">$M58-CN58+$L58</f>
        <v>113.3</v>
      </c>
      <c r="CT58" s="550" t="n">
        <f aca="false">CS58-CQ58</f>
        <v>35</v>
      </c>
      <c r="CU58" s="546" t="n">
        <f aca="false">LANGHIAN_PARAM_GTS12!$F$449</f>
        <v>-1</v>
      </c>
      <c r="CV58" s="547" t="n">
        <f aca="false">LANGHIAN_PARAM_GTS12!$F$448</f>
        <v>-1</v>
      </c>
      <c r="CW58" s="546" t="n">
        <f aca="false">LANGHIAN_PARAM_GTS12!$F$450</f>
        <v>-1</v>
      </c>
      <c r="CX58" s="548" t="n">
        <f aca="false">$M58-CW58+$K58</f>
        <v>83.3</v>
      </c>
      <c r="CY58" s="549" t="n">
        <f aca="false">$M58 - CV58 + (($K58) + ($L58))/2</f>
        <v>100.8</v>
      </c>
      <c r="CZ58" s="548" t="n">
        <f aca="false">$M58-CU58+$L58</f>
        <v>118.3</v>
      </c>
      <c r="DA58" s="550" t="n">
        <f aca="false">CZ58-CX58</f>
        <v>35</v>
      </c>
      <c r="DB58" s="542" t="n">
        <f aca="false">LANGHIAN_PARAM_GTS12!$F$489</f>
        <v>-13.75</v>
      </c>
      <c r="DC58" s="543" t="n">
        <f aca="false">LANGHIAN_PARAM_GTS12!$F$481</f>
        <v>2.095696</v>
      </c>
      <c r="DD58" s="542" t="n">
        <f aca="false">LANGHIAN_PARAM_GTS12!$F$490</f>
        <v>33</v>
      </c>
      <c r="DE58" s="523" t="n">
        <f aca="false">$M58-DD58+$K58</f>
        <v>49.3</v>
      </c>
      <c r="DF58" s="544" t="n">
        <f aca="false">$M58 - DC58 + (($K58) + ($L58))/2</f>
        <v>97.704304</v>
      </c>
      <c r="DG58" s="523" t="n">
        <f aca="false">$M58-DB58+$L58</f>
        <v>131.05</v>
      </c>
      <c r="DH58" s="545" t="n">
        <f aca="false">DG58-DE58</f>
        <v>81.75</v>
      </c>
    </row>
  </sheetData>
  <mergeCells count="70">
    <mergeCell ref="B1:N1"/>
    <mergeCell ref="O1:AB1"/>
    <mergeCell ref="AC1:BD1"/>
    <mergeCell ref="BE1:BR1"/>
    <mergeCell ref="BS1:BY1"/>
    <mergeCell ref="BZ1:DH1"/>
    <mergeCell ref="B2:B4"/>
    <mergeCell ref="C2:C4"/>
    <mergeCell ref="D2:D4"/>
    <mergeCell ref="E2:E4"/>
    <mergeCell ref="F2:I3"/>
    <mergeCell ref="J2:L3"/>
    <mergeCell ref="M2:M4"/>
    <mergeCell ref="N2:N4"/>
    <mergeCell ref="O2:U2"/>
    <mergeCell ref="V2:AB2"/>
    <mergeCell ref="AC2:AI2"/>
    <mergeCell ref="AJ2:AP2"/>
    <mergeCell ref="AQ2:AW2"/>
    <mergeCell ref="AX2:BD2"/>
    <mergeCell ref="BE2:BK2"/>
    <mergeCell ref="BL2:BR2"/>
    <mergeCell ref="BS2:BY2"/>
    <mergeCell ref="BZ2:CF2"/>
    <mergeCell ref="CG2:CM2"/>
    <mergeCell ref="CN2:CT2"/>
    <mergeCell ref="CU2:DA2"/>
    <mergeCell ref="DB2:DH2"/>
    <mergeCell ref="O3:Q3"/>
    <mergeCell ref="R3:T3"/>
    <mergeCell ref="U3:U4"/>
    <mergeCell ref="V3:X3"/>
    <mergeCell ref="Y3:AA3"/>
    <mergeCell ref="AB3:AB4"/>
    <mergeCell ref="AC3:AE3"/>
    <mergeCell ref="AF3:AH3"/>
    <mergeCell ref="AI3:AI4"/>
    <mergeCell ref="AJ3:AL3"/>
    <mergeCell ref="AM3:AO3"/>
    <mergeCell ref="AP3:AP4"/>
    <mergeCell ref="AQ3:AS3"/>
    <mergeCell ref="AT3:AV3"/>
    <mergeCell ref="AW3:AW4"/>
    <mergeCell ref="AX3:AZ3"/>
    <mergeCell ref="BA3:BC3"/>
    <mergeCell ref="BD3:BD4"/>
    <mergeCell ref="BE3:BG3"/>
    <mergeCell ref="BH3:BJ3"/>
    <mergeCell ref="BK3:BK4"/>
    <mergeCell ref="BL3:BN3"/>
    <mergeCell ref="BO3:BQ3"/>
    <mergeCell ref="BR3:BR4"/>
    <mergeCell ref="BS3:BU3"/>
    <mergeCell ref="BV3:BX3"/>
    <mergeCell ref="BY3:BY4"/>
    <mergeCell ref="BZ3:CB3"/>
    <mergeCell ref="CC3:CE3"/>
    <mergeCell ref="CF3:CF4"/>
    <mergeCell ref="CG3:CI3"/>
    <mergeCell ref="CJ3:CL3"/>
    <mergeCell ref="CM3:CM4"/>
    <mergeCell ref="CN3:CP3"/>
    <mergeCell ref="CQ3:CS3"/>
    <mergeCell ref="CT3:CT4"/>
    <mergeCell ref="CU3:CW3"/>
    <mergeCell ref="CX3:CZ3"/>
    <mergeCell ref="DA3:DA4"/>
    <mergeCell ref="DB3:DD3"/>
    <mergeCell ref="DE3:DG3"/>
    <mergeCell ref="DH3:D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H5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E54" activeCellId="0" sqref="E54"/>
    </sheetView>
  </sheetViews>
  <sheetFormatPr defaultRowHeight="15"/>
  <cols>
    <col collapsed="false" hidden="false" max="3" min="1" style="0" width="11.4615384615385"/>
    <col collapsed="false" hidden="false" max="4" min="4" style="0" width="34.8137651821862"/>
    <col collapsed="false" hidden="false" max="6" min="5" style="0" width="12.6396761133603"/>
    <col collapsed="false" hidden="false" max="1025" min="7" style="0" width="11.4615384615385"/>
  </cols>
  <sheetData>
    <row r="1" customFormat="false" ht="21" hidden="false" customHeight="false" outlineLevel="0" collapsed="false">
      <c r="B1" s="3" t="s">
        <v>147</v>
      </c>
      <c r="C1" s="3"/>
      <c r="D1" s="3"/>
      <c r="E1" s="3"/>
      <c r="F1" s="3"/>
    </row>
    <row r="2" customFormat="false" ht="15" hidden="false" customHeight="true" outlineLevel="0" collapsed="false">
      <c r="B2" s="147"/>
      <c r="C2" s="147"/>
      <c r="D2" s="147" t="s">
        <v>277</v>
      </c>
      <c r="E2" s="148" t="s">
        <v>154</v>
      </c>
      <c r="F2" s="148"/>
    </row>
    <row r="3" customFormat="false" ht="15" hidden="false" customHeight="true" outlineLevel="0" collapsed="false">
      <c r="B3" s="147"/>
      <c r="C3" s="147"/>
      <c r="D3" s="151" t="s">
        <v>278</v>
      </c>
      <c r="E3" s="152" t="s">
        <v>630</v>
      </c>
      <c r="F3" s="153" t="s">
        <v>179</v>
      </c>
    </row>
    <row r="4" customFormat="false" ht="15" hidden="false" customHeight="true" outlineLevel="0" collapsed="false">
      <c r="B4" s="147"/>
      <c r="C4" s="147"/>
      <c r="D4" s="151" t="s">
        <v>182</v>
      </c>
      <c r="E4" s="156" t="n">
        <v>3.6</v>
      </c>
      <c r="F4" s="156" t="n">
        <v>3.6</v>
      </c>
    </row>
    <row r="5" customFormat="false" ht="15" hidden="false" customHeight="true" outlineLevel="0" collapsed="false">
      <c r="B5" s="147"/>
      <c r="C5" s="147"/>
      <c r="D5" s="157" t="s">
        <v>183</v>
      </c>
      <c r="E5" s="161" t="n">
        <v>0</v>
      </c>
      <c r="F5" s="161" t="n">
        <v>0</v>
      </c>
    </row>
    <row r="6" customFormat="false" ht="15" hidden="false" customHeight="true" outlineLevel="0" collapsed="false">
      <c r="B6" s="147"/>
      <c r="C6" s="147"/>
      <c r="D6" s="157" t="s">
        <v>184</v>
      </c>
      <c r="E6" s="158" t="n">
        <f aca="false">E4+E5</f>
        <v>3.6</v>
      </c>
      <c r="F6" s="158" t="n">
        <v>3.6</v>
      </c>
    </row>
    <row r="7" customFormat="false" ht="15" hidden="false" customHeight="true" outlineLevel="0" collapsed="false">
      <c r="B7" s="147"/>
      <c r="C7" s="147"/>
      <c r="D7" s="162"/>
      <c r="E7" s="163" t="s">
        <v>185</v>
      </c>
      <c r="F7" s="163" t="s">
        <v>185</v>
      </c>
    </row>
    <row r="8" customFormat="false" ht="15" hidden="false" customHeight="true" outlineLevel="0" collapsed="false">
      <c r="B8" s="147"/>
      <c r="C8" s="147"/>
      <c r="D8" s="151" t="s">
        <v>186</v>
      </c>
      <c r="E8" s="156" t="n">
        <v>2.588</v>
      </c>
      <c r="F8" s="156" t="n">
        <v>2.588</v>
      </c>
      <c r="G8" s="164"/>
    </row>
    <row r="9" customFormat="false" ht="15" hidden="false" customHeight="true" outlineLevel="0" collapsed="false">
      <c r="B9" s="147"/>
      <c r="C9" s="147"/>
      <c r="D9" s="157" t="s">
        <v>187</v>
      </c>
      <c r="E9" s="161" t="n">
        <v>0</v>
      </c>
      <c r="F9" s="161" t="n">
        <v>0</v>
      </c>
    </row>
    <row r="10" customFormat="false" ht="15" hidden="false" customHeight="true" outlineLevel="0" collapsed="false">
      <c r="B10" s="147"/>
      <c r="C10" s="147"/>
      <c r="D10" s="157" t="s">
        <v>188</v>
      </c>
      <c r="E10" s="158" t="n">
        <f aca="false">E8-E9</f>
        <v>2.588</v>
      </c>
      <c r="F10" s="158" t="n">
        <f aca="false">F8-F9</f>
        <v>2.588</v>
      </c>
    </row>
    <row r="11" s="165" customFormat="true" ht="15" hidden="false" customHeight="true" outlineLevel="0" collapsed="false">
      <c r="B11" s="147"/>
      <c r="C11" s="147"/>
      <c r="D11" s="151" t="s">
        <v>189</v>
      </c>
      <c r="E11" s="166" t="str">
        <f aca="false">CONCATENATE(E4,E7,E8)</f>
        <v>3,6-2,588</v>
      </c>
      <c r="F11" s="167" t="s">
        <v>211</v>
      </c>
    </row>
    <row r="12" customFormat="false" ht="15" hidden="false" customHeight="true" outlineLevel="0" collapsed="false">
      <c r="B12" s="147"/>
      <c r="C12" s="147"/>
      <c r="D12" s="157" t="s">
        <v>214</v>
      </c>
      <c r="E12" s="168" t="str">
        <f aca="false">CONCATENATE(E6,E7,E10)</f>
        <v>3,6-2,588</v>
      </c>
      <c r="F12" s="168" t="str">
        <f aca="false">CONCATENATE(F6,F7,F10)</f>
        <v>3,6-2,588</v>
      </c>
    </row>
    <row r="13" s="23" customFormat="true" ht="15" hidden="false" customHeight="true" outlineLevel="0" collapsed="false">
      <c r="B13" s="169" t="s">
        <v>59</v>
      </c>
      <c r="C13" s="169"/>
      <c r="D13" s="169"/>
      <c r="E13" s="169"/>
      <c r="F13" s="169"/>
    </row>
    <row r="14" customFormat="false" ht="15" hidden="true" customHeight="true" outlineLevel="0" collapsed="false">
      <c r="A14" s="23"/>
      <c r="B14" s="170" t="s">
        <v>215</v>
      </c>
      <c r="C14" s="171" t="s">
        <v>216</v>
      </c>
      <c r="D14" s="172" t="s">
        <v>217</v>
      </c>
      <c r="E14" s="172" t="n">
        <f aca="false">ROUNDUP(E$4,0)</f>
        <v>4</v>
      </c>
      <c r="F14" s="172" t="n">
        <f aca="false">ROUNDUP(F$4,0)</f>
        <v>4</v>
      </c>
    </row>
    <row r="15" customFormat="false" ht="15" hidden="true" customHeight="true" outlineLevel="0" collapsed="false">
      <c r="A15" s="23"/>
      <c r="B15" s="170"/>
      <c r="C15" s="171"/>
      <c r="D15" s="172" t="s">
        <v>218</v>
      </c>
      <c r="E15" s="172" t="n">
        <f aca="false">ROUNDDOWN(E$8,0)</f>
        <v>2</v>
      </c>
      <c r="F15" s="172" t="n">
        <f aca="false">ROUNDDOWN(F$8,0)</f>
        <v>2</v>
      </c>
    </row>
    <row r="16" customFormat="false" ht="15" hidden="true" customHeight="true" outlineLevel="0" collapsed="false">
      <c r="A16" s="23"/>
      <c r="B16" s="170"/>
      <c r="C16" s="173" t="s">
        <v>219</v>
      </c>
      <c r="D16" s="174" t="s">
        <v>217</v>
      </c>
      <c r="E16" s="174" t="n">
        <f aca="false">ROUNDUP(E$6,0)</f>
        <v>4</v>
      </c>
      <c r="F16" s="174" t="n">
        <f aca="false">ROUNDUP(F$6,0)</f>
        <v>4</v>
      </c>
    </row>
    <row r="17" customFormat="false" ht="15" hidden="true" customHeight="true" outlineLevel="0" collapsed="false">
      <c r="A17" s="23"/>
      <c r="B17" s="170"/>
      <c r="C17" s="173"/>
      <c r="D17" s="174" t="s">
        <v>218</v>
      </c>
      <c r="E17" s="174" t="n">
        <f aca="false">ROUNDDOWN(E$8,0)</f>
        <v>2</v>
      </c>
      <c r="F17" s="174" t="n">
        <f aca="false">ROUNDDOWN(F$8,0)</f>
        <v>2</v>
      </c>
    </row>
    <row r="18" customFormat="false" ht="15" hidden="true" customHeight="true" outlineLevel="0" collapsed="false">
      <c r="A18" s="23"/>
      <c r="B18" s="170"/>
      <c r="C18" s="175" t="s">
        <v>220</v>
      </c>
      <c r="D18" s="175"/>
      <c r="E18" s="176" t="n">
        <v>3</v>
      </c>
      <c r="F18" s="176"/>
    </row>
    <row r="19" s="416" customFormat="true" ht="15" hidden="true" customHeight="true" outlineLevel="0" collapsed="false">
      <c r="B19" s="170"/>
      <c r="C19" s="178" t="s">
        <v>216</v>
      </c>
      <c r="D19" s="179" t="s">
        <v>221</v>
      </c>
      <c r="E19" s="180" t="str">
        <f aca="false">ADDRESS(MATCH(E15,SL_CHARTS_2012!$B$1:$B$144,1),$E18,1)</f>
        <v>$C$6</v>
      </c>
      <c r="F19" s="180" t="str">
        <f aca="false">ADDRESS(MATCH(F15,SL_CHARTS_2012!$B$1:$B$144,1),$E18,1)</f>
        <v>$C$6</v>
      </c>
    </row>
    <row r="20" customFormat="false" ht="15" hidden="true" customHeight="true" outlineLevel="0" collapsed="false">
      <c r="A20" s="416"/>
      <c r="B20" s="170"/>
      <c r="C20" s="178"/>
      <c r="D20" s="179" t="s">
        <v>222</v>
      </c>
      <c r="E20" s="180" t="str">
        <f aca="false">ADDRESS(MATCH(E14,SL_CHARTS_2012!$B$1:$B$144,1),$E18,1)</f>
        <v>$C$8</v>
      </c>
      <c r="F20" s="180" t="str">
        <f aca="false">ADDRESS(MATCH(F14,SL_CHARTS_2012!$B$1:$B$144,1),$E18,1)</f>
        <v>$C$8</v>
      </c>
    </row>
    <row r="21" s="23" customFormat="true" ht="15" hidden="true" customHeight="true" outlineLevel="0" collapsed="false">
      <c r="B21" s="170"/>
      <c r="C21" s="173" t="s">
        <v>219</v>
      </c>
      <c r="D21" s="181" t="s">
        <v>221</v>
      </c>
      <c r="E21" s="174" t="str">
        <f aca="false">ADDRESS(MATCH(E17,SL_CHARTS_2012!$B$1:$B$144,1),$E18,1)</f>
        <v>$C$6</v>
      </c>
      <c r="F21" s="174" t="str">
        <f aca="false">ADDRESS(MATCH(F17,SL_CHARTS_2012!$B$1:$B$144,1),$E18,1)</f>
        <v>$C$6</v>
      </c>
    </row>
    <row r="22" s="23" customFormat="true" ht="15" hidden="true" customHeight="true" outlineLevel="0" collapsed="false">
      <c r="B22" s="170"/>
      <c r="C22" s="173"/>
      <c r="D22" s="181" t="s">
        <v>222</v>
      </c>
      <c r="E22" s="174" t="str">
        <f aca="false">ADDRESS(MATCH(E16,SL_CHARTS_2012!$B$1:$B$144,1),$E18,1)</f>
        <v>$C$8</v>
      </c>
      <c r="F22" s="174" t="str">
        <f aca="false">ADDRESS(MATCH(F16,SL_CHARTS_2012!$B$1:$B$144,1),$E18,1)</f>
        <v>$C$8</v>
      </c>
    </row>
    <row r="23" s="23" customFormat="true" ht="15" hidden="true" customHeight="true" outlineLevel="0" collapsed="false">
      <c r="B23" s="170"/>
      <c r="C23" s="175"/>
      <c r="D23" s="182" t="s">
        <v>223</v>
      </c>
      <c r="E23" s="183" t="s">
        <v>224</v>
      </c>
      <c r="F23" s="176"/>
    </row>
    <row r="24" s="23" customFormat="true" ht="15" hidden="true" customHeight="true" outlineLevel="0" collapsed="false">
      <c r="B24" s="170"/>
      <c r="C24" s="175"/>
      <c r="D24" s="182"/>
      <c r="E24" s="183" t="s">
        <v>225</v>
      </c>
      <c r="F24" s="176"/>
    </row>
    <row r="25" s="23" customFormat="true" ht="15" hidden="true" customHeight="true" outlineLevel="0" collapsed="false">
      <c r="B25" s="170"/>
      <c r="C25" s="184" t="s">
        <v>226</v>
      </c>
      <c r="D25" s="185" t="s">
        <v>227</v>
      </c>
      <c r="E25" s="186" t="str">
        <f aca="false">CONCATENATE(E14,$E$7,E15)</f>
        <v>4-2</v>
      </c>
      <c r="F25" s="186" t="str">
        <f aca="false">CONCATENATE(F14,F7,F15)</f>
        <v>4-2</v>
      </c>
    </row>
    <row r="26" s="23" customFormat="true" ht="15" hidden="true" customHeight="true" outlineLevel="0" collapsed="false">
      <c r="B26" s="170"/>
      <c r="C26" s="184"/>
      <c r="D26" s="187" t="s">
        <v>228</v>
      </c>
      <c r="E26" s="187" t="n">
        <f aca="true">AVERAGE(INDIRECT(CONCATENATE($E$23,E19,$E$24,E20),1))</f>
        <v>-4.15563666666667</v>
      </c>
      <c r="F26" s="187" t="n">
        <f aca="true">AVERAGE(INDIRECT(CONCATENATE($E$23,F19,$E$24,F20),1))</f>
        <v>-4.15563666666667</v>
      </c>
    </row>
    <row r="27" s="23" customFormat="true" ht="15" hidden="true" customHeight="true" outlineLevel="0" collapsed="false">
      <c r="B27" s="170"/>
      <c r="C27" s="184"/>
      <c r="D27" s="188" t="s">
        <v>229</v>
      </c>
      <c r="E27" s="188" t="n">
        <f aca="true">MIN(INDIRECT(CONCATENATE($E$23,E19,$E$24,E20),1))</f>
        <v>-10.6013</v>
      </c>
      <c r="F27" s="188" t="n">
        <f aca="true">MIN(INDIRECT(CONCATENATE($E$23,F19,$E$24,F20),1))</f>
        <v>-10.6013</v>
      </c>
    </row>
    <row r="28" s="23" customFormat="true" ht="15" hidden="true" customHeight="true" outlineLevel="0" collapsed="false">
      <c r="B28" s="170"/>
      <c r="C28" s="184"/>
      <c r="D28" s="188" t="s">
        <v>230</v>
      </c>
      <c r="E28" s="188" t="n">
        <f aca="true">MAX(INDIRECT(CONCATENATE($E$23,E19,$E$24,E20),1))</f>
        <v>2.11726</v>
      </c>
      <c r="F28" s="188" t="n">
        <f aca="true">MAX(INDIRECT(CONCATENATE($E$23,F19,$E$24,F20),1))</f>
        <v>2.11726</v>
      </c>
    </row>
    <row r="29" s="23" customFormat="true" ht="15" hidden="true" customHeight="true" outlineLevel="0" collapsed="false">
      <c r="B29" s="170"/>
      <c r="C29" s="184"/>
      <c r="D29" s="189" t="s">
        <v>231</v>
      </c>
      <c r="E29" s="190" t="n">
        <v>-15</v>
      </c>
      <c r="F29" s="190" t="n">
        <v>-15</v>
      </c>
    </row>
    <row r="30" s="23" customFormat="true" ht="15" hidden="true" customHeight="true" outlineLevel="0" collapsed="false">
      <c r="B30" s="170"/>
      <c r="C30" s="184"/>
      <c r="D30" s="189" t="s">
        <v>232</v>
      </c>
      <c r="E30" s="190" t="n">
        <v>15</v>
      </c>
      <c r="F30" s="190" t="n">
        <v>15</v>
      </c>
    </row>
    <row r="31" s="23" customFormat="true" ht="15" hidden="true" customHeight="true" outlineLevel="0" collapsed="false">
      <c r="B31" s="170"/>
      <c r="C31" s="184"/>
      <c r="D31" s="189" t="s">
        <v>233</v>
      </c>
      <c r="E31" s="191" t="n">
        <f aca="false">E27+E29</f>
        <v>-25.6013</v>
      </c>
      <c r="F31" s="191" t="n">
        <f aca="false">F27+F29</f>
        <v>-25.6013</v>
      </c>
    </row>
    <row r="32" s="23" customFormat="true" ht="15" hidden="true" customHeight="true" outlineLevel="0" collapsed="false">
      <c r="B32" s="170"/>
      <c r="C32" s="184"/>
      <c r="D32" s="189" t="s">
        <v>234</v>
      </c>
      <c r="E32" s="191" t="n">
        <f aca="false">E28+E30</f>
        <v>17.11726</v>
      </c>
      <c r="F32" s="191" t="n">
        <f aca="false">F28+F30</f>
        <v>17.11726</v>
      </c>
    </row>
    <row r="33" s="23" customFormat="true" ht="15" hidden="true" customHeight="true" outlineLevel="0" collapsed="false">
      <c r="B33" s="170"/>
      <c r="C33" s="192" t="s">
        <v>235</v>
      </c>
      <c r="D33" s="193" t="s">
        <v>227</v>
      </c>
      <c r="E33" s="194" t="str">
        <f aca="false">CONCATENATE(E16,E$7,E17)</f>
        <v>4-2</v>
      </c>
      <c r="F33" s="194" t="str">
        <f aca="false">CONCATENATE(F16,F$7,F17)</f>
        <v>4-2</v>
      </c>
    </row>
    <row r="34" customFormat="false" ht="15" hidden="true" customHeight="true" outlineLevel="0" collapsed="false">
      <c r="A34" s="23"/>
      <c r="B34" s="170"/>
      <c r="C34" s="192"/>
      <c r="D34" s="195" t="s">
        <v>228</v>
      </c>
      <c r="E34" s="195" t="n">
        <f aca="true">AVERAGE(INDIRECT(CONCATENATE($E23,E21,$E$24,E22),1))</f>
        <v>-4.15563666666667</v>
      </c>
      <c r="F34" s="195" t="n">
        <f aca="true">AVERAGE(INDIRECT(CONCATENATE($E23,F21,$E$24,F22),1))</f>
        <v>-4.15563666666667</v>
      </c>
    </row>
    <row r="35" customFormat="false" ht="15" hidden="true" customHeight="true" outlineLevel="0" collapsed="false">
      <c r="A35" s="23"/>
      <c r="B35" s="170"/>
      <c r="C35" s="192"/>
      <c r="D35" s="196" t="s">
        <v>229</v>
      </c>
      <c r="E35" s="196" t="n">
        <f aca="true">MIN(INDIRECT(CONCATENATE($E23,E21,$E$24,E22),1))</f>
        <v>-10.6013</v>
      </c>
      <c r="F35" s="196" t="n">
        <f aca="true">MIN(INDIRECT(CONCATENATE($E23,F21,$E$24,F22),1))</f>
        <v>-10.6013</v>
      </c>
    </row>
    <row r="36" customFormat="false" ht="15" hidden="true" customHeight="true" outlineLevel="0" collapsed="false">
      <c r="A36" s="23"/>
      <c r="B36" s="170"/>
      <c r="C36" s="192"/>
      <c r="D36" s="196" t="s">
        <v>230</v>
      </c>
      <c r="E36" s="196" t="n">
        <f aca="true">MAX(INDIRECT(CONCATENATE($E23,E21,$E$24,E22),1))</f>
        <v>2.11726</v>
      </c>
      <c r="F36" s="196" t="n">
        <f aca="true">MAX(INDIRECT(CONCATENATE($E23,F21,$E$24,F22),1))</f>
        <v>2.11726</v>
      </c>
    </row>
    <row r="37" customFormat="false" ht="15" hidden="true" customHeight="true" outlineLevel="0" collapsed="false">
      <c r="A37" s="23"/>
      <c r="B37" s="170"/>
      <c r="C37" s="192"/>
      <c r="D37" s="197" t="s">
        <v>231</v>
      </c>
      <c r="E37" s="198" t="n">
        <v>-15</v>
      </c>
      <c r="F37" s="198" t="n">
        <v>-15</v>
      </c>
    </row>
    <row r="38" customFormat="false" ht="15" hidden="true" customHeight="true" outlineLevel="0" collapsed="false">
      <c r="A38" s="23"/>
      <c r="B38" s="170"/>
      <c r="C38" s="192"/>
      <c r="D38" s="197" t="s">
        <v>232</v>
      </c>
      <c r="E38" s="198" t="n">
        <v>15</v>
      </c>
      <c r="F38" s="198" t="n">
        <v>15</v>
      </c>
    </row>
    <row r="39" customFormat="false" ht="15" hidden="true" customHeight="true" outlineLevel="0" collapsed="false">
      <c r="A39" s="23"/>
      <c r="B39" s="170"/>
      <c r="C39" s="192"/>
      <c r="D39" s="197" t="s">
        <v>233</v>
      </c>
      <c r="E39" s="199" t="n">
        <f aca="false">E35+E37</f>
        <v>-25.6013</v>
      </c>
      <c r="F39" s="199" t="n">
        <f aca="false">F35+F37</f>
        <v>-25.6013</v>
      </c>
    </row>
    <row r="40" customFormat="false" ht="15" hidden="true" customHeight="true" outlineLevel="0" collapsed="false">
      <c r="A40" s="23"/>
      <c r="B40" s="170"/>
      <c r="C40" s="192"/>
      <c r="D40" s="200" t="s">
        <v>234</v>
      </c>
      <c r="E40" s="201" t="n">
        <f aca="false">E36+E38</f>
        <v>17.11726</v>
      </c>
      <c r="F40" s="201" t="n">
        <f aca="false">F36+F38</f>
        <v>17.11726</v>
      </c>
    </row>
    <row r="41" s="349" customFormat="true" ht="15" hidden="false" customHeight="true" outlineLevel="0" collapsed="false">
      <c r="B41" s="202" t="s">
        <v>236</v>
      </c>
      <c r="C41" s="203" t="s">
        <v>216</v>
      </c>
      <c r="D41" s="204" t="s">
        <v>217</v>
      </c>
      <c r="E41" s="204" t="n">
        <f aca="false">ROUNDUP(E$4,0)</f>
        <v>4</v>
      </c>
      <c r="F41" s="204" t="n">
        <f aca="false">ROUNDUP(F$4,0)</f>
        <v>4</v>
      </c>
    </row>
    <row r="42" s="349" customFormat="true" ht="15" hidden="false" customHeight="true" outlineLevel="0" collapsed="false">
      <c r="B42" s="202"/>
      <c r="C42" s="203"/>
      <c r="D42" s="204" t="s">
        <v>218</v>
      </c>
      <c r="E42" s="204" t="n">
        <f aca="false">ROUNDDOWN(E$8,0)</f>
        <v>2</v>
      </c>
      <c r="F42" s="204" t="n">
        <f aca="false">ROUNDDOWN(F$8,0)</f>
        <v>2</v>
      </c>
    </row>
    <row r="43" s="349" customFormat="true" ht="15" hidden="false" customHeight="true" outlineLevel="0" collapsed="false">
      <c r="B43" s="202"/>
      <c r="C43" s="205" t="s">
        <v>219</v>
      </c>
      <c r="D43" s="206" t="s">
        <v>217</v>
      </c>
      <c r="E43" s="206" t="n">
        <f aca="false">ROUNDUP(E$6,0)</f>
        <v>4</v>
      </c>
      <c r="F43" s="206" t="n">
        <f aca="false">ROUNDUP(F$6,0)</f>
        <v>4</v>
      </c>
    </row>
    <row r="44" s="349" customFormat="true" ht="15" hidden="false" customHeight="true" outlineLevel="0" collapsed="false">
      <c r="B44" s="202"/>
      <c r="C44" s="205"/>
      <c r="D44" s="206" t="s">
        <v>218</v>
      </c>
      <c r="E44" s="206" t="n">
        <f aca="false">ROUNDDOWN(E$8,0)</f>
        <v>2</v>
      </c>
      <c r="F44" s="206" t="n">
        <f aca="false">ROUNDDOWN(F$8,0)</f>
        <v>2</v>
      </c>
    </row>
    <row r="45" s="349" customFormat="true" ht="15" hidden="false" customHeight="true" outlineLevel="0" collapsed="false">
      <c r="B45" s="202"/>
      <c r="C45" s="207" t="s">
        <v>220</v>
      </c>
      <c r="D45" s="207"/>
      <c r="E45" s="208" t="n">
        <v>4</v>
      </c>
      <c r="F45" s="208"/>
    </row>
    <row r="46" s="349" customFormat="true" ht="15" hidden="false" customHeight="true" outlineLevel="0" collapsed="false">
      <c r="B46" s="202"/>
      <c r="C46" s="209" t="s">
        <v>216</v>
      </c>
      <c r="D46" s="210" t="s">
        <v>221</v>
      </c>
      <c r="E46" s="211" t="str">
        <f aca="false">ADDRESS(MATCH(E42,SL_CHARTS_2012!$B$1:$B$144,1),$E45,1)</f>
        <v>$D$6</v>
      </c>
      <c r="F46" s="211" t="str">
        <f aca="false">ADDRESS(MATCH(F42,SL_CHARTS_2012!$B$1:$B$144,1),$E45,1)</f>
        <v>$D$6</v>
      </c>
    </row>
    <row r="47" s="349" customFormat="true" ht="15" hidden="false" customHeight="true" outlineLevel="0" collapsed="false">
      <c r="B47" s="202"/>
      <c r="C47" s="209"/>
      <c r="D47" s="210" t="s">
        <v>222</v>
      </c>
      <c r="E47" s="211" t="str">
        <f aca="false">ADDRESS(MATCH(E41,SL_CHARTS_2012!$B$1:$B$144,1),$E45,1)</f>
        <v>$D$8</v>
      </c>
      <c r="F47" s="211" t="str">
        <f aca="false">ADDRESS(MATCH(F41,SL_CHARTS_2012!$B$1:$B$144,1),$E45,1)</f>
        <v>$D$8</v>
      </c>
    </row>
    <row r="48" s="349" customFormat="true" ht="15" hidden="false" customHeight="true" outlineLevel="0" collapsed="false">
      <c r="B48" s="202"/>
      <c r="C48" s="205" t="s">
        <v>219</v>
      </c>
      <c r="D48" s="212" t="s">
        <v>221</v>
      </c>
      <c r="E48" s="206" t="str">
        <f aca="false">ADDRESS(MATCH(E44,SL_CHARTS_2012!$B$1:$B$144,1),$E45,1)</f>
        <v>$D$6</v>
      </c>
      <c r="F48" s="206" t="str">
        <f aca="false">ADDRESS(MATCH(F44,SL_CHARTS_2012!$B$1:$B$144,1),$E45,1)</f>
        <v>$D$6</v>
      </c>
    </row>
    <row r="49" s="349" customFormat="true" ht="15" hidden="false" customHeight="true" outlineLevel="0" collapsed="false">
      <c r="B49" s="202"/>
      <c r="C49" s="205"/>
      <c r="D49" s="212" t="s">
        <v>222</v>
      </c>
      <c r="E49" s="206" t="str">
        <f aca="false">ADDRESS(MATCH(E43,SL_CHARTS_2012!$B$1:$B$144,1),$E45,1)</f>
        <v>$D$8</v>
      </c>
      <c r="F49" s="206" t="str">
        <f aca="false">ADDRESS(MATCH(F43,SL_CHARTS_2012!$B$1:$B$144,1),$E45,1)</f>
        <v>$D$8</v>
      </c>
    </row>
    <row r="50" s="349" customFormat="true" ht="15" hidden="false" customHeight="true" outlineLevel="0" collapsed="false">
      <c r="B50" s="202"/>
      <c r="C50" s="207"/>
      <c r="D50" s="213" t="s">
        <v>223</v>
      </c>
      <c r="E50" s="214" t="s">
        <v>224</v>
      </c>
      <c r="F50" s="208"/>
    </row>
    <row r="51" s="349" customFormat="true" ht="15" hidden="false" customHeight="true" outlineLevel="0" collapsed="false">
      <c r="B51" s="202"/>
      <c r="C51" s="207"/>
      <c r="D51" s="213"/>
      <c r="E51" s="214" t="s">
        <v>225</v>
      </c>
      <c r="F51" s="208"/>
    </row>
    <row r="52" s="349" customFormat="true" ht="15" hidden="false" customHeight="true" outlineLevel="0" collapsed="false">
      <c r="B52" s="202"/>
      <c r="C52" s="215" t="s">
        <v>226</v>
      </c>
      <c r="D52" s="216" t="s">
        <v>227</v>
      </c>
      <c r="E52" s="217" t="str">
        <f aca="false">CONCATENATE(E41,E$7,E42)</f>
        <v>4-2</v>
      </c>
      <c r="F52" s="217" t="str">
        <f aca="false">CONCATENATE(F41,F$7,F42)</f>
        <v>4-2</v>
      </c>
    </row>
    <row r="53" s="349" customFormat="true" ht="15" hidden="false" customHeight="true" outlineLevel="0" collapsed="false">
      <c r="B53" s="202"/>
      <c r="C53" s="215"/>
      <c r="D53" s="218" t="s">
        <v>228</v>
      </c>
      <c r="E53" s="218" t="n">
        <f aca="true">AVERAGE(INDIRECT(CONCATENATE($E$23,E46,$E$24,E47),1))</f>
        <v>6.52422666666667</v>
      </c>
      <c r="F53" s="218" t="n">
        <f aca="true">AVERAGE(INDIRECT(CONCATENATE($E$23,F46,$E$24,F47),1))</f>
        <v>6.52422666666667</v>
      </c>
    </row>
    <row r="54" s="349" customFormat="true" ht="15" hidden="false" customHeight="true" outlineLevel="0" collapsed="false">
      <c r="B54" s="202"/>
      <c r="C54" s="215"/>
      <c r="D54" s="219" t="s">
        <v>229</v>
      </c>
      <c r="E54" s="219" t="n">
        <f aca="true">MIN(INDIRECT(CONCATENATE($E$23,E46,$E$24,E47),1))</f>
        <v>1.00718</v>
      </c>
      <c r="F54" s="219" t="n">
        <f aca="true">MIN(INDIRECT(CONCATENATE($E$23,F46,$E$24,F47),1))</f>
        <v>1.00718</v>
      </c>
    </row>
    <row r="55" s="349" customFormat="true" ht="15" hidden="false" customHeight="true" outlineLevel="0" collapsed="false">
      <c r="B55" s="202"/>
      <c r="C55" s="215"/>
      <c r="D55" s="219" t="s">
        <v>230</v>
      </c>
      <c r="E55" s="219" t="n">
        <f aca="true">MAX(INDIRECT(CONCATENATE($E$23,E46,$E$24,E47),1))</f>
        <v>12.9634</v>
      </c>
      <c r="F55" s="219" t="n">
        <f aca="true">MAX(INDIRECT(CONCATENATE($E$23,F46,$E$24,F47),1))</f>
        <v>12.9634</v>
      </c>
    </row>
    <row r="56" s="349" customFormat="true" ht="15" hidden="false" customHeight="true" outlineLevel="0" collapsed="false">
      <c r="B56" s="202"/>
      <c r="C56" s="215"/>
      <c r="D56" s="220" t="s">
        <v>231</v>
      </c>
      <c r="E56" s="221" t="n">
        <v>-15</v>
      </c>
      <c r="F56" s="221" t="n">
        <v>-15</v>
      </c>
    </row>
    <row r="57" s="349" customFormat="true" ht="15" hidden="false" customHeight="true" outlineLevel="0" collapsed="false">
      <c r="B57" s="202"/>
      <c r="C57" s="215"/>
      <c r="D57" s="220" t="s">
        <v>232</v>
      </c>
      <c r="E57" s="221" t="n">
        <v>15</v>
      </c>
      <c r="F57" s="221" t="n">
        <v>15</v>
      </c>
    </row>
    <row r="58" s="349" customFormat="true" ht="15" hidden="false" customHeight="true" outlineLevel="0" collapsed="false">
      <c r="B58" s="202"/>
      <c r="C58" s="215"/>
      <c r="D58" s="220" t="s">
        <v>233</v>
      </c>
      <c r="E58" s="222" t="n">
        <f aca="false">E54+E56</f>
        <v>-13.99282</v>
      </c>
      <c r="F58" s="222" t="n">
        <f aca="false">F54+F56</f>
        <v>-13.99282</v>
      </c>
    </row>
    <row r="59" s="349" customFormat="true" ht="15" hidden="false" customHeight="true" outlineLevel="0" collapsed="false">
      <c r="B59" s="202"/>
      <c r="C59" s="215"/>
      <c r="D59" s="220" t="s">
        <v>234</v>
      </c>
      <c r="E59" s="222" t="n">
        <f aca="false">E55+E57</f>
        <v>27.9634</v>
      </c>
      <c r="F59" s="222" t="n">
        <f aca="false">F55+F57</f>
        <v>27.9634</v>
      </c>
    </row>
    <row r="60" s="349" customFormat="true" ht="15" hidden="false" customHeight="true" outlineLevel="0" collapsed="false">
      <c r="B60" s="202"/>
      <c r="C60" s="223" t="s">
        <v>235</v>
      </c>
      <c r="D60" s="224" t="s">
        <v>227</v>
      </c>
      <c r="E60" s="225" t="str">
        <f aca="false">CONCATENATE(E43,E$7,E44)</f>
        <v>4-2</v>
      </c>
      <c r="F60" s="225" t="str">
        <f aca="false">CONCATENATE(F43,F$7,F44)</f>
        <v>4-2</v>
      </c>
    </row>
    <row r="61" customFormat="false" ht="15" hidden="false" customHeight="true" outlineLevel="0" collapsed="false">
      <c r="A61" s="349"/>
      <c r="B61" s="202"/>
      <c r="C61" s="223"/>
      <c r="D61" s="226" t="s">
        <v>228</v>
      </c>
      <c r="E61" s="226" t="n">
        <f aca="true">AVERAGE(INDIRECT(CONCATENATE($E50,E48,$E$24,E49),1))</f>
        <v>6.52422666666667</v>
      </c>
      <c r="F61" s="226" t="n">
        <f aca="true">AVERAGE(INDIRECT(CONCATENATE($E50,F48,$E$24,F49),1))</f>
        <v>6.52422666666667</v>
      </c>
    </row>
    <row r="62" customFormat="false" ht="15" hidden="false" customHeight="true" outlineLevel="0" collapsed="false">
      <c r="A62" s="349"/>
      <c r="B62" s="202"/>
      <c r="C62" s="223"/>
      <c r="D62" s="227" t="s">
        <v>229</v>
      </c>
      <c r="E62" s="227" t="n">
        <f aca="true">MIN(INDIRECT(CONCATENATE($E50,E48,$E$24,E49),1))</f>
        <v>1.00718</v>
      </c>
      <c r="F62" s="227" t="n">
        <f aca="true">MIN(INDIRECT(CONCATENATE($E50,F48,$E$24,F49),1))</f>
        <v>1.00718</v>
      </c>
    </row>
    <row r="63" customFormat="false" ht="15" hidden="false" customHeight="true" outlineLevel="0" collapsed="false">
      <c r="A63" s="349"/>
      <c r="B63" s="202"/>
      <c r="C63" s="223"/>
      <c r="D63" s="227" t="s">
        <v>230</v>
      </c>
      <c r="E63" s="227" t="n">
        <f aca="true">MAX(INDIRECT(CONCATENATE($E50,E48,$E$24,E49),1))</f>
        <v>12.9634</v>
      </c>
      <c r="F63" s="227" t="n">
        <f aca="true">MAX(INDIRECT(CONCATENATE($E50,F48,$E$24,F49),1))</f>
        <v>12.9634</v>
      </c>
    </row>
    <row r="64" customFormat="false" ht="15" hidden="false" customHeight="true" outlineLevel="0" collapsed="false">
      <c r="A64" s="349"/>
      <c r="B64" s="202"/>
      <c r="C64" s="223"/>
      <c r="D64" s="228" t="s">
        <v>231</v>
      </c>
      <c r="E64" s="229" t="n">
        <v>-15</v>
      </c>
      <c r="F64" s="229" t="n">
        <v>-15</v>
      </c>
    </row>
    <row r="65" customFormat="false" ht="15" hidden="false" customHeight="true" outlineLevel="0" collapsed="false">
      <c r="A65" s="349"/>
      <c r="B65" s="202"/>
      <c r="C65" s="223"/>
      <c r="D65" s="228" t="s">
        <v>232</v>
      </c>
      <c r="E65" s="229" t="n">
        <v>15</v>
      </c>
      <c r="F65" s="229" t="n">
        <v>15</v>
      </c>
    </row>
    <row r="66" customFormat="false" ht="15" hidden="false" customHeight="true" outlineLevel="0" collapsed="false">
      <c r="A66" s="349"/>
      <c r="B66" s="202"/>
      <c r="C66" s="223"/>
      <c r="D66" s="228" t="s">
        <v>233</v>
      </c>
      <c r="E66" s="230" t="n">
        <f aca="false">E62+E64</f>
        <v>-13.99282</v>
      </c>
      <c r="F66" s="230" t="n">
        <f aca="false">F62+F64</f>
        <v>-13.99282</v>
      </c>
    </row>
    <row r="67" customFormat="false" ht="15" hidden="false" customHeight="true" outlineLevel="0" collapsed="false">
      <c r="A67" s="349"/>
      <c r="B67" s="202"/>
      <c r="C67" s="223"/>
      <c r="D67" s="231" t="s">
        <v>234</v>
      </c>
      <c r="E67" s="232" t="n">
        <f aca="false">E63+E65</f>
        <v>27.9634</v>
      </c>
      <c r="F67" s="232" t="n">
        <f aca="false">F63+F65</f>
        <v>27.9634</v>
      </c>
    </row>
    <row r="68" customFormat="false" ht="15" hidden="false" customHeight="true" outlineLevel="0" collapsed="false">
      <c r="A68" s="349"/>
      <c r="B68" s="233" t="s">
        <v>237</v>
      </c>
      <c r="C68" s="171" t="s">
        <v>216</v>
      </c>
      <c r="D68" s="234" t="s">
        <v>238</v>
      </c>
      <c r="E68" s="235" t="str">
        <f aca="true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$E$39</v>
      </c>
      <c r="F68" s="235" t="str">
        <f aca="true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$E$39</v>
      </c>
    </row>
    <row r="69" customFormat="false" ht="15" hidden="false" customHeight="true" outlineLevel="0" collapsed="false">
      <c r="A69" s="349"/>
      <c r="B69" s="233"/>
      <c r="C69" s="171"/>
      <c r="D69" s="172" t="s">
        <v>239</v>
      </c>
      <c r="E69" s="236" t="n">
        <f aca="true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3.64141222093556</v>
      </c>
      <c r="F69" s="236" t="n">
        <f aca="true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3.64141222093556</v>
      </c>
    </row>
    <row r="70" customFormat="false" ht="15" hidden="false" customHeight="true" outlineLevel="0" collapsed="false">
      <c r="A70" s="349"/>
      <c r="B70" s="233"/>
      <c r="C70" s="171"/>
      <c r="D70" s="234" t="s">
        <v>240</v>
      </c>
      <c r="E70" s="235" t="str">
        <f aca="true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$E$23</v>
      </c>
      <c r="F70" s="235" t="str">
        <f aca="true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$E$23</v>
      </c>
    </row>
    <row r="71" customFormat="false" ht="15" hidden="false" customHeight="true" outlineLevel="0" collapsed="false">
      <c r="A71" s="349"/>
      <c r="B71" s="233"/>
      <c r="C71" s="171"/>
      <c r="D71" s="172" t="s">
        <v>241</v>
      </c>
      <c r="E71" s="236" t="n">
        <f aca="true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2.54026660921552</v>
      </c>
      <c r="F71" s="236" t="n">
        <f aca="true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2.54026660921552</v>
      </c>
    </row>
    <row r="72" customFormat="false" ht="15" hidden="false" customHeight="true" outlineLevel="0" collapsed="false">
      <c r="A72" s="349"/>
      <c r="B72" s="233"/>
      <c r="C72" s="173" t="s">
        <v>219</v>
      </c>
      <c r="D72" s="238" t="s">
        <v>238</v>
      </c>
      <c r="E72" s="239" t="str">
        <f aca="true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$E$39</v>
      </c>
      <c r="F72" s="239" t="str">
        <f aca="true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$E$39</v>
      </c>
    </row>
    <row r="73" customFormat="false" ht="15" hidden="false" customHeight="true" outlineLevel="0" collapsed="false">
      <c r="A73" s="349"/>
      <c r="B73" s="233"/>
      <c r="C73" s="173"/>
      <c r="D73" s="240" t="s">
        <v>217</v>
      </c>
      <c r="E73" s="241" t="n">
        <f aca="true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3.64141222093556</v>
      </c>
      <c r="F73" s="241" t="n">
        <f aca="true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3.64141222093556</v>
      </c>
    </row>
    <row r="74" customFormat="false" ht="15" hidden="false" customHeight="true" outlineLevel="0" collapsed="false">
      <c r="A74" s="349"/>
      <c r="B74" s="233"/>
      <c r="C74" s="173"/>
      <c r="D74" s="238" t="s">
        <v>240</v>
      </c>
      <c r="E74" s="239" t="str">
        <f aca="true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$E$23</v>
      </c>
      <c r="F74" s="239" t="str">
        <f aca="true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$E$23</v>
      </c>
    </row>
    <row r="75" customFormat="false" ht="15" hidden="false" customHeight="true" outlineLevel="0" collapsed="false">
      <c r="A75" s="349"/>
      <c r="B75" s="233"/>
      <c r="C75" s="173"/>
      <c r="D75" s="240" t="s">
        <v>218</v>
      </c>
      <c r="E75" s="241" t="n">
        <f aca="true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2.54026660921552</v>
      </c>
      <c r="F75" s="241" t="n">
        <f aca="true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2.54026660921552</v>
      </c>
    </row>
    <row r="76" customFormat="false" ht="15" hidden="false" customHeight="true" outlineLevel="0" collapsed="false">
      <c r="A76" s="349"/>
      <c r="B76" s="233"/>
      <c r="C76" s="175" t="s">
        <v>220</v>
      </c>
      <c r="D76" s="175"/>
      <c r="E76" s="176" t="n">
        <v>5</v>
      </c>
      <c r="F76" s="176"/>
    </row>
    <row r="77" customFormat="false" ht="15" hidden="false" customHeight="true" outlineLevel="0" collapsed="false">
      <c r="A77" s="349"/>
      <c r="B77" s="233"/>
      <c r="C77" s="243"/>
      <c r="D77" s="182" t="s">
        <v>223</v>
      </c>
      <c r="E77" s="183" t="s">
        <v>224</v>
      </c>
      <c r="F77" s="172"/>
    </row>
    <row r="78" customFormat="false" ht="15" hidden="false" customHeight="true" outlineLevel="0" collapsed="false">
      <c r="A78" s="349"/>
      <c r="B78" s="233"/>
      <c r="C78" s="243"/>
      <c r="D78" s="182"/>
      <c r="E78" s="183" t="s">
        <v>225</v>
      </c>
      <c r="F78" s="172"/>
    </row>
    <row r="79" customFormat="false" ht="15" hidden="false" customHeight="true" outlineLevel="0" collapsed="false">
      <c r="A79" s="349"/>
      <c r="B79" s="233"/>
      <c r="C79" s="178" t="s">
        <v>216</v>
      </c>
      <c r="D79" s="245" t="s">
        <v>221</v>
      </c>
      <c r="E79" s="180" t="str">
        <f aca="false">ADDRESS(MATCH(E71,SL_CHARTS_2012!$E$1:$E$3999,1),$E$76+1,1)</f>
        <v>$F$23</v>
      </c>
      <c r="F79" s="180" t="str">
        <f aca="false">ADDRESS(MATCH(F71,SL_CHARTS_2012!$E$1:$E$3999,1),$E$76+1,1)</f>
        <v>$F$23</v>
      </c>
    </row>
    <row r="80" customFormat="false" ht="15" hidden="false" customHeight="true" outlineLevel="0" collapsed="false">
      <c r="A80" s="349"/>
      <c r="B80" s="233"/>
      <c r="C80" s="178"/>
      <c r="D80" s="245" t="s">
        <v>222</v>
      </c>
      <c r="E80" s="180" t="str">
        <f aca="false">ADDRESS(MATCH(E69,SL_CHARTS_2012!$E$1:$E$3999,1),$E$76+1,1)</f>
        <v>$F$39</v>
      </c>
      <c r="F80" s="180" t="str">
        <f aca="false">ADDRESS(MATCH(F69,SL_CHARTS_2012!$E$1:$E$3999,1),$E$76+1,1)</f>
        <v>$F$39</v>
      </c>
    </row>
    <row r="81" customFormat="false" ht="15" hidden="false" customHeight="true" outlineLevel="0" collapsed="false">
      <c r="A81" s="349"/>
      <c r="B81" s="233"/>
      <c r="C81" s="173" t="s">
        <v>219</v>
      </c>
      <c r="D81" s="246" t="s">
        <v>221</v>
      </c>
      <c r="E81" s="174" t="str">
        <f aca="false">ADDRESS(MATCH(E75,SL_CHARTS_2012!$E$1:$E$3999,1),$E$76+1,1)</f>
        <v>$F$23</v>
      </c>
      <c r="F81" s="174" t="str">
        <f aca="false">ADDRESS(MATCH(F75,SL_CHARTS_2012!$E$1:$E$3999,1),$E$76+1,1)</f>
        <v>$F$23</v>
      </c>
    </row>
    <row r="82" customFormat="false" ht="15" hidden="false" customHeight="true" outlineLevel="0" collapsed="false">
      <c r="A82" s="349"/>
      <c r="B82" s="233"/>
      <c r="C82" s="173"/>
      <c r="D82" s="246" t="s">
        <v>222</v>
      </c>
      <c r="E82" s="174" t="str">
        <f aca="false">ADDRESS(MATCH(E73,SL_CHARTS_2012!$E$1:$E$3999,1),$E$76+1,1)</f>
        <v>$F$39</v>
      </c>
      <c r="F82" s="174" t="str">
        <f aca="false">ADDRESS(MATCH(F73,SL_CHARTS_2012!$E$1:$E$3999,1),$E$76+1,1)</f>
        <v>$F$39</v>
      </c>
    </row>
    <row r="83" customFormat="false" ht="15" hidden="false" customHeight="true" outlineLevel="0" collapsed="false">
      <c r="A83" s="349"/>
      <c r="B83" s="233"/>
      <c r="C83" s="184" t="s">
        <v>226</v>
      </c>
      <c r="D83" s="185" t="s">
        <v>227</v>
      </c>
      <c r="E83" s="186" t="str">
        <f aca="false">CONCATENATE(ROUND(E69,2),E$7,ROUND(E71,2))</f>
        <v>3,64-2,54</v>
      </c>
      <c r="F83" s="186" t="str">
        <f aca="false">CONCATENATE(ROUND(F69,2),F$7,ROUND(F71,2))</f>
        <v>3,64-2,54</v>
      </c>
    </row>
    <row r="84" customFormat="false" ht="15" hidden="false" customHeight="true" outlineLevel="0" collapsed="false">
      <c r="A84" s="349"/>
      <c r="B84" s="233"/>
      <c r="C84" s="184"/>
      <c r="D84" s="187" t="s">
        <v>228</v>
      </c>
      <c r="E84" s="187" t="n">
        <f aca="true">AVERAGE(INDIRECT(CONCATENATE($E$77,E79,$E$78,E80),1))</f>
        <v>-27.0041176470588</v>
      </c>
      <c r="F84" s="187" t="n">
        <f aca="true">AVERAGE(INDIRECT(CONCATENATE($E$77,F79,$E$78,F80),1))</f>
        <v>-27.0041176470588</v>
      </c>
    </row>
    <row r="85" customFormat="false" ht="15" hidden="false" customHeight="true" outlineLevel="0" collapsed="false">
      <c r="A85" s="349"/>
      <c r="B85" s="233"/>
      <c r="C85" s="184"/>
      <c r="D85" s="188" t="s">
        <v>229</v>
      </c>
      <c r="E85" s="188" t="n">
        <f aca="true">MIN(INDIRECT(CONCATENATE($E$77,E79,$E$78,E80),1))</f>
        <v>-75.06</v>
      </c>
      <c r="F85" s="188" t="n">
        <f aca="true">MIN(INDIRECT(CONCATENATE($E$77,F79,$E$78,F80),1))</f>
        <v>-75.06</v>
      </c>
    </row>
    <row r="86" customFormat="false" ht="15" hidden="false" customHeight="true" outlineLevel="0" collapsed="false">
      <c r="A86" s="349"/>
      <c r="B86" s="233"/>
      <c r="C86" s="184"/>
      <c r="D86" s="188" t="s">
        <v>230</v>
      </c>
      <c r="E86" s="188" t="n">
        <f aca="true">MAX(INDIRECT(CONCATENATE($E$77,E79,$E$78,E80),1))</f>
        <v>51.32</v>
      </c>
      <c r="F86" s="188" t="n">
        <f aca="true">MAX(INDIRECT(CONCATENATE($E$77,F79,$E$78,F80),1))</f>
        <v>51.32</v>
      </c>
    </row>
    <row r="87" customFormat="false" ht="15" hidden="false" customHeight="true" outlineLevel="0" collapsed="false">
      <c r="A87" s="349"/>
      <c r="B87" s="233"/>
      <c r="C87" s="184"/>
      <c r="D87" s="189" t="s">
        <v>231</v>
      </c>
      <c r="E87" s="190" t="n">
        <v>-15</v>
      </c>
      <c r="F87" s="190" t="n">
        <v>-15</v>
      </c>
    </row>
    <row r="88" customFormat="false" ht="15" hidden="false" customHeight="true" outlineLevel="0" collapsed="false">
      <c r="A88" s="349"/>
      <c r="B88" s="233"/>
      <c r="C88" s="184"/>
      <c r="D88" s="189" t="s">
        <v>232</v>
      </c>
      <c r="E88" s="190" t="n">
        <v>15</v>
      </c>
      <c r="F88" s="190" t="n">
        <v>15</v>
      </c>
    </row>
    <row r="89" customFormat="false" ht="15" hidden="false" customHeight="true" outlineLevel="0" collapsed="false">
      <c r="A89" s="349"/>
      <c r="B89" s="233"/>
      <c r="C89" s="184"/>
      <c r="D89" s="189" t="s">
        <v>233</v>
      </c>
      <c r="E89" s="191" t="n">
        <f aca="false">E85+E87</f>
        <v>-90.06</v>
      </c>
      <c r="F89" s="191" t="n">
        <f aca="false">F85+F87</f>
        <v>-90.06</v>
      </c>
    </row>
    <row r="90" customFormat="false" ht="15" hidden="false" customHeight="true" outlineLevel="0" collapsed="false">
      <c r="A90" s="349"/>
      <c r="B90" s="233"/>
      <c r="C90" s="184"/>
      <c r="D90" s="189" t="s">
        <v>234</v>
      </c>
      <c r="E90" s="191" t="n">
        <f aca="false">E86+E88</f>
        <v>66.32</v>
      </c>
      <c r="F90" s="191" t="n">
        <f aca="false">F86+F88</f>
        <v>66.32</v>
      </c>
    </row>
    <row r="91" customFormat="false" ht="15" hidden="false" customHeight="true" outlineLevel="0" collapsed="false">
      <c r="A91" s="349"/>
      <c r="B91" s="233"/>
      <c r="C91" s="192" t="s">
        <v>235</v>
      </c>
      <c r="D91" s="248" t="s">
        <v>227</v>
      </c>
      <c r="E91" s="249" t="str">
        <f aca="false">CONCATENATE(ROUND(E73,2),E$7,ROUND(E75,2))</f>
        <v>3,64-2,54</v>
      </c>
      <c r="F91" s="249" t="str">
        <f aca="false">CONCATENATE(ROUND(F73,2),F$7,ROUND(F75,2))</f>
        <v>3,64-2,54</v>
      </c>
    </row>
    <row r="92" customFormat="false" ht="15" hidden="false" customHeight="true" outlineLevel="0" collapsed="false">
      <c r="A92" s="349"/>
      <c r="B92" s="233"/>
      <c r="C92" s="192"/>
      <c r="D92" s="250" t="s">
        <v>228</v>
      </c>
      <c r="E92" s="250" t="n">
        <f aca="true">AVERAGE(INDIRECT(CONCATENATE($E$77,E81,$E$78,E82),1))</f>
        <v>-27.0041176470588</v>
      </c>
      <c r="F92" s="250" t="n">
        <f aca="true">AVERAGE(INDIRECT(CONCATENATE($E$77,F81,$E$78,F82),1))</f>
        <v>-27.0041176470588</v>
      </c>
    </row>
    <row r="93" customFormat="false" ht="15" hidden="false" customHeight="true" outlineLevel="0" collapsed="false">
      <c r="A93" s="349"/>
      <c r="B93" s="233"/>
      <c r="C93" s="192"/>
      <c r="D93" s="251" t="s">
        <v>229</v>
      </c>
      <c r="E93" s="251" t="n">
        <f aca="true">MIN(INDIRECT(CONCATENATE($E$77,E81,$E$78,E82),1))</f>
        <v>-75.06</v>
      </c>
      <c r="F93" s="251" t="n">
        <f aca="true">MIN(INDIRECT(CONCATENATE($E$77,F81,$E$78,F82),1))</f>
        <v>-75.06</v>
      </c>
    </row>
    <row r="94" customFormat="false" ht="15" hidden="false" customHeight="true" outlineLevel="0" collapsed="false">
      <c r="A94" s="349"/>
      <c r="B94" s="233"/>
      <c r="C94" s="192"/>
      <c r="D94" s="251" t="s">
        <v>230</v>
      </c>
      <c r="E94" s="251" t="n">
        <f aca="true">MAX(INDIRECT(CONCATENATE($E$77,E81,$E$78,E82),1))</f>
        <v>51.32</v>
      </c>
      <c r="F94" s="251" t="n">
        <f aca="true">MAX(INDIRECT(CONCATENATE($E$77,F81,$E$78,F82),1))</f>
        <v>51.32</v>
      </c>
    </row>
    <row r="95" customFormat="false" ht="15" hidden="false" customHeight="true" outlineLevel="0" collapsed="false">
      <c r="A95" s="349"/>
      <c r="B95" s="233"/>
      <c r="C95" s="192"/>
      <c r="D95" s="238" t="s">
        <v>231</v>
      </c>
      <c r="E95" s="252" t="n">
        <v>-15</v>
      </c>
      <c r="F95" s="252" t="n">
        <v>-15</v>
      </c>
    </row>
    <row r="96" customFormat="false" ht="15" hidden="false" customHeight="true" outlineLevel="0" collapsed="false">
      <c r="A96" s="349"/>
      <c r="B96" s="233"/>
      <c r="C96" s="192"/>
      <c r="D96" s="238" t="s">
        <v>232</v>
      </c>
      <c r="E96" s="252" t="n">
        <v>15</v>
      </c>
      <c r="F96" s="252" t="n">
        <v>15</v>
      </c>
    </row>
    <row r="97" customFormat="false" ht="15" hidden="false" customHeight="true" outlineLevel="0" collapsed="false">
      <c r="A97" s="349"/>
      <c r="B97" s="233"/>
      <c r="C97" s="192"/>
      <c r="D97" s="238" t="s">
        <v>233</v>
      </c>
      <c r="E97" s="239" t="n">
        <f aca="false">E93+E95</f>
        <v>-90.06</v>
      </c>
      <c r="F97" s="239" t="n">
        <f aca="false">F93+F95</f>
        <v>-90.06</v>
      </c>
    </row>
    <row r="98" customFormat="false" ht="15" hidden="false" customHeight="true" outlineLevel="0" collapsed="false">
      <c r="A98" s="349"/>
      <c r="B98" s="233"/>
      <c r="C98" s="192"/>
      <c r="D98" s="200" t="s">
        <v>234</v>
      </c>
      <c r="E98" s="201" t="n">
        <f aca="false">E94+E96</f>
        <v>66.32</v>
      </c>
      <c r="F98" s="201" t="n">
        <f aca="false">F94+F96</f>
        <v>66.32</v>
      </c>
    </row>
    <row r="99" s="23" customFormat="true" ht="15" hidden="false" customHeight="true" outlineLevel="0" collapsed="false">
      <c r="B99" s="253"/>
      <c r="C99" s="253"/>
      <c r="D99" s="254"/>
      <c r="E99" s="255"/>
      <c r="F99" s="255"/>
    </row>
    <row r="100" customFormat="false" ht="15" hidden="false" customHeight="true" outlineLevel="0" collapsed="false">
      <c r="A100" s="23"/>
      <c r="B100" s="169" t="s">
        <v>79</v>
      </c>
      <c r="C100" s="169"/>
      <c r="D100" s="169"/>
      <c r="E100" s="169"/>
      <c r="F100" s="169"/>
    </row>
    <row r="101" customFormat="false" ht="15" hidden="true" customHeight="true" outlineLevel="0" collapsed="false">
      <c r="A101" s="23"/>
      <c r="B101" s="256" t="s">
        <v>242</v>
      </c>
      <c r="C101" s="203" t="s">
        <v>216</v>
      </c>
      <c r="D101" s="204" t="s">
        <v>217</v>
      </c>
      <c r="E101" s="204" t="n">
        <f aca="false">ROUNDUP(E$4,0)</f>
        <v>4</v>
      </c>
      <c r="F101" s="204" t="n">
        <f aca="false">ROUNDUP(F$4,0)</f>
        <v>4</v>
      </c>
    </row>
    <row r="102" customFormat="false" ht="15" hidden="true" customHeight="true" outlineLevel="0" collapsed="false">
      <c r="A102" s="23"/>
      <c r="B102" s="256"/>
      <c r="C102" s="203"/>
      <c r="D102" s="204" t="s">
        <v>218</v>
      </c>
      <c r="E102" s="204" t="n">
        <f aca="false">ROUNDDOWN(E$8,0)</f>
        <v>2</v>
      </c>
      <c r="F102" s="204" t="n">
        <f aca="false">ROUNDDOWN(F$8,0)</f>
        <v>2</v>
      </c>
    </row>
    <row r="103" customFormat="false" ht="15" hidden="true" customHeight="true" outlineLevel="0" collapsed="false">
      <c r="A103" s="23"/>
      <c r="B103" s="256"/>
      <c r="C103" s="205" t="s">
        <v>219</v>
      </c>
      <c r="D103" s="206" t="s">
        <v>217</v>
      </c>
      <c r="E103" s="206" t="n">
        <f aca="false">ROUNDUP(E$6,0)</f>
        <v>4</v>
      </c>
      <c r="F103" s="206" t="n">
        <f aca="false">ROUNDUP(F$6,0)</f>
        <v>4</v>
      </c>
    </row>
    <row r="104" customFormat="false" ht="15" hidden="true" customHeight="true" outlineLevel="0" collapsed="false">
      <c r="A104" s="23"/>
      <c r="B104" s="256"/>
      <c r="C104" s="205"/>
      <c r="D104" s="206" t="s">
        <v>218</v>
      </c>
      <c r="E104" s="206" t="n">
        <f aca="false">ROUNDDOWN(E$8,0)</f>
        <v>2</v>
      </c>
      <c r="F104" s="206" t="n">
        <f aca="false">ROUNDDOWN(F$8,0)</f>
        <v>2</v>
      </c>
    </row>
    <row r="105" customFormat="false" ht="15" hidden="true" customHeight="true" outlineLevel="0" collapsed="false">
      <c r="A105" s="23"/>
      <c r="B105" s="256"/>
      <c r="C105" s="207" t="s">
        <v>220</v>
      </c>
      <c r="D105" s="207"/>
      <c r="E105" s="208" t="n">
        <v>9</v>
      </c>
      <c r="F105" s="208"/>
    </row>
    <row r="106" customFormat="false" ht="15" hidden="true" customHeight="true" outlineLevel="0" collapsed="false">
      <c r="A106" s="23"/>
      <c r="B106" s="256"/>
      <c r="C106" s="209" t="s">
        <v>216</v>
      </c>
      <c r="D106" s="257" t="s">
        <v>221</v>
      </c>
      <c r="E106" s="211" t="str">
        <f aca="false">ADDRESS(MATCH(E102,SL_CHARTS_2012!$B$1:$B$144,1),$E105,1)</f>
        <v>$I$6</v>
      </c>
      <c r="F106" s="211" t="str">
        <f aca="false">ADDRESS(MATCH(F102,SL_CHARTS_2012!$B$1:$B$144,1),$E105,1)</f>
        <v>$I$6</v>
      </c>
    </row>
    <row r="107" customFormat="false" ht="15" hidden="true" customHeight="true" outlineLevel="0" collapsed="false">
      <c r="A107" s="23"/>
      <c r="B107" s="256"/>
      <c r="C107" s="209"/>
      <c r="D107" s="257" t="s">
        <v>222</v>
      </c>
      <c r="E107" s="211" t="str">
        <f aca="false">ADDRESS(MATCH(E101,SL_CHARTS_2012!$B$1:$B$144,1),$E105,1)</f>
        <v>$I$8</v>
      </c>
      <c r="F107" s="211" t="str">
        <f aca="false">ADDRESS(MATCH(F101,SL_CHARTS_2012!$B$1:$B$144,1),$E105,1)</f>
        <v>$I$8</v>
      </c>
    </row>
    <row r="108" customFormat="false" ht="15" hidden="true" customHeight="true" outlineLevel="0" collapsed="false">
      <c r="A108" s="23"/>
      <c r="B108" s="256"/>
      <c r="C108" s="205" t="s">
        <v>219</v>
      </c>
      <c r="D108" s="258" t="s">
        <v>221</v>
      </c>
      <c r="E108" s="206" t="str">
        <f aca="false">ADDRESS(MATCH(E104,SL_CHARTS_2012!$B$1:$B$144,1),$E105,1)</f>
        <v>$I$6</v>
      </c>
      <c r="F108" s="206" t="str">
        <f aca="false">ADDRESS(MATCH(F104,SL_CHARTS_2012!$B$1:$B$144,1),$E105,1)</f>
        <v>$I$6</v>
      </c>
    </row>
    <row r="109" customFormat="false" ht="15" hidden="true" customHeight="true" outlineLevel="0" collapsed="false">
      <c r="A109" s="23"/>
      <c r="B109" s="256"/>
      <c r="C109" s="205"/>
      <c r="D109" s="258" t="s">
        <v>222</v>
      </c>
      <c r="E109" s="206" t="str">
        <f aca="false">ADDRESS(MATCH(E103,SL_CHARTS_2012!$B$1:$B$144,1),$E105,1)</f>
        <v>$I$8</v>
      </c>
      <c r="F109" s="206" t="str">
        <f aca="false">ADDRESS(MATCH(F103,SL_CHARTS_2012!$B$1:$B$144,1),$E105,1)</f>
        <v>$I$8</v>
      </c>
    </row>
    <row r="110" customFormat="false" ht="15" hidden="true" customHeight="true" outlineLevel="0" collapsed="false">
      <c r="A110" s="23"/>
      <c r="B110" s="256"/>
      <c r="C110" s="207"/>
      <c r="D110" s="213" t="s">
        <v>223</v>
      </c>
      <c r="E110" s="214" t="s">
        <v>224</v>
      </c>
      <c r="F110" s="208"/>
    </row>
    <row r="111" customFormat="false" ht="15" hidden="true" customHeight="true" outlineLevel="0" collapsed="false">
      <c r="A111" s="23"/>
      <c r="B111" s="256"/>
      <c r="C111" s="207"/>
      <c r="D111" s="213"/>
      <c r="E111" s="214" t="s">
        <v>225</v>
      </c>
      <c r="F111" s="208"/>
    </row>
    <row r="112" customFormat="false" ht="15" hidden="true" customHeight="true" outlineLevel="0" collapsed="false">
      <c r="A112" s="23"/>
      <c r="B112" s="256"/>
      <c r="C112" s="215" t="s">
        <v>226</v>
      </c>
      <c r="D112" s="216" t="s">
        <v>227</v>
      </c>
      <c r="E112" s="217" t="str">
        <f aca="false">CONCATENATE(E101,E$7,E102)</f>
        <v>4-2</v>
      </c>
      <c r="F112" s="217" t="str">
        <f aca="false">CONCATENATE(F101,F$7,F102)</f>
        <v>4-2</v>
      </c>
    </row>
    <row r="113" customFormat="false" ht="15" hidden="true" customHeight="true" outlineLevel="0" collapsed="false">
      <c r="A113" s="23"/>
      <c r="B113" s="256"/>
      <c r="C113" s="215"/>
      <c r="D113" s="218" t="s">
        <v>228</v>
      </c>
      <c r="E113" s="218" t="n">
        <f aca="true">AVERAGE(INDIRECT(CONCATENATE($E$23,E106,$E$24,E107),1))</f>
        <v>-27.0193666666667</v>
      </c>
      <c r="F113" s="218" t="n">
        <f aca="true">AVERAGE(INDIRECT(CONCATENATE($E$23,F106,$E$24,F107),1))</f>
        <v>-27.0193666666667</v>
      </c>
    </row>
    <row r="114" customFormat="false" ht="15" hidden="true" customHeight="true" outlineLevel="0" collapsed="false">
      <c r="A114" s="23"/>
      <c r="B114" s="256"/>
      <c r="C114" s="215"/>
      <c r="D114" s="219" t="s">
        <v>229</v>
      </c>
      <c r="E114" s="219" t="n">
        <f aca="true">MIN(INDIRECT(CONCATENATE($E$23,E106,$E$24,E107),1))</f>
        <v>-33.9104</v>
      </c>
      <c r="F114" s="219" t="n">
        <f aca="true">MIN(INDIRECT(CONCATENATE($E$23,F106,$E$24,F107),1))</f>
        <v>-33.9104</v>
      </c>
    </row>
    <row r="115" customFormat="false" ht="15" hidden="true" customHeight="true" outlineLevel="0" collapsed="false">
      <c r="A115" s="23"/>
      <c r="B115" s="256"/>
      <c r="C115" s="215"/>
      <c r="D115" s="219" t="s">
        <v>230</v>
      </c>
      <c r="E115" s="219" t="n">
        <f aca="true">MAX(INDIRECT(CONCATENATE($E$23,E106,$E$24,E107),1))</f>
        <v>-20.1045</v>
      </c>
      <c r="F115" s="219" t="n">
        <f aca="true">MAX(INDIRECT(CONCATENATE($E$23,F106,$E$24,F107),1))</f>
        <v>-20.1045</v>
      </c>
    </row>
    <row r="116" customFormat="false" ht="15" hidden="true" customHeight="true" outlineLevel="0" collapsed="false">
      <c r="A116" s="23"/>
      <c r="B116" s="256"/>
      <c r="C116" s="215"/>
      <c r="D116" s="220" t="s">
        <v>231</v>
      </c>
      <c r="E116" s="221" t="n">
        <v>-15</v>
      </c>
      <c r="F116" s="221" t="n">
        <v>-15</v>
      </c>
    </row>
    <row r="117" customFormat="false" ht="15" hidden="true" customHeight="true" outlineLevel="0" collapsed="false">
      <c r="A117" s="23"/>
      <c r="B117" s="256"/>
      <c r="C117" s="215"/>
      <c r="D117" s="220" t="s">
        <v>232</v>
      </c>
      <c r="E117" s="221" t="n">
        <v>15</v>
      </c>
      <c r="F117" s="221" t="n">
        <v>15</v>
      </c>
    </row>
    <row r="118" customFormat="false" ht="15" hidden="true" customHeight="true" outlineLevel="0" collapsed="false">
      <c r="A118" s="23"/>
      <c r="B118" s="256"/>
      <c r="C118" s="215"/>
      <c r="D118" s="220" t="s">
        <v>233</v>
      </c>
      <c r="E118" s="222" t="n">
        <f aca="false">E114+E116</f>
        <v>-48.9104</v>
      </c>
      <c r="F118" s="222" t="n">
        <f aca="false">F114+F116</f>
        <v>-48.9104</v>
      </c>
    </row>
    <row r="119" customFormat="false" ht="15" hidden="true" customHeight="true" outlineLevel="0" collapsed="false">
      <c r="A119" s="23"/>
      <c r="B119" s="256"/>
      <c r="C119" s="215"/>
      <c r="D119" s="220" t="s">
        <v>234</v>
      </c>
      <c r="E119" s="222" t="n">
        <f aca="false">E115+E117</f>
        <v>-5.1045</v>
      </c>
      <c r="F119" s="222" t="n">
        <f aca="false">F115+F117</f>
        <v>-5.1045</v>
      </c>
    </row>
    <row r="120" customFormat="false" ht="15" hidden="true" customHeight="true" outlineLevel="0" collapsed="false">
      <c r="A120" s="23"/>
      <c r="B120" s="256"/>
      <c r="C120" s="223" t="s">
        <v>235</v>
      </c>
      <c r="D120" s="259" t="s">
        <v>227</v>
      </c>
      <c r="E120" s="260" t="str">
        <f aca="false">CONCATENATE(E103,E$7,E104)</f>
        <v>4-2</v>
      </c>
      <c r="F120" s="260" t="str">
        <f aca="false">CONCATENATE(F103,F$7,F104)</f>
        <v>4-2</v>
      </c>
    </row>
    <row r="121" customFormat="false" ht="15" hidden="true" customHeight="true" outlineLevel="0" collapsed="false">
      <c r="A121" s="23"/>
      <c r="B121" s="256"/>
      <c r="C121" s="223"/>
      <c r="D121" s="261" t="s">
        <v>228</v>
      </c>
      <c r="E121" s="261" t="n">
        <f aca="true">AVERAGE(INDIRECT(CONCATENATE($E110,E108,$E$24,E109),1))</f>
        <v>-27.0193666666667</v>
      </c>
      <c r="F121" s="261" t="n">
        <f aca="true">AVERAGE(INDIRECT(CONCATENATE($E110,F108,$E$24,F109),1))</f>
        <v>-27.0193666666667</v>
      </c>
    </row>
    <row r="122" customFormat="false" ht="15" hidden="true" customHeight="true" outlineLevel="0" collapsed="false">
      <c r="A122" s="23"/>
      <c r="B122" s="256"/>
      <c r="C122" s="223"/>
      <c r="D122" s="262" t="s">
        <v>229</v>
      </c>
      <c r="E122" s="262" t="n">
        <f aca="true">MIN(INDIRECT(CONCATENATE($E110,E108,$E$24,E109),1))</f>
        <v>-33.9104</v>
      </c>
      <c r="F122" s="262" t="n">
        <f aca="true">MIN(INDIRECT(CONCATENATE($E110,F108,$E$24,F109),1))</f>
        <v>-33.9104</v>
      </c>
    </row>
    <row r="123" customFormat="false" ht="15" hidden="true" customHeight="true" outlineLevel="0" collapsed="false">
      <c r="A123" s="23"/>
      <c r="B123" s="256"/>
      <c r="C123" s="223"/>
      <c r="D123" s="262" t="s">
        <v>230</v>
      </c>
      <c r="E123" s="262" t="n">
        <f aca="true">MAX(INDIRECT(CONCATENATE($E110,E108,$E$24,E109),1))</f>
        <v>-20.1045</v>
      </c>
      <c r="F123" s="262" t="n">
        <f aca="true">MAX(INDIRECT(CONCATENATE($E110,F108,$E$24,F109),1))</f>
        <v>-20.1045</v>
      </c>
    </row>
    <row r="124" customFormat="false" ht="15" hidden="true" customHeight="true" outlineLevel="0" collapsed="false">
      <c r="A124" s="23"/>
      <c r="B124" s="256"/>
      <c r="C124" s="223"/>
      <c r="D124" s="263" t="s">
        <v>231</v>
      </c>
      <c r="E124" s="264" t="n">
        <v>-15</v>
      </c>
      <c r="F124" s="264" t="n">
        <v>-15</v>
      </c>
    </row>
    <row r="125" customFormat="false" ht="15" hidden="true" customHeight="true" outlineLevel="0" collapsed="false">
      <c r="A125" s="23"/>
      <c r="B125" s="256"/>
      <c r="C125" s="223"/>
      <c r="D125" s="263" t="s">
        <v>232</v>
      </c>
      <c r="E125" s="264" t="n">
        <v>15</v>
      </c>
      <c r="F125" s="264" t="n">
        <v>15</v>
      </c>
    </row>
    <row r="126" customFormat="false" ht="15" hidden="true" customHeight="true" outlineLevel="0" collapsed="false">
      <c r="A126" s="23"/>
      <c r="B126" s="256"/>
      <c r="C126" s="223"/>
      <c r="D126" s="263" t="s">
        <v>233</v>
      </c>
      <c r="E126" s="265" t="n">
        <f aca="false">E122+E124</f>
        <v>-48.9104</v>
      </c>
      <c r="F126" s="265" t="n">
        <f aca="false">F122+F124</f>
        <v>-48.9104</v>
      </c>
    </row>
    <row r="127" customFormat="false" ht="15" hidden="true" customHeight="true" outlineLevel="0" collapsed="false">
      <c r="A127" s="23"/>
      <c r="B127" s="256"/>
      <c r="C127" s="223"/>
      <c r="D127" s="231" t="s">
        <v>234</v>
      </c>
      <c r="E127" s="232" t="n">
        <f aca="false">E123+E125</f>
        <v>-5.1045</v>
      </c>
      <c r="F127" s="232" t="n">
        <f aca="false">F123+F125</f>
        <v>-5.1045</v>
      </c>
    </row>
    <row r="128" s="349" customFormat="true" ht="15" hidden="false" customHeight="true" outlineLevel="0" collapsed="false">
      <c r="B128" s="233" t="s">
        <v>243</v>
      </c>
      <c r="C128" s="266" t="s">
        <v>216</v>
      </c>
      <c r="D128" s="267" t="s">
        <v>238</v>
      </c>
      <c r="E128" s="269" t="str">
        <f aca="true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$J$725</v>
      </c>
      <c r="F128" s="269" t="str">
        <f aca="true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$J$725</v>
      </c>
    </row>
    <row r="129" s="349" customFormat="true" ht="15" hidden="false" customHeight="true" outlineLevel="0" collapsed="false">
      <c r="B129" s="233"/>
      <c r="C129" s="266"/>
      <c r="D129" s="172" t="s">
        <v>239</v>
      </c>
      <c r="E129" s="236" t="n">
        <f aca="true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3.60499999999995</v>
      </c>
      <c r="F129" s="236" t="n">
        <f aca="true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3.60499999999995</v>
      </c>
    </row>
    <row r="130" s="349" customFormat="true" ht="15" hidden="false" customHeight="true" outlineLevel="0" collapsed="false">
      <c r="B130" s="233"/>
      <c r="C130" s="266"/>
      <c r="D130" s="234" t="s">
        <v>240</v>
      </c>
      <c r="E130" s="235" t="str">
        <f aca="true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$J$521</v>
      </c>
      <c r="F130" s="235" t="str">
        <f aca="true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$J$521</v>
      </c>
    </row>
    <row r="131" s="349" customFormat="true" ht="15" hidden="false" customHeight="true" outlineLevel="0" collapsed="false">
      <c r="B131" s="233"/>
      <c r="C131" s="266"/>
      <c r="D131" s="172" t="s">
        <v>241</v>
      </c>
      <c r="E131" s="236" t="n">
        <f aca="true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2.58499999999997</v>
      </c>
      <c r="F131" s="236" t="n">
        <f aca="true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2.58499999999997</v>
      </c>
    </row>
    <row r="132" s="349" customFormat="true" ht="15" hidden="false" customHeight="true" outlineLevel="0" collapsed="false">
      <c r="B132" s="233"/>
      <c r="C132" s="173" t="s">
        <v>219</v>
      </c>
      <c r="D132" s="238" t="s">
        <v>238</v>
      </c>
      <c r="E132" s="239" t="str">
        <f aca="true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$J$725</v>
      </c>
      <c r="F132" s="239" t="str">
        <f aca="true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$J$725</v>
      </c>
    </row>
    <row r="133" s="349" customFormat="true" ht="15" hidden="false" customHeight="true" outlineLevel="0" collapsed="false">
      <c r="B133" s="233"/>
      <c r="C133" s="173"/>
      <c r="D133" s="240" t="s">
        <v>217</v>
      </c>
      <c r="E133" s="241" t="n">
        <f aca="true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3.60499999999995</v>
      </c>
      <c r="F133" s="241" t="n">
        <f aca="true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3.60499999999995</v>
      </c>
    </row>
    <row r="134" s="349" customFormat="true" ht="15" hidden="false" customHeight="true" outlineLevel="0" collapsed="false">
      <c r="B134" s="233"/>
      <c r="C134" s="173"/>
      <c r="D134" s="238" t="s">
        <v>240</v>
      </c>
      <c r="E134" s="239" t="str">
        <f aca="true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$J$521</v>
      </c>
      <c r="F134" s="239" t="str">
        <f aca="true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$J$521</v>
      </c>
    </row>
    <row r="135" s="349" customFormat="true" ht="15" hidden="false" customHeight="true" outlineLevel="0" collapsed="false">
      <c r="B135" s="233"/>
      <c r="C135" s="173"/>
      <c r="D135" s="240" t="s">
        <v>218</v>
      </c>
      <c r="E135" s="241" t="n">
        <f aca="true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2.58499999999997</v>
      </c>
      <c r="F135" s="241" t="n">
        <f aca="true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2.58499999999997</v>
      </c>
    </row>
    <row r="136" s="349" customFormat="true" ht="15" hidden="false" customHeight="true" outlineLevel="0" collapsed="false">
      <c r="B136" s="233"/>
      <c r="C136" s="175" t="s">
        <v>220</v>
      </c>
      <c r="D136" s="175"/>
      <c r="E136" s="176" t="n">
        <v>10</v>
      </c>
      <c r="F136" s="176"/>
    </row>
    <row r="137" s="349" customFormat="true" ht="15" hidden="false" customHeight="true" outlineLevel="0" collapsed="false">
      <c r="B137" s="233"/>
      <c r="C137" s="243"/>
      <c r="D137" s="182" t="s">
        <v>223</v>
      </c>
      <c r="E137" s="183" t="s">
        <v>224</v>
      </c>
      <c r="F137" s="172"/>
    </row>
    <row r="138" s="349" customFormat="true" ht="15" hidden="false" customHeight="true" outlineLevel="0" collapsed="false">
      <c r="B138" s="233"/>
      <c r="C138" s="243"/>
      <c r="D138" s="182"/>
      <c r="E138" s="183" t="s">
        <v>225</v>
      </c>
      <c r="F138" s="172"/>
    </row>
    <row r="139" s="349" customFormat="true" ht="15" hidden="false" customHeight="true" outlineLevel="0" collapsed="false">
      <c r="B139" s="233"/>
      <c r="C139" s="178" t="s">
        <v>216</v>
      </c>
      <c r="D139" s="245" t="s">
        <v>221</v>
      </c>
      <c r="E139" s="180" t="str">
        <f aca="false">ADDRESS(MATCH(E131,SL_CHARTS_2012!$J$1:$J$3999,1),$E$136+1,1)</f>
        <v>$K$521</v>
      </c>
      <c r="F139" s="180" t="str">
        <f aca="false">ADDRESS(MATCH(F131,SL_CHARTS_2012!$J$1:$J$3999,1),$E$136+1,1)</f>
        <v>$K$521</v>
      </c>
    </row>
    <row r="140" s="349" customFormat="true" ht="15" hidden="false" customHeight="true" outlineLevel="0" collapsed="false">
      <c r="B140" s="233"/>
      <c r="C140" s="178"/>
      <c r="D140" s="245" t="s">
        <v>222</v>
      </c>
      <c r="E140" s="180" t="str">
        <f aca="false">ADDRESS(MATCH(E129,SL_CHARTS_2012!$J$1:$J$3999,1),$E$136+1,1)</f>
        <v>$K$725</v>
      </c>
      <c r="F140" s="180" t="str">
        <f aca="false">ADDRESS(MATCH(F129,SL_CHARTS_2012!$J$1:$J$3999,1),$E$136+1,1)</f>
        <v>$K$725</v>
      </c>
    </row>
    <row r="141" s="349" customFormat="true" ht="15" hidden="false" customHeight="true" outlineLevel="0" collapsed="false">
      <c r="B141" s="233"/>
      <c r="C141" s="173" t="s">
        <v>219</v>
      </c>
      <c r="D141" s="246" t="s">
        <v>221</v>
      </c>
      <c r="E141" s="174" t="str">
        <f aca="false">ADDRESS(MATCH(E135,SL_CHARTS_2012!$J$1:$J$3999,1),$E$136+1,1)</f>
        <v>$K$521</v>
      </c>
      <c r="F141" s="174" t="str">
        <f aca="false">ADDRESS(MATCH(F135,SL_CHARTS_2012!$J$1:$J$3999,1),$E$136+1,1)</f>
        <v>$K$521</v>
      </c>
    </row>
    <row r="142" s="349" customFormat="true" ht="15" hidden="false" customHeight="true" outlineLevel="0" collapsed="false">
      <c r="B142" s="233"/>
      <c r="C142" s="173"/>
      <c r="D142" s="246" t="s">
        <v>222</v>
      </c>
      <c r="E142" s="174" t="str">
        <f aca="false">ADDRESS(MATCH(E133,SL_CHARTS_2012!$J$1:$J$3999,1),$E$136+1,1)</f>
        <v>$K$725</v>
      </c>
      <c r="F142" s="174" t="str">
        <f aca="false">ADDRESS(MATCH(F133,SL_CHARTS_2012!$J$1:$J$3999,1),$E$136+1,1)</f>
        <v>$K$725</v>
      </c>
    </row>
    <row r="143" s="349" customFormat="true" ht="15" hidden="false" customHeight="true" outlineLevel="0" collapsed="false">
      <c r="B143" s="233"/>
      <c r="C143" s="184" t="s">
        <v>226</v>
      </c>
      <c r="D143" s="276" t="s">
        <v>227</v>
      </c>
      <c r="E143" s="337" t="str">
        <f aca="false">CONCATENATE(ROUND(E129,2),E$7,ROUND(E131,2))</f>
        <v>3,6-2,58</v>
      </c>
      <c r="F143" s="337" t="str">
        <f aca="false">CONCATENATE(ROUND(F129,2),F$7,ROUND(F131,2))</f>
        <v>3,6-2,58</v>
      </c>
    </row>
    <row r="144" s="349" customFormat="true" ht="15" hidden="false" customHeight="true" outlineLevel="0" collapsed="false">
      <c r="B144" s="233"/>
      <c r="C144" s="184"/>
      <c r="D144" s="279" t="s">
        <v>228</v>
      </c>
      <c r="E144" s="279" t="n">
        <f aca="true">AVERAGE(INDIRECT(CONCATENATE($E$137,E139,$E$138,E140),1))</f>
        <v>-14.4597723577365</v>
      </c>
      <c r="F144" s="279" t="n">
        <f aca="true">AVERAGE(INDIRECT(CONCATENATE($E$137,F139,$E$138,F140),1))</f>
        <v>-14.4597723577365</v>
      </c>
    </row>
    <row r="145" s="349" customFormat="true" ht="15" hidden="false" customHeight="true" outlineLevel="0" collapsed="false">
      <c r="B145" s="233"/>
      <c r="C145" s="184"/>
      <c r="D145" s="281" t="s">
        <v>229</v>
      </c>
      <c r="E145" s="281" t="n">
        <f aca="true">MIN(INDIRECT(CONCATENATE($E$137,E139,$E$138,E140),1))</f>
        <v>-67.399999997752</v>
      </c>
      <c r="F145" s="281" t="n">
        <f aca="true">MIN(INDIRECT(CONCATENATE($E$137,F139,$E$138,F140),1))</f>
        <v>-67.399999997752</v>
      </c>
    </row>
    <row r="146" s="349" customFormat="true" ht="15" hidden="false" customHeight="true" outlineLevel="0" collapsed="false">
      <c r="B146" s="233"/>
      <c r="C146" s="184"/>
      <c r="D146" s="281" t="s">
        <v>230</v>
      </c>
      <c r="E146" s="281" t="n">
        <f aca="true">MAX(INDIRECT(CONCATENATE($E$137,E139,$E$138,E140),1))</f>
        <v>21.7999999999432</v>
      </c>
      <c r="F146" s="281" t="n">
        <f aca="true">MAX(INDIRECT(CONCATENATE($E$137,F139,$E$138,F140),1))</f>
        <v>21.7999999999432</v>
      </c>
    </row>
    <row r="147" s="349" customFormat="true" ht="15" hidden="false" customHeight="true" outlineLevel="0" collapsed="false">
      <c r="B147" s="233"/>
      <c r="C147" s="184"/>
      <c r="D147" s="234" t="s">
        <v>231</v>
      </c>
      <c r="E147" s="284" t="n">
        <v>-15</v>
      </c>
      <c r="F147" s="284" t="n">
        <v>-15</v>
      </c>
    </row>
    <row r="148" s="349" customFormat="true" ht="15" hidden="false" customHeight="true" outlineLevel="0" collapsed="false">
      <c r="B148" s="233"/>
      <c r="C148" s="184"/>
      <c r="D148" s="234" t="s">
        <v>232</v>
      </c>
      <c r="E148" s="284" t="n">
        <v>15</v>
      </c>
      <c r="F148" s="284" t="n">
        <v>15</v>
      </c>
    </row>
    <row r="149" s="349" customFormat="true" ht="15" hidden="false" customHeight="true" outlineLevel="0" collapsed="false">
      <c r="B149" s="233"/>
      <c r="C149" s="184"/>
      <c r="D149" s="234" t="s">
        <v>233</v>
      </c>
      <c r="E149" s="235" t="n">
        <f aca="false">E145+E147</f>
        <v>-82.399999997752</v>
      </c>
      <c r="F149" s="235" t="n">
        <f aca="false">F145+F147</f>
        <v>-82.399999997752</v>
      </c>
    </row>
    <row r="150" s="349" customFormat="true" ht="15" hidden="false" customHeight="true" outlineLevel="0" collapsed="false">
      <c r="B150" s="233"/>
      <c r="C150" s="184"/>
      <c r="D150" s="189" t="s">
        <v>234</v>
      </c>
      <c r="E150" s="191" t="n">
        <f aca="false">E146+E148</f>
        <v>36.7999999999432</v>
      </c>
      <c r="F150" s="191" t="n">
        <f aca="false">F146+F148</f>
        <v>36.7999999999432</v>
      </c>
    </row>
    <row r="151" s="349" customFormat="true" ht="15" hidden="false" customHeight="true" outlineLevel="0" collapsed="false">
      <c r="B151" s="233"/>
      <c r="C151" s="286" t="s">
        <v>235</v>
      </c>
      <c r="D151" s="248" t="s">
        <v>227</v>
      </c>
      <c r="E151" s="249" t="str">
        <f aca="false">CONCATENATE(ROUND(E133,2),E$7,ROUND(E135,2))</f>
        <v>3,6-2,58</v>
      </c>
      <c r="F151" s="249" t="str">
        <f aca="false">CONCATENATE(ROUND(F133,2),F$7,ROUND(F135,2))</f>
        <v>3,6-2,58</v>
      </c>
    </row>
    <row r="152" s="349" customFormat="true" ht="15" hidden="false" customHeight="true" outlineLevel="0" collapsed="false">
      <c r="B152" s="233"/>
      <c r="C152" s="286"/>
      <c r="D152" s="250" t="s">
        <v>228</v>
      </c>
      <c r="E152" s="250" t="n">
        <f aca="true">AVERAGE(INDIRECT(CONCATENATE($E$77,E141,$E$78,E142),1))</f>
        <v>-14.4597723577365</v>
      </c>
      <c r="F152" s="250" t="n">
        <f aca="true">AVERAGE(INDIRECT(CONCATENATE($E$77,F141,$E$78,F142),1))</f>
        <v>-14.4597723577365</v>
      </c>
    </row>
    <row r="153" s="349" customFormat="true" ht="15" hidden="false" customHeight="true" outlineLevel="0" collapsed="false">
      <c r="B153" s="233"/>
      <c r="C153" s="286"/>
      <c r="D153" s="251" t="s">
        <v>229</v>
      </c>
      <c r="E153" s="251" t="n">
        <f aca="true">MIN(INDIRECT(CONCATENATE($E$77,E141,$E$78,E142),1))</f>
        <v>-67.399999997752</v>
      </c>
      <c r="F153" s="251" t="n">
        <f aca="true">MIN(INDIRECT(CONCATENATE($E$77,F141,$E$78,F142),1))</f>
        <v>-67.399999997752</v>
      </c>
    </row>
    <row r="154" s="349" customFormat="true" ht="15" hidden="false" customHeight="true" outlineLevel="0" collapsed="false">
      <c r="B154" s="233"/>
      <c r="C154" s="286"/>
      <c r="D154" s="251" t="s">
        <v>230</v>
      </c>
      <c r="E154" s="251" t="n">
        <f aca="true">MAX(INDIRECT(CONCATENATE($E$77,E141,$E$78,E142),1))</f>
        <v>21.7999999999432</v>
      </c>
      <c r="F154" s="251" t="n">
        <f aca="true">MAX(INDIRECT(CONCATENATE($E$77,F141,$E$78,F142),1))</f>
        <v>21.7999999999432</v>
      </c>
    </row>
    <row r="155" s="349" customFormat="true" ht="15" hidden="false" customHeight="true" outlineLevel="0" collapsed="false">
      <c r="B155" s="233"/>
      <c r="C155" s="286"/>
      <c r="D155" s="238" t="s">
        <v>231</v>
      </c>
      <c r="E155" s="252" t="n">
        <v>-15</v>
      </c>
      <c r="F155" s="252" t="n">
        <v>-15</v>
      </c>
    </row>
    <row r="156" s="349" customFormat="true" ht="15" hidden="false" customHeight="true" outlineLevel="0" collapsed="false">
      <c r="B156" s="233"/>
      <c r="C156" s="286"/>
      <c r="D156" s="238" t="s">
        <v>232</v>
      </c>
      <c r="E156" s="252" t="n">
        <v>15</v>
      </c>
      <c r="F156" s="252" t="n">
        <v>15</v>
      </c>
    </row>
    <row r="157" s="349" customFormat="true" ht="15" hidden="false" customHeight="true" outlineLevel="0" collapsed="false">
      <c r="B157" s="233"/>
      <c r="C157" s="286"/>
      <c r="D157" s="238" t="s">
        <v>233</v>
      </c>
      <c r="E157" s="239" t="n">
        <f aca="false">E153+E155</f>
        <v>-82.399999997752</v>
      </c>
      <c r="F157" s="239" t="n">
        <f aca="false">F153+F155</f>
        <v>-82.399999997752</v>
      </c>
    </row>
    <row r="158" s="349" customFormat="true" ht="15" hidden="false" customHeight="true" outlineLevel="0" collapsed="false">
      <c r="B158" s="233"/>
      <c r="C158" s="286"/>
      <c r="D158" s="238" t="s">
        <v>234</v>
      </c>
      <c r="E158" s="239" t="n">
        <f aca="false">E154+E156</f>
        <v>36.7999999999432</v>
      </c>
      <c r="F158" s="239" t="n">
        <f aca="false">F154+F156</f>
        <v>36.7999999999432</v>
      </c>
    </row>
    <row r="159" s="349" customFormat="true" ht="15" hidden="false" customHeight="true" outlineLevel="0" collapsed="false">
      <c r="B159" s="202" t="s">
        <v>244</v>
      </c>
      <c r="C159" s="291" t="s">
        <v>216</v>
      </c>
      <c r="D159" s="292" t="s">
        <v>217</v>
      </c>
      <c r="E159" s="292" t="n">
        <f aca="false">ROUNDUP(E$4,0)</f>
        <v>4</v>
      </c>
      <c r="F159" s="292" t="n">
        <f aca="false">ROUNDUP(F$4,0)</f>
        <v>4</v>
      </c>
    </row>
    <row r="160" s="349" customFormat="true" ht="15" hidden="false" customHeight="true" outlineLevel="0" collapsed="false">
      <c r="B160" s="202"/>
      <c r="C160" s="291"/>
      <c r="D160" s="204" t="s">
        <v>218</v>
      </c>
      <c r="E160" s="204" t="n">
        <f aca="false">ROUNDDOWN(E$8,0)</f>
        <v>2</v>
      </c>
      <c r="F160" s="204" t="n">
        <f aca="false">ROUNDDOWN(F$8,0)</f>
        <v>2</v>
      </c>
    </row>
    <row r="161" s="349" customFormat="true" ht="15" hidden="false" customHeight="true" outlineLevel="0" collapsed="false">
      <c r="B161" s="202"/>
      <c r="C161" s="205" t="s">
        <v>219</v>
      </c>
      <c r="D161" s="206" t="s">
        <v>217</v>
      </c>
      <c r="E161" s="206" t="n">
        <f aca="false">ROUNDUP(E$6,0)</f>
        <v>4</v>
      </c>
      <c r="F161" s="206" t="n">
        <f aca="false">ROUNDUP(F$6,0)</f>
        <v>4</v>
      </c>
    </row>
    <row r="162" s="349" customFormat="true" ht="15" hidden="false" customHeight="true" outlineLevel="0" collapsed="false">
      <c r="B162" s="202"/>
      <c r="C162" s="205"/>
      <c r="D162" s="206" t="s">
        <v>218</v>
      </c>
      <c r="E162" s="206" t="n">
        <f aca="false">ROUNDDOWN(E$8,0)</f>
        <v>2</v>
      </c>
      <c r="F162" s="206" t="n">
        <f aca="false">ROUNDDOWN(F$8,0)</f>
        <v>2</v>
      </c>
    </row>
    <row r="163" s="349" customFormat="true" ht="15" hidden="false" customHeight="true" outlineLevel="0" collapsed="false">
      <c r="B163" s="202"/>
      <c r="C163" s="207" t="s">
        <v>220</v>
      </c>
      <c r="D163" s="207"/>
      <c r="E163" s="208" t="n">
        <v>13</v>
      </c>
      <c r="F163" s="208"/>
    </row>
    <row r="164" s="349" customFormat="true" ht="15" hidden="false" customHeight="true" outlineLevel="0" collapsed="false">
      <c r="B164" s="202"/>
      <c r="C164" s="209" t="s">
        <v>216</v>
      </c>
      <c r="D164" s="257" t="s">
        <v>221</v>
      </c>
      <c r="E164" s="211" t="str">
        <f aca="false">ADDRESS(MATCH(E160,SL_CHARTS_2012!$M$1:$M$144,1),$E163+1,1)</f>
        <v>$N$6</v>
      </c>
      <c r="F164" s="211" t="str">
        <f aca="false">ADDRESS(MATCH(F160,SL_CHARTS_2012!$M$1:$M$144,1),$E163+1,1)</f>
        <v>$N$6</v>
      </c>
    </row>
    <row r="165" s="349" customFormat="true" ht="15" hidden="false" customHeight="true" outlineLevel="0" collapsed="false">
      <c r="B165" s="202"/>
      <c r="C165" s="209"/>
      <c r="D165" s="257" t="s">
        <v>222</v>
      </c>
      <c r="E165" s="211" t="str">
        <f aca="false">ADDRESS(MATCH(E159,SL_CHARTS_2012!$M$1:$M$144,1),$E163+1,1)</f>
        <v>$N$8</v>
      </c>
      <c r="F165" s="211" t="str">
        <f aca="false">ADDRESS(MATCH(F159,SL_CHARTS_2012!$M$1:$M$144,1),$E163+1,1)</f>
        <v>$N$8</v>
      </c>
    </row>
    <row r="166" s="349" customFormat="true" ht="15" hidden="false" customHeight="true" outlineLevel="0" collapsed="false">
      <c r="B166" s="202"/>
      <c r="C166" s="205" t="s">
        <v>219</v>
      </c>
      <c r="D166" s="258" t="s">
        <v>221</v>
      </c>
      <c r="E166" s="206" t="str">
        <f aca="false">ADDRESS(MATCH(E162,SL_CHARTS_2012!$M$1:$M$144,1),$E163+1,1)</f>
        <v>$N$6</v>
      </c>
      <c r="F166" s="206" t="str">
        <f aca="false">ADDRESS(MATCH(F162,SL_CHARTS_2012!$M$1:$M$144,1),$E163+1,1)</f>
        <v>$N$6</v>
      </c>
    </row>
    <row r="167" s="349" customFormat="true" ht="15" hidden="false" customHeight="true" outlineLevel="0" collapsed="false">
      <c r="B167" s="202"/>
      <c r="C167" s="205"/>
      <c r="D167" s="258" t="s">
        <v>222</v>
      </c>
      <c r="E167" s="206" t="str">
        <f aca="false">ADDRESS(MATCH(E161,SL_CHARTS_2012!$M$1:$M$144,1),$E163+1,1)</f>
        <v>$N$8</v>
      </c>
      <c r="F167" s="206" t="str">
        <f aca="false">ADDRESS(MATCH(F161,SL_CHARTS_2012!$M$1:$M$144,1),$E163+1,1)</f>
        <v>$N$8</v>
      </c>
    </row>
    <row r="168" s="349" customFormat="true" ht="15" hidden="false" customHeight="true" outlineLevel="0" collapsed="false">
      <c r="B168" s="202"/>
      <c r="C168" s="207"/>
      <c r="D168" s="213" t="s">
        <v>223</v>
      </c>
      <c r="E168" s="214" t="s">
        <v>224</v>
      </c>
      <c r="F168" s="208"/>
    </row>
    <row r="169" s="349" customFormat="true" ht="15" hidden="false" customHeight="true" outlineLevel="0" collapsed="false">
      <c r="B169" s="202"/>
      <c r="C169" s="207"/>
      <c r="D169" s="213"/>
      <c r="E169" s="214" t="s">
        <v>225</v>
      </c>
      <c r="F169" s="208"/>
    </row>
    <row r="170" s="349" customFormat="true" ht="15" hidden="false" customHeight="true" outlineLevel="0" collapsed="false">
      <c r="B170" s="202"/>
      <c r="C170" s="215" t="s">
        <v>226</v>
      </c>
      <c r="D170" s="216" t="s">
        <v>227</v>
      </c>
      <c r="E170" s="217" t="str">
        <f aca="false">CONCATENATE(E159,E$7,E160)</f>
        <v>4-2</v>
      </c>
      <c r="F170" s="217" t="str">
        <f aca="false">CONCATENATE(F159,F$7,F160)</f>
        <v>4-2</v>
      </c>
    </row>
    <row r="171" s="349" customFormat="true" ht="15" hidden="false" customHeight="true" outlineLevel="0" collapsed="false">
      <c r="B171" s="202"/>
      <c r="C171" s="215"/>
      <c r="D171" s="218" t="s">
        <v>228</v>
      </c>
      <c r="E171" s="218" t="n">
        <f aca="true">AVERAGE(INDIRECT(CONCATENATE($E$168,E164,$E$169,E165),1))</f>
        <v>-10.9635666666667</v>
      </c>
      <c r="F171" s="218" t="n">
        <f aca="true">AVERAGE(INDIRECT(CONCATENATE($E$168,F164,$E$169,F165),1))</f>
        <v>-10.9635666666667</v>
      </c>
    </row>
    <row r="172" s="349" customFormat="true" ht="15" hidden="false" customHeight="true" outlineLevel="0" collapsed="false">
      <c r="B172" s="202"/>
      <c r="C172" s="215"/>
      <c r="D172" s="219" t="s">
        <v>229</v>
      </c>
      <c r="E172" s="219" t="n">
        <f aca="true">MIN(INDIRECT(CONCATENATE($E$168,E164,$E$169,E165),1))</f>
        <v>-20.4332</v>
      </c>
      <c r="F172" s="219" t="n">
        <f aca="true">MIN(INDIRECT(CONCATENATE($E$168,F164,$E$169,F165),1))</f>
        <v>-20.4332</v>
      </c>
    </row>
    <row r="173" s="349" customFormat="true" ht="15" hidden="false" customHeight="true" outlineLevel="0" collapsed="false">
      <c r="B173" s="202"/>
      <c r="C173" s="215"/>
      <c r="D173" s="219" t="s">
        <v>230</v>
      </c>
      <c r="E173" s="219" t="n">
        <f aca="true">MAX(INDIRECT(CONCATENATE($E$168,E164,$E$169,E165),1))</f>
        <v>-1.813</v>
      </c>
      <c r="F173" s="219" t="n">
        <f aca="true">MAX(INDIRECT(CONCATENATE($E$168,F164,$E$169,F165),1))</f>
        <v>-1.813</v>
      </c>
    </row>
    <row r="174" s="349" customFormat="true" ht="15" hidden="false" customHeight="true" outlineLevel="0" collapsed="false">
      <c r="B174" s="202"/>
      <c r="C174" s="215"/>
      <c r="D174" s="220" t="s">
        <v>231</v>
      </c>
      <c r="E174" s="221" t="n">
        <v>-15</v>
      </c>
      <c r="F174" s="221" t="n">
        <v>-15</v>
      </c>
    </row>
    <row r="175" s="349" customFormat="true" ht="15" hidden="false" customHeight="true" outlineLevel="0" collapsed="false">
      <c r="B175" s="202"/>
      <c r="C175" s="215"/>
      <c r="D175" s="220" t="s">
        <v>232</v>
      </c>
      <c r="E175" s="221" t="n">
        <v>15</v>
      </c>
      <c r="F175" s="221" t="n">
        <v>15</v>
      </c>
    </row>
    <row r="176" s="349" customFormat="true" ht="15" hidden="false" customHeight="true" outlineLevel="0" collapsed="false">
      <c r="B176" s="202"/>
      <c r="C176" s="215"/>
      <c r="D176" s="220" t="s">
        <v>233</v>
      </c>
      <c r="E176" s="222" t="n">
        <f aca="false">E172+E174</f>
        <v>-35.4332</v>
      </c>
      <c r="F176" s="222" t="n">
        <f aca="false">F172+F174</f>
        <v>-35.4332</v>
      </c>
    </row>
    <row r="177" s="349" customFormat="true" ht="15" hidden="false" customHeight="true" outlineLevel="0" collapsed="false">
      <c r="B177" s="202"/>
      <c r="C177" s="215"/>
      <c r="D177" s="220" t="s">
        <v>234</v>
      </c>
      <c r="E177" s="222" t="n">
        <f aca="false">E173+E175</f>
        <v>13.187</v>
      </c>
      <c r="F177" s="222" t="n">
        <f aca="false">F173+F175</f>
        <v>13.187</v>
      </c>
    </row>
    <row r="178" s="349" customFormat="true" ht="15" hidden="false" customHeight="true" outlineLevel="0" collapsed="false">
      <c r="B178" s="202"/>
      <c r="C178" s="223" t="s">
        <v>235</v>
      </c>
      <c r="D178" s="259" t="s">
        <v>227</v>
      </c>
      <c r="E178" s="260" t="str">
        <f aca="false">CONCATENATE(E161,E$7,E162)</f>
        <v>4-2</v>
      </c>
      <c r="F178" s="260" t="str">
        <f aca="false">CONCATENATE(F161,F$7,F162)</f>
        <v>4-2</v>
      </c>
    </row>
    <row r="179" s="349" customFormat="true" ht="15" hidden="false" customHeight="true" outlineLevel="0" collapsed="false">
      <c r="B179" s="202"/>
      <c r="C179" s="223"/>
      <c r="D179" s="261" t="s">
        <v>228</v>
      </c>
      <c r="E179" s="261" t="n">
        <f aca="true">AVERAGE(INDIRECT(CONCATENATE($E168,E166,$E169,E167),1))</f>
        <v>-10.9635666666667</v>
      </c>
      <c r="F179" s="261" t="n">
        <f aca="true">AVERAGE(INDIRECT(CONCATENATE($E168,F166,$E169,F167),1))</f>
        <v>-10.9635666666667</v>
      </c>
    </row>
    <row r="180" s="349" customFormat="true" ht="15" hidden="false" customHeight="true" outlineLevel="0" collapsed="false">
      <c r="B180" s="202"/>
      <c r="C180" s="223"/>
      <c r="D180" s="262" t="s">
        <v>229</v>
      </c>
      <c r="E180" s="262" t="n">
        <f aca="true">MIN(INDIRECT(CONCATENATE($E168,E166,$E169,E167),1))</f>
        <v>-20.4332</v>
      </c>
      <c r="F180" s="262" t="n">
        <f aca="true">MIN(INDIRECT(CONCATENATE($E168,F166,$E169,F167),1))</f>
        <v>-20.4332</v>
      </c>
    </row>
    <row r="181" s="349" customFormat="true" ht="15" hidden="false" customHeight="true" outlineLevel="0" collapsed="false">
      <c r="B181" s="202"/>
      <c r="C181" s="223"/>
      <c r="D181" s="262" t="s">
        <v>230</v>
      </c>
      <c r="E181" s="262" t="n">
        <f aca="true">MAX(INDIRECT(CONCATENATE($E168,E166,$E169,E167),1))</f>
        <v>-1.813</v>
      </c>
      <c r="F181" s="262" t="n">
        <f aca="true">MAX(INDIRECT(CONCATENATE($E168,F166,$E169,F167),1))</f>
        <v>-1.813</v>
      </c>
    </row>
    <row r="182" s="349" customFormat="true" ht="15" hidden="false" customHeight="true" outlineLevel="0" collapsed="false">
      <c r="B182" s="202"/>
      <c r="C182" s="223"/>
      <c r="D182" s="263" t="s">
        <v>231</v>
      </c>
      <c r="E182" s="264" t="n">
        <v>-15</v>
      </c>
      <c r="F182" s="264" t="n">
        <v>-15</v>
      </c>
    </row>
    <row r="183" s="349" customFormat="true" ht="15" hidden="false" customHeight="true" outlineLevel="0" collapsed="false">
      <c r="B183" s="202"/>
      <c r="C183" s="223"/>
      <c r="D183" s="263" t="s">
        <v>232</v>
      </c>
      <c r="E183" s="264" t="n">
        <v>15</v>
      </c>
      <c r="F183" s="264" t="n">
        <v>15</v>
      </c>
    </row>
    <row r="184" s="349" customFormat="true" ht="15" hidden="false" customHeight="true" outlineLevel="0" collapsed="false">
      <c r="B184" s="202"/>
      <c r="C184" s="223"/>
      <c r="D184" s="263" t="s">
        <v>233</v>
      </c>
      <c r="E184" s="265" t="n">
        <f aca="false">E180+E182</f>
        <v>-35.4332</v>
      </c>
      <c r="F184" s="265" t="n">
        <f aca="false">F180+F182</f>
        <v>-35.4332</v>
      </c>
    </row>
    <row r="185" s="349" customFormat="true" ht="15" hidden="false" customHeight="true" outlineLevel="0" collapsed="false">
      <c r="B185" s="202"/>
      <c r="C185" s="223"/>
      <c r="D185" s="231" t="s">
        <v>234</v>
      </c>
      <c r="E185" s="232" t="n">
        <f aca="false">E181+E183</f>
        <v>13.187</v>
      </c>
      <c r="F185" s="232" t="n">
        <f aca="false">F181+F183</f>
        <v>13.187</v>
      </c>
    </row>
    <row r="186" s="349" customFormat="true" ht="15" hidden="true" customHeight="true" outlineLevel="0" collapsed="false">
      <c r="B186" s="294" t="s">
        <v>61</v>
      </c>
      <c r="C186" s="171" t="s">
        <v>216</v>
      </c>
      <c r="D186" s="234" t="s">
        <v>238</v>
      </c>
      <c r="E186" s="235" t="e">
        <f aca="true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#N/A</v>
      </c>
      <c r="F186" s="271" t="e">
        <f aca="true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#N/A</v>
      </c>
    </row>
    <row r="187" s="349" customFormat="true" ht="15" hidden="true" customHeight="true" outlineLevel="0" collapsed="false">
      <c r="B187" s="294"/>
      <c r="C187" s="171"/>
      <c r="D187" s="172" t="s">
        <v>239</v>
      </c>
      <c r="E187" s="236" t="e">
        <f aca="true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#N/A</v>
      </c>
      <c r="F187" s="270" t="e">
        <f aca="true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#N/A</v>
      </c>
    </row>
    <row r="188" s="349" customFormat="true" ht="15" hidden="true" customHeight="true" outlineLevel="0" collapsed="false">
      <c r="B188" s="294"/>
      <c r="C188" s="171"/>
      <c r="D188" s="234" t="s">
        <v>240</v>
      </c>
      <c r="E188" s="235" t="e">
        <f aca="true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#N/A</v>
      </c>
      <c r="F188" s="271" t="e">
        <f aca="true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#N/A</v>
      </c>
    </row>
    <row r="189" s="349" customFormat="true" ht="15" hidden="true" customHeight="true" outlineLevel="0" collapsed="false">
      <c r="B189" s="294"/>
      <c r="C189" s="171"/>
      <c r="D189" s="172" t="s">
        <v>241</v>
      </c>
      <c r="E189" s="236" t="e">
        <f aca="true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#N/A</v>
      </c>
      <c r="F189" s="270" t="e">
        <f aca="true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#N/A</v>
      </c>
    </row>
    <row r="190" s="349" customFormat="true" ht="15" hidden="true" customHeight="true" outlineLevel="0" collapsed="false">
      <c r="B190" s="294"/>
      <c r="C190" s="173" t="s">
        <v>219</v>
      </c>
      <c r="D190" s="238" t="s">
        <v>238</v>
      </c>
      <c r="E190" s="296" t="e">
        <f aca="true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#N/A</v>
      </c>
      <c r="F190" s="297" t="e">
        <f aca="true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#N/A</v>
      </c>
    </row>
    <row r="191" s="349" customFormat="true" ht="15" hidden="true" customHeight="true" outlineLevel="0" collapsed="false">
      <c r="B191" s="294"/>
      <c r="C191" s="173"/>
      <c r="D191" s="240" t="s">
        <v>217</v>
      </c>
      <c r="E191" s="298" t="e">
        <f aca="true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#N/A</v>
      </c>
      <c r="F191" s="299" t="e">
        <f aca="true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#N/A</v>
      </c>
    </row>
    <row r="192" s="349" customFormat="true" ht="15" hidden="true" customHeight="true" outlineLevel="0" collapsed="false">
      <c r="B192" s="294"/>
      <c r="C192" s="173"/>
      <c r="D192" s="238" t="s">
        <v>240</v>
      </c>
      <c r="E192" s="296" t="e">
        <f aca="true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#N/A</v>
      </c>
      <c r="F192" s="297" t="e">
        <f aca="true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#N/A</v>
      </c>
    </row>
    <row r="193" s="349" customFormat="true" ht="15" hidden="true" customHeight="true" outlineLevel="0" collapsed="false">
      <c r="B193" s="294"/>
      <c r="C193" s="173"/>
      <c r="D193" s="240" t="s">
        <v>218</v>
      </c>
      <c r="E193" s="298" t="e">
        <f aca="true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#N/A</v>
      </c>
      <c r="F193" s="299" t="e">
        <f aca="true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#N/A</v>
      </c>
    </row>
    <row r="194" s="349" customFormat="true" ht="15" hidden="true" customHeight="true" outlineLevel="0" collapsed="false">
      <c r="B194" s="294"/>
      <c r="C194" s="175" t="s">
        <v>220</v>
      </c>
      <c r="D194" s="175"/>
      <c r="E194" s="176" t="n">
        <v>17</v>
      </c>
      <c r="F194" s="176"/>
    </row>
    <row r="195" s="349" customFormat="true" ht="15" hidden="true" customHeight="true" outlineLevel="0" collapsed="false">
      <c r="B195" s="294"/>
      <c r="C195" s="178" t="s">
        <v>216</v>
      </c>
      <c r="D195" s="179" t="s">
        <v>221</v>
      </c>
      <c r="E195" s="180" t="e">
        <f aca="false">ADDRESS(MATCH(E189,SL_CHARTS_2012!$Q$1:$Q$3999,1),$E194+4,1)</f>
        <v>#N/A</v>
      </c>
      <c r="F195" s="274" t="e">
        <f aca="false">ADDRESS(MATCH(F189,SL_CHARTS_2012!$Q$1:$Q$3999,1),$E194+4,1)</f>
        <v>#N/A</v>
      </c>
    </row>
    <row r="196" s="349" customFormat="true" ht="15" hidden="true" customHeight="true" outlineLevel="0" collapsed="false">
      <c r="B196" s="294"/>
      <c r="C196" s="178"/>
      <c r="D196" s="179" t="s">
        <v>222</v>
      </c>
      <c r="E196" s="180" t="e">
        <f aca="false">ADDRESS(MATCH(E187,SL_CHARTS_2012!$Q$1:$Q$3999,1),$E194+4,1)</f>
        <v>#N/A</v>
      </c>
      <c r="F196" s="274" t="e">
        <f aca="false">ADDRESS(MATCH(F187,SL_CHARTS_2012!$Q$1:$Q$3999,1),$E194+4,1)</f>
        <v>#N/A</v>
      </c>
    </row>
    <row r="197" s="349" customFormat="true" ht="15" hidden="true" customHeight="true" outlineLevel="0" collapsed="false">
      <c r="B197" s="294"/>
      <c r="C197" s="173" t="s">
        <v>219</v>
      </c>
      <c r="D197" s="181" t="s">
        <v>221</v>
      </c>
      <c r="E197" s="174" t="e">
        <f aca="false">ADDRESS(MATCH(E193,SL_CHARTS_2012!$Q$1:$Q$3999,1),$E194+4,1)</f>
        <v>#N/A</v>
      </c>
      <c r="F197" s="275" t="e">
        <f aca="false">ADDRESS(MATCH(F193,SL_CHARTS_2012!$Q$1:$Q$3999,1),$E194+4,1)</f>
        <v>#N/A</v>
      </c>
    </row>
    <row r="198" s="349" customFormat="true" ht="15" hidden="true" customHeight="true" outlineLevel="0" collapsed="false">
      <c r="B198" s="294"/>
      <c r="C198" s="173"/>
      <c r="D198" s="181" t="s">
        <v>222</v>
      </c>
      <c r="E198" s="174" t="e">
        <f aca="false">ADDRESS(MATCH(E191,SL_CHARTS_2012!$Q$1:$Q$3999,1),$E194+4,1)</f>
        <v>#N/A</v>
      </c>
      <c r="F198" s="275" t="e">
        <f aca="false">ADDRESS(MATCH(F191,SL_CHARTS_2012!$Q$1:$Q$3999,1),$E194+4,1)</f>
        <v>#N/A</v>
      </c>
    </row>
    <row r="199" s="349" customFormat="true" ht="15" hidden="true" customHeight="true" outlineLevel="0" collapsed="false">
      <c r="B199" s="294"/>
      <c r="C199" s="175"/>
      <c r="D199" s="182" t="s">
        <v>223</v>
      </c>
      <c r="E199" s="183" t="s">
        <v>224</v>
      </c>
      <c r="F199" s="300"/>
    </row>
    <row r="200" s="349" customFormat="true" ht="15" hidden="true" customHeight="true" outlineLevel="0" collapsed="false">
      <c r="B200" s="294"/>
      <c r="C200" s="175"/>
      <c r="D200" s="182"/>
      <c r="E200" s="183" t="s">
        <v>225</v>
      </c>
      <c r="F200" s="176"/>
    </row>
    <row r="201" s="349" customFormat="true" ht="15" hidden="true" customHeight="true" outlineLevel="0" collapsed="false">
      <c r="B201" s="294"/>
      <c r="C201" s="184" t="s">
        <v>226</v>
      </c>
      <c r="D201" s="185" t="s">
        <v>227</v>
      </c>
      <c r="E201" s="186" t="e">
        <f aca="false">CONCATENATE(E187,E$7,E189)</f>
        <v>#N/A</v>
      </c>
      <c r="F201" s="301" t="e">
        <f aca="false">CONCATENATE(F187,F$7,F189)</f>
        <v>#N/A</v>
      </c>
    </row>
    <row r="202" s="349" customFormat="true" ht="15" hidden="true" customHeight="true" outlineLevel="0" collapsed="false">
      <c r="B202" s="294"/>
      <c r="C202" s="184"/>
      <c r="D202" s="187" t="s">
        <v>228</v>
      </c>
      <c r="E202" s="187" t="e">
        <f aca="true">AVERAGE(INDIRECT(CONCATENATE($E$199,E195,$E$200,E196),1))</f>
        <v>#N/A</v>
      </c>
      <c r="F202" s="302" t="e">
        <f aca="true">AVERAGE(INDIRECT(CONCATENATE($E$199,F195,$E$200,F196),1))</f>
        <v>#N/A</v>
      </c>
    </row>
    <row r="203" s="349" customFormat="true" ht="15" hidden="true" customHeight="true" outlineLevel="0" collapsed="false">
      <c r="B203" s="294"/>
      <c r="C203" s="184"/>
      <c r="D203" s="188" t="s">
        <v>229</v>
      </c>
      <c r="E203" s="188" t="e">
        <f aca="true">MIN(INDIRECT(CONCATENATE($E$199,E195,$E$200,E196),1))</f>
        <v>#N/A</v>
      </c>
      <c r="F203" s="303" t="e">
        <f aca="true">MIN(INDIRECT(CONCATENATE($E$199,F195,$E$200,F196),1))</f>
        <v>#N/A</v>
      </c>
    </row>
    <row r="204" s="349" customFormat="true" ht="15" hidden="true" customHeight="true" outlineLevel="0" collapsed="false">
      <c r="B204" s="294"/>
      <c r="C204" s="184"/>
      <c r="D204" s="188" t="s">
        <v>230</v>
      </c>
      <c r="E204" s="188" t="e">
        <f aca="true">MAX(INDIRECT(CONCATENATE($E$199,E195,$E$200,E196),1))</f>
        <v>#N/A</v>
      </c>
      <c r="F204" s="303" t="e">
        <f aca="true">MAX(INDIRECT(CONCATENATE($E$199,F195,$E$200,F196),1))</f>
        <v>#N/A</v>
      </c>
    </row>
    <row r="205" s="349" customFormat="true" ht="15" hidden="true" customHeight="true" outlineLevel="0" collapsed="false">
      <c r="B205" s="294"/>
      <c r="C205" s="184"/>
      <c r="D205" s="189" t="s">
        <v>245</v>
      </c>
      <c r="E205" s="189" t="e">
        <f aca="false">CONCATENATE($E199,E196,$E200,E195)</f>
        <v>#N/A</v>
      </c>
      <c r="F205" s="304" t="e">
        <f aca="false">CONCATENATE($E199,F196,$E200,F195)</f>
        <v>#N/A</v>
      </c>
    </row>
    <row r="206" s="349" customFormat="true" ht="15" hidden="true" customHeight="true" outlineLevel="0" collapsed="false">
      <c r="B206" s="294"/>
      <c r="C206" s="184"/>
      <c r="D206" s="189" t="s">
        <v>246</v>
      </c>
      <c r="E206" s="189" t="e">
        <f aca="true">ADDRESS(MATCH(E203,INDIRECT(E205,1),0)+MATCH(E189,SL_CHARTS_2012!$Q$1:$Q$3999,1)-1,$E194+2,1,1)</f>
        <v>#N/A</v>
      </c>
      <c r="F206" s="304" t="e">
        <f aca="true">ADDRESS(MATCH(F203,INDIRECT(F205,1),0)+MATCH(F189,SL_CHARTS_2012!$Q$1:$Q$3999,1)-1,$E194+2,1,1)</f>
        <v>#N/A</v>
      </c>
    </row>
    <row r="207" s="349" customFormat="true" ht="15" hidden="true" customHeight="true" outlineLevel="0" collapsed="false">
      <c r="B207" s="294"/>
      <c r="C207" s="184"/>
      <c r="D207" s="189" t="s">
        <v>247</v>
      </c>
      <c r="E207" s="189" t="e">
        <f aca="true">ADDRESS(MATCH(E203,INDIRECT(E205,1),0)+MATCH(E189,SL_CHARTS_2012!$Q$1:$Q$3999,1)-1,$E194+4-3,1,1)</f>
        <v>#N/A</v>
      </c>
      <c r="F207" s="304" t="e">
        <f aca="true">ADDRESS(MATCH(F203,INDIRECT(F205,1),0)+MATCH(F189,SL_CHARTS_2012!$Q$1:$Q$3999,1)-1,$E194+4-3,1,1)</f>
        <v>#N/A</v>
      </c>
    </row>
    <row r="208" s="349" customFormat="true" ht="15" hidden="true" customHeight="true" outlineLevel="0" collapsed="false">
      <c r="B208" s="294"/>
      <c r="C208" s="184"/>
      <c r="D208" s="189" t="s">
        <v>248</v>
      </c>
      <c r="E208" s="189" t="e">
        <f aca="true">ADDRESS(MATCH(E204,INDIRECT(E205,1),0)+MATCH(E189,SL_CHARTS_2012!$Q$1:$Q$3999,1)-1,$E194+2,1,1)</f>
        <v>#N/A</v>
      </c>
      <c r="F208" s="304" t="e">
        <f aca="true">ADDRESS(MATCH(F204,INDIRECT(F205,1),0)+MATCH(F189,SL_CHARTS_2012!$Q$1:$Q$3999,1)-1,$E194+2,1,1)</f>
        <v>#N/A</v>
      </c>
    </row>
    <row r="209" s="349" customFormat="true" ht="15" hidden="true" customHeight="true" outlineLevel="0" collapsed="false">
      <c r="B209" s="294"/>
      <c r="C209" s="184"/>
      <c r="D209" s="189" t="s">
        <v>249</v>
      </c>
      <c r="E209" s="189" t="e">
        <f aca="true">ADDRESS(MATCH(E204,INDIRECT(E205,1),0)+MATCH(E189,SL_CHARTS_2012!$Q$1:$Q$3999,1)-1,$E194+3,1,1)</f>
        <v>#N/A</v>
      </c>
      <c r="F209" s="304" t="e">
        <f aca="true">ADDRESS(MATCH(F204,INDIRECT(F205,1),0)+MATCH(F189,SL_CHARTS_2012!$Q$1:$Q$3999,1)-1,$E194+3,1,1)</f>
        <v>#N/A</v>
      </c>
    </row>
    <row r="210" s="349" customFormat="true" ht="15" hidden="true" customHeight="true" outlineLevel="0" collapsed="false">
      <c r="B210" s="294"/>
      <c r="C210" s="184"/>
      <c r="D210" s="189" t="s">
        <v>231</v>
      </c>
      <c r="E210" s="189" t="e">
        <f aca="true">IF((-(INDIRECT(CONCATENATE($E199,E206))-INDIRECT(CONCATENATE($E199,E207))))&lt;0, (-(INDIRECT(CONCATENATE($E199,E206))-INDIRECT(CONCATENATE($E199,E207)))), -15)</f>
        <v>#N/A</v>
      </c>
      <c r="F210" s="304" t="e">
        <f aca="true">IF((-(INDIRECT(CONCATENATE($E199,F206))-INDIRECT(CONCATENATE($E199,F207))))&lt;0, (-(INDIRECT(CONCATENATE($E199,F206))-INDIRECT(CONCATENATE($E199,F207)))), -15)</f>
        <v>#N/A</v>
      </c>
    </row>
    <row r="211" s="349" customFormat="true" ht="15" hidden="true" customHeight="true" outlineLevel="0" collapsed="false">
      <c r="B211" s="294"/>
      <c r="C211" s="184"/>
      <c r="D211" s="189" t="s">
        <v>232</v>
      </c>
      <c r="E211" s="189" t="e">
        <f aca="true">IF(INDIRECT(CONCATENATE($E199,E208))-INDIRECT(CONCATENATE($E199,E209))&lt;0, ABS(INDIRECT(CONCATENATE($E199,E208))-INDIRECT(CONCATENATE($E199,E209))), 15)</f>
        <v>#N/A</v>
      </c>
      <c r="F211" s="304" t="e">
        <f aca="true">IF(INDIRECT(CONCATENATE($E199,F208))-INDIRECT(CONCATENATE($E199,F209))&lt;0, ABS(INDIRECT(CONCATENATE($E199,F208))-INDIRECT(CONCATENATE($E199,F209))), 15)</f>
        <v>#N/A</v>
      </c>
    </row>
    <row r="212" s="349" customFormat="true" ht="15" hidden="true" customHeight="true" outlineLevel="0" collapsed="false">
      <c r="B212" s="294"/>
      <c r="C212" s="184"/>
      <c r="D212" s="189" t="s">
        <v>233</v>
      </c>
      <c r="E212" s="191" t="e">
        <f aca="false">E203+E210</f>
        <v>#N/A</v>
      </c>
      <c r="F212" s="285" t="e">
        <f aca="false">F203+F210</f>
        <v>#N/A</v>
      </c>
    </row>
    <row r="213" s="349" customFormat="true" ht="15" hidden="true" customHeight="true" outlineLevel="0" collapsed="false">
      <c r="B213" s="294"/>
      <c r="C213" s="184"/>
      <c r="D213" s="189" t="s">
        <v>234</v>
      </c>
      <c r="E213" s="191" t="e">
        <f aca="false">E204+E211</f>
        <v>#N/A</v>
      </c>
      <c r="F213" s="285" t="e">
        <f aca="false">F204+F211</f>
        <v>#N/A</v>
      </c>
    </row>
    <row r="214" s="349" customFormat="true" ht="15" hidden="true" customHeight="true" outlineLevel="0" collapsed="false">
      <c r="B214" s="294"/>
      <c r="C214" s="192" t="s">
        <v>235</v>
      </c>
      <c r="D214" s="193" t="s">
        <v>227</v>
      </c>
      <c r="E214" s="194" t="e">
        <f aca="false">CONCATENATE(E191,E$7,E193)</f>
        <v>#N/A</v>
      </c>
      <c r="F214" s="305" t="e">
        <f aca="false">CONCATENATE(F191,F$7,F193)</f>
        <v>#N/A</v>
      </c>
    </row>
    <row r="215" s="349" customFormat="true" ht="15" hidden="true" customHeight="true" outlineLevel="0" collapsed="false">
      <c r="B215" s="294"/>
      <c r="C215" s="192"/>
      <c r="D215" s="195" t="s">
        <v>228</v>
      </c>
      <c r="E215" s="195" t="e">
        <f aca="true">AVERAGE(INDIRECT(CONCATENATE($E199,E197,$E200,E198),1))</f>
        <v>#N/A</v>
      </c>
      <c r="F215" s="306" t="e">
        <f aca="true">AVERAGE(INDIRECT(CONCATENATE($E199,F197,$E200,F198),1))</f>
        <v>#N/A</v>
      </c>
    </row>
    <row r="216" s="349" customFormat="true" ht="15" hidden="true" customHeight="true" outlineLevel="0" collapsed="false">
      <c r="B216" s="294"/>
      <c r="C216" s="192"/>
      <c r="D216" s="196" t="s">
        <v>229</v>
      </c>
      <c r="E216" s="196" t="e">
        <f aca="true">MIN(INDIRECT(CONCATENATE($E199,E197,$E200,E198),1))</f>
        <v>#N/A</v>
      </c>
      <c r="F216" s="307" t="e">
        <f aca="true">MIN(INDIRECT(CONCATENATE($E199,F197,$E200,F198),1))</f>
        <v>#N/A</v>
      </c>
    </row>
    <row r="217" s="349" customFormat="true" ht="15" hidden="true" customHeight="true" outlineLevel="0" collapsed="false">
      <c r="B217" s="294"/>
      <c r="C217" s="192"/>
      <c r="D217" s="196" t="s">
        <v>230</v>
      </c>
      <c r="E217" s="196" t="e">
        <f aca="true">MAX(INDIRECT(CONCATENATE($E199,E197,$E200,E198),1))</f>
        <v>#N/A</v>
      </c>
      <c r="F217" s="307" t="e">
        <f aca="true">MAX(INDIRECT(CONCATENATE($E199,F197,$E200,F198),1))</f>
        <v>#N/A</v>
      </c>
    </row>
    <row r="218" s="349" customFormat="true" ht="15" hidden="true" customHeight="true" outlineLevel="0" collapsed="false">
      <c r="B218" s="294"/>
      <c r="C218" s="192"/>
      <c r="D218" s="197" t="s">
        <v>245</v>
      </c>
      <c r="E218" s="197" t="e">
        <f aca="false">CONCATENATE($E199,E198,$E200,E197)</f>
        <v>#N/A</v>
      </c>
      <c r="F218" s="308" t="e">
        <f aca="false">CONCATENATE($E199,F198,$E200,F197)</f>
        <v>#N/A</v>
      </c>
    </row>
    <row r="219" s="349" customFormat="true" ht="15" hidden="true" customHeight="true" outlineLevel="0" collapsed="false">
      <c r="B219" s="294"/>
      <c r="C219" s="192"/>
      <c r="D219" s="197" t="s">
        <v>246</v>
      </c>
      <c r="E219" s="197" t="e">
        <f aca="true">ADDRESS(MATCH(E216,INDIRECT(E218,1),0)+MATCH(E193,SL_CHARTS_2012!$Q$1:$Q$3999,1)-1,$E194+2,1,1)</f>
        <v>#N/A</v>
      </c>
      <c r="F219" s="308" t="e">
        <f aca="true">ADDRESS(MATCH(F216,INDIRECT(F218,1),0)+MATCH(F193,SL_CHARTS_2012!$Q$1:$Q$3999,1)-1,$E194+2,1,1)</f>
        <v>#N/A</v>
      </c>
    </row>
    <row r="220" s="349" customFormat="true" ht="15" hidden="true" customHeight="true" outlineLevel="0" collapsed="false">
      <c r="B220" s="294"/>
      <c r="C220" s="192"/>
      <c r="D220" s="197" t="s">
        <v>247</v>
      </c>
      <c r="E220" s="197" t="e">
        <f aca="true">ADDRESS(MATCH(E216,INDIRECT(E218,1),0)+MATCH(E193,SL_CHARTS_2012!$Q$1:$Q$3999,1)-1,$E194+1,1,1)</f>
        <v>#N/A</v>
      </c>
      <c r="F220" s="308" t="e">
        <f aca="true">ADDRESS(MATCH(F216,INDIRECT(F218,1),0)+MATCH(F193,SL_CHARTS_2012!$Q$1:$Q$3999,1)-1,$E194+1,1,1)</f>
        <v>#N/A</v>
      </c>
    </row>
    <row r="221" s="349" customFormat="true" ht="15" hidden="true" customHeight="true" outlineLevel="0" collapsed="false">
      <c r="B221" s="294"/>
      <c r="C221" s="192"/>
      <c r="D221" s="197" t="s">
        <v>248</v>
      </c>
      <c r="E221" s="197" t="e">
        <f aca="true">ADDRESS(MATCH(E217,INDIRECT(E218,1),0)+MATCH(E193,SL_CHARTS_2012!$Q$1:$Q$3999,1)-1,$E194+2,1,1)</f>
        <v>#N/A</v>
      </c>
      <c r="F221" s="308" t="e">
        <f aca="true">ADDRESS(MATCH(F217,INDIRECT(F218,1),0)+MATCH(F193,SL_CHARTS_2012!$Q$1:$Q$3999,1)-1,$E194+2,1,1)</f>
        <v>#N/A</v>
      </c>
    </row>
    <row r="222" s="349" customFormat="true" ht="15" hidden="true" customHeight="true" outlineLevel="0" collapsed="false">
      <c r="B222" s="294"/>
      <c r="C222" s="192"/>
      <c r="D222" s="197" t="s">
        <v>249</v>
      </c>
      <c r="E222" s="197" t="e">
        <f aca="true">ADDRESS(MATCH(E217,INDIRECT(E218,1),0)+MATCH(E193,SL_CHARTS_2012!$Q$1:$Q$3999,1)-1,$E194+3,1,1)</f>
        <v>#N/A</v>
      </c>
      <c r="F222" s="308" t="e">
        <f aca="true">ADDRESS(MATCH(F217,INDIRECT(F218,1),0)+MATCH(F193,SL_CHARTS_2012!$Q$1:$Q$3999,1)-1,$E194+3,1,1)</f>
        <v>#N/A</v>
      </c>
    </row>
    <row r="223" s="349" customFormat="true" ht="15" hidden="true" customHeight="true" outlineLevel="0" collapsed="false">
      <c r="B223" s="294"/>
      <c r="C223" s="192"/>
      <c r="D223" s="197" t="s">
        <v>231</v>
      </c>
      <c r="E223" s="198" t="e">
        <f aca="true">IF((-(INDIRECT(CONCATENATE($E199,E219))-INDIRECT(CONCATENATE($E199,E220))))&lt;0, (-(INDIRECT(CONCATENATE($E199,E219))-INDIRECT(CONCATENATE($E199,E220)))), -15)</f>
        <v>#N/A</v>
      </c>
      <c r="F223" s="309" t="e">
        <f aca="true">IF((-(INDIRECT(CONCATENATE($E199,F219))-INDIRECT(CONCATENATE($E199,F220))))&lt;0, (-(INDIRECT(CONCATENATE($E199,F219))-INDIRECT(CONCATENATE($E199,F220)))), -15)</f>
        <v>#N/A</v>
      </c>
    </row>
    <row r="224" s="349" customFormat="true" ht="15" hidden="true" customHeight="true" outlineLevel="0" collapsed="false">
      <c r="B224" s="294"/>
      <c r="C224" s="192"/>
      <c r="D224" s="197" t="s">
        <v>232</v>
      </c>
      <c r="E224" s="198" t="e">
        <f aca="true">IF(INDIRECT(CONCATENATE($E199,E221))-INDIRECT(CONCATENATE($E199,E222))&lt;0, ABS(INDIRECT(CONCATENATE($E199,E221))-INDIRECT(CONCATENATE($E199,E222))), 15)</f>
        <v>#N/A</v>
      </c>
      <c r="F224" s="309" t="e">
        <f aca="true">IF(INDIRECT(CONCATENATE($E199,F221))-INDIRECT(CONCATENATE($E199,F222))&lt;0, ABS(INDIRECT(CONCATENATE($E199,F221))-INDIRECT(CONCATENATE($E199,F222))), 15)</f>
        <v>#N/A</v>
      </c>
    </row>
    <row r="225" s="349" customFormat="true" ht="15" hidden="true" customHeight="true" outlineLevel="0" collapsed="false">
      <c r="B225" s="294"/>
      <c r="C225" s="192"/>
      <c r="D225" s="197" t="s">
        <v>233</v>
      </c>
      <c r="E225" s="199" t="e">
        <f aca="false">E216+E223</f>
        <v>#N/A</v>
      </c>
      <c r="F225" s="310" t="e">
        <f aca="false">F216+F223</f>
        <v>#N/A</v>
      </c>
    </row>
    <row r="226" s="349" customFormat="true" ht="15" hidden="true" customHeight="true" outlineLevel="0" collapsed="false">
      <c r="B226" s="294"/>
      <c r="C226" s="192"/>
      <c r="D226" s="200" t="s">
        <v>234</v>
      </c>
      <c r="E226" s="201" t="e">
        <f aca="false">E217+E224</f>
        <v>#N/A</v>
      </c>
      <c r="F226" s="311" t="e">
        <f aca="false">F217+F224</f>
        <v>#N/A</v>
      </c>
    </row>
    <row r="227" s="349" customFormat="true" ht="15" hidden="true" customHeight="true" outlineLevel="0" collapsed="false">
      <c r="B227" s="256" t="s">
        <v>285</v>
      </c>
      <c r="C227" s="203" t="s">
        <v>216</v>
      </c>
      <c r="D227" s="312" t="s">
        <v>238</v>
      </c>
      <c r="E227" s="313" t="e">
        <f aca="true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#N/A</v>
      </c>
      <c r="F227" s="314" t="e">
        <f aca="true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#N/A</v>
      </c>
    </row>
    <row r="228" s="349" customFormat="true" ht="15" hidden="false" customHeight="true" outlineLevel="0" collapsed="false">
      <c r="B228" s="256"/>
      <c r="C228" s="203"/>
      <c r="D228" s="204" t="s">
        <v>239</v>
      </c>
      <c r="E228" s="359" t="e">
        <f aca="true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#N/A</v>
      </c>
      <c r="F228" s="359" t="e">
        <f aca="true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#N/A</v>
      </c>
    </row>
    <row r="229" s="349" customFormat="true" ht="15" hidden="true" customHeight="true" outlineLevel="0" collapsed="false">
      <c r="B229" s="256"/>
      <c r="C229" s="203"/>
      <c r="D229" s="312" t="s">
        <v>240</v>
      </c>
      <c r="E229" s="314" t="e">
        <f aca="true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#N/A</v>
      </c>
      <c r="F229" s="314" t="e">
        <f aca="true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#N/A</v>
      </c>
    </row>
    <row r="230" s="349" customFormat="true" ht="15" hidden="false" customHeight="true" outlineLevel="0" collapsed="false">
      <c r="B230" s="256"/>
      <c r="C230" s="203"/>
      <c r="D230" s="204" t="s">
        <v>241</v>
      </c>
      <c r="E230" s="359" t="e">
        <f aca="true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#N/A</v>
      </c>
      <c r="F230" s="359" t="e">
        <f aca="true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#N/A</v>
      </c>
    </row>
    <row r="231" s="349" customFormat="true" ht="15" hidden="true" customHeight="true" outlineLevel="0" collapsed="false">
      <c r="B231" s="256"/>
      <c r="C231" s="207" t="s">
        <v>220</v>
      </c>
      <c r="D231" s="207"/>
      <c r="E231" s="610" t="n">
        <v>25</v>
      </c>
      <c r="F231" s="610"/>
    </row>
    <row r="232" s="349" customFormat="true" ht="15" hidden="true" customHeight="true" outlineLevel="0" collapsed="false">
      <c r="B232" s="256"/>
      <c r="C232" s="318"/>
      <c r="D232" s="213" t="s">
        <v>223</v>
      </c>
      <c r="E232" s="611" t="s">
        <v>224</v>
      </c>
      <c r="F232" s="612"/>
    </row>
    <row r="233" s="349" customFormat="true" ht="15" hidden="true" customHeight="true" outlineLevel="0" collapsed="false">
      <c r="B233" s="256"/>
      <c r="C233" s="318"/>
      <c r="D233" s="213"/>
      <c r="E233" s="611" t="s">
        <v>225</v>
      </c>
      <c r="F233" s="612"/>
    </row>
    <row r="234" s="349" customFormat="true" ht="15" hidden="true" customHeight="true" outlineLevel="0" collapsed="false">
      <c r="B234" s="256"/>
      <c r="C234" s="209" t="s">
        <v>216</v>
      </c>
      <c r="D234" s="210" t="s">
        <v>221</v>
      </c>
      <c r="E234" s="362" t="e">
        <f aca="false">ADDRESS(MATCH(E230,SL_CHARTS_2012!$Y$1:$Y$3999,1),$E$231+2,1)</f>
        <v>#N/A</v>
      </c>
      <c r="F234" s="362" t="e">
        <f aca="false">ADDRESS(MATCH(F230,SL_CHARTS_2012!$Y$1:$Y$3999,1),$E$231+2,1)</f>
        <v>#N/A</v>
      </c>
    </row>
    <row r="235" s="349" customFormat="true" ht="15" hidden="true" customHeight="true" outlineLevel="0" collapsed="false">
      <c r="B235" s="256"/>
      <c r="C235" s="209"/>
      <c r="D235" s="210" t="s">
        <v>222</v>
      </c>
      <c r="E235" s="362" t="e">
        <f aca="false">ADDRESS(MATCH(E228,SL_CHARTS_2012!$Y$1:$Y$3999,1),$E$231+2,1)</f>
        <v>#N/A</v>
      </c>
      <c r="F235" s="362" t="e">
        <f aca="false">ADDRESS(MATCH(F228,SL_CHARTS_2012!$Y$1:$Y$3999,1),$E$231+2,1)</f>
        <v>#N/A</v>
      </c>
    </row>
    <row r="236" s="349" customFormat="true" ht="15" hidden="true" customHeight="true" outlineLevel="0" collapsed="false">
      <c r="B236" s="256"/>
      <c r="C236" s="470" t="s">
        <v>226</v>
      </c>
      <c r="D236" s="320" t="s">
        <v>227</v>
      </c>
      <c r="E236" s="364" t="e">
        <f aca="false">CONCATENATE(ROUND(E228,1),E$7,ROUND(E230,1))</f>
        <v>#N/A</v>
      </c>
      <c r="F236" s="364" t="e">
        <f aca="false">CONCATENATE(ROUND(F228,1),F$7,ROUND(F230,1))</f>
        <v>#N/A</v>
      </c>
    </row>
    <row r="237" s="349" customFormat="true" ht="15" hidden="false" customHeight="true" outlineLevel="0" collapsed="false">
      <c r="B237" s="256"/>
      <c r="C237" s="470"/>
      <c r="D237" s="323" t="s">
        <v>228</v>
      </c>
      <c r="E237" s="365" t="e">
        <f aca="true">AVERAGE(INDIRECT(CONCATENATE($E$232,E234,$E$233,E235),1))</f>
        <v>#N/A</v>
      </c>
      <c r="F237" s="365" t="e">
        <f aca="true">AVERAGE(INDIRECT(CONCATENATE($E$232,F234,$E$233,F235),1))</f>
        <v>#N/A</v>
      </c>
    </row>
    <row r="238" s="349" customFormat="true" ht="15" hidden="false" customHeight="true" outlineLevel="0" collapsed="false">
      <c r="B238" s="256"/>
      <c r="C238" s="470"/>
      <c r="D238" s="324" t="s">
        <v>229</v>
      </c>
      <c r="E238" s="366" t="e">
        <f aca="true">MIN(INDIRECT(CONCATENATE($E$232,E234,$E$233,E235),1))</f>
        <v>#N/A</v>
      </c>
      <c r="F238" s="366" t="e">
        <f aca="true">MIN(INDIRECT(CONCATENATE($E$232,F234,$E$233,F235),1))</f>
        <v>#N/A</v>
      </c>
    </row>
    <row r="239" s="349" customFormat="true" ht="15" hidden="false" customHeight="true" outlineLevel="0" collapsed="false">
      <c r="B239" s="256"/>
      <c r="C239" s="470"/>
      <c r="D239" s="324" t="s">
        <v>230</v>
      </c>
      <c r="E239" s="366" t="e">
        <f aca="true">MAX(INDIRECT(CONCATENATE($E$232,E234,$E$233,E235),1))</f>
        <v>#N/A</v>
      </c>
      <c r="F239" s="366" t="e">
        <f aca="true">MAX(INDIRECT(CONCATENATE($E$232,F234,$E$233,F235),1))</f>
        <v>#N/A</v>
      </c>
    </row>
    <row r="240" s="349" customFormat="true" ht="15" hidden="false" customHeight="true" outlineLevel="0" collapsed="false">
      <c r="B240" s="256"/>
      <c r="C240" s="470"/>
      <c r="D240" s="312" t="s">
        <v>231</v>
      </c>
      <c r="E240" s="398" t="n">
        <v>-15</v>
      </c>
      <c r="F240" s="398" t="n">
        <v>-15</v>
      </c>
    </row>
    <row r="241" s="349" customFormat="true" ht="15" hidden="false" customHeight="true" outlineLevel="0" collapsed="false">
      <c r="B241" s="256"/>
      <c r="C241" s="470"/>
      <c r="D241" s="312" t="s">
        <v>232</v>
      </c>
      <c r="E241" s="398" t="n">
        <v>15</v>
      </c>
      <c r="F241" s="398" t="n">
        <v>15</v>
      </c>
    </row>
    <row r="242" s="349" customFormat="true" ht="15" hidden="false" customHeight="true" outlineLevel="0" collapsed="false">
      <c r="B242" s="256"/>
      <c r="C242" s="470"/>
      <c r="D242" s="312" t="s">
        <v>233</v>
      </c>
      <c r="E242" s="314" t="e">
        <f aca="false">E238+E240</f>
        <v>#N/A</v>
      </c>
      <c r="F242" s="314" t="e">
        <f aca="false">F238+F240</f>
        <v>#N/A</v>
      </c>
    </row>
    <row r="243" s="349" customFormat="true" ht="15" hidden="false" customHeight="true" outlineLevel="0" collapsed="false">
      <c r="B243" s="256"/>
      <c r="C243" s="470"/>
      <c r="D243" s="329" t="s">
        <v>234</v>
      </c>
      <c r="E243" s="613" t="e">
        <f aca="false">E239+E241</f>
        <v>#N/A</v>
      </c>
      <c r="F243" s="613" t="e">
        <f aca="false">F239+F241</f>
        <v>#N/A</v>
      </c>
    </row>
    <row r="244" s="349" customFormat="true" ht="15" hidden="false" customHeight="true" outlineLevel="0" collapsed="false">
      <c r="B244" s="170" t="s">
        <v>251</v>
      </c>
      <c r="C244" s="171" t="s">
        <v>216</v>
      </c>
      <c r="D244" s="234" t="s">
        <v>238</v>
      </c>
      <c r="E244" s="271" t="e">
        <f aca="true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#N/A</v>
      </c>
      <c r="F244" s="271" t="e">
        <f aca="true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#N/A</v>
      </c>
    </row>
    <row r="245" s="349" customFormat="true" ht="15" hidden="false" customHeight="true" outlineLevel="0" collapsed="false">
      <c r="B245" s="170"/>
      <c r="C245" s="170"/>
      <c r="D245" s="172" t="s">
        <v>239</v>
      </c>
      <c r="E245" s="270" t="e">
        <f aca="true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#N/A</v>
      </c>
      <c r="F245" s="270" t="e">
        <f aca="true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#N/A</v>
      </c>
    </row>
    <row r="246" s="349" customFormat="true" ht="15" hidden="false" customHeight="true" outlineLevel="0" collapsed="false">
      <c r="B246" s="170"/>
      <c r="C246" s="170"/>
      <c r="D246" s="234" t="s">
        <v>240</v>
      </c>
      <c r="E246" s="271" t="e">
        <f aca="true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#N/A</v>
      </c>
      <c r="F246" s="271" t="e">
        <f aca="true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#N/A</v>
      </c>
    </row>
    <row r="247" s="349" customFormat="true" ht="15" hidden="false" customHeight="true" outlineLevel="0" collapsed="false">
      <c r="B247" s="170"/>
      <c r="C247" s="170"/>
      <c r="D247" s="172" t="s">
        <v>241</v>
      </c>
      <c r="E247" s="270" t="e">
        <f aca="true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#N/A</v>
      </c>
      <c r="F247" s="270" t="e">
        <f aca="true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#N/A</v>
      </c>
    </row>
    <row r="248" s="349" customFormat="true" ht="15" hidden="false" customHeight="true" outlineLevel="0" collapsed="false">
      <c r="B248" s="170"/>
      <c r="C248" s="173" t="s">
        <v>219</v>
      </c>
      <c r="D248" s="238" t="s">
        <v>238</v>
      </c>
      <c r="E248" s="272" t="e">
        <f aca="true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#N/A</v>
      </c>
      <c r="F248" s="272" t="e">
        <f aca="true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#N/A</v>
      </c>
    </row>
    <row r="249" s="349" customFormat="true" ht="15" hidden="false" customHeight="true" outlineLevel="0" collapsed="false">
      <c r="B249" s="170"/>
      <c r="C249" s="173"/>
      <c r="D249" s="240" t="s">
        <v>217</v>
      </c>
      <c r="E249" s="273" t="e">
        <f aca="true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#N/A</v>
      </c>
      <c r="F249" s="273" t="e">
        <f aca="true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#N/A</v>
      </c>
    </row>
    <row r="250" s="349" customFormat="true" ht="15" hidden="false" customHeight="true" outlineLevel="0" collapsed="false">
      <c r="B250" s="170"/>
      <c r="C250" s="173"/>
      <c r="D250" s="238" t="s">
        <v>240</v>
      </c>
      <c r="E250" s="272" t="e">
        <f aca="true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#N/A</v>
      </c>
      <c r="F250" s="272" t="e">
        <f aca="true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#N/A</v>
      </c>
    </row>
    <row r="251" s="349" customFormat="true" ht="15" hidden="false" customHeight="true" outlineLevel="0" collapsed="false">
      <c r="B251" s="170"/>
      <c r="C251" s="173"/>
      <c r="D251" s="240" t="s">
        <v>218</v>
      </c>
      <c r="E251" s="273" t="e">
        <f aca="true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#N/A</v>
      </c>
      <c r="F251" s="273" t="e">
        <f aca="true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#N/A</v>
      </c>
    </row>
    <row r="252" s="349" customFormat="true" ht="15" hidden="false" customHeight="true" outlineLevel="0" collapsed="false">
      <c r="B252" s="170"/>
      <c r="C252" s="175" t="s">
        <v>220</v>
      </c>
      <c r="D252" s="175"/>
      <c r="E252" s="176" t="n">
        <v>22</v>
      </c>
      <c r="F252" s="176"/>
    </row>
    <row r="253" s="349" customFormat="true" ht="15" hidden="false" customHeight="true" outlineLevel="0" collapsed="false">
      <c r="B253" s="170"/>
      <c r="C253" s="243"/>
      <c r="D253" s="182" t="s">
        <v>223</v>
      </c>
      <c r="E253" s="183" t="s">
        <v>224</v>
      </c>
      <c r="F253" s="172"/>
    </row>
    <row r="254" s="349" customFormat="true" ht="15" hidden="false" customHeight="true" outlineLevel="0" collapsed="false">
      <c r="B254" s="170"/>
      <c r="C254" s="243"/>
      <c r="D254" s="182"/>
      <c r="E254" s="183" t="s">
        <v>225</v>
      </c>
      <c r="F254" s="172"/>
    </row>
    <row r="255" s="349" customFormat="true" ht="15" hidden="false" customHeight="true" outlineLevel="0" collapsed="false">
      <c r="B255" s="170"/>
      <c r="C255" s="178" t="s">
        <v>216</v>
      </c>
      <c r="D255" s="245" t="s">
        <v>221</v>
      </c>
      <c r="E255" s="274" t="e">
        <f aca="false">ADDRESS(MATCH(E247,SL_CHARTS_2012!$V$1:$V$3999,1),$E$252+1,1)</f>
        <v>#N/A</v>
      </c>
      <c r="F255" s="274" t="e">
        <f aca="false">ADDRESS(MATCH(F247,SL_CHARTS_2012!$V$1:$V$3999,1),$E$252+1,1)</f>
        <v>#N/A</v>
      </c>
    </row>
    <row r="256" s="349" customFormat="true" ht="15" hidden="false" customHeight="true" outlineLevel="0" collapsed="false">
      <c r="B256" s="170"/>
      <c r="C256" s="178"/>
      <c r="D256" s="245" t="s">
        <v>222</v>
      </c>
      <c r="E256" s="274" t="e">
        <f aca="false">ADDRESS(MATCH(E245,SL_CHARTS_2012!$V$1:$V$3999,1),$E$252+1,1)</f>
        <v>#N/A</v>
      </c>
      <c r="F256" s="274" t="e">
        <f aca="false">ADDRESS(MATCH(F245,SL_CHARTS_2012!$V$1:$V$3999,1),$E$252+1,1)</f>
        <v>#N/A</v>
      </c>
    </row>
    <row r="257" s="349" customFormat="true" ht="15" hidden="false" customHeight="true" outlineLevel="0" collapsed="false">
      <c r="B257" s="170"/>
      <c r="C257" s="173" t="s">
        <v>219</v>
      </c>
      <c r="D257" s="246" t="s">
        <v>221</v>
      </c>
      <c r="E257" s="275" t="e">
        <f aca="false">ADDRESS(MATCH(E251,SL_CHARTS_2012!$V$1:$V$3999,1),$E$252+1,1)</f>
        <v>#N/A</v>
      </c>
      <c r="F257" s="275" t="e">
        <f aca="false">ADDRESS(MATCH(F251,SL_CHARTS_2012!$V$1:$V$3999,1),$E$252+1,1)</f>
        <v>#N/A</v>
      </c>
    </row>
    <row r="258" s="349" customFormat="true" ht="15" hidden="false" customHeight="true" outlineLevel="0" collapsed="false">
      <c r="B258" s="170"/>
      <c r="C258" s="173"/>
      <c r="D258" s="246" t="s">
        <v>222</v>
      </c>
      <c r="E258" s="275" t="e">
        <f aca="false">ADDRESS(MATCH(E249,SL_CHARTS_2012!$V$1:$V$3999,1),$E$252+1,1)</f>
        <v>#N/A</v>
      </c>
      <c r="F258" s="275" t="e">
        <f aca="false">ADDRESS(MATCH(F249,SL_CHARTS_2012!$V$1:$V$3999,1),$E$252+1,1)</f>
        <v>#N/A</v>
      </c>
    </row>
    <row r="259" s="349" customFormat="true" ht="15" hidden="false" customHeight="true" outlineLevel="0" collapsed="false">
      <c r="B259" s="170"/>
      <c r="C259" s="184" t="s">
        <v>226</v>
      </c>
      <c r="D259" s="276" t="s">
        <v>227</v>
      </c>
      <c r="E259" s="277" t="e">
        <f aca="false">CONCATENATE(ROUND(E245,1),E$7,ROUND(E247,1))</f>
        <v>#N/A</v>
      </c>
      <c r="F259" s="277" t="e">
        <f aca="false">CONCATENATE(ROUND(F245,1),F$7,ROUND(F247,1))</f>
        <v>#N/A</v>
      </c>
    </row>
    <row r="260" s="349" customFormat="true" ht="15" hidden="false" customHeight="true" outlineLevel="0" collapsed="false">
      <c r="B260" s="170"/>
      <c r="C260" s="184"/>
      <c r="D260" s="279" t="s">
        <v>228</v>
      </c>
      <c r="E260" s="280" t="e">
        <f aca="true">AVERAGE(INDIRECT(CONCATENATE($E$253,E255,$E$254,E256),1))</f>
        <v>#N/A</v>
      </c>
      <c r="F260" s="280" t="e">
        <f aca="true">AVERAGE(INDIRECT(CONCATENATE($E$253,F255,$E$254,F256),1))</f>
        <v>#N/A</v>
      </c>
      <c r="G260" s="353"/>
    </row>
    <row r="261" s="349" customFormat="true" ht="15" hidden="false" customHeight="true" outlineLevel="0" collapsed="false">
      <c r="B261" s="170"/>
      <c r="C261" s="184"/>
      <c r="D261" s="281" t="s">
        <v>229</v>
      </c>
      <c r="E261" s="282" t="e">
        <f aca="true">MIN(INDIRECT(CONCATENATE($E$253,E255,$E$254,E256),1))</f>
        <v>#N/A</v>
      </c>
      <c r="F261" s="282" t="e">
        <f aca="true">MIN(INDIRECT(CONCATENATE($E$253,F255,$E$254,F256),1))</f>
        <v>#N/A</v>
      </c>
      <c r="G261" s="353"/>
    </row>
    <row r="262" s="349" customFormat="true" ht="15" hidden="false" customHeight="true" outlineLevel="0" collapsed="false">
      <c r="B262" s="170"/>
      <c r="C262" s="184"/>
      <c r="D262" s="281" t="s">
        <v>230</v>
      </c>
      <c r="E262" s="282" t="e">
        <f aca="true">MAX(INDIRECT(CONCATENATE($E$253,E255,$E$254,E256),1))</f>
        <v>#N/A</v>
      </c>
      <c r="F262" s="282" t="e">
        <f aca="true">MAX(INDIRECT(CONCATENATE($E$253,F255,$E$254,F256),1))</f>
        <v>#N/A</v>
      </c>
      <c r="G262" s="0"/>
    </row>
    <row r="263" s="349" customFormat="true" ht="15" hidden="false" customHeight="true" outlineLevel="0" collapsed="false">
      <c r="B263" s="170"/>
      <c r="C263" s="184"/>
      <c r="D263" s="234" t="s">
        <v>231</v>
      </c>
      <c r="E263" s="283" t="n">
        <v>-15</v>
      </c>
      <c r="F263" s="283" t="n">
        <v>-15</v>
      </c>
      <c r="G263" s="0"/>
    </row>
    <row r="264" s="349" customFormat="true" ht="15" hidden="false" customHeight="true" outlineLevel="0" collapsed="false">
      <c r="B264" s="170"/>
      <c r="C264" s="184"/>
      <c r="D264" s="234" t="s">
        <v>232</v>
      </c>
      <c r="E264" s="283" t="n">
        <v>15</v>
      </c>
      <c r="F264" s="283" t="n">
        <v>15</v>
      </c>
      <c r="G264" s="0"/>
    </row>
    <row r="265" s="349" customFormat="true" ht="15" hidden="false" customHeight="true" outlineLevel="0" collapsed="false">
      <c r="B265" s="170"/>
      <c r="C265" s="184"/>
      <c r="D265" s="234" t="s">
        <v>233</v>
      </c>
      <c r="E265" s="271" t="e">
        <f aca="false">E261+E263</f>
        <v>#N/A</v>
      </c>
      <c r="F265" s="271" t="e">
        <f aca="false">F261+F263</f>
        <v>#N/A</v>
      </c>
      <c r="G265" s="0"/>
    </row>
    <row r="266" s="349" customFormat="true" ht="15" hidden="false" customHeight="true" outlineLevel="0" collapsed="false">
      <c r="B266" s="170"/>
      <c r="C266" s="184"/>
      <c r="D266" s="234" t="s">
        <v>234</v>
      </c>
      <c r="E266" s="271" t="e">
        <f aca="false">E262+E264</f>
        <v>#N/A</v>
      </c>
      <c r="F266" s="271" t="e">
        <f aca="false">F262+F264</f>
        <v>#N/A</v>
      </c>
      <c r="G266" s="0"/>
    </row>
    <row r="267" s="349" customFormat="true" ht="15" hidden="false" customHeight="true" outlineLevel="0" collapsed="false">
      <c r="B267" s="170"/>
      <c r="C267" s="192" t="s">
        <v>235</v>
      </c>
      <c r="D267" s="248" t="s">
        <v>227</v>
      </c>
      <c r="E267" s="287" t="e">
        <f aca="false">CONCATENATE(ROUND(E245,1),E$7,ROUND(E247,1))</f>
        <v>#N/A</v>
      </c>
      <c r="F267" s="287" t="e">
        <f aca="false">CONCATENATE(ROUND(F245,1),F$7,ROUND(F247,1))</f>
        <v>#N/A</v>
      </c>
      <c r="G267" s="0"/>
    </row>
    <row r="268" customFormat="false" ht="15" hidden="false" customHeight="true" outlineLevel="0" collapsed="false">
      <c r="A268" s="349"/>
      <c r="B268" s="170"/>
      <c r="C268" s="192"/>
      <c r="D268" s="250" t="s">
        <v>228</v>
      </c>
      <c r="E268" s="288" t="e">
        <f aca="true">AVERAGE(INDIRECT(CONCATENATE($E$253,E257,$E$254,E258),1))</f>
        <v>#N/A</v>
      </c>
      <c r="F268" s="288" t="e">
        <f aca="true">AVERAGE(INDIRECT(CONCATENATE($E$253,F257,$E$254,F258),1))</f>
        <v>#N/A</v>
      </c>
    </row>
    <row r="269" customFormat="false" ht="15" hidden="false" customHeight="true" outlineLevel="0" collapsed="false">
      <c r="A269" s="349"/>
      <c r="B269" s="170"/>
      <c r="C269" s="192"/>
      <c r="D269" s="251" t="s">
        <v>229</v>
      </c>
      <c r="E269" s="289" t="e">
        <f aca="true">MIN(INDIRECT(CONCATENATE($E$253,E257,$E$254,E258),1))</f>
        <v>#N/A</v>
      </c>
      <c r="F269" s="289" t="e">
        <f aca="true">MIN(INDIRECT(CONCATENATE($E$253,F257,$E$254,F258),1))</f>
        <v>#N/A</v>
      </c>
    </row>
    <row r="270" customFormat="false" ht="15" hidden="false" customHeight="true" outlineLevel="0" collapsed="false">
      <c r="A270" s="349"/>
      <c r="B270" s="170"/>
      <c r="C270" s="192"/>
      <c r="D270" s="251" t="s">
        <v>230</v>
      </c>
      <c r="E270" s="289" t="e">
        <f aca="true">MAX(INDIRECT(CONCATENATE($E$253,E257,$E$254,E258),1))</f>
        <v>#N/A</v>
      </c>
      <c r="F270" s="289" t="e">
        <f aca="true">MAX(INDIRECT(CONCATENATE($E$253,F257,$E$254,F258),1))</f>
        <v>#N/A</v>
      </c>
    </row>
    <row r="271" customFormat="false" ht="15" hidden="false" customHeight="true" outlineLevel="0" collapsed="false">
      <c r="A271" s="349"/>
      <c r="B271" s="170"/>
      <c r="C271" s="192"/>
      <c r="D271" s="238" t="s">
        <v>231</v>
      </c>
      <c r="E271" s="290" t="n">
        <v>-15</v>
      </c>
      <c r="F271" s="290" t="n">
        <v>-15</v>
      </c>
    </row>
    <row r="272" customFormat="false" ht="15" hidden="false" customHeight="true" outlineLevel="0" collapsed="false">
      <c r="A272" s="349"/>
      <c r="B272" s="170"/>
      <c r="C272" s="192"/>
      <c r="D272" s="238" t="s">
        <v>232</v>
      </c>
      <c r="E272" s="290" t="n">
        <v>15</v>
      </c>
      <c r="F272" s="290" t="n">
        <v>15</v>
      </c>
    </row>
    <row r="273" customFormat="false" ht="15" hidden="false" customHeight="true" outlineLevel="0" collapsed="false">
      <c r="A273" s="349"/>
      <c r="B273" s="170"/>
      <c r="C273" s="192"/>
      <c r="D273" s="238" t="s">
        <v>233</v>
      </c>
      <c r="E273" s="272" t="e">
        <f aca="false">E269+E271</f>
        <v>#N/A</v>
      </c>
      <c r="F273" s="272" t="e">
        <f aca="false">F269+F271</f>
        <v>#N/A</v>
      </c>
    </row>
    <row r="274" customFormat="false" ht="15" hidden="false" customHeight="true" outlineLevel="0" collapsed="false">
      <c r="A274" s="349"/>
      <c r="B274" s="170"/>
      <c r="C274" s="192"/>
      <c r="D274" s="200" t="s">
        <v>234</v>
      </c>
      <c r="E274" s="311" t="e">
        <f aca="false">E270+E272</f>
        <v>#N/A</v>
      </c>
      <c r="F274" s="311" t="e">
        <f aca="false">F270+F272</f>
        <v>#N/A</v>
      </c>
    </row>
    <row r="275" customFormat="false" ht="15" hidden="false" customHeight="true" outlineLevel="0" collapsed="false">
      <c r="A275" s="349"/>
      <c r="B275" s="348"/>
      <c r="C275" s="348"/>
      <c r="D275" s="323"/>
      <c r="E275" s="324"/>
      <c r="F275" s="324"/>
    </row>
    <row r="276" s="23" customFormat="true" ht="15" hidden="false" customHeight="true" outlineLevel="0" collapsed="false">
      <c r="B276" s="169" t="s">
        <v>252</v>
      </c>
      <c r="C276" s="169"/>
      <c r="D276" s="169"/>
      <c r="E276" s="169"/>
      <c r="F276" s="169"/>
    </row>
    <row r="277" s="349" customFormat="true" ht="15" hidden="false" customHeight="true" outlineLevel="0" collapsed="false">
      <c r="B277" s="203" t="s">
        <v>253</v>
      </c>
      <c r="C277" s="203" t="s">
        <v>216</v>
      </c>
      <c r="D277" s="312" t="s">
        <v>238</v>
      </c>
      <c r="E277" s="222" t="str">
        <f aca="false">ADDRESS(MATCH(E278,SL_CHARTS_2012!$AC$1:$AC$39999,1),$E$285,1)</f>
        <v>$AC$8</v>
      </c>
      <c r="F277" s="222" t="str">
        <f aca="false">ADDRESS(MATCH(F278,SL_CHARTS_2012!$AC$1:$AC$39999,1),$E$285,1)</f>
        <v>$AC$8</v>
      </c>
    </row>
    <row r="278" customFormat="false" ht="15" hidden="false" customHeight="true" outlineLevel="0" collapsed="false">
      <c r="A278" s="349"/>
      <c r="B278" s="203"/>
      <c r="C278" s="203"/>
      <c r="D278" s="204" t="s">
        <v>239</v>
      </c>
      <c r="E278" s="350" t="n">
        <f aca="false">ROUNDUP(E$4,0)</f>
        <v>4</v>
      </c>
      <c r="F278" s="350" t="n">
        <f aca="false">ROUNDUP(F$4,0)</f>
        <v>4</v>
      </c>
    </row>
    <row r="279" customFormat="false" ht="15" hidden="false" customHeight="true" outlineLevel="0" collapsed="false">
      <c r="A279" s="349"/>
      <c r="B279" s="203"/>
      <c r="C279" s="203"/>
      <c r="D279" s="312" t="s">
        <v>240</v>
      </c>
      <c r="E279" s="317" t="str">
        <f aca="false">ADDRESS(MATCH(E280,SL_CHARTS_2012!$AC$1:$AC$39999,1),$E$285,1)</f>
        <v>$AC$6</v>
      </c>
      <c r="F279" s="317" t="str">
        <f aca="false">ADDRESS(MATCH(F280,SL_CHARTS_2012!$AC$1:$AC$39999,1),$E$285,1)</f>
        <v>$AC$6</v>
      </c>
    </row>
    <row r="280" customFormat="false" ht="15" hidden="false" customHeight="true" outlineLevel="0" collapsed="false">
      <c r="A280" s="349"/>
      <c r="B280" s="203"/>
      <c r="C280" s="203"/>
      <c r="D280" s="204" t="s">
        <v>241</v>
      </c>
      <c r="E280" s="315" t="n">
        <f aca="false">ROUNDDOWN(E$8,0)</f>
        <v>2</v>
      </c>
      <c r="F280" s="315" t="n">
        <f aca="false">ROUNDDOWN(F$8,0)</f>
        <v>2</v>
      </c>
    </row>
    <row r="281" customFormat="false" ht="15" hidden="false" customHeight="true" outlineLevel="0" collapsed="false">
      <c r="A281" s="349"/>
      <c r="B281" s="203"/>
      <c r="C281" s="205" t="s">
        <v>219</v>
      </c>
      <c r="D281" s="228" t="s">
        <v>238</v>
      </c>
      <c r="E281" s="230" t="str">
        <f aca="false">ADDRESS(MATCH(E282,SL_CHARTS_2012!$AC$1:$AC$39999,1),$E$285,1)</f>
        <v>$AC$8</v>
      </c>
      <c r="F281" s="230" t="str">
        <f aca="false">ADDRESS(MATCH(F282,SL_CHARTS_2012!$AC$1:$AC$39999,1),$E$285,1)</f>
        <v>$AC$8</v>
      </c>
    </row>
    <row r="282" customFormat="false" ht="15" hidden="false" customHeight="true" outlineLevel="0" collapsed="false">
      <c r="A282" s="349"/>
      <c r="B282" s="203"/>
      <c r="C282" s="205"/>
      <c r="D282" s="351" t="s">
        <v>217</v>
      </c>
      <c r="E282" s="352" t="n">
        <f aca="false">ROUNDUP(E$6,0)</f>
        <v>4</v>
      </c>
      <c r="F282" s="352" t="n">
        <f aca="false">ROUNDUP(F$6,0)</f>
        <v>4</v>
      </c>
    </row>
    <row r="283" customFormat="false" ht="15" hidden="false" customHeight="true" outlineLevel="0" collapsed="false">
      <c r="A283" s="349"/>
      <c r="B283" s="203"/>
      <c r="C283" s="205"/>
      <c r="D283" s="228" t="s">
        <v>240</v>
      </c>
      <c r="E283" s="230" t="str">
        <f aca="false">ADDRESS(MATCH(E284,SL_CHARTS_2012!$AC$1:$AC$39999,1),$E$285,1)</f>
        <v>$AC$6</v>
      </c>
      <c r="F283" s="230" t="str">
        <f aca="false">ADDRESS(MATCH(F284,SL_CHARTS_2012!$AC$1:$AC$39999,1),$E$285,1)</f>
        <v>$AC$6</v>
      </c>
    </row>
    <row r="284" customFormat="false" ht="15" hidden="false" customHeight="true" outlineLevel="0" collapsed="false">
      <c r="A284" s="349"/>
      <c r="B284" s="203"/>
      <c r="C284" s="205"/>
      <c r="D284" s="351" t="s">
        <v>218</v>
      </c>
      <c r="E284" s="352" t="n">
        <f aca="false">ROUNDDOWN(E$10,0)</f>
        <v>2</v>
      </c>
      <c r="F284" s="352" t="n">
        <f aca="false">ROUNDDOWN(F$10,0)</f>
        <v>2</v>
      </c>
    </row>
    <row r="285" customFormat="false" ht="15" hidden="false" customHeight="true" outlineLevel="0" collapsed="false">
      <c r="A285" s="349"/>
      <c r="B285" s="203"/>
      <c r="C285" s="207" t="s">
        <v>220</v>
      </c>
      <c r="D285" s="207"/>
      <c r="E285" s="208" t="n">
        <v>29</v>
      </c>
      <c r="F285" s="208"/>
    </row>
    <row r="286" customFormat="false" ht="15" hidden="false" customHeight="true" outlineLevel="0" collapsed="false">
      <c r="A286" s="349"/>
      <c r="B286" s="203"/>
      <c r="C286" s="209" t="s">
        <v>216</v>
      </c>
      <c r="D286" s="257" t="s">
        <v>221</v>
      </c>
      <c r="E286" s="211" t="str">
        <f aca="false">ADDRESS(MATCH(E280,SL_CHARTS_2012!$AC$1:$AC$3999,1),$E285+1,1)</f>
        <v>$AD$6</v>
      </c>
      <c r="F286" s="211" t="str">
        <f aca="false">ADDRESS(MATCH(F280,SL_CHARTS_2012!$AC$1:$AC$3999,1),$E285+1,1)</f>
        <v>$AD$6</v>
      </c>
    </row>
    <row r="287" customFormat="false" ht="15" hidden="false" customHeight="true" outlineLevel="0" collapsed="false">
      <c r="A287" s="349"/>
      <c r="B287" s="203"/>
      <c r="C287" s="209"/>
      <c r="D287" s="257" t="s">
        <v>222</v>
      </c>
      <c r="E287" s="211" t="str">
        <f aca="false">ADDRESS(MATCH(E278,SL_CHARTS_2012!$AC$1:$AC$3999,1),$E285+1,1)</f>
        <v>$AD$8</v>
      </c>
      <c r="F287" s="211" t="str">
        <f aca="false">ADDRESS(MATCH(F278,SL_CHARTS_2012!$AC$1:$AC$3999,1),$E285+1,1)</f>
        <v>$AD$8</v>
      </c>
    </row>
    <row r="288" customFormat="false" ht="15" hidden="false" customHeight="true" outlineLevel="0" collapsed="false">
      <c r="A288" s="349"/>
      <c r="B288" s="203"/>
      <c r="C288" s="205" t="s">
        <v>219</v>
      </c>
      <c r="D288" s="258" t="s">
        <v>221</v>
      </c>
      <c r="E288" s="206" t="str">
        <f aca="false">ADDRESS(MATCH(E284,SL_CHARTS_2012!$AC$1:$AC$3999,1),$E285+1,1)</f>
        <v>$AD$6</v>
      </c>
      <c r="F288" s="206" t="str">
        <f aca="false">ADDRESS(MATCH(F284,SL_CHARTS_2012!$AC$1:$AC$3999,1),$E285+1,1)</f>
        <v>$AD$6</v>
      </c>
    </row>
    <row r="289" customFormat="false" ht="15" hidden="false" customHeight="true" outlineLevel="0" collapsed="false">
      <c r="A289" s="349"/>
      <c r="B289" s="203"/>
      <c r="C289" s="205"/>
      <c r="D289" s="258" t="s">
        <v>222</v>
      </c>
      <c r="E289" s="206" t="str">
        <f aca="false">ADDRESS(MATCH(E282,SL_CHARTS_2012!$AC$1:$AC$3999,1),$E285+1,1)</f>
        <v>$AD$8</v>
      </c>
      <c r="F289" s="206" t="str">
        <f aca="false">ADDRESS(MATCH(F282,SL_CHARTS_2012!$AC$1:$AC$3999,1),$E285+1,1)</f>
        <v>$AD$8</v>
      </c>
    </row>
    <row r="290" customFormat="false" ht="15" hidden="false" customHeight="true" outlineLevel="0" collapsed="false">
      <c r="A290" s="349"/>
      <c r="B290" s="203"/>
      <c r="C290" s="207"/>
      <c r="D290" s="213" t="s">
        <v>223</v>
      </c>
      <c r="E290" s="214" t="s">
        <v>224</v>
      </c>
      <c r="F290" s="208"/>
    </row>
    <row r="291" customFormat="false" ht="15" hidden="false" customHeight="true" outlineLevel="0" collapsed="false">
      <c r="A291" s="349"/>
      <c r="B291" s="203"/>
      <c r="C291" s="207"/>
      <c r="D291" s="213"/>
      <c r="E291" s="214" t="s">
        <v>225</v>
      </c>
      <c r="F291" s="208"/>
    </row>
    <row r="292" s="353" customFormat="true" ht="15" hidden="false" customHeight="true" outlineLevel="0" collapsed="false">
      <c r="B292" s="203"/>
      <c r="C292" s="215" t="s">
        <v>226</v>
      </c>
      <c r="D292" s="216" t="s">
        <v>227</v>
      </c>
      <c r="E292" s="217" t="str">
        <f aca="false">CONCATENATE(E278,E$7,E280)</f>
        <v>4-2</v>
      </c>
      <c r="F292" s="217" t="str">
        <f aca="false">CONCATENATE(F278,F$7,F280)</f>
        <v>4-2</v>
      </c>
    </row>
    <row r="293" customFormat="false" ht="15" hidden="false" customHeight="true" outlineLevel="0" collapsed="false">
      <c r="A293" s="353"/>
      <c r="B293" s="203"/>
      <c r="C293" s="215"/>
      <c r="D293" s="218" t="s">
        <v>228</v>
      </c>
      <c r="E293" s="218" t="n">
        <f aca="true">AVERAGE(INDIRECT(CONCATENATE($E$290,E286,$E$291,E287),1))</f>
        <v>62.3333666666667</v>
      </c>
      <c r="F293" s="218" t="n">
        <f aca="true">AVERAGE(INDIRECT(CONCATENATE($E$290,F286,$E$291,F287),1))</f>
        <v>62.3333666666667</v>
      </c>
    </row>
    <row r="294" customFormat="false" ht="15" hidden="false" customHeight="true" outlineLevel="0" collapsed="false">
      <c r="A294" s="353"/>
      <c r="B294" s="203"/>
      <c r="C294" s="215"/>
      <c r="D294" s="219" t="s">
        <v>229</v>
      </c>
      <c r="E294" s="219" t="n">
        <f aca="true">MIN(INDIRECT(CONCATENATE($E$290,E286,$E$291,E287),1))</f>
        <v>58.7667</v>
      </c>
      <c r="F294" s="219" t="n">
        <f aca="true">MIN(INDIRECT(CONCATENATE($E$290,F286,$E$291,F287),1))</f>
        <v>58.7667</v>
      </c>
    </row>
    <row r="295" customFormat="false" ht="15" hidden="false" customHeight="true" outlineLevel="0" collapsed="false">
      <c r="A295" s="353"/>
      <c r="B295" s="203"/>
      <c r="C295" s="215"/>
      <c r="D295" s="219" t="s">
        <v>230</v>
      </c>
      <c r="E295" s="219" t="n">
        <f aca="true">MAX(INDIRECT(CONCATENATE($E$290,E286,$E$291,E287),1))</f>
        <v>66.0417</v>
      </c>
      <c r="F295" s="219" t="n">
        <f aca="true">MAX(INDIRECT(CONCATENATE($E$290,F286,$E$291,F287),1))</f>
        <v>66.0417</v>
      </c>
    </row>
    <row r="296" s="349" customFormat="true" ht="15" hidden="false" customHeight="true" outlineLevel="0" collapsed="false">
      <c r="B296" s="203"/>
      <c r="C296" s="215"/>
      <c r="D296" s="220" t="s">
        <v>245</v>
      </c>
      <c r="E296" s="220" t="str">
        <f aca="false">CONCATENATE($E290,E287,$E291,E286)</f>
        <v>SL_CHARTS_2012!$AD$8:$AD$6</v>
      </c>
      <c r="F296" s="220" t="str">
        <f aca="false">CONCATENATE($E290,F287,$E291,F286)</f>
        <v>SL_CHARTS_2012!$AD$8:$AD$6</v>
      </c>
    </row>
    <row r="297" s="349" customFormat="true" ht="15" hidden="false" customHeight="true" outlineLevel="0" collapsed="false">
      <c r="B297" s="203"/>
      <c r="C297" s="215"/>
      <c r="D297" s="220" t="s">
        <v>246</v>
      </c>
      <c r="E297" s="220" t="str">
        <f aca="true">ADDRESS(MATCH(E294,INDIRECT(E296,1),0)+MATCH(E280,SL_CHARTS_2012!$AC$1:$AC$3999,1)-1,$E285,1,1)</f>
        <v>$AC$6</v>
      </c>
      <c r="F297" s="220" t="str">
        <f aca="true">ADDRESS(MATCH(F294,INDIRECT(F296,1),0)+MATCH(F280,SL_CHARTS_2012!$AC$1:$AC$3999,1)-1,$E285,1,1)</f>
        <v>$AC$6</v>
      </c>
    </row>
    <row r="298" s="349" customFormat="true" ht="15" hidden="false" customHeight="true" outlineLevel="0" collapsed="false">
      <c r="B298" s="203"/>
      <c r="C298" s="215"/>
      <c r="D298" s="220" t="s">
        <v>247</v>
      </c>
      <c r="E298" s="220" t="str">
        <f aca="true">ADDRESS(MATCH(E294,INDIRECT(E296,1),0)+MATCH(E280,SL_CHARTS_2012!$AC$1:$AC$3999,1)-1,$E285+2,1,1)</f>
        <v>$AE$6</v>
      </c>
      <c r="F298" s="220" t="str">
        <f aca="true">ADDRESS(MATCH(F294,INDIRECT(F296,1),0)+MATCH(F280,SL_CHARTS_2012!$AC$1:$AC$3999,1)-1,$E285+2,1,1)</f>
        <v>$AE$6</v>
      </c>
    </row>
    <row r="299" s="349" customFormat="true" ht="15" hidden="false" customHeight="true" outlineLevel="0" collapsed="false">
      <c r="B299" s="203"/>
      <c r="C299" s="215"/>
      <c r="D299" s="220" t="s">
        <v>248</v>
      </c>
      <c r="E299" s="220" t="str">
        <f aca="true">ADDRESS(MATCH(E295,INDIRECT(E296,1),0)+MATCH(E280,SL_CHARTS_2012!$AC$1:$AC$3999,1)-1,$E285,1,1)</f>
        <v>$AC$8</v>
      </c>
      <c r="F299" s="220" t="str">
        <f aca="true">ADDRESS(MATCH(F295,INDIRECT(F296,1),0)+MATCH(F280,SL_CHARTS_2012!$AC$1:$AC$3999,1)-1,$E285,1,1)</f>
        <v>$AC$8</v>
      </c>
    </row>
    <row r="300" s="349" customFormat="true" ht="15" hidden="false" customHeight="true" outlineLevel="0" collapsed="false">
      <c r="B300" s="203"/>
      <c r="C300" s="215"/>
      <c r="D300" s="220" t="s">
        <v>249</v>
      </c>
      <c r="E300" s="220" t="str">
        <f aca="true">ADDRESS(MATCH(E295,INDIRECT(E296,1),0)+MATCH(E280,SL_CHARTS_2012!$AC$1:$AC$3999,1)-1,$E285+3,1)</f>
        <v>$AF$8</v>
      </c>
      <c r="F300" s="220" t="str">
        <f aca="true">ADDRESS(MATCH(F295,INDIRECT(F296,1),0)+MATCH(F280,SL_CHARTS_2012!$AC$1:$AC$3999,1)-1,$E285+3,1)</f>
        <v>$AF$8</v>
      </c>
    </row>
    <row r="301" s="349" customFormat="true" ht="15" hidden="false" customHeight="true" outlineLevel="0" collapsed="false">
      <c r="B301" s="203"/>
      <c r="C301" s="215"/>
      <c r="D301" s="220" t="s">
        <v>231</v>
      </c>
      <c r="E301" s="220" t="n">
        <f aca="true">-INDIRECT(CONCATENATE($E290,E298),1)</f>
        <v>-19.5703319999999</v>
      </c>
      <c r="F301" s="220" t="n">
        <f aca="true">-INDIRECT(CONCATENATE($E290,F298),1)</f>
        <v>-19.5703319999999</v>
      </c>
    </row>
    <row r="302" s="349" customFormat="true" ht="15" hidden="false" customHeight="true" outlineLevel="0" collapsed="false">
      <c r="B302" s="203"/>
      <c r="C302" s="215"/>
      <c r="D302" s="220" t="s">
        <v>232</v>
      </c>
      <c r="E302" s="220" t="n">
        <f aca="true">INDIRECT(CONCATENATE($E290,E300),1)</f>
        <v>20.7869400000001</v>
      </c>
      <c r="F302" s="220" t="n">
        <f aca="true">INDIRECT(CONCATENATE($E290,F300),1)</f>
        <v>20.7869400000001</v>
      </c>
    </row>
    <row r="303" s="349" customFormat="true" ht="15" hidden="false" customHeight="true" outlineLevel="0" collapsed="false">
      <c r="B303" s="203"/>
      <c r="C303" s="215"/>
      <c r="D303" s="220" t="s">
        <v>233</v>
      </c>
      <c r="E303" s="222" t="n">
        <f aca="false">E294+E301</f>
        <v>39.1963680000001</v>
      </c>
      <c r="F303" s="222" t="n">
        <f aca="false">F294+F301</f>
        <v>39.1963680000001</v>
      </c>
    </row>
    <row r="304" s="349" customFormat="true" ht="15" hidden="false" customHeight="true" outlineLevel="0" collapsed="false">
      <c r="B304" s="203"/>
      <c r="C304" s="215"/>
      <c r="D304" s="220" t="s">
        <v>234</v>
      </c>
      <c r="E304" s="222" t="n">
        <f aca="false">E295+E302</f>
        <v>86.8286400000001</v>
      </c>
      <c r="F304" s="222" t="n">
        <f aca="false">F295+F302</f>
        <v>86.8286400000001</v>
      </c>
    </row>
    <row r="305" s="349" customFormat="true" ht="15" hidden="false" customHeight="true" outlineLevel="0" collapsed="false">
      <c r="B305" s="203"/>
      <c r="C305" s="223" t="s">
        <v>235</v>
      </c>
      <c r="D305" s="259" t="s">
        <v>227</v>
      </c>
      <c r="E305" s="260" t="str">
        <f aca="false">CONCATENATE(E282,E$7,E284)</f>
        <v>4-2</v>
      </c>
      <c r="F305" s="260" t="str">
        <f aca="false">CONCATENATE(F282,F$7,F284)</f>
        <v>4-2</v>
      </c>
    </row>
    <row r="306" s="349" customFormat="true" ht="15" hidden="false" customHeight="true" outlineLevel="0" collapsed="false">
      <c r="B306" s="203"/>
      <c r="C306" s="223"/>
      <c r="D306" s="261" t="s">
        <v>228</v>
      </c>
      <c r="E306" s="261" t="n">
        <f aca="true">AVERAGE(INDIRECT(CONCATENATE($E$290,E288,$E$291,E289),1))</f>
        <v>62.3333666666667</v>
      </c>
      <c r="F306" s="261" t="n">
        <f aca="true">AVERAGE(INDIRECT(CONCATENATE($E$290,F288,$E$291,F289),1))</f>
        <v>62.3333666666667</v>
      </c>
    </row>
    <row r="307" customFormat="false" ht="15" hidden="false" customHeight="true" outlineLevel="0" collapsed="false">
      <c r="A307" s="349"/>
      <c r="B307" s="203"/>
      <c r="C307" s="223"/>
      <c r="D307" s="262" t="s">
        <v>229</v>
      </c>
      <c r="E307" s="262" t="n">
        <f aca="true">MIN(INDIRECT(CONCATENATE($E$290,E288,$E$291,E289),1))</f>
        <v>58.7667</v>
      </c>
      <c r="F307" s="262" t="n">
        <f aca="true">MIN(INDIRECT(CONCATENATE($E$290,F288,$E$291,F289),1))</f>
        <v>58.7667</v>
      </c>
    </row>
    <row r="308" customFormat="false" ht="15" hidden="false" customHeight="true" outlineLevel="0" collapsed="false">
      <c r="A308" s="349"/>
      <c r="B308" s="203"/>
      <c r="C308" s="223"/>
      <c r="D308" s="262" t="s">
        <v>230</v>
      </c>
      <c r="E308" s="262" t="n">
        <f aca="true">MAX(INDIRECT(CONCATENATE($E$290,E288,$E$291,E289),1))</f>
        <v>66.0417</v>
      </c>
      <c r="F308" s="262" t="n">
        <f aca="true">MAX(INDIRECT(CONCATENATE($E$290,F288,$E$291,F289),1))</f>
        <v>66.0417</v>
      </c>
    </row>
    <row r="309" customFormat="false" ht="15" hidden="true" customHeight="true" outlineLevel="0" collapsed="false">
      <c r="A309" s="349"/>
      <c r="B309" s="203"/>
      <c r="C309" s="223"/>
      <c r="D309" s="263" t="s">
        <v>245</v>
      </c>
      <c r="E309" s="263" t="str">
        <f aca="false">CONCATENATE($E290,E289,$E291,E288)</f>
        <v>SL_CHARTS_2012!$AD$8:$AD$6</v>
      </c>
      <c r="F309" s="263" t="str">
        <f aca="false">CONCATENATE($E290,F289,$E291,F288)</f>
        <v>SL_CHARTS_2012!$AD$8:$AD$6</v>
      </c>
    </row>
    <row r="310" customFormat="false" ht="15" hidden="true" customHeight="true" outlineLevel="0" collapsed="false">
      <c r="A310" s="349"/>
      <c r="B310" s="203"/>
      <c r="C310" s="223"/>
      <c r="D310" s="263" t="s">
        <v>246</v>
      </c>
      <c r="E310" s="263" t="str">
        <f aca="true">ADDRESS(MATCH(E307,INDIRECT(E309,1),0)+MATCH(E284,SL_CHARTS_2012!$AC$1:$AC$3999,1)-1,$E285,1,1)</f>
        <v>$AC$6</v>
      </c>
      <c r="F310" s="263" t="str">
        <f aca="true">ADDRESS(MATCH(F307,INDIRECT(F309,1),0)+MATCH(F284,SL_CHARTS_2012!$AC$1:$AC$3999,1)-1,$E285,1,1)</f>
        <v>$AC$6</v>
      </c>
    </row>
    <row r="311" customFormat="false" ht="15" hidden="true" customHeight="true" outlineLevel="0" collapsed="false">
      <c r="A311" s="349"/>
      <c r="B311" s="203"/>
      <c r="C311" s="223"/>
      <c r="D311" s="263" t="s">
        <v>247</v>
      </c>
      <c r="E311" s="263" t="str">
        <f aca="true">ADDRESS(MATCH(E307,INDIRECT(E309,1),0)+MATCH(E284,SL_CHARTS_2012!$AC$1:$AC$3999,1)-1,$E285+2,1,1)</f>
        <v>$AE$6</v>
      </c>
      <c r="F311" s="263" t="str">
        <f aca="true">ADDRESS(MATCH(F307,INDIRECT(F309,1),0)+MATCH(F284,SL_CHARTS_2012!$AC$1:$AC$3999,1)-1,$E285+2,1,1)</f>
        <v>$AE$6</v>
      </c>
    </row>
    <row r="312" customFormat="false" ht="15" hidden="true" customHeight="true" outlineLevel="0" collapsed="false">
      <c r="A312" s="349"/>
      <c r="B312" s="203"/>
      <c r="C312" s="223"/>
      <c r="D312" s="263" t="s">
        <v>248</v>
      </c>
      <c r="E312" s="263" t="str">
        <f aca="true">ADDRESS(MATCH(E308,INDIRECT(E309,1),0)+MATCH(E284,SL_CHARTS_2012!$AC$1:$AC$3999,1)-1,$E285,1,1)</f>
        <v>$AC$8</v>
      </c>
      <c r="F312" s="263" t="str">
        <f aca="true">ADDRESS(MATCH(F308,INDIRECT(F309,1),0)+MATCH(F284,SL_CHARTS_2012!$AC$1:$AC$3999,1)-1,$E285,1,1)</f>
        <v>$AC$8</v>
      </c>
    </row>
    <row r="313" customFormat="false" ht="15" hidden="true" customHeight="true" outlineLevel="0" collapsed="false">
      <c r="A313" s="349"/>
      <c r="B313" s="203"/>
      <c r="C313" s="223"/>
      <c r="D313" s="263" t="s">
        <v>249</v>
      </c>
      <c r="E313" s="263" t="str">
        <f aca="true">ADDRESS(MATCH(E308,INDIRECT(E309,1),0)+MATCH(E284,SL_CHARTS_2012!$AC$1:$AC$3999,1)-1,$E285+3,1,1)</f>
        <v>$AF$8</v>
      </c>
      <c r="F313" s="263" t="str">
        <f aca="true">ADDRESS(MATCH(F308,INDIRECT(F309,1),0)+MATCH(F284,SL_CHARTS_2012!$AC$1:$AC$3999,1)-1,$E285+3,1,1)</f>
        <v>$AF$8</v>
      </c>
    </row>
    <row r="314" customFormat="false" ht="15" hidden="false" customHeight="true" outlineLevel="0" collapsed="false">
      <c r="A314" s="349"/>
      <c r="B314" s="203"/>
      <c r="C314" s="223"/>
      <c r="D314" s="263" t="s">
        <v>231</v>
      </c>
      <c r="E314" s="264" t="n">
        <f aca="true">-INDIRECT(CONCATENATE($E290,E311),1)</f>
        <v>-19.5703319999999</v>
      </c>
      <c r="F314" s="264" t="n">
        <f aca="true">-INDIRECT(CONCATENATE($E290,F311),1)</f>
        <v>-19.5703319999999</v>
      </c>
    </row>
    <row r="315" customFormat="false" ht="15" hidden="false" customHeight="true" outlineLevel="0" collapsed="false">
      <c r="A315" s="349"/>
      <c r="B315" s="203"/>
      <c r="C315" s="223"/>
      <c r="D315" s="263" t="s">
        <v>232</v>
      </c>
      <c r="E315" s="264" t="n">
        <f aca="true">INDIRECT(CONCATENATE($E290,E313),1)</f>
        <v>20.7869400000001</v>
      </c>
      <c r="F315" s="264" t="n">
        <f aca="true">INDIRECT(CONCATENATE($E290,F313),1)</f>
        <v>20.7869400000001</v>
      </c>
    </row>
    <row r="316" customFormat="false" ht="15" hidden="false" customHeight="true" outlineLevel="0" collapsed="false">
      <c r="A316" s="349"/>
      <c r="B316" s="203"/>
      <c r="C316" s="223"/>
      <c r="D316" s="263" t="s">
        <v>233</v>
      </c>
      <c r="E316" s="265" t="n">
        <f aca="false">E307+E314</f>
        <v>39.1963680000001</v>
      </c>
      <c r="F316" s="265" t="n">
        <f aca="false">F307+F314</f>
        <v>39.1963680000001</v>
      </c>
    </row>
    <row r="317" customFormat="false" ht="15" hidden="false" customHeight="true" outlineLevel="0" collapsed="false">
      <c r="A317" s="349"/>
      <c r="B317" s="203"/>
      <c r="C317" s="223"/>
      <c r="D317" s="231" t="s">
        <v>234</v>
      </c>
      <c r="E317" s="232" t="n">
        <f aca="false">E308+E315</f>
        <v>86.8286400000001</v>
      </c>
      <c r="F317" s="232" t="n">
        <f aca="false">F308+F315</f>
        <v>86.8286400000001</v>
      </c>
    </row>
    <row r="318" customFormat="false" ht="15" hidden="false" customHeight="true" outlineLevel="0" collapsed="false">
      <c r="A318" s="349"/>
      <c r="B318" s="354"/>
      <c r="C318" s="355"/>
      <c r="D318" s="355"/>
      <c r="E318" s="355"/>
      <c r="F318" s="355"/>
    </row>
    <row r="319" s="23" customFormat="true" ht="15" hidden="false" customHeight="true" outlineLevel="0" collapsed="false">
      <c r="B319" s="169" t="s">
        <v>286</v>
      </c>
      <c r="C319" s="169"/>
      <c r="D319" s="169"/>
      <c r="E319" s="169"/>
      <c r="F319" s="169"/>
    </row>
    <row r="320" s="349" customFormat="true" ht="15" hidden="false" customHeight="true" outlineLevel="0" collapsed="false">
      <c r="B320" s="484" t="s">
        <v>255</v>
      </c>
      <c r="C320" s="171" t="s">
        <v>216</v>
      </c>
      <c r="D320" s="234" t="s">
        <v>238</v>
      </c>
      <c r="E320" s="271" t="e">
        <f aca="true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#N/A</v>
      </c>
      <c r="F320" s="271" t="e">
        <f aca="true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#N/A</v>
      </c>
    </row>
    <row r="321" s="349" customFormat="true" ht="15" hidden="false" customHeight="true" outlineLevel="0" collapsed="false">
      <c r="B321" s="484"/>
      <c r="C321" s="171"/>
      <c r="D321" s="172" t="s">
        <v>239</v>
      </c>
      <c r="E321" s="270" t="e">
        <f aca="true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#N/A</v>
      </c>
      <c r="F321" s="270" t="e">
        <f aca="true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#N/A</v>
      </c>
    </row>
    <row r="322" s="349" customFormat="true" ht="15" hidden="false" customHeight="true" outlineLevel="0" collapsed="false">
      <c r="B322" s="484"/>
      <c r="C322" s="171"/>
      <c r="D322" s="234" t="s">
        <v>240</v>
      </c>
      <c r="E322" s="271" t="e">
        <f aca="true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#N/A</v>
      </c>
      <c r="F322" s="271" t="e">
        <f aca="true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#N/A</v>
      </c>
    </row>
    <row r="323" s="349" customFormat="true" ht="15" hidden="false" customHeight="true" outlineLevel="0" collapsed="false">
      <c r="B323" s="484"/>
      <c r="C323" s="171"/>
      <c r="D323" s="172" t="s">
        <v>241</v>
      </c>
      <c r="E323" s="270" t="e">
        <f aca="true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#N/A</v>
      </c>
      <c r="F323" s="270" t="e">
        <f aca="true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#N/A</v>
      </c>
    </row>
    <row r="324" s="349" customFormat="true" ht="15" hidden="false" customHeight="true" outlineLevel="0" collapsed="false">
      <c r="B324" s="484"/>
      <c r="C324" s="173" t="s">
        <v>219</v>
      </c>
      <c r="D324" s="238" t="s">
        <v>238</v>
      </c>
      <c r="E324" s="297" t="e">
        <f aca="true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#N/A</v>
      </c>
      <c r="F324" s="297" t="e">
        <f aca="true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#N/A</v>
      </c>
    </row>
    <row r="325" s="349" customFormat="true" ht="15" hidden="false" customHeight="true" outlineLevel="0" collapsed="false">
      <c r="B325" s="484"/>
      <c r="C325" s="173"/>
      <c r="D325" s="240" t="s">
        <v>217</v>
      </c>
      <c r="E325" s="299" t="e">
        <f aca="true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#N/A</v>
      </c>
      <c r="F325" s="299" t="e">
        <f aca="true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#N/A</v>
      </c>
    </row>
    <row r="326" s="349" customFormat="true" ht="15" hidden="false" customHeight="true" outlineLevel="0" collapsed="false">
      <c r="B326" s="484"/>
      <c r="C326" s="173"/>
      <c r="D326" s="238" t="s">
        <v>240</v>
      </c>
      <c r="E326" s="297" t="e">
        <f aca="true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#N/A</v>
      </c>
      <c r="F326" s="297" t="e">
        <f aca="true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#N/A</v>
      </c>
    </row>
    <row r="327" s="349" customFormat="true" ht="15" hidden="false" customHeight="true" outlineLevel="0" collapsed="false">
      <c r="B327" s="484"/>
      <c r="C327" s="173"/>
      <c r="D327" s="240" t="s">
        <v>218</v>
      </c>
      <c r="E327" s="299" t="e">
        <f aca="true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#N/A</v>
      </c>
      <c r="F327" s="299" t="e">
        <f aca="true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#N/A</v>
      </c>
    </row>
    <row r="328" s="349" customFormat="true" ht="15" hidden="false" customHeight="true" outlineLevel="0" collapsed="false">
      <c r="B328" s="484"/>
      <c r="C328" s="175" t="s">
        <v>220</v>
      </c>
      <c r="D328" s="175"/>
      <c r="E328" s="300" t="n">
        <v>34</v>
      </c>
      <c r="F328" s="300"/>
    </row>
    <row r="329" s="349" customFormat="true" ht="15" hidden="false" customHeight="true" outlineLevel="0" collapsed="false">
      <c r="B329" s="484"/>
      <c r="C329" s="178" t="s">
        <v>216</v>
      </c>
      <c r="D329" s="179" t="s">
        <v>221</v>
      </c>
      <c r="E329" s="274" t="e">
        <f aca="false">ADDRESS(MATCH(E323,SL_CHARTS_2012!$AH$1:$AH$3999,1),$E328+4,1)</f>
        <v>#N/A</v>
      </c>
      <c r="F329" s="274" t="e">
        <f aca="false">ADDRESS(MATCH(F323,SL_CHARTS_2012!$AH$1:$AH$3999,1),$E328+4,1)</f>
        <v>#N/A</v>
      </c>
    </row>
    <row r="330" s="349" customFormat="true" ht="15" hidden="false" customHeight="true" outlineLevel="0" collapsed="false">
      <c r="B330" s="484"/>
      <c r="C330" s="178"/>
      <c r="D330" s="179" t="s">
        <v>222</v>
      </c>
      <c r="E330" s="274" t="e">
        <f aca="false">ADDRESS(MATCH(E321,SL_CHARTS_2012!$AH$1:$AH$3999,1),$E328+4,1)</f>
        <v>#N/A</v>
      </c>
      <c r="F330" s="274" t="e">
        <f aca="false">ADDRESS(MATCH(F321,SL_CHARTS_2012!$AH$1:$AH$3999,1),$E328+4,1)</f>
        <v>#N/A</v>
      </c>
    </row>
    <row r="331" s="349" customFormat="true" ht="15" hidden="false" customHeight="true" outlineLevel="0" collapsed="false">
      <c r="B331" s="484"/>
      <c r="C331" s="173" t="s">
        <v>219</v>
      </c>
      <c r="D331" s="181" t="s">
        <v>221</v>
      </c>
      <c r="E331" s="275" t="e">
        <f aca="false">ADDRESS(MATCH(E327,SL_CHARTS_2012!$AH$1:$AH$3999,1),$E328+4,1)</f>
        <v>#N/A</v>
      </c>
      <c r="F331" s="275" t="e">
        <f aca="false">ADDRESS(MATCH(F327,SL_CHARTS_2012!$AH$1:$AH$3999,1),$E328+4,1)</f>
        <v>#N/A</v>
      </c>
    </row>
    <row r="332" s="349" customFormat="true" ht="15" hidden="false" customHeight="true" outlineLevel="0" collapsed="false">
      <c r="B332" s="484"/>
      <c r="C332" s="173"/>
      <c r="D332" s="181" t="s">
        <v>222</v>
      </c>
      <c r="E332" s="275" t="e">
        <f aca="false">ADDRESS(MATCH(E325,SL_CHARTS_2012!$AH$1:$AH$3999,1),$E328+4,1)</f>
        <v>#N/A</v>
      </c>
      <c r="F332" s="275" t="e">
        <f aca="false">ADDRESS(MATCH(F325,SL_CHARTS_2012!$AH$1:$AH$3999,1),$E328+4,1)</f>
        <v>#N/A</v>
      </c>
    </row>
    <row r="333" s="349" customFormat="true" ht="15" hidden="false" customHeight="true" outlineLevel="0" collapsed="false">
      <c r="B333" s="484"/>
      <c r="C333" s="175"/>
      <c r="D333" s="182" t="s">
        <v>223</v>
      </c>
      <c r="E333" s="183" t="s">
        <v>224</v>
      </c>
      <c r="F333" s="176"/>
    </row>
    <row r="334" s="349" customFormat="true" ht="15" hidden="false" customHeight="true" outlineLevel="0" collapsed="false">
      <c r="B334" s="484"/>
      <c r="C334" s="175"/>
      <c r="D334" s="182"/>
      <c r="E334" s="183" t="s">
        <v>225</v>
      </c>
      <c r="F334" s="176"/>
    </row>
    <row r="335" s="349" customFormat="true" ht="15" hidden="false" customHeight="true" outlineLevel="0" collapsed="false">
      <c r="B335" s="484"/>
      <c r="C335" s="184" t="s">
        <v>226</v>
      </c>
      <c r="D335" s="185" t="s">
        <v>227</v>
      </c>
      <c r="E335" s="301" t="e">
        <f aca="false">CONCATENATE(E321,E$7,E323)</f>
        <v>#N/A</v>
      </c>
      <c r="F335" s="301" t="e">
        <f aca="false">CONCATENATE(F321,F$7,F323)</f>
        <v>#N/A</v>
      </c>
    </row>
    <row r="336" s="349" customFormat="true" ht="15" hidden="false" customHeight="true" outlineLevel="0" collapsed="false">
      <c r="B336" s="484"/>
      <c r="C336" s="184"/>
      <c r="D336" s="187" t="s">
        <v>228</v>
      </c>
      <c r="E336" s="302" t="e">
        <f aca="true">AVERAGE(INDIRECT(CONCATENATE($E$333,E329,$E$334,E330),1))</f>
        <v>#N/A</v>
      </c>
      <c r="F336" s="302" t="e">
        <f aca="true">AVERAGE(INDIRECT(CONCATENATE($E$333,F329,$E$334,F330),1))</f>
        <v>#N/A</v>
      </c>
    </row>
    <row r="337" s="349" customFormat="true" ht="15" hidden="false" customHeight="true" outlineLevel="0" collapsed="false">
      <c r="B337" s="484"/>
      <c r="C337" s="184"/>
      <c r="D337" s="188" t="s">
        <v>229</v>
      </c>
      <c r="E337" s="303" t="e">
        <f aca="true">MIN(INDIRECT(CONCATENATE($E$333,E329,$E$334,E330),1))</f>
        <v>#N/A</v>
      </c>
      <c r="F337" s="303" t="e">
        <f aca="true">MIN(INDIRECT(CONCATENATE($E$333,F329,$E$334,F330),1))</f>
        <v>#N/A</v>
      </c>
    </row>
    <row r="338" s="349" customFormat="true" ht="15" hidden="false" customHeight="true" outlineLevel="0" collapsed="false">
      <c r="B338" s="484"/>
      <c r="C338" s="184"/>
      <c r="D338" s="188" t="s">
        <v>230</v>
      </c>
      <c r="E338" s="303" t="e">
        <f aca="true">MAX(INDIRECT(CONCATENATE($E$333,E329,$E$334,E330),1))</f>
        <v>#N/A</v>
      </c>
      <c r="F338" s="303" t="e">
        <f aca="true">MAX(INDIRECT(CONCATENATE($E$333,F329,$E$334,F330),1))</f>
        <v>#N/A</v>
      </c>
    </row>
    <row r="339" s="349" customFormat="true" ht="15" hidden="false" customHeight="true" outlineLevel="0" collapsed="false">
      <c r="B339" s="484"/>
      <c r="C339" s="184"/>
      <c r="D339" s="189" t="s">
        <v>245</v>
      </c>
      <c r="E339" s="304" t="e">
        <f aca="false">CONCATENATE($E333,E330,$E334,E329)</f>
        <v>#N/A</v>
      </c>
      <c r="F339" s="304" t="e">
        <f aca="false">CONCATENATE($E333,F330,$E334,F329)</f>
        <v>#N/A</v>
      </c>
    </row>
    <row r="340" s="349" customFormat="true" ht="15" hidden="false" customHeight="true" outlineLevel="0" collapsed="false">
      <c r="B340" s="484"/>
      <c r="C340" s="184"/>
      <c r="D340" s="189" t="s">
        <v>246</v>
      </c>
      <c r="E340" s="304" t="e">
        <f aca="true">ADDRESS(MATCH(E337,INDIRECT(E339,1),0)+MATCH(E323,SL_CHARTS_2012!$AH$1:$AH$3999,1)-1,$E328+4,1,1)</f>
        <v>#N/A</v>
      </c>
      <c r="F340" s="304" t="e">
        <f aca="true">ADDRESS(MATCH(F337,INDIRECT(F339,1),0)+MATCH(F323,SL_CHARTS_2012!$AH$1:$AH$3999,1)-1,$E328+4,1,1)</f>
        <v>#N/A</v>
      </c>
    </row>
    <row r="341" s="349" customFormat="true" ht="15" hidden="false" customHeight="true" outlineLevel="0" collapsed="false">
      <c r="B341" s="484"/>
      <c r="C341" s="184"/>
      <c r="D341" s="189" t="s">
        <v>247</v>
      </c>
      <c r="E341" s="304" t="e">
        <f aca="true">ADDRESS(MATCH(E337,INDIRECT(E339,1),0)+MATCH(E323,SL_CHARTS_2012!$AH$1:$AH$3999,1)-1,$E328+6,1,1)</f>
        <v>#N/A</v>
      </c>
      <c r="F341" s="304" t="e">
        <f aca="true">ADDRESS(MATCH(F337,INDIRECT(F339,1),0)+MATCH(F323,SL_CHARTS_2012!$AH$1:$AH$3999,1)-1,$E328+6,1,1)</f>
        <v>#N/A</v>
      </c>
    </row>
    <row r="342" s="349" customFormat="true" ht="15" hidden="false" customHeight="true" outlineLevel="0" collapsed="false">
      <c r="B342" s="484"/>
      <c r="C342" s="184"/>
      <c r="D342" s="189" t="s">
        <v>248</v>
      </c>
      <c r="E342" s="304" t="e">
        <f aca="true">ADDRESS(MATCH(E338,INDIRECT(E339,1),0)+MATCH(E323,SL_CHARTS_2012!$AH$1:$AH$3999,1)-1,$E328+4,1,1)</f>
        <v>#N/A</v>
      </c>
      <c r="F342" s="304" t="e">
        <f aca="true">ADDRESS(MATCH(F338,INDIRECT(F339,1),0)+MATCH(F323,SL_CHARTS_2012!$AH$1:$AH$3999,1)-1,$E328+4,1,1)</f>
        <v>#N/A</v>
      </c>
    </row>
    <row r="343" s="349" customFormat="true" ht="15" hidden="false" customHeight="true" outlineLevel="0" collapsed="false">
      <c r="B343" s="484"/>
      <c r="C343" s="184"/>
      <c r="D343" s="189" t="s">
        <v>249</v>
      </c>
      <c r="E343" s="304" t="e">
        <f aca="true">ADDRESS(MATCH(E338,INDIRECT(E339,1),0)+MATCH(E323,SL_CHARTS_2012!$AH$1:$AH$3999,1)-1,$E328+5,1,1)</f>
        <v>#N/A</v>
      </c>
      <c r="F343" s="304" t="e">
        <f aca="true">ADDRESS(MATCH(F338,INDIRECT(F339,1),0)+MATCH(F323,SL_CHARTS_2012!$AH$1:$AH$3999,1)-1,$E328+5,1,1)</f>
        <v>#N/A</v>
      </c>
    </row>
    <row r="344" s="349" customFormat="true" ht="15" hidden="false" customHeight="true" outlineLevel="0" collapsed="false">
      <c r="B344" s="484"/>
      <c r="C344" s="184"/>
      <c r="D344" s="189" t="s">
        <v>231</v>
      </c>
      <c r="E344" s="304" t="e">
        <f aca="true">IF((-(INDIRECT(CONCATENATE($E333,E340))-INDIRECT(CONCATENATE($E333,E341))))&lt;0, (-(INDIRECT(CONCATENATE($E333,E340))-INDIRECT(CONCATENATE($E333,E341)))), -15)</f>
        <v>#N/A</v>
      </c>
      <c r="F344" s="304" t="e">
        <f aca="true">IF((-(INDIRECT(CONCATENATE($E333,F340))-INDIRECT(CONCATENATE($E333,F341))))&lt;0, (-(INDIRECT(CONCATENATE($E333,F340))-INDIRECT(CONCATENATE($E333,F341)))), -15)</f>
        <v>#N/A</v>
      </c>
    </row>
    <row r="345" s="349" customFormat="true" ht="15" hidden="false" customHeight="true" outlineLevel="0" collapsed="false">
      <c r="B345" s="484"/>
      <c r="C345" s="184"/>
      <c r="D345" s="189" t="s">
        <v>232</v>
      </c>
      <c r="E345" s="304" t="e">
        <f aca="true">IF(INDIRECT(CONCATENATE($E333,E342))-INDIRECT(CONCATENATE($E333,E343))&lt;0, ABS(INDIRECT(CONCATENATE($E333,E342))-INDIRECT(CONCATENATE($E333,E343))), 15)</f>
        <v>#N/A</v>
      </c>
      <c r="F345" s="304" t="e">
        <f aca="true">IF(INDIRECT(CONCATENATE($E333,F342))-INDIRECT(CONCATENATE($E333,F343))&lt;0, ABS(INDIRECT(CONCATENATE($E333,F342))-INDIRECT(CONCATENATE($E333,F343))), 15)</f>
        <v>#N/A</v>
      </c>
    </row>
    <row r="346" s="349" customFormat="true" ht="15" hidden="false" customHeight="true" outlineLevel="0" collapsed="false">
      <c r="B346" s="484"/>
      <c r="C346" s="184"/>
      <c r="D346" s="189" t="s">
        <v>233</v>
      </c>
      <c r="E346" s="285" t="e">
        <f aca="false">E337+E344</f>
        <v>#N/A</v>
      </c>
      <c r="F346" s="285" t="e">
        <f aca="false">F337+F344</f>
        <v>#N/A</v>
      </c>
    </row>
    <row r="347" s="349" customFormat="true" ht="15" hidden="false" customHeight="true" outlineLevel="0" collapsed="false">
      <c r="B347" s="484"/>
      <c r="C347" s="184"/>
      <c r="D347" s="189" t="s">
        <v>234</v>
      </c>
      <c r="E347" s="285" t="e">
        <f aca="false">E338+E345</f>
        <v>#N/A</v>
      </c>
      <c r="F347" s="285" t="e">
        <f aca="false">F338+F345</f>
        <v>#N/A</v>
      </c>
    </row>
    <row r="348" s="349" customFormat="true" ht="15" hidden="false" customHeight="true" outlineLevel="0" collapsed="false">
      <c r="B348" s="484"/>
      <c r="C348" s="192" t="s">
        <v>235</v>
      </c>
      <c r="D348" s="193" t="s">
        <v>227</v>
      </c>
      <c r="E348" s="305" t="e">
        <f aca="false">CONCATENATE(E325,E$7,E327)</f>
        <v>#N/A</v>
      </c>
      <c r="F348" s="305" t="e">
        <f aca="false">CONCATENATE(F325,F$7,F327)</f>
        <v>#N/A</v>
      </c>
    </row>
    <row r="349" s="349" customFormat="true" ht="15" hidden="false" customHeight="true" outlineLevel="0" collapsed="false">
      <c r="B349" s="484"/>
      <c r="C349" s="192"/>
      <c r="D349" s="195" t="s">
        <v>228</v>
      </c>
      <c r="E349" s="306" t="e">
        <f aca="true">AVERAGE(INDIRECT(CONCATENATE($E333,E331,$E334,E332),1))</f>
        <v>#N/A</v>
      </c>
      <c r="F349" s="306" t="e">
        <f aca="true">AVERAGE(INDIRECT(CONCATENATE($E333,F331,$E334,F332),1))</f>
        <v>#N/A</v>
      </c>
    </row>
    <row r="350" s="349" customFormat="true" ht="15" hidden="false" customHeight="true" outlineLevel="0" collapsed="false">
      <c r="B350" s="484"/>
      <c r="C350" s="192"/>
      <c r="D350" s="196" t="s">
        <v>229</v>
      </c>
      <c r="E350" s="307" t="e">
        <f aca="true">MIN(INDIRECT(CONCATENATE($E333,E331,$E334,E332),1))</f>
        <v>#N/A</v>
      </c>
      <c r="F350" s="307" t="e">
        <f aca="true">MIN(INDIRECT(CONCATENATE($E333,F331,$E334,F332),1))</f>
        <v>#N/A</v>
      </c>
    </row>
    <row r="351" s="349" customFormat="true" ht="15" hidden="false" customHeight="true" outlineLevel="0" collapsed="false">
      <c r="B351" s="484"/>
      <c r="C351" s="192"/>
      <c r="D351" s="196" t="s">
        <v>230</v>
      </c>
      <c r="E351" s="307" t="e">
        <f aca="true">MAX(INDIRECT(CONCATENATE($E333,E331,$E334,E332),1))</f>
        <v>#N/A</v>
      </c>
      <c r="F351" s="307" t="e">
        <f aca="true">MAX(INDIRECT(CONCATENATE($E333,F331,$E334,F332),1))</f>
        <v>#N/A</v>
      </c>
    </row>
    <row r="352" s="349" customFormat="true" ht="15" hidden="false" customHeight="true" outlineLevel="0" collapsed="false">
      <c r="B352" s="484"/>
      <c r="C352" s="192"/>
      <c r="D352" s="197" t="s">
        <v>245</v>
      </c>
      <c r="E352" s="308" t="e">
        <f aca="false">CONCATENATE($E333,E332,$E334,E331)</f>
        <v>#N/A</v>
      </c>
      <c r="F352" s="308" t="e">
        <f aca="false">CONCATENATE($E333,F332,$E334,F331)</f>
        <v>#N/A</v>
      </c>
    </row>
    <row r="353" s="349" customFormat="true" ht="15" hidden="false" customHeight="true" outlineLevel="0" collapsed="false">
      <c r="B353" s="484"/>
      <c r="C353" s="192"/>
      <c r="D353" s="197" t="s">
        <v>246</v>
      </c>
      <c r="E353" s="308" t="e">
        <f aca="true">ADDRESS(MATCH(E350,INDIRECT(E352,1),0)+MATCH(E323,SL_CHARTS_2012!$AH$1:$AH$3999,1)-1,$E328+4,1,1)</f>
        <v>#N/A</v>
      </c>
      <c r="F353" s="308" t="e">
        <f aca="true">ADDRESS(MATCH(F350,INDIRECT(F352,1),0)+MATCH(F323,SL_CHARTS_2012!$AH$1:$AH$3999,1)-1,$E328+4,1,1)</f>
        <v>#N/A</v>
      </c>
    </row>
    <row r="354" s="349" customFormat="true" ht="15" hidden="false" customHeight="true" outlineLevel="0" collapsed="false">
      <c r="B354" s="484"/>
      <c r="C354" s="192"/>
      <c r="D354" s="197" t="s">
        <v>247</v>
      </c>
      <c r="E354" s="308" t="e">
        <f aca="true">ADDRESS(MATCH(E350,INDIRECT(E352,1),0)+MATCH(E323,SL_CHARTS_2012!$AH$1:$AH$3999,1)-1,$E328+6,1,1)</f>
        <v>#N/A</v>
      </c>
      <c r="F354" s="308" t="e">
        <f aca="true">ADDRESS(MATCH(F350,INDIRECT(F352,1),0)+MATCH(F323,SL_CHARTS_2012!$AH$1:$AH$3999,1)-1,$E328+6,1,1)</f>
        <v>#N/A</v>
      </c>
    </row>
    <row r="355" s="349" customFormat="true" ht="15" hidden="false" customHeight="true" outlineLevel="0" collapsed="false">
      <c r="B355" s="484"/>
      <c r="C355" s="192"/>
      <c r="D355" s="197" t="s">
        <v>248</v>
      </c>
      <c r="E355" s="308" t="e">
        <f aca="true">ADDRESS(MATCH(E351,INDIRECT(E352,1),0)+MATCH(E327,SL_CHARTS_2012!$AH$1:$AH$3999,1)-1,$E328+4,1,1)</f>
        <v>#N/A</v>
      </c>
      <c r="F355" s="308" t="e">
        <f aca="true">ADDRESS(MATCH(F351,INDIRECT(F352,1),0)+MATCH(F327,SL_CHARTS_2012!$AH$1:$AH$3999,1)-1,$E328+4,1,1)</f>
        <v>#N/A</v>
      </c>
    </row>
    <row r="356" s="349" customFormat="true" ht="15" hidden="false" customHeight="true" outlineLevel="0" collapsed="false">
      <c r="B356" s="484"/>
      <c r="C356" s="192"/>
      <c r="D356" s="197" t="s">
        <v>249</v>
      </c>
      <c r="E356" s="308" t="e">
        <f aca="true">ADDRESS(MATCH(E351,INDIRECT(E352,1),0)+MATCH(E327,SL_CHARTS_2012!$AH$1:$AH$3999,1)-1,$E328+5,1,1)</f>
        <v>#N/A</v>
      </c>
      <c r="F356" s="308" t="e">
        <f aca="true">ADDRESS(MATCH(F351,INDIRECT(F352,1),0)+MATCH(F327,SL_CHARTS_2012!$AH$1:$AH$3999,1)-1,$E328+5,1,1)</f>
        <v>#N/A</v>
      </c>
    </row>
    <row r="357" s="349" customFormat="true" ht="15" hidden="false" customHeight="true" outlineLevel="0" collapsed="false">
      <c r="B357" s="484"/>
      <c r="C357" s="192"/>
      <c r="D357" s="197" t="s">
        <v>231</v>
      </c>
      <c r="E357" s="309" t="e">
        <f aca="true">IF((-(INDIRECT(CONCATENATE($E333,E353))-INDIRECT(CONCATENATE($E333,E354))))&lt;0, (-(INDIRECT(CONCATENATE($E333,E353))-INDIRECT(CONCATENATE($E333,E354)))), -15)</f>
        <v>#N/A</v>
      </c>
      <c r="F357" s="309" t="e">
        <f aca="true">IF((-(INDIRECT(CONCATENATE($E333,F353))-INDIRECT(CONCATENATE($E333,F354))))&lt;0, (-(INDIRECT(CONCATENATE($E333,F353))-INDIRECT(CONCATENATE($E333,F354)))), -15)</f>
        <v>#N/A</v>
      </c>
    </row>
    <row r="358" s="349" customFormat="true" ht="15" hidden="false" customHeight="true" outlineLevel="0" collapsed="false">
      <c r="B358" s="484"/>
      <c r="C358" s="192"/>
      <c r="D358" s="197" t="s">
        <v>232</v>
      </c>
      <c r="E358" s="309" t="e">
        <f aca="true">IF(INDIRECT(CONCATENATE($E333,E355))-INDIRECT(CONCATENATE($E333,E356))&lt;0, ABS(INDIRECT(CONCATENATE($E333,E355))-INDIRECT(CONCATENATE($E333,E356))), 15)</f>
        <v>#N/A</v>
      </c>
      <c r="F358" s="309" t="e">
        <f aca="true">IF(INDIRECT(CONCATENATE($E333,F355))-INDIRECT(CONCATENATE($E333,F356))&lt;0, ABS(INDIRECT(CONCATENATE($E333,F355))-INDIRECT(CONCATENATE($E333,F356))), 15)</f>
        <v>#N/A</v>
      </c>
    </row>
    <row r="359" s="349" customFormat="true" ht="15" hidden="false" customHeight="true" outlineLevel="0" collapsed="false">
      <c r="B359" s="484"/>
      <c r="C359" s="192"/>
      <c r="D359" s="197" t="s">
        <v>233</v>
      </c>
      <c r="E359" s="310" t="e">
        <f aca="false">E350+E357</f>
        <v>#N/A</v>
      </c>
      <c r="F359" s="310" t="e">
        <f aca="false">F350+F357</f>
        <v>#N/A</v>
      </c>
    </row>
    <row r="360" s="349" customFormat="true" ht="15" hidden="false" customHeight="true" outlineLevel="0" collapsed="false">
      <c r="B360" s="484"/>
      <c r="C360" s="192"/>
      <c r="D360" s="200" t="s">
        <v>234</v>
      </c>
      <c r="E360" s="311" t="e">
        <f aca="false">E351+E358</f>
        <v>#N/A</v>
      </c>
      <c r="F360" s="311" t="e">
        <f aca="false">F351+F358</f>
        <v>#N/A</v>
      </c>
    </row>
    <row r="361" s="349" customFormat="true" ht="15" hidden="false" customHeight="true" outlineLevel="0" collapsed="false">
      <c r="B361" s="357"/>
      <c r="C361" s="0"/>
      <c r="D361" s="0"/>
      <c r="E361" s="0"/>
      <c r="F361" s="0"/>
    </row>
    <row r="362" s="349" customFormat="true" ht="15" hidden="false" customHeight="true" outlineLevel="0" collapsed="false">
      <c r="B362" s="169" t="s">
        <v>274</v>
      </c>
      <c r="C362" s="169"/>
      <c r="D362" s="169"/>
      <c r="E362" s="169"/>
      <c r="F362" s="169"/>
    </row>
    <row r="363" s="349" customFormat="true" ht="15" hidden="false" customHeight="true" outlineLevel="0" collapsed="false">
      <c r="B363" s="358" t="s">
        <v>257</v>
      </c>
      <c r="C363" s="203" t="s">
        <v>216</v>
      </c>
      <c r="D363" s="312" t="s">
        <v>238</v>
      </c>
      <c r="E363" s="314" t="str">
        <f aca="false">ADDRESS(MATCH(E4,SL_CHARTS_2012!$AP$1:$AP$39999,1),$E$371,1)</f>
        <v>$AP$5</v>
      </c>
      <c r="F363" s="314" t="str">
        <f aca="false">ADDRESS(MATCH(F4,SL_CHARTS_2012!$AP$1:$AP$39999,1),$E$371,1)</f>
        <v>$AP$5</v>
      </c>
    </row>
    <row r="364" s="349" customFormat="true" ht="15" hidden="false" customHeight="true" outlineLevel="0" collapsed="false">
      <c r="B364" s="358"/>
      <c r="C364" s="203"/>
      <c r="D364" s="204" t="s">
        <v>239</v>
      </c>
      <c r="E364" s="359" t="n">
        <f aca="true">INDIRECT(CONCATENATE($E$372,ADDRESS(MATCH(E4,SL_CHARTS_2012!$AP$1:$AP$39999,1),$E$371,1)))</f>
        <v>0</v>
      </c>
      <c r="F364" s="359" t="n">
        <f aca="true">INDIRECT(CONCATENATE($E$372,ADDRESS(MATCH(F4,SL_CHARTS_2012!$AP$1:$AP$39999,1),$E$371,1)))</f>
        <v>0</v>
      </c>
    </row>
    <row r="365" s="349" customFormat="true" ht="15" hidden="false" customHeight="true" outlineLevel="0" collapsed="false">
      <c r="B365" s="358"/>
      <c r="C365" s="203"/>
      <c r="D365" s="312" t="s">
        <v>240</v>
      </c>
      <c r="E365" s="314" t="str">
        <f aca="false">ADDRESS(MATCH(E8,SL_CHARTS_2012!$AP$1:$AP$39999,1),$E$371,1)</f>
        <v>$AP$5</v>
      </c>
      <c r="F365" s="314" t="str">
        <f aca="false">ADDRESS(MATCH(F8,SL_CHARTS_2012!$AP$1:$AP$39999,1),$E$371,1)</f>
        <v>$AP$5</v>
      </c>
    </row>
    <row r="366" s="349" customFormat="true" ht="15" hidden="false" customHeight="true" outlineLevel="0" collapsed="false">
      <c r="B366" s="358"/>
      <c r="C366" s="203"/>
      <c r="D366" s="204" t="s">
        <v>241</v>
      </c>
      <c r="E366" s="359" t="n">
        <f aca="true">INDIRECT(CONCATENATE($E$372,ADDRESS(MATCH(E8,SL_CHARTS_2012!$AP$1:$AP$39999,1),$E$371,1)))</f>
        <v>0</v>
      </c>
      <c r="F366" s="359" t="n">
        <f aca="true">INDIRECT(CONCATENATE($E$372,ADDRESS(MATCH(F8,SL_CHARTS_2012!$AP$1:$AP$39999,1),$E$371,1)))</f>
        <v>0</v>
      </c>
    </row>
    <row r="367" s="349" customFormat="true" ht="15" hidden="false" customHeight="true" outlineLevel="0" collapsed="false">
      <c r="B367" s="358"/>
      <c r="C367" s="205" t="s">
        <v>219</v>
      </c>
      <c r="D367" s="228" t="s">
        <v>238</v>
      </c>
      <c r="E367" s="361" t="str">
        <f aca="false">ADDRESS(MATCH(E6,SL_CHARTS_2012!$AP$1:$AP$39999,1),$E$371,1)</f>
        <v>$AP$5</v>
      </c>
      <c r="F367" s="361" t="str">
        <f aca="false">ADDRESS(MATCH(F6,SL_CHARTS_2012!$AP$1:$AP$39999,1),$E$371,1)</f>
        <v>$AP$5</v>
      </c>
    </row>
    <row r="368" s="349" customFormat="true" ht="15" hidden="false" customHeight="true" outlineLevel="0" collapsed="false">
      <c r="B368" s="358"/>
      <c r="C368" s="205"/>
      <c r="D368" s="351" t="s">
        <v>217</v>
      </c>
      <c r="E368" s="361" t="n">
        <f aca="true">INDIRECT(CONCATENATE($E$372,ADDRESS(MATCH(E6,SL_CHARTS_2012!$AP$1:$AP$39999,1),$E$371,1)))</f>
        <v>0</v>
      </c>
      <c r="F368" s="361" t="n">
        <f aca="true">INDIRECT(CONCATENATE($E$372,ADDRESS(MATCH(F6,SL_CHARTS_2012!$AP$1:$AP$39999,1),$E$371,1)))</f>
        <v>0</v>
      </c>
    </row>
    <row r="369" s="349" customFormat="true" ht="15" hidden="false" customHeight="true" outlineLevel="0" collapsed="false">
      <c r="B369" s="358"/>
      <c r="C369" s="205"/>
      <c r="D369" s="228" t="s">
        <v>240</v>
      </c>
      <c r="E369" s="361" t="str">
        <f aca="false">ADDRESS(MATCH(E10,SL_CHARTS_2012!$AP$1:$AP$39999,1),$E$371,1)</f>
        <v>$AP$5</v>
      </c>
      <c r="F369" s="361" t="str">
        <f aca="false">ADDRESS(MATCH(F10,SL_CHARTS_2012!$AP$1:$AP$39999,1),$E$371,1)</f>
        <v>$AP$5</v>
      </c>
    </row>
    <row r="370" s="349" customFormat="true" ht="15" hidden="false" customHeight="true" outlineLevel="0" collapsed="false">
      <c r="B370" s="358"/>
      <c r="C370" s="205"/>
      <c r="D370" s="351" t="s">
        <v>218</v>
      </c>
      <c r="E370" s="361" t="n">
        <f aca="true">INDIRECT(CONCATENATE($E$372,ADDRESS(MATCH(E10,SL_CHARTS_2012!$AP$1:$AP$39999,1),$E$371,1)))</f>
        <v>0</v>
      </c>
      <c r="F370" s="361" t="n">
        <f aca="true">INDIRECT(CONCATENATE($E$372,ADDRESS(MATCH(F10,SL_CHARTS_2012!$AP$1:$AP$39999,1),$E$371,1)))</f>
        <v>0</v>
      </c>
    </row>
    <row r="371" s="349" customFormat="true" ht="15" hidden="false" customHeight="true" outlineLevel="0" collapsed="false">
      <c r="B371" s="358"/>
      <c r="C371" s="207" t="s">
        <v>220</v>
      </c>
      <c r="D371" s="207"/>
      <c r="E371" s="208" t="n">
        <v>42</v>
      </c>
      <c r="F371" s="208"/>
    </row>
    <row r="372" s="349" customFormat="true" ht="15" hidden="false" customHeight="true" outlineLevel="0" collapsed="false">
      <c r="B372" s="358"/>
      <c r="C372" s="318"/>
      <c r="D372" s="213" t="s">
        <v>223</v>
      </c>
      <c r="E372" s="214" t="s">
        <v>224</v>
      </c>
      <c r="F372" s="204"/>
    </row>
    <row r="373" s="349" customFormat="true" ht="15" hidden="false" customHeight="true" outlineLevel="0" collapsed="false">
      <c r="B373" s="358"/>
      <c r="C373" s="318"/>
      <c r="D373" s="213"/>
      <c r="E373" s="214" t="s">
        <v>225</v>
      </c>
      <c r="F373" s="204"/>
    </row>
    <row r="374" s="349" customFormat="true" ht="15" hidden="false" customHeight="true" outlineLevel="0" collapsed="false">
      <c r="B374" s="358"/>
      <c r="C374" s="209" t="s">
        <v>216</v>
      </c>
      <c r="D374" s="210" t="s">
        <v>221</v>
      </c>
      <c r="E374" s="362" t="str">
        <f aca="false">IF(E364&gt;E4, ADDRESS(MATCH(E366,SL_CHARTS_2012!$AP$1:$AP$3999,1),$E$371+3,1),E375)</f>
        <v>$AS$5</v>
      </c>
      <c r="F374" s="362" t="str">
        <f aca="false">IF(F364&gt;F4, ADDRESS(MATCH(F366,SL_CHARTS_2012!$AP$1:$AP$3999,1),$E$371+3,1),F375)</f>
        <v>$AS$5</v>
      </c>
    </row>
    <row r="375" s="349" customFormat="true" ht="15" hidden="false" customHeight="true" outlineLevel="0" collapsed="false">
      <c r="B375" s="358"/>
      <c r="C375" s="209"/>
      <c r="D375" s="210" t="s">
        <v>222</v>
      </c>
      <c r="E375" s="362" t="str">
        <f aca="false">IF(E366&lt;E8,ADDRESS(MATCH(E364,SL_CHARTS_2012!$AP$1:$AP$3999,1),$E$371+3,1),E374)</f>
        <v>$AS$5</v>
      </c>
      <c r="F375" s="362" t="str">
        <f aca="false">IF(F366&lt;F8,ADDRESS(MATCH(F364,SL_CHARTS_2012!$AP$1:$AP$3999,1),$E$371+3,1),F374)</f>
        <v>$AS$5</v>
      </c>
    </row>
    <row r="376" s="349" customFormat="true" ht="15" hidden="false" customHeight="true" outlineLevel="0" collapsed="false">
      <c r="B376" s="358"/>
      <c r="C376" s="205" t="s">
        <v>219</v>
      </c>
      <c r="D376" s="258" t="s">
        <v>221</v>
      </c>
      <c r="E376" s="363" t="str">
        <f aca="false">IF(E368&gt;E6, ADDRESS(MATCH(E370,SL_CHARTS_2012!$AP$1:$AP$3999,1),$E$371+3,1),E377)</f>
        <v>$AS$5</v>
      </c>
      <c r="F376" s="363" t="str">
        <f aca="false">IF(F368&gt;F6, ADDRESS(MATCH(F370,SL_CHARTS_2012!$AP$1:$AP$3999,1),$E$371+3,1),F377)</f>
        <v>$AS$5</v>
      </c>
    </row>
    <row r="377" s="349" customFormat="true" ht="15" hidden="false" customHeight="true" outlineLevel="0" collapsed="false">
      <c r="B377" s="358"/>
      <c r="C377" s="205"/>
      <c r="D377" s="258" t="s">
        <v>222</v>
      </c>
      <c r="E377" s="363" t="str">
        <f aca="false">IF(E370&lt;E10,ADDRESS(MATCH(E368,SL_CHARTS_2012!$AP$1:$AP$3999,1),$E$371+3,1),E376)</f>
        <v>$AS$5</v>
      </c>
      <c r="F377" s="363" t="str">
        <f aca="false">IF(F370&lt;F10,ADDRESS(MATCH(F368,SL_CHARTS_2012!$AP$1:$AP$3999,1),$E$371+3,1),F376)</f>
        <v>$AS$5</v>
      </c>
    </row>
    <row r="378" s="349" customFormat="true" ht="15" hidden="false" customHeight="true" outlineLevel="0" collapsed="false">
      <c r="B378" s="358"/>
      <c r="C378" s="215" t="s">
        <v>226</v>
      </c>
      <c r="D378" s="320" t="s">
        <v>227</v>
      </c>
      <c r="E378" s="364" t="str">
        <f aca="false">CONCATENATE(ROUND(E364,1),E$7,ROUND(E366,1))</f>
        <v>0-0</v>
      </c>
      <c r="F378" s="364" t="str">
        <f aca="false">CONCATENATE(ROUND(F364,1),F$7,ROUND(F366,1))</f>
        <v>0-0</v>
      </c>
    </row>
    <row r="379" s="349" customFormat="true" ht="15" hidden="false" customHeight="true" outlineLevel="0" collapsed="false">
      <c r="B379" s="358"/>
      <c r="C379" s="215"/>
      <c r="D379" s="323" t="s">
        <v>228</v>
      </c>
      <c r="E379" s="365" t="n">
        <f aca="true">AVERAGE(INDIRECT(CONCATENATE($E$232,E374,$E$233,E375),1))</f>
        <v>-1</v>
      </c>
      <c r="F379" s="365" t="n">
        <f aca="true">AVERAGE(INDIRECT(CONCATENATE($E$232,F374,$E$233,F375),1))</f>
        <v>-1</v>
      </c>
    </row>
    <row r="380" s="349" customFormat="true" ht="15" hidden="false" customHeight="true" outlineLevel="0" collapsed="false">
      <c r="B380" s="358"/>
      <c r="C380" s="215"/>
      <c r="D380" s="324" t="s">
        <v>229</v>
      </c>
      <c r="E380" s="366" t="n">
        <f aca="true">MIN(INDIRECT(CONCATENATE($E$232,E374,$E$233,E375),1))</f>
        <v>-1</v>
      </c>
      <c r="F380" s="366" t="n">
        <f aca="true">MIN(INDIRECT(CONCATENATE($E$232,F374,$E$233,F375),1))</f>
        <v>-1</v>
      </c>
    </row>
    <row r="381" s="349" customFormat="true" ht="15" hidden="false" customHeight="true" outlineLevel="0" collapsed="false">
      <c r="B381" s="358"/>
      <c r="C381" s="215"/>
      <c r="D381" s="219" t="s">
        <v>230</v>
      </c>
      <c r="E381" s="367" t="n">
        <f aca="true">MAX(INDIRECT(CONCATENATE($E$232,E374,$E$233,E375),1))</f>
        <v>-1</v>
      </c>
      <c r="F381" s="367" t="n">
        <f aca="true">MAX(INDIRECT(CONCATENATE($E$232,F374,$E$233,F375),1))</f>
        <v>-1</v>
      </c>
    </row>
    <row r="382" s="349" customFormat="true" ht="15" hidden="false" customHeight="true" outlineLevel="0" collapsed="false">
      <c r="B382" s="358"/>
      <c r="C382" s="368" t="s">
        <v>219</v>
      </c>
      <c r="D382" s="259" t="s">
        <v>227</v>
      </c>
      <c r="E382" s="369" t="str">
        <f aca="false">CONCATENATE(ROUND(E368,1),E$7,ROUND(E370,1))</f>
        <v>0-0</v>
      </c>
      <c r="F382" s="369" t="str">
        <f aca="false">CONCATENATE(ROUND(F368,1),F$7,ROUND(F370,1))</f>
        <v>0-0</v>
      </c>
    </row>
    <row r="383" s="349" customFormat="true" ht="15" hidden="false" customHeight="true" outlineLevel="0" collapsed="false">
      <c r="B383" s="358"/>
      <c r="C383" s="368"/>
      <c r="D383" s="226" t="s">
        <v>228</v>
      </c>
      <c r="E383" s="370" t="n">
        <f aca="true">AVERAGE(INDIRECT(CONCATENATE($E$232,E376,$E$233,E377),1))</f>
        <v>-1</v>
      </c>
      <c r="F383" s="370" t="n">
        <f aca="true">AVERAGE(INDIRECT(CONCATENATE($E$232,F376,$E$233,F377),1))</f>
        <v>-1</v>
      </c>
    </row>
    <row r="384" s="349" customFormat="true" ht="15" hidden="false" customHeight="true" outlineLevel="0" collapsed="false">
      <c r="B384" s="358"/>
      <c r="C384" s="368"/>
      <c r="D384" s="227" t="s">
        <v>229</v>
      </c>
      <c r="E384" s="371" t="n">
        <f aca="true">MIN(INDIRECT(CONCATENATE($E$232,E376,$E$233,E377),1))</f>
        <v>-1</v>
      </c>
      <c r="F384" s="371" t="n">
        <f aca="true">MIN(INDIRECT(CONCATENATE($E$232,F376,$E$233,F377),1))</f>
        <v>-1</v>
      </c>
    </row>
    <row r="385" s="349" customFormat="true" ht="15" hidden="false" customHeight="true" outlineLevel="0" collapsed="false">
      <c r="B385" s="358"/>
      <c r="C385" s="368"/>
      <c r="D385" s="372" t="s">
        <v>230</v>
      </c>
      <c r="E385" s="373" t="n">
        <f aca="true">MAX(INDIRECT(CONCATENATE($E$232,E376,$E$233,E377),1))</f>
        <v>-1</v>
      </c>
      <c r="F385" s="373" t="n">
        <f aca="true">MAX(INDIRECT(CONCATENATE($E$232,F376,$E$233,F377),1))</f>
        <v>-1</v>
      </c>
    </row>
    <row r="386" s="349" customFormat="true" ht="15" hidden="false" customHeight="true" outlineLevel="0" collapsed="false">
      <c r="B386" s="374" t="s">
        <v>258</v>
      </c>
      <c r="C386" s="171" t="s">
        <v>216</v>
      </c>
      <c r="D386" s="234" t="s">
        <v>238</v>
      </c>
      <c r="E386" s="271" t="str">
        <f aca="false">ADDRESS(MATCH(E4,SL_CHARTS_2012!$AV$1:$AV$39999,1),$E$394,1)</f>
        <v>$AV$5</v>
      </c>
      <c r="F386" s="271" t="str">
        <f aca="false">ADDRESS(MATCH(F4,SL_CHARTS_2012!$AV$1:$AV$39999,1),$E$394,1)</f>
        <v>$AV$5</v>
      </c>
    </row>
    <row r="387" s="349" customFormat="true" ht="15" hidden="false" customHeight="true" outlineLevel="0" collapsed="false">
      <c r="B387" s="374"/>
      <c r="C387" s="171"/>
      <c r="D387" s="172" t="s">
        <v>239</v>
      </c>
      <c r="E387" s="270" t="n">
        <f aca="true">INDIRECT(CONCATENATE($E$372,ADDRESS(MATCH(E4,SL_CHARTS_2012!$AV$1:$AV$39999,1),$E$394,1)))</f>
        <v>0</v>
      </c>
      <c r="F387" s="270" t="n">
        <f aca="true">INDIRECT(CONCATENATE($E$372,ADDRESS(MATCH(F4,SL_CHARTS_2012!$AV$1:$AV$39999,1),$E$394,1)))</f>
        <v>0</v>
      </c>
    </row>
    <row r="388" s="349" customFormat="true" ht="15" hidden="false" customHeight="true" outlineLevel="0" collapsed="false">
      <c r="B388" s="374"/>
      <c r="C388" s="171"/>
      <c r="D388" s="234" t="s">
        <v>240</v>
      </c>
      <c r="E388" s="271" t="str">
        <f aca="false">ADDRESS(MATCH(E8,SL_CHARTS_2012!$AV$1:$AV$39999,1),$E$394,1)</f>
        <v>$AV$5</v>
      </c>
      <c r="F388" s="271" t="str">
        <f aca="false">ADDRESS(MATCH(F8,SL_CHARTS_2012!$AV$1:$AV$39999,1),$E$394,1)</f>
        <v>$AV$5</v>
      </c>
    </row>
    <row r="389" s="349" customFormat="true" ht="15" hidden="false" customHeight="true" outlineLevel="0" collapsed="false">
      <c r="B389" s="374"/>
      <c r="C389" s="171"/>
      <c r="D389" s="172" t="s">
        <v>241</v>
      </c>
      <c r="E389" s="270" t="n">
        <f aca="true">INDIRECT(CONCATENATE($E$395,ADDRESS(MATCH(E8,SL_CHARTS_2012!$AV$1:$AV$39999,1),$E$394,1)))</f>
        <v>0</v>
      </c>
      <c r="F389" s="270" t="n">
        <f aca="true">INDIRECT(CONCATENATE($E$395,ADDRESS(MATCH(F8,SL_CHARTS_2012!$AV$1:$AV$39999,1),$E$394,1)))</f>
        <v>0</v>
      </c>
    </row>
    <row r="390" s="349" customFormat="true" ht="15" hidden="false" customHeight="true" outlineLevel="0" collapsed="false">
      <c r="B390" s="374"/>
      <c r="C390" s="173" t="s">
        <v>219</v>
      </c>
      <c r="D390" s="238" t="s">
        <v>238</v>
      </c>
      <c r="E390" s="376" t="str">
        <f aca="false">ADDRESS(MATCH(E6,SL_CHARTS_2012!$AV$1:$AV$39999,1),$E$394,1)</f>
        <v>$AV$5</v>
      </c>
      <c r="F390" s="376" t="str">
        <f aca="false">ADDRESS(MATCH(F6,SL_CHARTS_2012!$AV$1:$AV$39999,1),$E$394,1)</f>
        <v>$AV$5</v>
      </c>
    </row>
    <row r="391" s="349" customFormat="true" ht="15" hidden="false" customHeight="true" outlineLevel="0" collapsed="false">
      <c r="B391" s="374"/>
      <c r="C391" s="173"/>
      <c r="D391" s="240" t="s">
        <v>217</v>
      </c>
      <c r="E391" s="376" t="n">
        <f aca="true">INDIRECT(CONCATENATE($E$372,ADDRESS(MATCH(E6,SL_CHARTS_2012!$AV$1:$AV$39999,1),$E$394,1)))</f>
        <v>0</v>
      </c>
      <c r="F391" s="376" t="n">
        <f aca="true">INDIRECT(CONCATENATE($E$372,ADDRESS(MATCH(F6,SL_CHARTS_2012!$AV$1:$AV$39999,1),$E$394,1)))</f>
        <v>0</v>
      </c>
    </row>
    <row r="392" s="349" customFormat="true" ht="15" hidden="false" customHeight="true" outlineLevel="0" collapsed="false">
      <c r="B392" s="374"/>
      <c r="C392" s="173"/>
      <c r="D392" s="238" t="s">
        <v>240</v>
      </c>
      <c r="E392" s="376" t="str">
        <f aca="false">ADDRESS(MATCH(E8,SL_CHARTS_2012!$AV$1:$AV$39999,1),$E$394,1)</f>
        <v>$AV$5</v>
      </c>
      <c r="F392" s="376" t="str">
        <f aca="false">ADDRESS(MATCH(F8,SL_CHARTS_2012!$AV$1:$AV$39999,1),$E$394,1)</f>
        <v>$AV$5</v>
      </c>
    </row>
    <row r="393" s="349" customFormat="true" ht="15" hidden="false" customHeight="true" outlineLevel="0" collapsed="false">
      <c r="B393" s="374"/>
      <c r="C393" s="173"/>
      <c r="D393" s="240" t="s">
        <v>218</v>
      </c>
      <c r="E393" s="376" t="n">
        <f aca="true">INDIRECT(CONCATENATE($E$395,ADDRESS(MATCH(E8,SL_CHARTS_2012!$AV$1:$AV$39999,1),$E$394,1)))</f>
        <v>0</v>
      </c>
      <c r="F393" s="376" t="n">
        <f aca="true">INDIRECT(CONCATENATE($E$395,ADDRESS(MATCH(F8,SL_CHARTS_2012!$AV$1:$AV$39999,1),$E$394,1)))</f>
        <v>0</v>
      </c>
    </row>
    <row r="394" s="349" customFormat="true" ht="15" hidden="false" customHeight="true" outlineLevel="0" collapsed="false">
      <c r="B394" s="374"/>
      <c r="C394" s="175" t="s">
        <v>220</v>
      </c>
      <c r="D394" s="175"/>
      <c r="E394" s="176" t="n">
        <v>48</v>
      </c>
      <c r="F394" s="176"/>
    </row>
    <row r="395" s="349" customFormat="true" ht="15" hidden="false" customHeight="true" outlineLevel="0" collapsed="false">
      <c r="B395" s="374"/>
      <c r="C395" s="243"/>
      <c r="D395" s="182" t="s">
        <v>223</v>
      </c>
      <c r="E395" s="183" t="s">
        <v>224</v>
      </c>
      <c r="F395" s="172"/>
    </row>
    <row r="396" s="349" customFormat="true" ht="15" hidden="false" customHeight="true" outlineLevel="0" collapsed="false">
      <c r="B396" s="374"/>
      <c r="C396" s="243"/>
      <c r="D396" s="182"/>
      <c r="E396" s="183" t="s">
        <v>225</v>
      </c>
      <c r="F396" s="172"/>
    </row>
    <row r="397" s="349" customFormat="true" ht="15" hidden="false" customHeight="true" outlineLevel="0" collapsed="false">
      <c r="B397" s="374"/>
      <c r="C397" s="178" t="s">
        <v>216</v>
      </c>
      <c r="D397" s="245" t="s">
        <v>221</v>
      </c>
      <c r="E397" s="274" t="str">
        <f aca="false">IF(E387&gt;E4, ADDRESS(MATCH(E389,SL_CHARTS_2012!$AV$1:$AV$3999,1),$E$394+3,1),E398)</f>
        <v>$AY$5</v>
      </c>
      <c r="F397" s="274" t="str">
        <f aca="false">IF(F387&gt;F4, ADDRESS(MATCH(F389,SL_CHARTS_2012!$AV$1:$AV$3999,1),$E$394+3,1),F398)</f>
        <v>$AY$5</v>
      </c>
    </row>
    <row r="398" s="349" customFormat="true" ht="15" hidden="false" customHeight="true" outlineLevel="0" collapsed="false">
      <c r="B398" s="374"/>
      <c r="C398" s="178"/>
      <c r="D398" s="245" t="s">
        <v>222</v>
      </c>
      <c r="E398" s="274" t="str">
        <f aca="false">IF(E389&lt;E8,ADDRESS(MATCH(E387,SL_CHARTS_2012!$AV$1:$AV$3999,1),$E$394+3,1),E397)</f>
        <v>$AY$5</v>
      </c>
      <c r="F398" s="274" t="str">
        <f aca="false">IF(F389&lt;F8,ADDRESS(MATCH(F387,SL_CHARTS_2012!$AV$1:$AV$3999,1),$E$394+3,1),F397)</f>
        <v>$AY$5</v>
      </c>
    </row>
    <row r="399" s="349" customFormat="true" ht="15" hidden="false" customHeight="true" outlineLevel="0" collapsed="false">
      <c r="B399" s="374"/>
      <c r="C399" s="173" t="s">
        <v>219</v>
      </c>
      <c r="D399" s="181" t="s">
        <v>221</v>
      </c>
      <c r="E399" s="275" t="str">
        <f aca="false">IF(E391&gt;E4, ADDRESS(MATCH(E393,SL_CHARTS_2012!$AV$1:$AV$3999,1),$E$394+3,1),E400)</f>
        <v>$AY$5</v>
      </c>
      <c r="F399" s="275" t="str">
        <f aca="false">IF(F391&gt;F4, ADDRESS(MATCH(F393,SL_CHARTS_2012!$AV$1:$AV$3999,1),$E$394+3,1),F400)</f>
        <v>$AY$5</v>
      </c>
    </row>
    <row r="400" s="349" customFormat="true" ht="15" hidden="false" customHeight="true" outlineLevel="0" collapsed="false">
      <c r="B400" s="374"/>
      <c r="C400" s="173"/>
      <c r="D400" s="181" t="s">
        <v>222</v>
      </c>
      <c r="E400" s="275" t="str">
        <f aca="false">IF(E393&lt;E8,ADDRESS(MATCH(E391,SL_CHARTS_2012!$AV$1:$AV$3999,1),$E$394+3,1),E399)</f>
        <v>$AY$5</v>
      </c>
      <c r="F400" s="275" t="str">
        <f aca="false">IF(F393&lt;F8,ADDRESS(MATCH(F391,SL_CHARTS_2012!$AV$1:$AV$3999,1),$E$394+3,1),F399)</f>
        <v>$AY$5</v>
      </c>
    </row>
    <row r="401" s="349" customFormat="true" ht="15" hidden="false" customHeight="true" outlineLevel="0" collapsed="false">
      <c r="B401" s="374"/>
      <c r="C401" s="184" t="s">
        <v>226</v>
      </c>
      <c r="D401" s="185" t="s">
        <v>227</v>
      </c>
      <c r="E401" s="301" t="str">
        <f aca="false">CONCATENATE(ROUND(E387,1),E$7,ROUND(E389,1))</f>
        <v>0-0</v>
      </c>
      <c r="F401" s="301" t="str">
        <f aca="false">CONCATENATE(ROUND(F387,1),F$7,ROUND(F389,1))</f>
        <v>0-0</v>
      </c>
    </row>
    <row r="402" s="349" customFormat="true" ht="15" hidden="false" customHeight="true" outlineLevel="0" collapsed="false">
      <c r="B402" s="374"/>
      <c r="C402" s="184"/>
      <c r="D402" s="187" t="s">
        <v>228</v>
      </c>
      <c r="E402" s="302" t="n">
        <f aca="true">AVERAGE(INDIRECT(CONCATENATE($E$232,E397,$E$233,E398),1))</f>
        <v>0</v>
      </c>
      <c r="F402" s="302" t="n">
        <f aca="true">AVERAGE(INDIRECT(CONCATENATE($E$232,F397,$E$233,F398),1))</f>
        <v>0</v>
      </c>
    </row>
    <row r="403" s="349" customFormat="true" ht="15" hidden="false" customHeight="true" outlineLevel="0" collapsed="false">
      <c r="B403" s="374"/>
      <c r="C403" s="184"/>
      <c r="D403" s="188" t="s">
        <v>229</v>
      </c>
      <c r="E403" s="303" t="n">
        <f aca="true">MIN(INDIRECT(CONCATENATE($E$232,E397,$E$233,E398),1))</f>
        <v>0</v>
      </c>
      <c r="F403" s="303" t="n">
        <f aca="true">MIN(INDIRECT(CONCATENATE($E$232,F397,$E$233,F398),1))</f>
        <v>0</v>
      </c>
    </row>
    <row r="404" s="349" customFormat="true" ht="15" hidden="false" customHeight="true" outlineLevel="0" collapsed="false">
      <c r="B404" s="374"/>
      <c r="C404" s="184"/>
      <c r="D404" s="188" t="s">
        <v>230</v>
      </c>
      <c r="E404" s="303" t="n">
        <f aca="true">MAX(INDIRECT(CONCATENATE($E$232,E397,$E$233,E398),1))</f>
        <v>0</v>
      </c>
      <c r="F404" s="303" t="n">
        <f aca="true">MAX(INDIRECT(CONCATENATE($E$232,F397,$E$233,F398),1))</f>
        <v>0</v>
      </c>
    </row>
    <row r="405" s="349" customFormat="true" ht="15" hidden="false" customHeight="true" outlineLevel="0" collapsed="false">
      <c r="B405" s="374"/>
      <c r="C405" s="377" t="s">
        <v>219</v>
      </c>
      <c r="D405" s="193" t="s">
        <v>227</v>
      </c>
      <c r="E405" s="305" t="str">
        <f aca="false">CONCATENATE(ROUND(E391,1),E$7,ROUND(E393,1))</f>
        <v>0-0</v>
      </c>
      <c r="F405" s="305" t="str">
        <f aca="false">CONCATENATE(ROUND(F391,1),F$7,ROUND(F393,1))</f>
        <v>0-0</v>
      </c>
    </row>
    <row r="406" s="349" customFormat="true" ht="15" hidden="false" customHeight="true" outlineLevel="0" collapsed="false">
      <c r="B406" s="374"/>
      <c r="C406" s="377"/>
      <c r="D406" s="250" t="s">
        <v>228</v>
      </c>
      <c r="E406" s="288" t="n">
        <f aca="true">AVERAGE(INDIRECT(CONCATENATE($E$232,E399,$E$233,E400),1))</f>
        <v>0</v>
      </c>
      <c r="F406" s="288" t="n">
        <f aca="true">AVERAGE(INDIRECT(CONCATENATE($E$232,F399,$E$233,F400),1))</f>
        <v>0</v>
      </c>
    </row>
    <row r="407" s="349" customFormat="true" ht="15" hidden="false" customHeight="true" outlineLevel="0" collapsed="false">
      <c r="B407" s="374"/>
      <c r="C407" s="377"/>
      <c r="D407" s="251" t="s">
        <v>229</v>
      </c>
      <c r="E407" s="289" t="n">
        <f aca="true">MIN(INDIRECT(CONCATENATE($E$232,E399,$E$233,E400),1))</f>
        <v>0</v>
      </c>
      <c r="F407" s="289" t="n">
        <f aca="true">MIN(INDIRECT(CONCATENATE($E$232,F399,$E$233,F400),1))</f>
        <v>0</v>
      </c>
    </row>
    <row r="408" s="349" customFormat="true" ht="15" hidden="false" customHeight="true" outlineLevel="0" collapsed="false">
      <c r="B408" s="374"/>
      <c r="C408" s="377"/>
      <c r="D408" s="378" t="s">
        <v>230</v>
      </c>
      <c r="E408" s="379" t="n">
        <f aca="true">MAX(INDIRECT(CONCATENATE($E$232,E399,$E$233,E400),1))</f>
        <v>0</v>
      </c>
      <c r="F408" s="379" t="n">
        <f aca="true">MAX(INDIRECT(CONCATENATE($E$232,F399,$E$233,F400),1))</f>
        <v>0</v>
      </c>
    </row>
    <row r="409" s="349" customFormat="true" ht="15" hidden="false" customHeight="true" outlineLevel="0" collapsed="false">
      <c r="B409" s="380" t="s">
        <v>259</v>
      </c>
      <c r="C409" s="203" t="s">
        <v>216</v>
      </c>
      <c r="D409" s="312" t="s">
        <v>238</v>
      </c>
      <c r="E409" s="317" t="str">
        <f aca="false">ADDRESS(MATCH(E4,SL_CHARTS_2012!$BB$1:$BB$39999,1),$E$417,1)</f>
        <v>$BB$7</v>
      </c>
      <c r="F409" s="317" t="str">
        <f aca="false">ADDRESS(MATCH(F4,SL_CHARTS_2012!$BB$1:$BB$39999,1),$E$417,1)</f>
        <v>$BB$7</v>
      </c>
    </row>
    <row r="410" s="349" customFormat="true" ht="15" hidden="false" customHeight="true" outlineLevel="0" collapsed="false">
      <c r="B410" s="380"/>
      <c r="C410" s="203"/>
      <c r="D410" s="204" t="s">
        <v>239</v>
      </c>
      <c r="E410" s="315" t="n">
        <f aca="true">INDIRECT(CONCATENATE($E$418,ADDRESS(MATCH(E4,SL_CHARTS_2012!$BB$1:$BB$39999,1),$E$417,1)))</f>
        <v>3</v>
      </c>
      <c r="F410" s="315" t="n">
        <f aca="true">INDIRECT(CONCATENATE($E$418,ADDRESS(MATCH(F4,SL_CHARTS_2012!$BB$1:$BB$39999,1),$E$417,1)))</f>
        <v>3</v>
      </c>
    </row>
    <row r="411" s="349" customFormat="true" ht="15" hidden="false" customHeight="true" outlineLevel="0" collapsed="false">
      <c r="B411" s="380"/>
      <c r="C411" s="203"/>
      <c r="D411" s="312" t="s">
        <v>240</v>
      </c>
      <c r="E411" s="317" t="str">
        <f aca="false">ADDRESS(MATCH(E8,SL_CHARTS_2012!$BB$1:$BB$39999,1),$E$417,1)</f>
        <v>$BB$6</v>
      </c>
      <c r="F411" s="317" t="str">
        <f aca="false">ADDRESS(MATCH(F8,SL_CHARTS_2012!$BB$1:$BB$39999,1),$E$417,1)</f>
        <v>$BB$6</v>
      </c>
    </row>
    <row r="412" s="349" customFormat="true" ht="15" hidden="false" customHeight="true" outlineLevel="0" collapsed="false">
      <c r="B412" s="380"/>
      <c r="C412" s="203"/>
      <c r="D412" s="204" t="s">
        <v>241</v>
      </c>
      <c r="E412" s="315" t="n">
        <f aca="true">INDIRECT(CONCATENATE($E$395,ADDRESS(MATCH(E8,SL_CHARTS_2012!$BB$1:$BB$39999,1),$E$417,1)))</f>
        <v>0.1</v>
      </c>
      <c r="F412" s="315" t="n">
        <f aca="true">INDIRECT(CONCATENATE($E$395,ADDRESS(MATCH(F8,SL_CHARTS_2012!$BB$1:$BB$39999,1),$E$417,1)))</f>
        <v>0.1</v>
      </c>
    </row>
    <row r="413" s="349" customFormat="true" ht="15" hidden="false" customHeight="true" outlineLevel="0" collapsed="false">
      <c r="B413" s="380"/>
      <c r="C413" s="205" t="s">
        <v>219</v>
      </c>
      <c r="D413" s="228" t="s">
        <v>238</v>
      </c>
      <c r="E413" s="360" t="str">
        <f aca="false">ADDRESS(MATCH(E6,SL_CHARTS_2012!$BB$1:$BB$39999,1),$E$417,1)</f>
        <v>$BB$7</v>
      </c>
      <c r="F413" s="360" t="str">
        <f aca="false">ADDRESS(MATCH(F6,SL_CHARTS_2012!$BB$1:$BB$39999,1),$E$417,1)</f>
        <v>$BB$7</v>
      </c>
    </row>
    <row r="414" s="349" customFormat="true" ht="15" hidden="false" customHeight="true" outlineLevel="0" collapsed="false">
      <c r="B414" s="380"/>
      <c r="C414" s="205"/>
      <c r="D414" s="351" t="s">
        <v>217</v>
      </c>
      <c r="E414" s="360" t="n">
        <f aca="true">INDIRECT(CONCATENATE($E$418,ADDRESS(MATCH(E6,SL_CHARTS_2012!$BB$1:$BB$39999,1),$E$417,1)))</f>
        <v>3</v>
      </c>
      <c r="F414" s="360" t="n">
        <f aca="true">INDIRECT(CONCATENATE($E$418,ADDRESS(MATCH(F6,SL_CHARTS_2012!$BB$1:$BB$39999,1),$E$417,1)))</f>
        <v>3</v>
      </c>
    </row>
    <row r="415" s="349" customFormat="true" ht="15" hidden="false" customHeight="true" outlineLevel="0" collapsed="false">
      <c r="B415" s="380"/>
      <c r="C415" s="205"/>
      <c r="D415" s="228" t="s">
        <v>240</v>
      </c>
      <c r="E415" s="360" t="str">
        <f aca="false">ADDRESS(MATCH(E10,SL_CHARTS_2012!$BB$1:$BB$39999,1),$E$417,1)</f>
        <v>$BB$6</v>
      </c>
      <c r="F415" s="360" t="str">
        <f aca="false">ADDRESS(MATCH(F10,SL_CHARTS_2012!$BB$1:$BB$39999,1),$E$417,1)</f>
        <v>$BB$6</v>
      </c>
    </row>
    <row r="416" s="349" customFormat="true" ht="15" hidden="false" customHeight="true" outlineLevel="0" collapsed="false">
      <c r="B416" s="380"/>
      <c r="C416" s="205"/>
      <c r="D416" s="351" t="s">
        <v>218</v>
      </c>
      <c r="E416" s="360" t="n">
        <f aca="true">INDIRECT(CONCATENATE($E$395,ADDRESS(MATCH(E10,SL_CHARTS_2012!$BB$1:$BB$39999,1),$E$417,1)))</f>
        <v>0.1</v>
      </c>
      <c r="F416" s="360" t="n">
        <f aca="true">INDIRECT(CONCATENATE($E$395,ADDRESS(MATCH(F10,SL_CHARTS_2012!$BB$1:$BB$39999,1),$E$417,1)))</f>
        <v>0.1</v>
      </c>
    </row>
    <row r="417" s="349" customFormat="true" ht="15" hidden="false" customHeight="true" outlineLevel="0" collapsed="false">
      <c r="B417" s="380"/>
      <c r="C417" s="207" t="s">
        <v>220</v>
      </c>
      <c r="D417" s="207"/>
      <c r="E417" s="208" t="n">
        <v>54</v>
      </c>
      <c r="F417" s="208"/>
    </row>
    <row r="418" s="349" customFormat="true" ht="15" hidden="false" customHeight="true" outlineLevel="0" collapsed="false">
      <c r="B418" s="380"/>
      <c r="C418" s="318"/>
      <c r="D418" s="213" t="s">
        <v>223</v>
      </c>
      <c r="E418" s="214" t="s">
        <v>224</v>
      </c>
      <c r="F418" s="204"/>
    </row>
    <row r="419" s="349" customFormat="true" ht="15" hidden="false" customHeight="true" outlineLevel="0" collapsed="false">
      <c r="B419" s="380"/>
      <c r="C419" s="318"/>
      <c r="D419" s="213"/>
      <c r="E419" s="214" t="s">
        <v>225</v>
      </c>
      <c r="F419" s="204"/>
    </row>
    <row r="420" s="349" customFormat="true" ht="15" hidden="false" customHeight="true" outlineLevel="0" collapsed="false">
      <c r="B420" s="380"/>
      <c r="C420" s="209" t="s">
        <v>216</v>
      </c>
      <c r="D420" s="210" t="s">
        <v>221</v>
      </c>
      <c r="E420" s="211" t="str">
        <f aca="false">IF(E410&gt;E4, ADDRESS(MATCH(E412,SL_CHARTS_2012!$BB$1:$BB$3999,1),$E$417+3,1),E421)</f>
        <v>$BE$7</v>
      </c>
      <c r="F420" s="211" t="str">
        <f aca="false">IF(F410&gt;F4, ADDRESS(MATCH(F412,SL_CHARTS_2012!$BB$1:$BB$3999,1),$E$417+3,1),F421)</f>
        <v>$BE$7</v>
      </c>
    </row>
    <row r="421" s="349" customFormat="true" ht="15" hidden="false" customHeight="true" outlineLevel="0" collapsed="false">
      <c r="B421" s="380"/>
      <c r="C421" s="209"/>
      <c r="D421" s="210" t="s">
        <v>222</v>
      </c>
      <c r="E421" s="211" t="str">
        <f aca="false">IF(E412&lt;E8,ADDRESS(MATCH(E410,SL_CHARTS_2012!$BB$1:$BB$3999,1),$E$417+3,1),E420)</f>
        <v>$BE$7</v>
      </c>
      <c r="F421" s="211" t="str">
        <f aca="false">IF(F412&lt;F8,ADDRESS(MATCH(F410,SL_CHARTS_2012!$BB$1:$BB$3999,1),$E$417+3,1),F420)</f>
        <v>$BE$7</v>
      </c>
    </row>
    <row r="422" s="349" customFormat="true" ht="15" hidden="false" customHeight="true" outlineLevel="0" collapsed="false">
      <c r="B422" s="380"/>
      <c r="C422" s="205" t="s">
        <v>219</v>
      </c>
      <c r="D422" s="258" t="s">
        <v>221</v>
      </c>
      <c r="E422" s="206" t="str">
        <f aca="false">IF(E414&gt;E4, ADDRESS(MATCH(E416,SL_CHARTS_2012!$BB$1:$BB$3999,1),$E$417+3,1),E423)</f>
        <v>$BE$7</v>
      </c>
      <c r="F422" s="206" t="str">
        <f aca="false">IF(F414&gt;F4, ADDRESS(MATCH(F416,SL_CHARTS_2012!$BB$1:$BB$3999,1),$E$417+3,1),F423)</f>
        <v>$BE$7</v>
      </c>
    </row>
    <row r="423" s="349" customFormat="true" ht="15" hidden="false" customHeight="true" outlineLevel="0" collapsed="false">
      <c r="B423" s="380"/>
      <c r="C423" s="205"/>
      <c r="D423" s="258" t="s">
        <v>222</v>
      </c>
      <c r="E423" s="206" t="str">
        <f aca="false">IF(E416&lt;E8,ADDRESS(MATCH(E414,SL_CHARTS_2012!$BB$1:$BB$3999,1),$E$417+3,1),E422)</f>
        <v>$BE$7</v>
      </c>
      <c r="F423" s="206" t="str">
        <f aca="false">IF(F416&lt;F8,ADDRESS(MATCH(F414,SL_CHARTS_2012!$BB$1:$BB$3999,1),$E$417+3,1),F422)</f>
        <v>$BE$7</v>
      </c>
    </row>
    <row r="424" s="349" customFormat="true" ht="15" hidden="false" customHeight="true" outlineLevel="0" collapsed="false">
      <c r="B424" s="380"/>
      <c r="C424" s="215" t="s">
        <v>226</v>
      </c>
      <c r="D424" s="216" t="s">
        <v>227</v>
      </c>
      <c r="E424" s="321" t="str">
        <f aca="false">CONCATENATE(ROUND(E410,1),E$7,ROUND(E412,1))</f>
        <v>3-0,1</v>
      </c>
      <c r="F424" s="321" t="str">
        <f aca="false">CONCATENATE(ROUND(F410,1),F$7,ROUND(F412,1))</f>
        <v>3-0,1</v>
      </c>
    </row>
    <row r="425" s="349" customFormat="true" ht="15" hidden="false" customHeight="true" outlineLevel="0" collapsed="false">
      <c r="B425" s="380"/>
      <c r="C425" s="215"/>
      <c r="D425" s="218" t="s">
        <v>228</v>
      </c>
      <c r="E425" s="323" t="n">
        <f aca="true">AVERAGE(INDIRECT(CONCATENATE($E$418,E420,$E$419,E421),1))</f>
        <v>-1</v>
      </c>
      <c r="F425" s="323" t="n">
        <f aca="true">AVERAGE(INDIRECT(CONCATENATE($E$418,F420,$E$419,F421),1))</f>
        <v>-1</v>
      </c>
    </row>
    <row r="426" s="349" customFormat="true" ht="15" hidden="false" customHeight="true" outlineLevel="0" collapsed="false">
      <c r="B426" s="380"/>
      <c r="C426" s="215"/>
      <c r="D426" s="219" t="s">
        <v>229</v>
      </c>
      <c r="E426" s="324" t="n">
        <f aca="true">MIN(INDIRECT(CONCATENATE($E$418,E420,$E$419,E421),1))</f>
        <v>-1</v>
      </c>
      <c r="F426" s="324" t="n">
        <f aca="true">MIN(INDIRECT(CONCATENATE($E$418,F420,$E$419,F421),1))</f>
        <v>-1</v>
      </c>
    </row>
    <row r="427" s="349" customFormat="true" ht="15" hidden="false" customHeight="true" outlineLevel="0" collapsed="false">
      <c r="B427" s="380"/>
      <c r="C427" s="215"/>
      <c r="D427" s="219" t="s">
        <v>230</v>
      </c>
      <c r="E427" s="219" t="n">
        <f aca="true">MAX(INDIRECT(CONCATENATE($E$418,E420,$E$419,E421),1))</f>
        <v>-1</v>
      </c>
      <c r="F427" s="219" t="n">
        <f aca="true">MAX(INDIRECT(CONCATENATE($E$418,F420,$E$419,F421),1))</f>
        <v>-1</v>
      </c>
    </row>
    <row r="428" s="349" customFormat="true" ht="15" hidden="false" customHeight="true" outlineLevel="0" collapsed="false">
      <c r="B428" s="380"/>
      <c r="C428" s="368" t="s">
        <v>219</v>
      </c>
      <c r="D428" s="259" t="s">
        <v>227</v>
      </c>
      <c r="E428" s="260" t="str">
        <f aca="false">CONCATENATE(ROUND(E414,1),E$7,ROUND(E416,1))</f>
        <v>3-0,1</v>
      </c>
      <c r="F428" s="260" t="str">
        <f aca="false">CONCATENATE(ROUND(F414,1),F$7,ROUND(F416,1))</f>
        <v>3-0,1</v>
      </c>
    </row>
    <row r="429" s="349" customFormat="true" ht="15" hidden="false" customHeight="true" outlineLevel="0" collapsed="false">
      <c r="B429" s="380"/>
      <c r="C429" s="368"/>
      <c r="D429" s="226" t="s">
        <v>228</v>
      </c>
      <c r="E429" s="261" t="n">
        <f aca="true">AVERAGE(INDIRECT(CONCATENATE($E$232,E422,$E$233,E423),1))</f>
        <v>-1</v>
      </c>
      <c r="F429" s="261" t="n">
        <f aca="true">AVERAGE(INDIRECT(CONCATENATE($E$232,F422,$E$233,F423),1))</f>
        <v>-1</v>
      </c>
    </row>
    <row r="430" s="349" customFormat="true" ht="15" hidden="false" customHeight="true" outlineLevel="0" collapsed="false">
      <c r="B430" s="380"/>
      <c r="C430" s="368"/>
      <c r="D430" s="227" t="s">
        <v>229</v>
      </c>
      <c r="E430" s="262" t="n">
        <f aca="true">MIN(INDIRECT(CONCATENATE($E$232,E422,$E$233,E423),1))</f>
        <v>-1</v>
      </c>
      <c r="F430" s="262" t="n">
        <f aca="true">MIN(INDIRECT(CONCATENATE($E$232,F422,$E$233,F423),1))</f>
        <v>-1</v>
      </c>
    </row>
    <row r="431" s="349" customFormat="true" ht="15" hidden="false" customHeight="true" outlineLevel="0" collapsed="false">
      <c r="B431" s="380"/>
      <c r="C431" s="368"/>
      <c r="D431" s="372" t="s">
        <v>230</v>
      </c>
      <c r="E431" s="372" t="n">
        <f aca="true">MAX(INDIRECT(CONCATENATE($E$232,E422,$E$233,E423),1))</f>
        <v>-1</v>
      </c>
      <c r="F431" s="372" t="n">
        <f aca="true">MAX(INDIRECT(CONCATENATE($E$232,F422,$E$233,F423),1))</f>
        <v>-1</v>
      </c>
    </row>
    <row r="432" s="349" customFormat="true" ht="15" hidden="false" customHeight="true" outlineLevel="0" collapsed="false">
      <c r="B432" s="383" t="s">
        <v>260</v>
      </c>
      <c r="C432" s="171" t="s">
        <v>216</v>
      </c>
      <c r="D432" s="234" t="s">
        <v>238</v>
      </c>
      <c r="E432" s="271" t="str">
        <f aca="false">ADDRESS(MATCH(E4,SL_CHARTS_2012!$BH$1:$BH$39999,1),$E$440,1)</f>
        <v>$BH$5</v>
      </c>
      <c r="F432" s="271" t="str">
        <f aca="false">ADDRESS(MATCH(F4,SL_CHARTS_2012!$BH$1:$BH$39999,1),$E$440,1)</f>
        <v>$BH$5</v>
      </c>
    </row>
    <row r="433" s="349" customFormat="true" ht="15" hidden="false" customHeight="true" outlineLevel="0" collapsed="false">
      <c r="B433" s="383"/>
      <c r="C433" s="383"/>
      <c r="D433" s="172" t="s">
        <v>239</v>
      </c>
      <c r="E433" s="270" t="n">
        <f aca="true">INDIRECT(CONCATENATE($E$372,ADDRESS(MATCH(E4,SL_CHARTS_2012!$BH$1:$BH$39999,1),$E$440,1)))</f>
        <v>0</v>
      </c>
      <c r="F433" s="270" t="n">
        <f aca="true">INDIRECT(CONCATENATE($E$372,ADDRESS(MATCH(F4,SL_CHARTS_2012!$BH$1:$BH$39999,1),$E$440,1)))</f>
        <v>0</v>
      </c>
    </row>
    <row r="434" s="349" customFormat="true" ht="15" hidden="false" customHeight="true" outlineLevel="0" collapsed="false">
      <c r="B434" s="383"/>
      <c r="C434" s="383"/>
      <c r="D434" s="234" t="s">
        <v>240</v>
      </c>
      <c r="E434" s="271" t="str">
        <f aca="false">ADDRESS(MATCH(E8,SL_CHARTS_2012!$BH$1:$BH$39999,1),$E$440,1)</f>
        <v>$BH$5</v>
      </c>
      <c r="F434" s="271" t="str">
        <f aca="false">ADDRESS(MATCH(F8,SL_CHARTS_2012!$BH$1:$BH$39999,1),$E$440,1)</f>
        <v>$BH$5</v>
      </c>
    </row>
    <row r="435" s="349" customFormat="true" ht="15" hidden="false" customHeight="true" outlineLevel="0" collapsed="false">
      <c r="B435" s="383"/>
      <c r="C435" s="383"/>
      <c r="D435" s="172" t="s">
        <v>241</v>
      </c>
      <c r="E435" s="270" t="n">
        <f aca="true">INDIRECT(CONCATENATE($E$395,ADDRESS(MATCH(E8,SL_CHARTS_2012!$BH$1:$BH$39999,1),$E$440,1)))</f>
        <v>0</v>
      </c>
      <c r="F435" s="270" t="n">
        <f aca="true">INDIRECT(CONCATENATE($E$395,ADDRESS(MATCH(F8,SL_CHARTS_2012!$BH$1:$BH$39999,1),$E$440,1)))</f>
        <v>0</v>
      </c>
    </row>
    <row r="436" s="349" customFormat="true" ht="15" hidden="false" customHeight="true" outlineLevel="0" collapsed="false">
      <c r="B436" s="383"/>
      <c r="C436" s="173" t="s">
        <v>219</v>
      </c>
      <c r="D436" s="238" t="s">
        <v>238</v>
      </c>
      <c r="E436" s="376" t="str">
        <f aca="false">ADDRESS(MATCH(E6,SL_CHARTS_2012!$BH$1:$BH$39999,1),$E$440,1)</f>
        <v>$BH$5</v>
      </c>
      <c r="F436" s="376" t="str">
        <f aca="false">ADDRESS(MATCH(F6,SL_CHARTS_2012!$BH$1:$BH$39999,1),$E$440,1)</f>
        <v>$BH$5</v>
      </c>
    </row>
    <row r="437" s="349" customFormat="true" ht="15" hidden="false" customHeight="true" outlineLevel="0" collapsed="false">
      <c r="B437" s="383"/>
      <c r="C437" s="173"/>
      <c r="D437" s="240" t="s">
        <v>217</v>
      </c>
      <c r="E437" s="376" t="n">
        <f aca="true">INDIRECT(CONCATENATE($E$372,ADDRESS(MATCH(E6,SL_CHARTS_2012!$BH$1:$BH$39999,1),$E$440,1)))</f>
        <v>0</v>
      </c>
      <c r="F437" s="376" t="n">
        <f aca="true">INDIRECT(CONCATENATE($E$372,ADDRESS(MATCH(F6,SL_CHARTS_2012!$BH$1:$BH$39999,1),$E$440,1)))</f>
        <v>0</v>
      </c>
    </row>
    <row r="438" s="349" customFormat="true" ht="15" hidden="false" customHeight="true" outlineLevel="0" collapsed="false">
      <c r="B438" s="383"/>
      <c r="C438" s="173"/>
      <c r="D438" s="238" t="s">
        <v>240</v>
      </c>
      <c r="E438" s="376" t="str">
        <f aca="false">ADDRESS(MATCH(E10,SL_CHARTS_2012!$BH$1:$BH$39999,1),$E$440,1)</f>
        <v>$BH$5</v>
      </c>
      <c r="F438" s="376" t="str">
        <f aca="false">ADDRESS(MATCH(F10,SL_CHARTS_2012!$BH$1:$BH$39999,1),$E$440,1)</f>
        <v>$BH$5</v>
      </c>
    </row>
    <row r="439" s="349" customFormat="true" ht="15" hidden="false" customHeight="true" outlineLevel="0" collapsed="false">
      <c r="B439" s="383"/>
      <c r="C439" s="173"/>
      <c r="D439" s="240" t="s">
        <v>218</v>
      </c>
      <c r="E439" s="376" t="n">
        <f aca="true">INDIRECT(CONCATENATE($E$395,ADDRESS(MATCH(E10,SL_CHARTS_2012!$BH$1:$BH$39999,1),$E$440,1)))</f>
        <v>0</v>
      </c>
      <c r="F439" s="376" t="n">
        <f aca="true">INDIRECT(CONCATENATE($E$395,ADDRESS(MATCH(F10,SL_CHARTS_2012!$BH$1:$BH$39999,1),$E$440,1)))</f>
        <v>0</v>
      </c>
    </row>
    <row r="440" s="349" customFormat="true" ht="15" hidden="false" customHeight="true" outlineLevel="0" collapsed="false">
      <c r="B440" s="383"/>
      <c r="C440" s="175" t="s">
        <v>220</v>
      </c>
      <c r="D440" s="175"/>
      <c r="E440" s="176" t="n">
        <v>60</v>
      </c>
      <c r="F440" s="176"/>
    </row>
    <row r="441" s="349" customFormat="true" ht="15" hidden="false" customHeight="true" outlineLevel="0" collapsed="false">
      <c r="B441" s="383"/>
      <c r="C441" s="243"/>
      <c r="D441" s="182" t="s">
        <v>223</v>
      </c>
      <c r="E441" s="183" t="s">
        <v>224</v>
      </c>
      <c r="F441" s="172"/>
    </row>
    <row r="442" s="349" customFormat="true" ht="15" hidden="false" customHeight="true" outlineLevel="0" collapsed="false">
      <c r="B442" s="383"/>
      <c r="C442" s="243"/>
      <c r="D442" s="182"/>
      <c r="E442" s="183" t="s">
        <v>225</v>
      </c>
      <c r="F442" s="172"/>
    </row>
    <row r="443" s="349" customFormat="true" ht="15" hidden="false" customHeight="true" outlineLevel="0" collapsed="false">
      <c r="B443" s="383"/>
      <c r="C443" s="178" t="s">
        <v>216</v>
      </c>
      <c r="D443" s="245" t="s">
        <v>221</v>
      </c>
      <c r="E443" s="274" t="str">
        <f aca="false">IF(E433&gt;E4, ADDRESS(MATCH(E435,SL_CHARTS_2012!$BH$1:$BH$3999,1),$E$440+3,1),E444)</f>
        <v>$BK$5</v>
      </c>
      <c r="F443" s="274" t="str">
        <f aca="false">IF(F433&gt;F4, ADDRESS(MATCH(F435,SL_CHARTS_2012!$BH$1:$BH$3999,1),$E$440+3,1),F444)</f>
        <v>$BK$5</v>
      </c>
    </row>
    <row r="444" s="349" customFormat="true" ht="15" hidden="false" customHeight="true" outlineLevel="0" collapsed="false">
      <c r="B444" s="383"/>
      <c r="C444" s="178"/>
      <c r="D444" s="245" t="s">
        <v>222</v>
      </c>
      <c r="E444" s="274" t="str">
        <f aca="false">IF(E435&lt;E8,ADDRESS(MATCH(E433,SL_CHARTS_2012!$BH$1:$BH$3999,1),$E$440+3,1),E443)</f>
        <v>$BK$5</v>
      </c>
      <c r="F444" s="274" t="str">
        <f aca="false">IF(F435&lt;F8,ADDRESS(MATCH(F433,SL_CHARTS_2012!$BH$1:$BH$3999,1),$E$440+3,1),F443)</f>
        <v>$BK$5</v>
      </c>
    </row>
    <row r="445" s="349" customFormat="true" ht="15" hidden="false" customHeight="true" outlineLevel="0" collapsed="false">
      <c r="B445" s="383"/>
      <c r="C445" s="173" t="s">
        <v>219</v>
      </c>
      <c r="D445" s="181" t="s">
        <v>221</v>
      </c>
      <c r="E445" s="275" t="str">
        <f aca="false">IF(E437&gt;E4, ADDRESS(MATCH(E439,SL_CHARTS_2012!$BH$1:$BH$3999,1),$E$440+3,1),E446)</f>
        <v>$BK$5</v>
      </c>
      <c r="F445" s="275" t="str">
        <f aca="false">IF(F437&gt;F4, ADDRESS(MATCH(F439,SL_CHARTS_2012!$BH$1:$BH$3999,1),$E$440+3,1),F446)</f>
        <v>$BK$5</v>
      </c>
    </row>
    <row r="446" s="349" customFormat="true" ht="15" hidden="false" customHeight="true" outlineLevel="0" collapsed="false">
      <c r="B446" s="383"/>
      <c r="C446" s="173"/>
      <c r="D446" s="181" t="s">
        <v>222</v>
      </c>
      <c r="E446" s="275" t="str">
        <f aca="false">IF(E439&lt;E8,ADDRESS(MATCH(E437,SL_CHARTS_2012!$BH$1:$BH$3999,1),$E$440+3,1),E445)</f>
        <v>$BK$5</v>
      </c>
      <c r="F446" s="275" t="str">
        <f aca="false">IF(F439&lt;F8,ADDRESS(MATCH(F437,SL_CHARTS_2012!$BH$1:$BH$3999,1),$E$440+3,1),F445)</f>
        <v>$BK$5</v>
      </c>
    </row>
    <row r="447" s="349" customFormat="true" ht="15" hidden="false" customHeight="true" outlineLevel="0" collapsed="false">
      <c r="B447" s="383"/>
      <c r="C447" s="184" t="s">
        <v>226</v>
      </c>
      <c r="D447" s="276" t="s">
        <v>227</v>
      </c>
      <c r="E447" s="277" t="str">
        <f aca="false">CONCATENATE(ROUND(E433,1),E$7,ROUND(E435,1))</f>
        <v>0-0</v>
      </c>
      <c r="F447" s="277" t="str">
        <f aca="false">CONCATENATE(ROUND(F433,1),F$7,ROUND(F435,1))</f>
        <v>0-0</v>
      </c>
    </row>
    <row r="448" s="349" customFormat="true" ht="15" hidden="false" customHeight="true" outlineLevel="0" collapsed="false">
      <c r="B448" s="383"/>
      <c r="C448" s="184"/>
      <c r="D448" s="279" t="s">
        <v>228</v>
      </c>
      <c r="E448" s="280" t="n">
        <f aca="true">AVERAGE(INDIRECT(CONCATENATE($E$232,E443,$E$233,E444),1))</f>
        <v>-1</v>
      </c>
      <c r="F448" s="280" t="n">
        <f aca="true">AVERAGE(INDIRECT(CONCATENATE($E$232,F443,$E$233,F444),1))</f>
        <v>-1</v>
      </c>
    </row>
    <row r="449" s="349" customFormat="true" ht="15" hidden="false" customHeight="true" outlineLevel="0" collapsed="false">
      <c r="B449" s="383"/>
      <c r="C449" s="184"/>
      <c r="D449" s="281" t="s">
        <v>229</v>
      </c>
      <c r="E449" s="282" t="n">
        <f aca="true">MIN(INDIRECT(CONCATENATE($E$232,E443,$E$233,E444),1))</f>
        <v>-1</v>
      </c>
      <c r="F449" s="282" t="n">
        <f aca="true">MIN(INDIRECT(CONCATENATE($E$232,F443,$E$233,F444),1))</f>
        <v>-1</v>
      </c>
    </row>
    <row r="450" s="349" customFormat="true" ht="15" hidden="false" customHeight="true" outlineLevel="0" collapsed="false">
      <c r="B450" s="383"/>
      <c r="C450" s="184"/>
      <c r="D450" s="281" t="s">
        <v>230</v>
      </c>
      <c r="E450" s="282" t="n">
        <f aca="true">MAX(INDIRECT(CONCATENATE($E$232,E443,$E$233,E444),1))</f>
        <v>-1</v>
      </c>
      <c r="F450" s="282" t="n">
        <f aca="true">MAX(INDIRECT(CONCATENATE($E$232,F443,$E$233,F444),1))</f>
        <v>-1</v>
      </c>
    </row>
    <row r="451" s="349" customFormat="true" ht="15" hidden="false" customHeight="true" outlineLevel="0" collapsed="false">
      <c r="B451" s="383"/>
      <c r="C451" s="377" t="s">
        <v>219</v>
      </c>
      <c r="D451" s="193" t="s">
        <v>227</v>
      </c>
      <c r="E451" s="305" t="str">
        <f aca="false">CONCATENATE(ROUND(E437,1),E$7,ROUND(E439,1))</f>
        <v>0-0</v>
      </c>
      <c r="F451" s="305" t="str">
        <f aca="false">CONCATENATE(ROUND(F437,1),F$7,ROUND(F439,1))</f>
        <v>0-0</v>
      </c>
    </row>
    <row r="452" s="349" customFormat="true" ht="15" hidden="false" customHeight="true" outlineLevel="0" collapsed="false">
      <c r="B452" s="383"/>
      <c r="C452" s="377"/>
      <c r="D452" s="250" t="s">
        <v>228</v>
      </c>
      <c r="E452" s="288" t="n">
        <f aca="true">AVERAGE(INDIRECT(CONCATENATE($E$232,E445,$E$233,E446),1))</f>
        <v>-1</v>
      </c>
      <c r="F452" s="288" t="n">
        <f aca="true">AVERAGE(INDIRECT(CONCATENATE($E$232,F445,$E$233,F446),1))</f>
        <v>-1</v>
      </c>
    </row>
    <row r="453" s="349" customFormat="true" ht="15" hidden="false" customHeight="true" outlineLevel="0" collapsed="false">
      <c r="B453" s="383"/>
      <c r="C453" s="377"/>
      <c r="D453" s="251" t="s">
        <v>229</v>
      </c>
      <c r="E453" s="289" t="n">
        <f aca="true">MIN(INDIRECT(CONCATENATE($E$232,E445,$E$233,E446),1))</f>
        <v>-1</v>
      </c>
      <c r="F453" s="289" t="n">
        <f aca="true">MIN(INDIRECT(CONCATENATE($E$232,F445,$E$233,F446),1))</f>
        <v>-1</v>
      </c>
    </row>
    <row r="454" s="349" customFormat="true" ht="15" hidden="false" customHeight="true" outlineLevel="0" collapsed="false">
      <c r="B454" s="383"/>
      <c r="C454" s="377"/>
      <c r="D454" s="378" t="s">
        <v>230</v>
      </c>
      <c r="E454" s="379" t="n">
        <f aca="true">MAX(INDIRECT(CONCATENATE($E$232,E445,$E$233,E446),1))</f>
        <v>-1</v>
      </c>
      <c r="F454" s="379" t="n">
        <f aca="true">MAX(INDIRECT(CONCATENATE($E$232,F445,$E$233,F446),1))</f>
        <v>-1</v>
      </c>
      <c r="G454" s="353"/>
      <c r="H454" s="353"/>
    </row>
    <row r="455" s="349" customFormat="true" ht="15" hidden="false" customHeight="true" outlineLevel="0" collapsed="false">
      <c r="B455" s="355"/>
      <c r="C455" s="355"/>
      <c r="D455" s="355"/>
      <c r="E455" s="355"/>
      <c r="F455" s="355"/>
      <c r="G455" s="353"/>
      <c r="H455" s="353"/>
    </row>
    <row r="456" s="349" customFormat="true" ht="15" hidden="false" customHeight="true" outlineLevel="0" collapsed="false">
      <c r="B456" s="514" t="s">
        <v>274</v>
      </c>
      <c r="C456" s="514"/>
      <c r="D456" s="514"/>
      <c r="E456" s="514"/>
      <c r="F456" s="514"/>
      <c r="G456" s="515"/>
      <c r="H456" s="515"/>
    </row>
    <row r="457" s="349" customFormat="true" ht="15" hidden="true" customHeight="true" outlineLevel="0" collapsed="false">
      <c r="A457" s="23"/>
      <c r="B457" s="202" t="s">
        <v>95</v>
      </c>
      <c r="C457" s="203" t="s">
        <v>216</v>
      </c>
      <c r="D457" s="312" t="s">
        <v>238</v>
      </c>
      <c r="E457" s="222" t="str">
        <f aca="false">ADDRESS(MATCH(E458,SL_CHARTS_2012!$CG$1:$CG$39999,1),$E$465,1)</f>
        <v>$CG$9</v>
      </c>
      <c r="F457" s="222" t="str">
        <f aca="false">ADDRESS(MATCH(F458,SL_CHARTS_2012!$CG$1:$CG$39999,1),$E$465,1)</f>
        <v>$CG$9</v>
      </c>
      <c r="G457" s="222"/>
      <c r="H457" s="222"/>
    </row>
    <row r="458" s="349" customFormat="true" ht="15" hidden="false" customHeight="true" outlineLevel="0" collapsed="false">
      <c r="A458" s="23"/>
      <c r="B458" s="202"/>
      <c r="C458" s="203"/>
      <c r="D458" s="204" t="s">
        <v>239</v>
      </c>
      <c r="E458" s="350" t="n">
        <f aca="false">ROUNDUP(E$4,0)</f>
        <v>4</v>
      </c>
      <c r="F458" s="350" t="n">
        <f aca="false">ROUNDUP(F$4,0)</f>
        <v>4</v>
      </c>
      <c r="G458" s="350"/>
      <c r="H458" s="350"/>
    </row>
    <row r="459" s="349" customFormat="true" ht="15" hidden="true" customHeight="true" outlineLevel="0" collapsed="false">
      <c r="A459" s="23"/>
      <c r="B459" s="202"/>
      <c r="C459" s="203"/>
      <c r="D459" s="312" t="s">
        <v>240</v>
      </c>
      <c r="E459" s="317" t="str">
        <f aca="false">ADDRESS(MATCH(E460,SL_CHARTS_2012!$CG$1:$CG$39999,1),$E$465,1)</f>
        <v>$CG$7</v>
      </c>
      <c r="F459" s="317" t="str">
        <f aca="false">ADDRESS(MATCH(F460,SL_CHARTS_2012!$CG$1:$CG$39999,1),$E$465,1)</f>
        <v>$CG$7</v>
      </c>
      <c r="G459" s="222"/>
      <c r="H459" s="222"/>
    </row>
    <row r="460" s="349" customFormat="true" ht="15" hidden="false" customHeight="true" outlineLevel="0" collapsed="false">
      <c r="A460" s="23"/>
      <c r="B460" s="202"/>
      <c r="C460" s="203"/>
      <c r="D460" s="204" t="s">
        <v>241</v>
      </c>
      <c r="E460" s="315" t="n">
        <f aca="false">ROUNDDOWN(E$8,0)</f>
        <v>2</v>
      </c>
      <c r="F460" s="315" t="n">
        <f aca="false">ROUNDDOWN(F$8,0)</f>
        <v>2</v>
      </c>
      <c r="G460" s="516"/>
      <c r="H460" s="516"/>
    </row>
    <row r="461" s="349" customFormat="true" ht="15" hidden="true" customHeight="true" outlineLevel="0" collapsed="false">
      <c r="A461" s="23"/>
      <c r="B461" s="202"/>
      <c r="C461" s="205" t="s">
        <v>219</v>
      </c>
      <c r="D461" s="228" t="s">
        <v>238</v>
      </c>
      <c r="E461" s="230" t="str">
        <f aca="false">ADDRESS(MATCH(E462,SL_CHARTS_2012!$CG$1:$CG$39999,1),$E$465,1)</f>
        <v>$CG$9</v>
      </c>
      <c r="F461" s="230" t="str">
        <f aca="false">ADDRESS(MATCH(F462,SL_CHARTS_2012!$CG$1:$CG$39999,1),$E$465,1)</f>
        <v>$CG$9</v>
      </c>
      <c r="G461" s="265"/>
      <c r="H461" s="265"/>
    </row>
    <row r="462" s="349" customFormat="true" ht="15" hidden="false" customHeight="true" outlineLevel="0" collapsed="false">
      <c r="A462" s="23"/>
      <c r="B462" s="202"/>
      <c r="C462" s="205"/>
      <c r="D462" s="351" t="s">
        <v>217</v>
      </c>
      <c r="E462" s="352" t="n">
        <f aca="false">ROUNDUP(E$6,0)</f>
        <v>4</v>
      </c>
      <c r="F462" s="352" t="n">
        <f aca="false">ROUNDUP(F$6,0)</f>
        <v>4</v>
      </c>
      <c r="G462" s="517"/>
      <c r="H462" s="517"/>
    </row>
    <row r="463" s="349" customFormat="true" ht="15" hidden="true" customHeight="true" outlineLevel="0" collapsed="false">
      <c r="A463" s="23"/>
      <c r="B463" s="202"/>
      <c r="C463" s="205"/>
      <c r="D463" s="228" t="s">
        <v>240</v>
      </c>
      <c r="E463" s="230" t="str">
        <f aca="false">ADDRESS(MATCH(E464,SL_CHARTS_2012!$CG$1:$CG$39999,1),$E$465,1)</f>
        <v>$CG$7</v>
      </c>
      <c r="F463" s="230" t="str">
        <f aca="false">ADDRESS(MATCH(F464,SL_CHARTS_2012!$CG$1:$CG$39999,1),$E$465,1)</f>
        <v>$CG$7</v>
      </c>
      <c r="G463" s="265"/>
      <c r="H463" s="265"/>
    </row>
    <row r="464" s="349" customFormat="true" ht="15" hidden="false" customHeight="true" outlineLevel="0" collapsed="false">
      <c r="A464" s="23"/>
      <c r="B464" s="202"/>
      <c r="C464" s="205"/>
      <c r="D464" s="351" t="s">
        <v>218</v>
      </c>
      <c r="E464" s="352" t="n">
        <f aca="false">ROUNDDOWN(E$10,0)</f>
        <v>2</v>
      </c>
      <c r="F464" s="352" t="n">
        <f aca="false">ROUNDDOWN(F$10,0)</f>
        <v>2</v>
      </c>
      <c r="G464" s="517"/>
      <c r="H464" s="517"/>
    </row>
    <row r="465" s="349" customFormat="true" ht="15" hidden="true" customHeight="true" outlineLevel="0" collapsed="false">
      <c r="A465" s="23"/>
      <c r="B465" s="202"/>
      <c r="C465" s="207" t="s">
        <v>220</v>
      </c>
      <c r="D465" s="207"/>
      <c r="E465" s="208" t="n">
        <v>85</v>
      </c>
      <c r="F465" s="208"/>
      <c r="G465" s="518"/>
      <c r="H465" s="518"/>
    </row>
    <row r="466" s="349" customFormat="true" ht="15" hidden="true" customHeight="true" outlineLevel="0" collapsed="false">
      <c r="A466" s="23"/>
      <c r="B466" s="202"/>
      <c r="C466" s="209" t="s">
        <v>216</v>
      </c>
      <c r="D466" s="257" t="s">
        <v>263</v>
      </c>
      <c r="E466" s="211" t="str">
        <f aca="false">ADDRESS(MATCH(E460,SL_CHARTS_2012!$CG$1:$CG$39999,1),$E465+2,1)</f>
        <v>$CI$7</v>
      </c>
      <c r="F466" s="211" t="str">
        <f aca="false">ADDRESS(MATCH(F460,SL_CHARTS_2012!$CG$1:$CG$39999,1),$E465+2,1)</f>
        <v>$CI$7</v>
      </c>
      <c r="G466" s="211"/>
      <c r="H466" s="211"/>
    </row>
    <row r="467" s="349" customFormat="true" ht="15" hidden="true" customHeight="true" outlineLevel="0" collapsed="false">
      <c r="A467" s="23"/>
      <c r="B467" s="202"/>
      <c r="C467" s="209"/>
      <c r="D467" s="257" t="s">
        <v>264</v>
      </c>
      <c r="E467" s="211" t="str">
        <f aca="false">ADDRESS(MATCH(E458,SL_CHARTS_2012!$CG$1:$CG$39999,1),$E465+2,1)</f>
        <v>$CI$9</v>
      </c>
      <c r="F467" s="211" t="str">
        <f aca="false">ADDRESS(MATCH(F458,SL_CHARTS_2012!$CG$1:$CG$39999,1),$E465+2,1)</f>
        <v>$CI$9</v>
      </c>
      <c r="G467" s="211"/>
      <c r="H467" s="211"/>
    </row>
    <row r="468" s="349" customFormat="true" ht="15" hidden="true" customHeight="true" outlineLevel="0" collapsed="false">
      <c r="A468" s="23"/>
      <c r="B468" s="202"/>
      <c r="C468" s="209"/>
      <c r="D468" s="257" t="s">
        <v>265</v>
      </c>
      <c r="E468" s="211" t="str">
        <f aca="false">ADDRESS(MATCH(E460,SL_CHARTS_2012!$CG$1:$CG$39999,1),$E465+1,1)</f>
        <v>$CH$7</v>
      </c>
      <c r="F468" s="211" t="str">
        <f aca="false">ADDRESS(MATCH(F460,SL_CHARTS_2012!$CG$1:$CG$39999,1),$E465+1,1)</f>
        <v>$CH$7</v>
      </c>
      <c r="G468" s="211"/>
      <c r="H468" s="211"/>
    </row>
    <row r="469" s="349" customFormat="true" ht="15" hidden="true" customHeight="true" outlineLevel="0" collapsed="false">
      <c r="A469" s="23"/>
      <c r="B469" s="202"/>
      <c r="C469" s="209"/>
      <c r="D469" s="257" t="s">
        <v>266</v>
      </c>
      <c r="E469" s="211" t="str">
        <f aca="false">ADDRESS(MATCH(E458,SL_CHARTS_2012!$CG$1:$CG$39999,1),$E465+1,1)</f>
        <v>$CH$9</v>
      </c>
      <c r="F469" s="211" t="str">
        <f aca="false">ADDRESS(MATCH(F458,SL_CHARTS_2012!$CG$1:$CG$39999,1),$E465+1,1)</f>
        <v>$CH$9</v>
      </c>
      <c r="G469" s="211"/>
      <c r="H469" s="211"/>
    </row>
    <row r="470" s="349" customFormat="true" ht="15" hidden="true" customHeight="true" outlineLevel="0" collapsed="false">
      <c r="A470" s="23"/>
      <c r="B470" s="202"/>
      <c r="C470" s="209"/>
      <c r="D470" s="257" t="s">
        <v>267</v>
      </c>
      <c r="E470" s="211" t="str">
        <f aca="false">ADDRESS(MATCH(E460,SL_CHARTS_2012!$CG$1:$CG$39999,1),$E465+3,1)</f>
        <v>$CJ$7</v>
      </c>
      <c r="F470" s="211" t="str">
        <f aca="false">ADDRESS(MATCH(F460,SL_CHARTS_2012!$CG$1:$CG$39999,1),$E465+3,1)</f>
        <v>$CJ$7</v>
      </c>
      <c r="G470" s="211"/>
      <c r="H470" s="211"/>
    </row>
    <row r="471" s="349" customFormat="true" ht="15" hidden="true" customHeight="true" outlineLevel="0" collapsed="false">
      <c r="A471" s="23"/>
      <c r="B471" s="202"/>
      <c r="C471" s="209"/>
      <c r="D471" s="257" t="s">
        <v>268</v>
      </c>
      <c r="E471" s="211" t="str">
        <f aca="false">ADDRESS(MATCH(E458,SL_CHARTS_2012!$CG$1:$CG$39999,1),$E465+3,1)</f>
        <v>$CJ$9</v>
      </c>
      <c r="F471" s="211" t="str">
        <f aca="false">ADDRESS(MATCH(F458,SL_CHARTS_2012!$CG$1:$CG$39999,1),$E465+3,1)</f>
        <v>$CJ$9</v>
      </c>
      <c r="G471" s="211"/>
      <c r="H471" s="211"/>
    </row>
    <row r="472" s="349" customFormat="true" ht="15" hidden="true" customHeight="true" outlineLevel="0" collapsed="false">
      <c r="A472" s="23"/>
      <c r="B472" s="202"/>
      <c r="C472" s="205" t="s">
        <v>219</v>
      </c>
      <c r="D472" s="258" t="s">
        <v>221</v>
      </c>
      <c r="E472" s="206" t="str">
        <f aca="false">ADDRESS(MATCH(E464,SL_CHARTS_2012!$CG$1:$CG$39999,1),$E465+2,1)</f>
        <v>$CI$7</v>
      </c>
      <c r="F472" s="206" t="str">
        <f aca="false">ADDRESS(MATCH(F464,SL_CHARTS_2012!$CG$1:$CG$39999,1),$E465+2,1)</f>
        <v>$CI$7</v>
      </c>
      <c r="G472" s="206"/>
      <c r="H472" s="206"/>
    </row>
    <row r="473" s="349" customFormat="true" ht="15" hidden="true" customHeight="true" outlineLevel="0" collapsed="false">
      <c r="A473" s="23"/>
      <c r="B473" s="202"/>
      <c r="C473" s="205"/>
      <c r="D473" s="258" t="s">
        <v>222</v>
      </c>
      <c r="E473" s="206" t="str">
        <f aca="false">ADDRESS(MATCH(E462,SL_CHARTS_2012!$CG$1:$CG$39999,1),$E465+2,1)</f>
        <v>$CI$9</v>
      </c>
      <c r="F473" s="206" t="str">
        <f aca="false">ADDRESS(MATCH(F462,SL_CHARTS_2012!$CG$1:$CG$39999,1),$E465+2,1)</f>
        <v>$CI$9</v>
      </c>
      <c r="G473" s="206"/>
      <c r="H473" s="206"/>
    </row>
    <row r="474" s="349" customFormat="true" ht="15" hidden="true" customHeight="true" outlineLevel="0" collapsed="false">
      <c r="A474" s="23"/>
      <c r="B474" s="202"/>
      <c r="C474" s="205"/>
      <c r="D474" s="258" t="s">
        <v>265</v>
      </c>
      <c r="E474" s="206" t="str">
        <f aca="false">ADDRESS(MATCH(E464,SL_CHARTS_2012!$CG$1:$CG$39999,1),$E465+1,1)</f>
        <v>$CH$7</v>
      </c>
      <c r="F474" s="206" t="str">
        <f aca="false">ADDRESS(MATCH(F464,SL_CHARTS_2012!$CG$1:$CG$39999,1),$E465+1,1)</f>
        <v>$CH$7</v>
      </c>
      <c r="G474" s="206"/>
      <c r="H474" s="206"/>
    </row>
    <row r="475" s="349" customFormat="true" ht="15" hidden="true" customHeight="true" outlineLevel="0" collapsed="false">
      <c r="A475" s="23"/>
      <c r="B475" s="202"/>
      <c r="C475" s="205"/>
      <c r="D475" s="258" t="s">
        <v>266</v>
      </c>
      <c r="E475" s="206" t="str">
        <f aca="false">ADDRESS(MATCH(E462,SL_CHARTS_2012!$CG$1:$CG$39999,1),$E465+1,1)</f>
        <v>$CH$9</v>
      </c>
      <c r="F475" s="206" t="str">
        <f aca="false">ADDRESS(MATCH(F462,SL_CHARTS_2012!$CG$1:$CG$39999,1),$E465+1,1)</f>
        <v>$CH$9</v>
      </c>
      <c r="G475" s="206"/>
      <c r="H475" s="206"/>
    </row>
    <row r="476" s="349" customFormat="true" ht="15" hidden="true" customHeight="true" outlineLevel="0" collapsed="false">
      <c r="A476" s="23"/>
      <c r="B476" s="202"/>
      <c r="C476" s="205"/>
      <c r="D476" s="258" t="s">
        <v>267</v>
      </c>
      <c r="E476" s="206" t="str">
        <f aca="false">ADDRESS(MATCH(E464,SL_CHARTS_2012!$CG$1:$CG$39999,1),$E465+3,1)</f>
        <v>$CJ$7</v>
      </c>
      <c r="F476" s="206" t="str">
        <f aca="false">ADDRESS(MATCH(F464,SL_CHARTS_2012!$CG$1:$CG$39999,1),$E465+3,1)</f>
        <v>$CJ$7</v>
      </c>
      <c r="G476" s="206"/>
      <c r="H476" s="206"/>
    </row>
    <row r="477" s="349" customFormat="true" ht="15" hidden="true" customHeight="true" outlineLevel="0" collapsed="false">
      <c r="A477" s="23"/>
      <c r="B477" s="202"/>
      <c r="C477" s="205"/>
      <c r="D477" s="258" t="s">
        <v>268</v>
      </c>
      <c r="E477" s="206" t="str">
        <f aca="false">ADDRESS(MATCH(E462,SL_CHARTS_2012!$CG$1:$CG$39999,1),$E465+3,1)</f>
        <v>$CJ$9</v>
      </c>
      <c r="F477" s="206" t="str">
        <f aca="false">ADDRESS(MATCH(F462,SL_CHARTS_2012!$CG$1:$CG$39999,1),$E465+3,1)</f>
        <v>$CJ$9</v>
      </c>
      <c r="G477" s="206"/>
      <c r="H477" s="206"/>
    </row>
    <row r="478" s="349" customFormat="true" ht="15" hidden="true" customHeight="true" outlineLevel="0" collapsed="false">
      <c r="A478" s="23"/>
      <c r="B478" s="202"/>
      <c r="C478" s="207"/>
      <c r="D478" s="213" t="s">
        <v>223</v>
      </c>
      <c r="E478" s="214" t="s">
        <v>224</v>
      </c>
      <c r="F478" s="208"/>
      <c r="G478" s="208"/>
      <c r="H478" s="208"/>
    </row>
    <row r="479" s="349" customFormat="true" ht="15" hidden="true" customHeight="true" outlineLevel="0" collapsed="false">
      <c r="A479" s="23"/>
      <c r="B479" s="202"/>
      <c r="C479" s="207"/>
      <c r="D479" s="213"/>
      <c r="E479" s="214" t="s">
        <v>225</v>
      </c>
      <c r="F479" s="208"/>
      <c r="G479" s="208"/>
      <c r="H479" s="208"/>
    </row>
    <row r="480" s="349" customFormat="true" ht="15" hidden="false" customHeight="true" outlineLevel="0" collapsed="false">
      <c r="A480" s="23"/>
      <c r="B480" s="202"/>
      <c r="C480" s="215" t="s">
        <v>226</v>
      </c>
      <c r="D480" s="216" t="s">
        <v>227</v>
      </c>
      <c r="E480" s="217" t="str">
        <f aca="false">CONCATENATE(E458,E$7,E460)</f>
        <v>4-2</v>
      </c>
      <c r="F480" s="217" t="str">
        <f aca="false">CONCATENATE(F458,F$7,F460)</f>
        <v>4-2</v>
      </c>
      <c r="G480" s="217"/>
      <c r="H480" s="217"/>
    </row>
    <row r="481" s="349" customFormat="true" ht="15" hidden="false" customHeight="true" outlineLevel="0" collapsed="false">
      <c r="A481" s="23"/>
      <c r="B481" s="202"/>
      <c r="C481" s="215"/>
      <c r="D481" s="218" t="s">
        <v>228</v>
      </c>
      <c r="E481" s="218" t="n">
        <f aca="true">AVERAGE(INDIRECT(CONCATENATE($E$478,E466,$E$479,E467),1))</f>
        <v>-7.97440475</v>
      </c>
      <c r="F481" s="218" t="n">
        <f aca="true">AVERAGE(INDIRECT(CONCATENATE($E$478,F466,$E$479,F467),1))</f>
        <v>-7.97440475</v>
      </c>
      <c r="G481" s="218"/>
      <c r="H481" s="218"/>
    </row>
    <row r="482" s="349" customFormat="true" ht="15" hidden="true" customHeight="true" outlineLevel="0" collapsed="false">
      <c r="A482" s="23"/>
      <c r="B482" s="202"/>
      <c r="C482" s="215"/>
      <c r="D482" s="219" t="s">
        <v>269</v>
      </c>
      <c r="E482" s="219" t="n">
        <f aca="true">MIN(INDIRECT(CONCATENATE($E$478,E466,$E$479,E467),1))</f>
        <v>-16.93571425</v>
      </c>
      <c r="F482" s="219" t="n">
        <f aca="true">MIN(INDIRECT(CONCATENATE($E$478,F466,$E$479,F467),1))</f>
        <v>-16.93571425</v>
      </c>
      <c r="G482" s="219"/>
      <c r="H482" s="219"/>
    </row>
    <row r="483" s="349" customFormat="true" ht="15" hidden="true" customHeight="true" outlineLevel="0" collapsed="false">
      <c r="A483" s="23"/>
      <c r="B483" s="202"/>
      <c r="C483" s="215"/>
      <c r="D483" s="219" t="s">
        <v>270</v>
      </c>
      <c r="E483" s="219" t="n">
        <f aca="true">MAX(INDIRECT(CONCATENATE($E$478,E466,$E$479,E467),1))</f>
        <v>-2.7160715</v>
      </c>
      <c r="F483" s="219" t="n">
        <f aca="true">MAX(INDIRECT(CONCATENATE($E$478,F466,$E$479,F467),1))</f>
        <v>-2.7160715</v>
      </c>
      <c r="G483" s="219"/>
      <c r="H483" s="219"/>
    </row>
    <row r="484" s="349" customFormat="true" ht="15" hidden="true" customHeight="true" outlineLevel="0" collapsed="false">
      <c r="A484" s="23"/>
      <c r="B484" s="202"/>
      <c r="C484" s="215"/>
      <c r="D484" s="220" t="s">
        <v>271</v>
      </c>
      <c r="E484" s="220" t="str">
        <f aca="false">CONCATENATE($E478,E467,$E479,E466)</f>
        <v>SL_CHARTS_2012!$CI$9:$CI$7</v>
      </c>
      <c r="F484" s="220" t="str">
        <f aca="false">CONCATENATE($E478,F467,$E479,F466)</f>
        <v>SL_CHARTS_2012!$CI$9:$CI$7</v>
      </c>
      <c r="G484" s="220"/>
      <c r="H484" s="220"/>
    </row>
    <row r="485" s="349" customFormat="true" ht="15" hidden="true" customHeight="true" outlineLevel="0" collapsed="false">
      <c r="A485" s="23"/>
      <c r="B485" s="202"/>
      <c r="C485" s="215"/>
      <c r="D485" s="220" t="s">
        <v>272</v>
      </c>
      <c r="E485" s="220" t="str">
        <f aca="false">CONCATENATE($E478,E469,$E479,E468)</f>
        <v>SL_CHARTS_2012!$CH$9:$CH$7</v>
      </c>
      <c r="F485" s="220" t="str">
        <f aca="false">CONCATENATE($E478,F469,$E479,F468)</f>
        <v>SL_CHARTS_2012!$CH$9:$CH$7</v>
      </c>
      <c r="G485" s="220"/>
      <c r="H485" s="220"/>
    </row>
    <row r="486" s="349" customFormat="true" ht="15" hidden="true" customHeight="true" outlineLevel="0" collapsed="false">
      <c r="A486" s="23"/>
      <c r="B486" s="202"/>
      <c r="C486" s="215"/>
      <c r="D486" s="220" t="s">
        <v>273</v>
      </c>
      <c r="E486" s="220" t="str">
        <f aca="false">CONCATENATE($E478,E471,$E479,E470)</f>
        <v>SL_CHARTS_2012!$CJ$9:$CJ$7</v>
      </c>
      <c r="F486" s="220" t="str">
        <f aca="false">CONCATENATE($E478,F471,$E479,F470)</f>
        <v>SL_CHARTS_2012!$CJ$9:$CJ$7</v>
      </c>
      <c r="G486" s="220"/>
      <c r="H486" s="220"/>
    </row>
    <row r="487" s="349" customFormat="true" ht="15" hidden="true" customHeight="true" outlineLevel="0" collapsed="false">
      <c r="A487" s="23"/>
      <c r="B487" s="202"/>
      <c r="C487" s="215"/>
      <c r="D487" s="220" t="s">
        <v>246</v>
      </c>
      <c r="E487" s="220" t="str">
        <f aca="true">ADDRESS(MATCH(E482,INDIRECT(E484,1),0)+MATCH(E460,SL_CHARTS_2012!$CG$1:$CG$3999,1)-1,$E465+1,1,1)</f>
        <v>$CH$7</v>
      </c>
      <c r="F487" s="220" t="str">
        <f aca="true">ADDRESS(MATCH(F482,INDIRECT(F484,1),0)+MATCH(F460,SL_CHARTS_2012!$CG$1:$CG$3999,1)-1,$E465+1,1,1)</f>
        <v>$CH$7</v>
      </c>
      <c r="G487" s="220"/>
      <c r="H487" s="220"/>
    </row>
    <row r="488" s="349" customFormat="true" ht="15" hidden="true" customHeight="true" outlineLevel="0" collapsed="false">
      <c r="A488" s="23"/>
      <c r="B488" s="202"/>
      <c r="C488" s="215"/>
      <c r="D488" s="220" t="s">
        <v>248</v>
      </c>
      <c r="E488" s="220" t="str">
        <f aca="true">ADDRESS(MATCH(E483,INDIRECT(E484,1),0)+MATCH(E460,SL_CHARTS_2012!$CG$1:$CG$3999,1)-1,$E465+3,1,1)</f>
        <v>$CJ$8</v>
      </c>
      <c r="F488" s="220" t="str">
        <f aca="true">ADDRESS(MATCH(F483,INDIRECT(F484,1),0)+MATCH(F460,SL_CHARTS_2012!$CG$1:$CG$3999,1)-1,$E465+3,1,1)</f>
        <v>$CJ$8</v>
      </c>
      <c r="G488" s="220"/>
      <c r="H488" s="220"/>
    </row>
    <row r="489" s="349" customFormat="true" ht="15" hidden="false" customHeight="true" outlineLevel="0" collapsed="false">
      <c r="A489" s="23"/>
      <c r="B489" s="202"/>
      <c r="C489" s="215"/>
      <c r="D489" s="220" t="s">
        <v>233</v>
      </c>
      <c r="E489" s="222" t="n">
        <f aca="true">MIN(INDIRECT(E485))</f>
        <v>-60.5</v>
      </c>
      <c r="F489" s="222" t="n">
        <f aca="true">MIN(INDIRECT(F485))</f>
        <v>-60.5</v>
      </c>
      <c r="G489" s="222"/>
      <c r="H489" s="222"/>
    </row>
    <row r="490" s="349" customFormat="true" ht="15" hidden="false" customHeight="true" outlineLevel="0" collapsed="false">
      <c r="A490" s="23"/>
      <c r="B490" s="202"/>
      <c r="C490" s="215"/>
      <c r="D490" s="220" t="s">
        <v>234</v>
      </c>
      <c r="E490" s="222" t="n">
        <f aca="true">MAX(INDIRECT(E486))</f>
        <v>8.714286</v>
      </c>
      <c r="F490" s="222" t="n">
        <f aca="true">MAX(INDIRECT(F486))</f>
        <v>8.714286</v>
      </c>
      <c r="G490" s="222"/>
      <c r="H490" s="222"/>
    </row>
    <row r="491" s="349" customFormat="true" ht="15" hidden="false" customHeight="true" outlineLevel="0" collapsed="false">
      <c r="A491" s="23"/>
      <c r="B491" s="202"/>
      <c r="C491" s="223" t="s">
        <v>235</v>
      </c>
      <c r="D491" s="259" t="s">
        <v>227</v>
      </c>
      <c r="E491" s="260" t="str">
        <f aca="false">CONCATENATE(E462,E$7,E464)</f>
        <v>4-2</v>
      </c>
      <c r="F491" s="260" t="str">
        <f aca="false">CONCATENATE(F462,F$7,F464)</f>
        <v>4-2</v>
      </c>
      <c r="G491" s="260"/>
      <c r="H491" s="260"/>
    </row>
    <row r="492" s="349" customFormat="true" ht="15" hidden="false" customHeight="true" outlineLevel="0" collapsed="false">
      <c r="A492" s="23"/>
      <c r="B492" s="202"/>
      <c r="C492" s="223"/>
      <c r="D492" s="261" t="s">
        <v>228</v>
      </c>
      <c r="E492" s="261" t="n">
        <f aca="true">AVERAGE(INDIRECT(CONCATENATE($E$478,E472,$E$479,E473),1))</f>
        <v>-7.97440475</v>
      </c>
      <c r="F492" s="261" t="n">
        <f aca="true">AVERAGE(INDIRECT(CONCATENATE($E$478,F472,$E$479,F473),1))</f>
        <v>-7.97440475</v>
      </c>
      <c r="G492" s="261"/>
      <c r="H492" s="261"/>
    </row>
    <row r="493" s="349" customFormat="true" ht="15" hidden="true" customHeight="true" outlineLevel="0" collapsed="false">
      <c r="A493" s="23"/>
      <c r="B493" s="202"/>
      <c r="C493" s="223"/>
      <c r="D493" s="262" t="s">
        <v>269</v>
      </c>
      <c r="E493" s="262" t="n">
        <f aca="true">MIN(INDIRECT(CONCATENATE($E$478,E472,$E$479,E473),1))</f>
        <v>-16.93571425</v>
      </c>
      <c r="F493" s="262" t="n">
        <f aca="true">MIN(INDIRECT(CONCATENATE($E$478,F472,$E$479,F473),1))</f>
        <v>-16.93571425</v>
      </c>
      <c r="G493" s="262"/>
      <c r="H493" s="262"/>
    </row>
    <row r="494" s="349" customFormat="true" ht="15" hidden="true" customHeight="true" outlineLevel="0" collapsed="false">
      <c r="A494" s="23"/>
      <c r="B494" s="202"/>
      <c r="C494" s="223"/>
      <c r="D494" s="262" t="s">
        <v>270</v>
      </c>
      <c r="E494" s="262" t="n">
        <f aca="true">MAX(INDIRECT(CONCATENATE($E$478,E472,$E$479,E473),1))</f>
        <v>-2.7160715</v>
      </c>
      <c r="F494" s="262" t="n">
        <f aca="true">MAX(INDIRECT(CONCATENATE($E$478,F472,$E$479,F473),1))</f>
        <v>-2.7160715</v>
      </c>
      <c r="G494" s="262"/>
      <c r="H494" s="262"/>
    </row>
    <row r="495" s="349" customFormat="true" ht="15" hidden="true" customHeight="true" outlineLevel="0" collapsed="false">
      <c r="A495" s="23"/>
      <c r="B495" s="202"/>
      <c r="C495" s="223"/>
      <c r="D495" s="263" t="s">
        <v>271</v>
      </c>
      <c r="E495" s="263" t="str">
        <f aca="false">CONCATENATE($E478,E473,$E479,E472)</f>
        <v>SL_CHARTS_2012!$CI$9:$CI$7</v>
      </c>
      <c r="F495" s="263" t="str">
        <f aca="false">CONCATENATE($E478,F473,$E479,F472)</f>
        <v>SL_CHARTS_2012!$CI$9:$CI$7</v>
      </c>
      <c r="G495" s="263"/>
      <c r="H495" s="263"/>
    </row>
    <row r="496" s="349" customFormat="true" ht="15" hidden="true" customHeight="true" outlineLevel="0" collapsed="false">
      <c r="A496" s="23"/>
      <c r="B496" s="202"/>
      <c r="C496" s="223"/>
      <c r="D496" s="263" t="s">
        <v>272</v>
      </c>
      <c r="E496" s="263" t="str">
        <f aca="false">CONCATENATE($E478,E475,$E479,E474)</f>
        <v>SL_CHARTS_2012!$CH$9:$CH$7</v>
      </c>
      <c r="F496" s="263" t="str">
        <f aca="false">CONCATENATE($E478,F475,$E479,F474)</f>
        <v>SL_CHARTS_2012!$CH$9:$CH$7</v>
      </c>
      <c r="G496" s="263"/>
      <c r="H496" s="263"/>
    </row>
    <row r="497" s="349" customFormat="true" ht="15" hidden="true" customHeight="true" outlineLevel="0" collapsed="false">
      <c r="A497" s="23"/>
      <c r="B497" s="202"/>
      <c r="C497" s="223"/>
      <c r="D497" s="263" t="s">
        <v>273</v>
      </c>
      <c r="E497" s="263" t="str">
        <f aca="false">CONCATENATE($E478,E477,$E479,E476)</f>
        <v>SL_CHARTS_2012!$CJ$9:$CJ$7</v>
      </c>
      <c r="F497" s="263" t="str">
        <f aca="false">CONCATENATE($E478,F477,$E479,F476)</f>
        <v>SL_CHARTS_2012!$CJ$9:$CJ$7</v>
      </c>
      <c r="G497" s="263"/>
      <c r="H497" s="263"/>
    </row>
    <row r="498" s="349" customFormat="true" ht="15" hidden="true" customHeight="true" outlineLevel="0" collapsed="false">
      <c r="A498" s="23"/>
      <c r="B498" s="202"/>
      <c r="C498" s="223"/>
      <c r="D498" s="263" t="s">
        <v>246</v>
      </c>
      <c r="E498" s="263" t="str">
        <f aca="true">ADDRESS(MATCH(E493,INDIRECT(E495,1),0)+MATCH(E460,SL_CHARTS_2012!$CG$1:$CG$3999,1)-1,$E465+1,1,1)</f>
        <v>$CH$7</v>
      </c>
      <c r="F498" s="263" t="str">
        <f aca="true">ADDRESS(MATCH(F493,INDIRECT(F495,1),0)+MATCH(F460,SL_CHARTS_2012!$CG$1:$CG$3999,1)-1,$E465+1,1,1)</f>
        <v>$CH$7</v>
      </c>
      <c r="G498" s="263"/>
      <c r="H498" s="263"/>
    </row>
    <row r="499" s="349" customFormat="true" ht="15" hidden="true" customHeight="true" outlineLevel="0" collapsed="false">
      <c r="A499" s="23"/>
      <c r="B499" s="202"/>
      <c r="C499" s="223"/>
      <c r="D499" s="263" t="s">
        <v>248</v>
      </c>
      <c r="E499" s="263" t="str">
        <f aca="true">ADDRESS(MATCH(E494,INDIRECT(E495,1),0)+MATCH(E460,SL_CHARTS_2012!$CG$1:$CG$3999,1)-1,$E465+3,1,1)</f>
        <v>$CJ$8</v>
      </c>
      <c r="F499" s="263" t="str">
        <f aca="true">ADDRESS(MATCH(F494,INDIRECT(F495,1),0)+MATCH(F460,SL_CHARTS_2012!$CG$1:$CG$3999,1)-1,$E465+3,1,1)</f>
        <v>$CJ$8</v>
      </c>
      <c r="G499" s="263"/>
      <c r="H499" s="263"/>
    </row>
    <row r="500" s="349" customFormat="true" ht="15" hidden="false" customHeight="true" outlineLevel="0" collapsed="false">
      <c r="A500" s="23"/>
      <c r="B500" s="202"/>
      <c r="C500" s="223"/>
      <c r="D500" s="263" t="s">
        <v>233</v>
      </c>
      <c r="E500" s="265" t="n">
        <f aca="true">MIN(INDIRECT(E496))</f>
        <v>-60.5</v>
      </c>
      <c r="F500" s="265" t="n">
        <f aca="true">MIN(INDIRECT(F496))</f>
        <v>-60.5</v>
      </c>
      <c r="G500" s="265"/>
      <c r="H500" s="265"/>
    </row>
    <row r="501" s="349" customFormat="true" ht="15" hidden="false" customHeight="true" outlineLevel="0" collapsed="false">
      <c r="A501" s="23"/>
      <c r="B501" s="202"/>
      <c r="C501" s="223"/>
      <c r="D501" s="231" t="s">
        <v>234</v>
      </c>
      <c r="E501" s="232" t="n">
        <f aca="true">MAX(INDIRECT(E497))</f>
        <v>8.714286</v>
      </c>
      <c r="F501" s="232" t="n">
        <f aca="true">MAX(INDIRECT(F497))</f>
        <v>8.714286</v>
      </c>
      <c r="G501" s="265"/>
      <c r="H501" s="265"/>
    </row>
    <row r="502" s="349" customFormat="true" ht="15" hidden="false" customHeight="true" outlineLevel="0" collapsed="false">
      <c r="A502" s="23"/>
      <c r="B502" s="23"/>
      <c r="C502" s="23"/>
      <c r="D502" s="23"/>
      <c r="E502" s="23"/>
      <c r="F502" s="23"/>
      <c r="G502" s="353"/>
      <c r="H502" s="353"/>
    </row>
    <row r="503" s="349" customFormat="true" ht="15" hidden="false" customHeight="true" outlineLevel="0" collapsed="false">
      <c r="A503" s="23"/>
      <c r="B503" s="614" t="s">
        <v>261</v>
      </c>
      <c r="C503" s="614"/>
      <c r="D503" s="614"/>
      <c r="E503" s="614"/>
      <c r="F503" s="614"/>
      <c r="G503" s="515"/>
      <c r="H503" s="515"/>
    </row>
    <row r="504" s="349" customFormat="true" ht="15" hidden="true" customHeight="true" outlineLevel="0" collapsed="false">
      <c r="A504" s="0"/>
      <c r="B504" s="615" t="s">
        <v>262</v>
      </c>
      <c r="C504" s="203" t="s">
        <v>216</v>
      </c>
      <c r="D504" s="312" t="s">
        <v>238</v>
      </c>
      <c r="E504" s="222" t="str">
        <f aca="false">ADDRESS(MATCH(E505,SL_CHARTS_2012!$CL$1:$CL$39999,1),$E$464,1)</f>
        <v>$B$8</v>
      </c>
      <c r="F504" s="222" t="str">
        <f aca="false">ADDRESS(MATCH(F505,SL_CHARTS_2012!$CL$1:$CL$39999,1),$E$464,1)</f>
        <v>$B$8</v>
      </c>
      <c r="G504" s="222"/>
      <c r="H504" s="222"/>
    </row>
    <row r="505" s="349" customFormat="true" ht="15" hidden="false" customHeight="true" outlineLevel="0" collapsed="false">
      <c r="A505" s="0"/>
      <c r="B505" s="615"/>
      <c r="C505" s="203"/>
      <c r="D505" s="204" t="s">
        <v>239</v>
      </c>
      <c r="E505" s="350" t="n">
        <f aca="false">ROUNDUP(E$4,0)</f>
        <v>4</v>
      </c>
      <c r="F505" s="350" t="n">
        <f aca="false">ROUNDUP(F$4,0)</f>
        <v>4</v>
      </c>
      <c r="G505" s="350"/>
      <c r="H505" s="350"/>
    </row>
    <row r="506" s="349" customFormat="true" ht="15" hidden="true" customHeight="true" outlineLevel="0" collapsed="false">
      <c r="A506" s="0"/>
      <c r="B506" s="615"/>
      <c r="C506" s="203"/>
      <c r="D506" s="312" t="s">
        <v>240</v>
      </c>
      <c r="E506" s="317" t="str">
        <f aca="false">ADDRESS(MATCH(E507,SL_CHARTS_2012!$CL$1:$CL$39999,1),$E$464,1)</f>
        <v>$B$6</v>
      </c>
      <c r="F506" s="317" t="str">
        <f aca="false">ADDRESS(MATCH(F507,SL_CHARTS_2012!$CL$1:$CL$39999,1),$E$464,1)</f>
        <v>$B$6</v>
      </c>
      <c r="G506" s="222"/>
      <c r="H506" s="222"/>
    </row>
    <row r="507" s="349" customFormat="true" ht="15" hidden="false" customHeight="true" outlineLevel="0" collapsed="false">
      <c r="A507" s="0"/>
      <c r="B507" s="615"/>
      <c r="C507" s="203"/>
      <c r="D507" s="204" t="s">
        <v>241</v>
      </c>
      <c r="E507" s="315" t="n">
        <f aca="false">ROUNDDOWN(E$8,0)</f>
        <v>2</v>
      </c>
      <c r="F507" s="315" t="n">
        <f aca="false">ROUNDDOWN(F$8,0)</f>
        <v>2</v>
      </c>
      <c r="G507" s="516"/>
      <c r="H507" s="516"/>
    </row>
    <row r="508" s="349" customFormat="true" ht="15" hidden="true" customHeight="true" outlineLevel="0" collapsed="false">
      <c r="A508" s="0"/>
      <c r="B508" s="615"/>
      <c r="C508" s="205" t="s">
        <v>219</v>
      </c>
      <c r="D508" s="228" t="s">
        <v>238</v>
      </c>
      <c r="E508" s="230" t="str">
        <f aca="false">ADDRESS(MATCH(E509,SL_CHARTS_2012!$CL$1:$CL$39999,1),$E$464,1)</f>
        <v>$B$8</v>
      </c>
      <c r="F508" s="230" t="str">
        <f aca="false">ADDRESS(MATCH(F509,SL_CHARTS_2012!$CL$1:$CL$39999,1),$E$464,1)</f>
        <v>$B$8</v>
      </c>
      <c r="G508" s="265"/>
      <c r="H508" s="265"/>
    </row>
    <row r="509" s="349" customFormat="true" ht="15" hidden="false" customHeight="true" outlineLevel="0" collapsed="false">
      <c r="A509" s="0"/>
      <c r="B509" s="615"/>
      <c r="C509" s="205"/>
      <c r="D509" s="351" t="s">
        <v>217</v>
      </c>
      <c r="E509" s="352" t="n">
        <f aca="false">ROUNDUP(E$6,0)</f>
        <v>4</v>
      </c>
      <c r="F509" s="352" t="n">
        <f aca="false">ROUNDUP(F$6,0)</f>
        <v>4</v>
      </c>
      <c r="G509" s="517"/>
      <c r="H509" s="517"/>
    </row>
    <row r="510" s="349" customFormat="true" ht="15" hidden="true" customHeight="true" outlineLevel="0" collapsed="false">
      <c r="A510" s="0"/>
      <c r="B510" s="615"/>
      <c r="C510" s="205"/>
      <c r="D510" s="228" t="s">
        <v>240</v>
      </c>
      <c r="E510" s="230" t="str">
        <f aca="false">ADDRESS(MATCH(E511,SL_CHARTS_2012!$CL$1:$CL$39999,1),$E$464,1)</f>
        <v>$B$6</v>
      </c>
      <c r="F510" s="230" t="str">
        <f aca="false">ADDRESS(MATCH(F511,SL_CHARTS_2012!$CL$1:$CL$39999,1),$E$464,1)</f>
        <v>$B$6</v>
      </c>
      <c r="G510" s="265"/>
      <c r="H510" s="265"/>
    </row>
    <row r="511" s="349" customFormat="true" ht="15" hidden="false" customHeight="true" outlineLevel="0" collapsed="false">
      <c r="A511" s="0"/>
      <c r="B511" s="615"/>
      <c r="C511" s="205"/>
      <c r="D511" s="351" t="s">
        <v>218</v>
      </c>
      <c r="E511" s="352" t="n">
        <f aca="false">ROUNDDOWN(E$10,0)</f>
        <v>2</v>
      </c>
      <c r="F511" s="352" t="n">
        <f aca="false">ROUNDDOWN(F$10,0)</f>
        <v>2</v>
      </c>
      <c r="G511" s="517"/>
      <c r="H511" s="517"/>
    </row>
    <row r="512" s="349" customFormat="true" ht="15" hidden="true" customHeight="true" outlineLevel="0" collapsed="false">
      <c r="A512" s="0"/>
      <c r="B512" s="615"/>
      <c r="C512" s="207" t="s">
        <v>220</v>
      </c>
      <c r="D512" s="207"/>
      <c r="E512" s="208" t="n">
        <v>90</v>
      </c>
      <c r="F512" s="208"/>
      <c r="G512" s="518"/>
      <c r="H512" s="518"/>
    </row>
    <row r="513" s="349" customFormat="true" ht="15" hidden="true" customHeight="true" outlineLevel="0" collapsed="false">
      <c r="A513" s="0"/>
      <c r="B513" s="615"/>
      <c r="C513" s="209" t="s">
        <v>216</v>
      </c>
      <c r="D513" s="257" t="s">
        <v>263</v>
      </c>
      <c r="E513" s="211" t="str">
        <f aca="false">ADDRESS(MATCH(E507,SL_CHARTS_2012!$CL$1:$CL$39999,1),$E512+2,1)</f>
        <v>$CN$6</v>
      </c>
      <c r="F513" s="211" t="str">
        <f aca="false">ADDRESS(MATCH(F507,SL_CHARTS_2012!$CL$1:$CL$39999,1),$E512+2,1)</f>
        <v>$CN$6</v>
      </c>
      <c r="G513" s="211"/>
      <c r="H513" s="211"/>
    </row>
    <row r="514" s="349" customFormat="true" ht="15" hidden="true" customHeight="true" outlineLevel="0" collapsed="false">
      <c r="A514" s="0"/>
      <c r="B514" s="615"/>
      <c r="C514" s="209"/>
      <c r="D514" s="257" t="s">
        <v>264</v>
      </c>
      <c r="E514" s="211" t="str">
        <f aca="false">ADDRESS(MATCH(E505,SL_CHARTS_2012!$CL$1:$CL$39999,1),$E512+2,1)</f>
        <v>$CN$8</v>
      </c>
      <c r="F514" s="211" t="str">
        <f aca="false">ADDRESS(MATCH(F505,SL_CHARTS_2012!$CL$1:$CL$39999,1),$E512+2,1)</f>
        <v>$CN$8</v>
      </c>
      <c r="G514" s="211"/>
      <c r="H514" s="211"/>
    </row>
    <row r="515" s="349" customFormat="true" ht="15" hidden="true" customHeight="true" outlineLevel="0" collapsed="false">
      <c r="A515" s="0"/>
      <c r="B515" s="615"/>
      <c r="C515" s="209"/>
      <c r="D515" s="257" t="s">
        <v>265</v>
      </c>
      <c r="E515" s="211" t="str">
        <f aca="false">ADDRESS(MATCH(E507,SL_CHARTS_2012!$CL$1:$CL$39999,1),$E512+1,1)</f>
        <v>$CM$6</v>
      </c>
      <c r="F515" s="211" t="str">
        <f aca="false">ADDRESS(MATCH(F507,SL_CHARTS_2012!$CL$1:$CL$39999,1),$E512+1,1)</f>
        <v>$CM$6</v>
      </c>
      <c r="G515" s="211"/>
      <c r="H515" s="211"/>
    </row>
    <row r="516" s="349" customFormat="true" ht="15" hidden="true" customHeight="true" outlineLevel="0" collapsed="false">
      <c r="A516" s="0"/>
      <c r="B516" s="615"/>
      <c r="C516" s="209"/>
      <c r="D516" s="257" t="s">
        <v>266</v>
      </c>
      <c r="E516" s="211" t="str">
        <f aca="false">ADDRESS(MATCH(E505,SL_CHARTS_2012!$CL$1:$CL$39999,1),$E512+1,1)</f>
        <v>$CM$8</v>
      </c>
      <c r="F516" s="211" t="str">
        <f aca="false">ADDRESS(MATCH(F505,SL_CHARTS_2012!$CL$1:$CL$39999,1),$E512+1,1)</f>
        <v>$CM$8</v>
      </c>
      <c r="G516" s="211"/>
      <c r="H516" s="211"/>
    </row>
    <row r="517" s="349" customFormat="true" ht="15" hidden="true" customHeight="true" outlineLevel="0" collapsed="false">
      <c r="A517" s="0"/>
      <c r="B517" s="615"/>
      <c r="C517" s="209"/>
      <c r="D517" s="257" t="s">
        <v>267</v>
      </c>
      <c r="E517" s="211" t="str">
        <f aca="false">ADDRESS(MATCH(E507,SL_CHARTS_2012!$CL$1:$CL$39999,1),$E512+3,1)</f>
        <v>$CO$6</v>
      </c>
      <c r="F517" s="211" t="str">
        <f aca="false">ADDRESS(MATCH(F507,SL_CHARTS_2012!$CL$1:$CL$39999,1),$E512+3,1)</f>
        <v>$CO$6</v>
      </c>
      <c r="G517" s="211"/>
      <c r="H517" s="211"/>
    </row>
    <row r="518" s="349" customFormat="true" ht="15" hidden="true" customHeight="true" outlineLevel="0" collapsed="false">
      <c r="A518" s="0"/>
      <c r="B518" s="615"/>
      <c r="C518" s="209"/>
      <c r="D518" s="257" t="s">
        <v>268</v>
      </c>
      <c r="E518" s="211" t="str">
        <f aca="false">ADDRESS(MATCH(E505,SL_CHARTS_2012!$CL$1:$CL$39999,1),$E512+3,1)</f>
        <v>$CO$8</v>
      </c>
      <c r="F518" s="211" t="str">
        <f aca="false">ADDRESS(MATCH(F505,SL_CHARTS_2012!$CL$1:$CL$39999,1),$E512+3,1)</f>
        <v>$CO$8</v>
      </c>
      <c r="G518" s="211"/>
      <c r="H518" s="211"/>
    </row>
    <row r="519" s="349" customFormat="true" ht="15" hidden="true" customHeight="true" outlineLevel="0" collapsed="false">
      <c r="A519" s="0"/>
      <c r="B519" s="615"/>
      <c r="C519" s="205" t="s">
        <v>219</v>
      </c>
      <c r="D519" s="258" t="s">
        <v>221</v>
      </c>
      <c r="E519" s="206" t="str">
        <f aca="false">ADDRESS(MATCH(E511,SL_CHARTS_2012!$CL$1:$CL$39999,1),$E512+2,1)</f>
        <v>$CN$6</v>
      </c>
      <c r="F519" s="206" t="str">
        <f aca="false">ADDRESS(MATCH(F511,SL_CHARTS_2012!$CL$1:$CL$39999,1),$E512+2,1)</f>
        <v>$CN$6</v>
      </c>
      <c r="G519" s="206"/>
      <c r="H519" s="206"/>
    </row>
    <row r="520" s="349" customFormat="true" ht="15" hidden="true" customHeight="true" outlineLevel="0" collapsed="false">
      <c r="A520" s="0"/>
      <c r="B520" s="615"/>
      <c r="C520" s="205"/>
      <c r="D520" s="258" t="s">
        <v>222</v>
      </c>
      <c r="E520" s="206" t="str">
        <f aca="false">ADDRESS(MATCH(E509,SL_CHARTS_2012!$CL$1:$CL$39999,1),$E512+2,1)</f>
        <v>$CN$8</v>
      </c>
      <c r="F520" s="206" t="str">
        <f aca="false">ADDRESS(MATCH(F509,SL_CHARTS_2012!$CL$1:$CL$39999,1),$E512+2,1)</f>
        <v>$CN$8</v>
      </c>
      <c r="G520" s="206"/>
      <c r="H520" s="206"/>
    </row>
    <row r="521" s="349" customFormat="true" ht="15" hidden="true" customHeight="true" outlineLevel="0" collapsed="false">
      <c r="A521" s="0"/>
      <c r="B521" s="615"/>
      <c r="C521" s="205"/>
      <c r="D521" s="258" t="s">
        <v>265</v>
      </c>
      <c r="E521" s="206" t="str">
        <f aca="false">ADDRESS(MATCH(E511,SL_CHARTS_2012!$CL$1:$CL$39999,1),$E512+1,1)</f>
        <v>$CM$6</v>
      </c>
      <c r="F521" s="206" t="str">
        <f aca="false">ADDRESS(MATCH(F511,SL_CHARTS_2012!$CL$1:$CL$39999,1),$E512+1,1)</f>
        <v>$CM$6</v>
      </c>
      <c r="G521" s="206"/>
      <c r="H521" s="206"/>
    </row>
    <row r="522" s="349" customFormat="true" ht="15" hidden="true" customHeight="true" outlineLevel="0" collapsed="false">
      <c r="A522" s="0"/>
      <c r="B522" s="615"/>
      <c r="C522" s="205"/>
      <c r="D522" s="258" t="s">
        <v>266</v>
      </c>
      <c r="E522" s="206" t="str">
        <f aca="false">ADDRESS(MATCH(E509,SL_CHARTS_2012!$CL$1:$CL$39999,1),$E512+1,1)</f>
        <v>$CM$8</v>
      </c>
      <c r="F522" s="206" t="str">
        <f aca="false">ADDRESS(MATCH(F509,SL_CHARTS_2012!$CL$1:$CL$39999,1),$E512+1,1)</f>
        <v>$CM$8</v>
      </c>
      <c r="G522" s="206"/>
      <c r="H522" s="206"/>
    </row>
    <row r="523" s="349" customFormat="true" ht="15" hidden="true" customHeight="true" outlineLevel="0" collapsed="false">
      <c r="A523" s="0"/>
      <c r="B523" s="615"/>
      <c r="C523" s="205"/>
      <c r="D523" s="258" t="s">
        <v>267</v>
      </c>
      <c r="E523" s="206" t="str">
        <f aca="false">ADDRESS(MATCH(E511,SL_CHARTS_2012!$CL$1:$CL$39999,1),$E512+3,1)</f>
        <v>$CO$6</v>
      </c>
      <c r="F523" s="206" t="str">
        <f aca="false">ADDRESS(MATCH(F511,SL_CHARTS_2012!$CL$1:$CL$39999,1),$E512+3,1)</f>
        <v>$CO$6</v>
      </c>
      <c r="G523" s="206"/>
      <c r="H523" s="206"/>
    </row>
    <row r="524" s="349" customFormat="true" ht="15" hidden="true" customHeight="true" outlineLevel="0" collapsed="false">
      <c r="A524" s="0"/>
      <c r="B524" s="615"/>
      <c r="C524" s="205"/>
      <c r="D524" s="258" t="s">
        <v>268</v>
      </c>
      <c r="E524" s="206" t="str">
        <f aca="false">ADDRESS(MATCH(E509,SL_CHARTS_2012!$CL$1:$CL$39999,1),$E512+3,1)</f>
        <v>$CO$8</v>
      </c>
      <c r="F524" s="206" t="str">
        <f aca="false">ADDRESS(MATCH(F509,SL_CHARTS_2012!$CL$1:$CL$39999,1),$E512+3,1)</f>
        <v>$CO$8</v>
      </c>
      <c r="G524" s="206"/>
      <c r="H524" s="206"/>
    </row>
    <row r="525" s="349" customFormat="true" ht="15" hidden="true" customHeight="true" outlineLevel="0" collapsed="false">
      <c r="A525" s="0"/>
      <c r="B525" s="615"/>
      <c r="C525" s="207"/>
      <c r="D525" s="213" t="s">
        <v>223</v>
      </c>
      <c r="E525" s="214" t="s">
        <v>224</v>
      </c>
      <c r="F525" s="208"/>
      <c r="G525" s="208"/>
      <c r="H525" s="208"/>
    </row>
    <row r="526" s="349" customFormat="true" ht="15" hidden="true" customHeight="true" outlineLevel="0" collapsed="false">
      <c r="A526" s="0"/>
      <c r="B526" s="615"/>
      <c r="C526" s="207"/>
      <c r="D526" s="213"/>
      <c r="E526" s="214" t="s">
        <v>225</v>
      </c>
      <c r="F526" s="208"/>
      <c r="G526" s="208"/>
      <c r="H526" s="208"/>
    </row>
    <row r="527" s="349" customFormat="true" ht="15" hidden="false" customHeight="true" outlineLevel="0" collapsed="false">
      <c r="A527" s="353"/>
      <c r="B527" s="615"/>
      <c r="C527" s="215" t="s">
        <v>226</v>
      </c>
      <c r="D527" s="216" t="s">
        <v>227</v>
      </c>
      <c r="E527" s="217" t="str">
        <f aca="false">CONCATENATE(E505,E$7,E507)</f>
        <v>4-2</v>
      </c>
      <c r="F527" s="217" t="str">
        <f aca="false">CONCATENATE(F505,F$7,F507)</f>
        <v>4-2</v>
      </c>
      <c r="G527" s="217"/>
      <c r="H527" s="217"/>
    </row>
    <row r="528" s="349" customFormat="true" ht="15" hidden="false" customHeight="true" outlineLevel="0" collapsed="false">
      <c r="A528" s="353"/>
      <c r="B528" s="615"/>
      <c r="C528" s="215"/>
      <c r="D528" s="218" t="s">
        <v>228</v>
      </c>
      <c r="E528" s="218" t="n">
        <f aca="true">AVERAGE(INDIRECT(CONCATENATE($E$525,E513,$E$526,E514),1))</f>
        <v>5.325</v>
      </c>
      <c r="F528" s="218" t="n">
        <f aca="true">AVERAGE(INDIRECT(CONCATENATE($E$525,F513,$E$526,F514),1))</f>
        <v>5.325</v>
      </c>
      <c r="G528" s="218"/>
      <c r="H528" s="218"/>
    </row>
    <row r="529" s="349" customFormat="true" ht="15" hidden="true" customHeight="true" outlineLevel="0" collapsed="false">
      <c r="A529" s="353"/>
      <c r="B529" s="615"/>
      <c r="C529" s="215"/>
      <c r="D529" s="219" t="s">
        <v>269</v>
      </c>
      <c r="E529" s="219" t="n">
        <f aca="true">MIN(INDIRECT(CONCATENATE($E$525,E513,$E$526,E514),1))</f>
        <v>3.55</v>
      </c>
      <c r="F529" s="219" t="n">
        <f aca="true">MIN(INDIRECT(CONCATENATE($E$525,F513,$E$526,F514),1))</f>
        <v>3.55</v>
      </c>
      <c r="G529" s="219"/>
      <c r="H529" s="219"/>
    </row>
    <row r="530" s="349" customFormat="true" ht="15" hidden="true" customHeight="true" outlineLevel="0" collapsed="false">
      <c r="A530" s="353"/>
      <c r="B530" s="615"/>
      <c r="C530" s="215"/>
      <c r="D530" s="219" t="s">
        <v>270</v>
      </c>
      <c r="E530" s="219" t="n">
        <f aca="true">MAX(INDIRECT(CONCATENATE($E$525,E513,$E$526,E514),1))</f>
        <v>7.1</v>
      </c>
      <c r="F530" s="219" t="n">
        <f aca="true">MAX(INDIRECT(CONCATENATE($E$525,F513,$E$526,F514),1))</f>
        <v>7.1</v>
      </c>
      <c r="G530" s="219"/>
      <c r="H530" s="219"/>
    </row>
    <row r="531" s="349" customFormat="true" ht="15" hidden="true" customHeight="true" outlineLevel="0" collapsed="false">
      <c r="A531" s="0"/>
      <c r="B531" s="615"/>
      <c r="C531" s="215"/>
      <c r="D531" s="220" t="s">
        <v>271</v>
      </c>
      <c r="E531" s="220" t="str">
        <f aca="false">CONCATENATE($E525,E514,$E526,E513)</f>
        <v>SL_CHARTS_2012!$CN$8:$CN$6</v>
      </c>
      <c r="F531" s="220" t="str">
        <f aca="false">CONCATENATE($E525,F514,$E526,F513)</f>
        <v>SL_CHARTS_2012!$CN$8:$CN$6</v>
      </c>
      <c r="G531" s="220"/>
      <c r="H531" s="220"/>
    </row>
    <row r="532" s="349" customFormat="true" ht="15" hidden="true" customHeight="true" outlineLevel="0" collapsed="false">
      <c r="A532" s="0"/>
      <c r="B532" s="615"/>
      <c r="C532" s="215"/>
      <c r="D532" s="220" t="s">
        <v>272</v>
      </c>
      <c r="E532" s="220" t="str">
        <f aca="false">CONCATENATE($E525,E516,$E526,E515)</f>
        <v>SL_CHARTS_2012!$CM$8:$CM$6</v>
      </c>
      <c r="F532" s="220" t="str">
        <f aca="false">CONCATENATE($E525,F516,$E526,F515)</f>
        <v>SL_CHARTS_2012!$CM$8:$CM$6</v>
      </c>
      <c r="G532" s="220"/>
      <c r="H532" s="220"/>
    </row>
    <row r="533" s="349" customFormat="true" ht="15" hidden="true" customHeight="true" outlineLevel="0" collapsed="false">
      <c r="A533" s="0"/>
      <c r="B533" s="615"/>
      <c r="C533" s="215"/>
      <c r="D533" s="220" t="s">
        <v>273</v>
      </c>
      <c r="E533" s="220" t="str">
        <f aca="false">CONCATENATE($E525,E518,$E526,E517)</f>
        <v>SL_CHARTS_2012!$CO$8:$CO$6</v>
      </c>
      <c r="F533" s="220" t="str">
        <f aca="false">CONCATENATE($E525,F518,$E526,F517)</f>
        <v>SL_CHARTS_2012!$CO$8:$CO$6</v>
      </c>
      <c r="G533" s="220"/>
      <c r="H533" s="220"/>
    </row>
    <row r="534" s="349" customFormat="true" ht="15" hidden="true" customHeight="true" outlineLevel="0" collapsed="false">
      <c r="A534" s="0"/>
      <c r="B534" s="615"/>
      <c r="C534" s="215"/>
      <c r="D534" s="220" t="s">
        <v>246</v>
      </c>
      <c r="E534" s="220" t="str">
        <f aca="true">ADDRESS(MATCH(E529,INDIRECT(E531,1),0)+MATCH(E507,SL_CHARTS_2012!$CL$1:$CL$3999,1)-1,$E512+1,1,1)</f>
        <v>$CM$6</v>
      </c>
      <c r="F534" s="220" t="str">
        <f aca="true">ADDRESS(MATCH(F529,INDIRECT(F531,1),0)+MATCH(F507,SL_CHARTS_2012!$CL$1:$CL$3999,1)-1,$E512+1,1,1)</f>
        <v>$CM$6</v>
      </c>
      <c r="G534" s="220"/>
      <c r="H534" s="220"/>
    </row>
    <row r="535" s="349" customFormat="true" ht="15" hidden="true" customHeight="true" outlineLevel="0" collapsed="false">
      <c r="A535" s="0"/>
      <c r="B535" s="615"/>
      <c r="C535" s="215"/>
      <c r="D535" s="220" t="s">
        <v>248</v>
      </c>
      <c r="E535" s="220" t="str">
        <f aca="true">ADDRESS(MATCH(E530,INDIRECT(E531,1),0)+MATCH(E507,SL_CHARTS_2012!$CL$1:$CL$3999,1)-1,$E512+3,1,1)</f>
        <v>$CO$8</v>
      </c>
      <c r="F535" s="220" t="str">
        <f aca="true">ADDRESS(MATCH(F530,INDIRECT(F531,1),0)+MATCH(F507,SL_CHARTS_2012!$CL$1:$CL$3999,1)-1,$E512+3,1,1)</f>
        <v>$CO$8</v>
      </c>
      <c r="G535" s="220"/>
      <c r="H535" s="220"/>
    </row>
    <row r="536" s="349" customFormat="true" ht="15" hidden="false" customHeight="true" outlineLevel="0" collapsed="false">
      <c r="A536" s="0"/>
      <c r="B536" s="615"/>
      <c r="C536" s="215"/>
      <c r="D536" s="220" t="s">
        <v>233</v>
      </c>
      <c r="E536" s="222" t="n">
        <f aca="true">MIN(INDIRECT(E532))</f>
        <v>2.5</v>
      </c>
      <c r="F536" s="222" t="n">
        <f aca="true">MIN(INDIRECT(F532))</f>
        <v>2.5</v>
      </c>
      <c r="G536" s="222"/>
      <c r="H536" s="222"/>
    </row>
    <row r="537" s="349" customFormat="true" ht="15" hidden="false" customHeight="true" outlineLevel="0" collapsed="false">
      <c r="A537" s="0"/>
      <c r="B537" s="615"/>
      <c r="C537" s="215"/>
      <c r="D537" s="220" t="s">
        <v>234</v>
      </c>
      <c r="E537" s="222" t="n">
        <f aca="true">MAX(INDIRECT(E533))</f>
        <v>9.2</v>
      </c>
      <c r="F537" s="222" t="n">
        <f aca="true">MAX(INDIRECT(F533))</f>
        <v>9.2</v>
      </c>
      <c r="G537" s="222"/>
      <c r="H537" s="222"/>
    </row>
    <row r="538" s="349" customFormat="true" ht="15" hidden="false" customHeight="true" outlineLevel="0" collapsed="false">
      <c r="A538" s="0"/>
      <c r="B538" s="615"/>
      <c r="C538" s="223" t="s">
        <v>235</v>
      </c>
      <c r="D538" s="259" t="s">
        <v>227</v>
      </c>
      <c r="E538" s="260" t="str">
        <f aca="false">CONCATENATE(E509,E$7,E511)</f>
        <v>4-2</v>
      </c>
      <c r="F538" s="260" t="str">
        <f aca="false">CONCATENATE(F509,F$7,F511)</f>
        <v>4-2</v>
      </c>
      <c r="G538" s="260"/>
      <c r="H538" s="260"/>
    </row>
    <row r="539" s="349" customFormat="true" ht="15" hidden="false" customHeight="true" outlineLevel="0" collapsed="false">
      <c r="A539" s="0"/>
      <c r="B539" s="615"/>
      <c r="C539" s="223"/>
      <c r="D539" s="261" t="s">
        <v>228</v>
      </c>
      <c r="E539" s="261" t="n">
        <f aca="true">AVERAGE(INDIRECT(CONCATENATE($E$525,E519,$E$526,E520),1))</f>
        <v>5.325</v>
      </c>
      <c r="F539" s="261" t="n">
        <f aca="true">AVERAGE(INDIRECT(CONCATENATE($E$525,F519,$E$526,F520),1))</f>
        <v>5.325</v>
      </c>
      <c r="G539" s="261"/>
      <c r="H539" s="261"/>
    </row>
    <row r="540" s="349" customFormat="true" ht="15" hidden="true" customHeight="true" outlineLevel="0" collapsed="false">
      <c r="A540" s="0"/>
      <c r="B540" s="615"/>
      <c r="C540" s="223"/>
      <c r="D540" s="262" t="s">
        <v>269</v>
      </c>
      <c r="E540" s="262" t="n">
        <f aca="true">MIN(INDIRECT(CONCATENATE($E$525,E519,$E$526,E520),1))</f>
        <v>3.55</v>
      </c>
      <c r="F540" s="262" t="n">
        <f aca="true">MIN(INDIRECT(CONCATENATE($E$525,F519,$E$526,F520),1))</f>
        <v>3.55</v>
      </c>
      <c r="G540" s="262"/>
      <c r="H540" s="262"/>
    </row>
    <row r="541" s="349" customFormat="true" ht="15" hidden="true" customHeight="true" outlineLevel="0" collapsed="false">
      <c r="A541" s="0"/>
      <c r="B541" s="615"/>
      <c r="C541" s="223"/>
      <c r="D541" s="262" t="s">
        <v>270</v>
      </c>
      <c r="E541" s="262" t="n">
        <f aca="true">MAX(INDIRECT(CONCATENATE($E$525,E519,$E$526,E520),1))</f>
        <v>7.1</v>
      </c>
      <c r="F541" s="262" t="n">
        <f aca="true">MAX(INDIRECT(CONCATENATE($E$525,F519,$E$526,F520),1))</f>
        <v>7.1</v>
      </c>
      <c r="G541" s="262"/>
      <c r="H541" s="262"/>
    </row>
    <row r="542" customFormat="false" ht="15" hidden="true" customHeight="true" outlineLevel="0" collapsed="false">
      <c r="B542" s="615"/>
      <c r="C542" s="223"/>
      <c r="D542" s="263" t="s">
        <v>271</v>
      </c>
      <c r="E542" s="263" t="str">
        <f aca="false">CONCATENATE($E525,E520,$E526,E519)</f>
        <v>SL_CHARTS_2012!$CN$8:$CN$6</v>
      </c>
      <c r="F542" s="263" t="str">
        <f aca="false">CONCATENATE($E525,F520,$E526,F519)</f>
        <v>SL_CHARTS_2012!$CN$8:$CN$6</v>
      </c>
      <c r="G542" s="263"/>
      <c r="H542" s="263"/>
    </row>
    <row r="543" customFormat="false" ht="15" hidden="true" customHeight="true" outlineLevel="0" collapsed="false">
      <c r="B543" s="615"/>
      <c r="C543" s="223"/>
      <c r="D543" s="263" t="s">
        <v>272</v>
      </c>
      <c r="E543" s="263" t="str">
        <f aca="false">CONCATENATE($E525,E522,$E526,E521)</f>
        <v>SL_CHARTS_2012!$CM$8:$CM$6</v>
      </c>
      <c r="F543" s="263" t="str">
        <f aca="false">CONCATENATE($E525,F522,$E526,F521)</f>
        <v>SL_CHARTS_2012!$CM$8:$CM$6</v>
      </c>
      <c r="G543" s="263"/>
      <c r="H543" s="263"/>
    </row>
    <row r="544" customFormat="false" ht="15" hidden="true" customHeight="true" outlineLevel="0" collapsed="false">
      <c r="B544" s="615"/>
      <c r="C544" s="223"/>
      <c r="D544" s="263" t="s">
        <v>273</v>
      </c>
      <c r="E544" s="263" t="str">
        <f aca="false">CONCATENATE($E525,E524,$E526,E523)</f>
        <v>SL_CHARTS_2012!$CO$8:$CO$6</v>
      </c>
      <c r="F544" s="263" t="str">
        <f aca="false">CONCATENATE($E525,F524,$E526,F523)</f>
        <v>SL_CHARTS_2012!$CO$8:$CO$6</v>
      </c>
      <c r="G544" s="263"/>
      <c r="H544" s="263"/>
    </row>
    <row r="545" customFormat="false" ht="15" hidden="true" customHeight="true" outlineLevel="0" collapsed="false">
      <c r="B545" s="615"/>
      <c r="C545" s="223"/>
      <c r="D545" s="263" t="s">
        <v>246</v>
      </c>
      <c r="E545" s="263" t="str">
        <f aca="true">ADDRESS(MATCH(E540,INDIRECT(E542,1),0)+MATCH(E507,SL_CHARTS_2012!$CL$1:$CL$3999,1)-1,$E512+1,1,1)</f>
        <v>$CM$6</v>
      </c>
      <c r="F545" s="263" t="str">
        <f aca="true">ADDRESS(MATCH(F540,INDIRECT(F542,1),0)+MATCH(F507,SL_CHARTS_2012!$CL$1:$CL$3999,1)-1,$E512+1,1,1)</f>
        <v>$CM$6</v>
      </c>
      <c r="G545" s="263"/>
      <c r="H545" s="263"/>
    </row>
    <row r="546" customFormat="false" ht="15" hidden="true" customHeight="true" outlineLevel="0" collapsed="false">
      <c r="B546" s="615"/>
      <c r="C546" s="223"/>
      <c r="D546" s="263" t="s">
        <v>248</v>
      </c>
      <c r="E546" s="263" t="str">
        <f aca="true">ADDRESS(MATCH(E541,INDIRECT(E542,1),0)+MATCH(E507,SL_CHARTS_2012!$CL$1:$CL$3999,1)-1,$E512+3,1,1)</f>
        <v>$CO$8</v>
      </c>
      <c r="F546" s="263" t="str">
        <f aca="true">ADDRESS(MATCH(F541,INDIRECT(F542,1),0)+MATCH(F507,SL_CHARTS_2012!$CL$1:$CL$3999,1)-1,$E512+3,1,1)</f>
        <v>$CO$8</v>
      </c>
      <c r="G546" s="263"/>
      <c r="H546" s="263"/>
    </row>
    <row r="547" customFormat="false" ht="15" hidden="false" customHeight="true" outlineLevel="0" collapsed="false">
      <c r="B547" s="615"/>
      <c r="C547" s="223"/>
      <c r="D547" s="263" t="s">
        <v>233</v>
      </c>
      <c r="E547" s="265" t="n">
        <f aca="true">MIN(INDIRECT(E543))</f>
        <v>2.5</v>
      </c>
      <c r="F547" s="265" t="n">
        <f aca="true">MIN(INDIRECT(F543))</f>
        <v>2.5</v>
      </c>
      <c r="G547" s="265"/>
      <c r="H547" s="265"/>
    </row>
    <row r="548" customFormat="false" ht="15" hidden="false" customHeight="true" outlineLevel="0" collapsed="false">
      <c r="B548" s="615"/>
      <c r="C548" s="223"/>
      <c r="D548" s="231" t="s">
        <v>234</v>
      </c>
      <c r="E548" s="232" t="n">
        <f aca="true">MAX(INDIRECT(E544))</f>
        <v>9.2</v>
      </c>
      <c r="F548" s="232" t="n">
        <f aca="true">MAX(INDIRECT(F544))</f>
        <v>9.2</v>
      </c>
      <c r="G548" s="265"/>
      <c r="H548" s="265"/>
    </row>
    <row r="549" customFormat="false" ht="15" hidden="false" customHeight="true" outlineLevel="0" collapsed="false">
      <c r="B549" s="355"/>
      <c r="C549" s="355"/>
      <c r="D549" s="355"/>
      <c r="E549" s="355"/>
      <c r="F549" s="355"/>
      <c r="G549" s="353"/>
      <c r="H549" s="353"/>
    </row>
    <row r="550" customFormat="false" ht="15" hidden="false" customHeight="true" outlineLevel="0" collapsed="false">
      <c r="B550" s="169" t="s">
        <v>83</v>
      </c>
      <c r="C550" s="169"/>
      <c r="D550" s="169"/>
      <c r="E550" s="169"/>
      <c r="F550" s="169"/>
    </row>
    <row r="551" customFormat="false" ht="15" hidden="false" customHeight="true" outlineLevel="0" collapsed="false">
      <c r="B551" s="394" t="s">
        <v>275</v>
      </c>
      <c r="C551" s="291" t="s">
        <v>216</v>
      </c>
      <c r="D551" s="395" t="s">
        <v>238</v>
      </c>
      <c r="E551" s="397" t="str">
        <f aca="true">IF(INDIRECT(CONCATENATE($E$560,ADDRESS(MATCH(E4,SL_CHARTS_2012!$BO$1:$BO$39999,1),$E$559,1)))=E4,ADDRESS(MATCH(E4,SL_CHARTS_2012!$BO$1:$BO$39999,1),$E$559,1), IF(INDIRECT(CONCATENATE($E$560,ADDRESS(MATCH(E4,SL_CHARTS_2012!$BO$1:$BO$39999,1),$E$559,1)))&lt;E4, ADDRESS(MATCH(E4,SL_CHARTS_2012!$BO$1:$BO$39999,1)+1,$E$559,1), ADDRESS(MATCH(E4,SL_CHARTS_2012!$BO$1:$BO$39999,1),$E$559,1)))</f>
        <v>$BO$1774</v>
      </c>
      <c r="F551" s="397" t="str">
        <f aca="true">IF(INDIRECT(CONCATENATE($E$560,ADDRESS(MATCH(F4,SL_CHARTS_2012!$BO$1:$BO$39999,1),$E$559,1)))=F4,ADDRESS(MATCH(F4,SL_CHARTS_2012!$BO$1:$BO$39999,1),$E$559,1), IF(INDIRECT(CONCATENATE($E$560,ADDRESS(MATCH(F4,SL_CHARTS_2012!$BO$1:$BO$39999,1),$E$559,1)))&lt;F4, ADDRESS(MATCH(F4,SL_CHARTS_2012!$BO$1:$BO$39999,1)+1,$E$559,1), ADDRESS(MATCH(F4,SL_CHARTS_2012!$BO$1:$BO$39999,1),$E$559,1)))</f>
        <v>$BO$1774</v>
      </c>
    </row>
    <row r="552" customFormat="false" ht="15" hidden="false" customHeight="true" outlineLevel="0" collapsed="false">
      <c r="B552" s="394"/>
      <c r="C552" s="291"/>
      <c r="D552" s="204" t="s">
        <v>239</v>
      </c>
      <c r="E552" s="315" t="n">
        <f aca="true">INDIRECT(CONCATENATE($E$560,IF(INDIRECT(CONCATENATE($E$560,ADDRESS(MATCH(E4,SL_CHARTS_2012!$BO$1:$BO$39999,1),$E$559,1)))=E4,ADDRESS(MATCH(E4,SL_CHARTS_2012!$BO$1:$BO$39999,1),$E$559,1),IF(INDIRECT(CONCATENATE($E$560,ADDRESS(MATCH(E4,SL_CHARTS_2012!$BO$1:$BO$39999,1),$E$559,1)))&lt;E4,ADDRESS(MATCH(E4,SL_CHARTS_2012!$BO$1:$BO$39999,1)+1,$E$559,1),ADDRESS(MATCH(E4,SL_CHARTS_2012!$BO$1:$BO$39999,1),$E$559,1)))))</f>
        <v>3.6</v>
      </c>
      <c r="F552" s="315" t="n">
        <f aca="true">INDIRECT(CONCATENATE($E$560,IF(INDIRECT(CONCATENATE($E$560,ADDRESS(MATCH(F4,SL_CHARTS_2012!$BO$1:$BO$39999,1),$E$559,1)))=F4,ADDRESS(MATCH(F4,SL_CHARTS_2012!$BO$1:$BO$39999,1),$E$559,1),IF(INDIRECT(CONCATENATE($E$560,ADDRESS(MATCH(F4,SL_CHARTS_2012!$BO$1:$BO$39999,1),$E$559,1)))&lt;F4,ADDRESS(MATCH(F4,SL_CHARTS_2012!$BO$1:$BO$39999,1)+1,$E$559,1),ADDRESS(MATCH(F4,SL_CHARTS_2012!$BO$1:$BO$39999,1),$E$559,1)))))</f>
        <v>3.6</v>
      </c>
    </row>
    <row r="553" customFormat="false" ht="15" hidden="false" customHeight="true" outlineLevel="0" collapsed="false">
      <c r="B553" s="394"/>
      <c r="C553" s="291"/>
      <c r="D553" s="312" t="s">
        <v>240</v>
      </c>
      <c r="E553" s="317" t="str">
        <f aca="true">IF(INDIRECT(CONCATENATE($E$560,ADDRESS(MATCH(E8,SL_CHARTS_2012!$BO$1:$BO$39999,1),$E$559,1)))=E8,ADDRESS(MATCH(E8,SL_CHARTS_2012!$BO$1:$BO$39999,1),$E$559,1),IF(INDIRECT(CONCATENATE($E$560,ADDRESS(MATCH(E8,SL_CHARTS_2012!$BO$1:$BO$39999,1),$E$559,1)))&gt;E8, ADDRESS(MATCH(E8,SL_CHARTS_2012!$BO$1:$BO$39999,1)-1,$E$559,1), ADDRESS(MATCH(E8,SL_CHARTS_2012!$BO$1:$BO$39999,1),$E$559,1)))</f>
        <v>$BO$1489</v>
      </c>
      <c r="F553" s="317" t="str">
        <f aca="true">IF(INDIRECT(CONCATENATE($E$560,ADDRESS(MATCH(F8,SL_CHARTS_2012!$BO$1:$BO$39999,1),$E$559,1)))=F8,ADDRESS(MATCH(F8,SL_CHARTS_2012!$BO$1:$BO$39999,1),$E$559,1),IF(INDIRECT(CONCATENATE($E$560,ADDRESS(MATCH(F8,SL_CHARTS_2012!$BO$1:$BO$39999,1),$E$559,1)))&gt;F8, ADDRESS(MATCH(F8,SL_CHARTS_2012!$BO$1:$BO$39999,1)-1,$E$559,1), ADDRESS(MATCH(F8,SL_CHARTS_2012!$BO$1:$BO$39999,1),$E$559,1)))</f>
        <v>$BO$1489</v>
      </c>
    </row>
    <row r="554" customFormat="false" ht="15" hidden="false" customHeight="true" outlineLevel="0" collapsed="false">
      <c r="B554" s="394"/>
      <c r="C554" s="291"/>
      <c r="D554" s="204" t="s">
        <v>241</v>
      </c>
      <c r="E554" s="315" t="n">
        <f aca="true">INDIRECT(CONCATENATE($E$560,IF(INDIRECT(CONCATENATE($E$560,ADDRESS(MATCH(E8,SL_CHARTS_2012!$BO$1:$BO$39999,1),$E$559,1)))=E8,ADDRESS(MATCH(E8,SL_CHARTS_2012!$BO$1:$BO$39999,1),$E$559,1),IF(INDIRECT(CONCATENATE($E$560,ADDRESS(MATCH(E8,SL_CHARTS_2012!$BO$1:$BO$39999,1),$E$559,1)))&gt;E8,ADDRESS(MATCH(E8,SL_CHARTS_2012!$BO$1:$BO$39999,1)-1,$E$559,1),ADDRESS(MATCH(E8,SL_CHARTS_2012!$BO$1:$BO$39999,1),$E$559,1)))))</f>
        <v>2.5875</v>
      </c>
      <c r="F554" s="315" t="n">
        <f aca="true">INDIRECT(CONCATENATE($E$560,IF(INDIRECT(CONCATENATE($E$560,ADDRESS(MATCH(F8,SL_CHARTS_2012!$BO$1:$BO$39999,1),$E$559,1)))=F8,ADDRESS(MATCH(F8,SL_CHARTS_2012!$BO$1:$BO$39999,1),$E$559,1),IF(INDIRECT(CONCATENATE($E$560,ADDRESS(MATCH(F8,SL_CHARTS_2012!$BO$1:$BO$39999,1),$E$559,1)))&gt;F8,ADDRESS(MATCH(F8,SL_CHARTS_2012!$BO$1:$BO$39999,1)-1,$E$559,1),ADDRESS(MATCH(F8,SL_CHARTS_2012!$BO$1:$BO$39999,1),$E$559,1)))))</f>
        <v>2.5875</v>
      </c>
    </row>
    <row r="555" customFormat="false" ht="15" hidden="false" customHeight="true" outlineLevel="0" collapsed="false">
      <c r="B555" s="394"/>
      <c r="C555" s="205" t="s">
        <v>219</v>
      </c>
      <c r="D555" s="228" t="s">
        <v>238</v>
      </c>
      <c r="E555" s="230" t="str">
        <f aca="true">IF(INDIRECT(CONCATENATE($E$560,ADDRESS(MATCH(E6,SL_CHARTS_2012!$BO$1:$BO$39999,1),$E$559,1)))=E6,ADDRESS(MATCH(E6,SL_CHARTS_2012!$BO$1:$BO$39999,1),$E$559,1), IF(INDIRECT(CONCATENATE($E$560,ADDRESS(MATCH(E6,SL_CHARTS_2012!$BO$1:$BO$39999,1),$E$559,1)))&lt;E6, ADDRESS(MATCH(E6,SL_CHARTS_2012!$BO$1:$BO$39999,1)+1,$E$559,1), ADDRESS(MATCH(E6,SL_CHARTS_2012!$BO$1:$BO$39999,1),$E$559,1)))</f>
        <v>$BO$1774</v>
      </c>
      <c r="F555" s="230" t="str">
        <f aca="true">IF(INDIRECT(CONCATENATE($E$560,ADDRESS(MATCH(F6,SL_CHARTS_2012!$BO$1:$BO$39999,1),$E$559,1)))=F6,ADDRESS(MATCH(F6,SL_CHARTS_2012!$BO$1:$BO$39999,1),$E$559,1), IF(INDIRECT(CONCATENATE($E$560,ADDRESS(MATCH(F6,SL_CHARTS_2012!$BO$1:$BO$39999,1),$E$559,1)))&lt;F6, ADDRESS(MATCH(F6,SL_CHARTS_2012!$BO$1:$BO$39999,1)+1,$E$559,1), ADDRESS(MATCH(F6,SL_CHARTS_2012!$BO$1:$BO$39999,1),$E$559,1)))</f>
        <v>$BO$1774</v>
      </c>
    </row>
    <row r="556" customFormat="false" ht="15" hidden="false" customHeight="true" outlineLevel="0" collapsed="false">
      <c r="B556" s="394"/>
      <c r="C556" s="205"/>
      <c r="D556" s="351" t="s">
        <v>217</v>
      </c>
      <c r="E556" s="352" t="n">
        <f aca="true">INDIRECT(CONCATENATE($E$137,IF(INDIRECT(CONCATENATE($E$560,ADDRESS(MATCH(E6,SL_CHARTS_2012!$BO$1:$BO$39999,1),$E$559,1)))=E6,ADDRESS(MATCH(E6,SL_CHARTS_2012!$BO$1:$BO$39999,1),$E$559,1),IF(INDIRECT(CONCATENATE($E$560,ADDRESS(MATCH(E6,SL_CHARTS_2012!$BO$1:$BO$39999,1),$E$559,1)))&lt;E6,ADDRESS(MATCH(E6,SL_CHARTS_2012!$BO$1:$BO$39999,1)+1,$E$559,1),ADDRESS(MATCH(E6,SL_CHARTS_2012!$BO$1:$BO$39999,1),$E$559,1)))))</f>
        <v>3.6</v>
      </c>
      <c r="F556" s="352" t="n">
        <f aca="true">INDIRECT(CONCATENATE($E$137,IF(INDIRECT(CONCATENATE($E$560,ADDRESS(MATCH(F6,SL_CHARTS_2012!$BO$1:$BO$39999,1),$E$559,1)))=F6,ADDRESS(MATCH(F6,SL_CHARTS_2012!$BO$1:$BO$39999,1),$E$559,1),IF(INDIRECT(CONCATENATE($E$560,ADDRESS(MATCH(F6,SL_CHARTS_2012!$BO$1:$BO$39999,1),$E$559,1)))&lt;F6,ADDRESS(MATCH(F6,SL_CHARTS_2012!$BO$1:$BO$39999,1)+1,$E$559,1),ADDRESS(MATCH(F6,SL_CHARTS_2012!$BO$1:$BO$39999,1),$E$559,1)))))</f>
        <v>3.6</v>
      </c>
    </row>
    <row r="557" customFormat="false" ht="15" hidden="false" customHeight="true" outlineLevel="0" collapsed="false">
      <c r="B557" s="394"/>
      <c r="C557" s="205"/>
      <c r="D557" s="228" t="s">
        <v>240</v>
      </c>
      <c r="E557" s="230" t="str">
        <f aca="true">IF(INDIRECT(CONCATENATE($E$560,ADDRESS(MATCH(E10,SL_CHARTS_2012!$BO$1:$BO$39999,1),$E$559,1)))=E10,ADDRESS(MATCH(E10,SL_CHARTS_2012!$BO$1:$BO$39999,1),$E$559,1),IF(INDIRECT(CONCATENATE($E$560,ADDRESS(MATCH(E10,SL_CHARTS_2012!$BO$1:$BO$39999,1),$E$559,1)))&gt;E10, ADDRESS(MATCH(E10,SL_CHARTS_2012!$BO$1:$BO$39999,1)-1,$E$559,1), ADDRESS(MATCH(E10,SL_CHARTS_2012!$BO$1:$BO$39999,1),$E$559,1)))</f>
        <v>$BO$1489</v>
      </c>
      <c r="F557" s="230" t="str">
        <f aca="true">IF(INDIRECT(CONCATENATE($E$560,ADDRESS(MATCH(F10,SL_CHARTS_2012!$BO$1:$BO$39999,1),$E$559,1)))=F10,ADDRESS(MATCH(F10,SL_CHARTS_2012!$BO$1:$BO$39999,1),$E$559,1),IF(INDIRECT(CONCATENATE($E$560,ADDRESS(MATCH(F10,SL_CHARTS_2012!$BO$1:$BO$39999,1),$E$559,1)))&gt;F10, ADDRESS(MATCH(F10,SL_CHARTS_2012!$BO$1:$BO$39999,1)-1,$E$559,1), ADDRESS(MATCH(F10,SL_CHARTS_2012!$BO$1:$BO$39999,1),$E$559,1)))</f>
        <v>$BO$1489</v>
      </c>
    </row>
    <row r="558" customFormat="false" ht="15" hidden="false" customHeight="true" outlineLevel="0" collapsed="false">
      <c r="B558" s="394"/>
      <c r="C558" s="205"/>
      <c r="D558" s="351" t="s">
        <v>218</v>
      </c>
      <c r="E558" s="352" t="n">
        <f aca="true">INDIRECT(CONCATENATE($E$137,IF(INDIRECT(CONCATENATE($E$560,ADDRESS(MATCH(E10,SL_CHARTS_2012!$BO$1:$BO$39999,1),$E$559,1)))=E10,ADDRESS(MATCH(E10,SL_CHARTS_2012!$BO$1:$BO$39999,1),$E$559,1),IF(INDIRECT(CONCATENATE($E$560,ADDRESS(MATCH(E10,SL_CHARTS_2012!$BO$1:$BO$39999,1),$E$559,1)))&gt;E10,ADDRESS(MATCH(E10,SL_CHARTS_2012!$BO$1:$BO$39999,1)-1,$E$559,1),ADDRESS(MATCH(E10,SL_CHARTS_2012!$BO$1:$BO$39999,1),$E$559,1)))))</f>
        <v>2.5875</v>
      </c>
      <c r="F558" s="352" t="n">
        <f aca="true">INDIRECT(CONCATENATE($E$137,IF(INDIRECT(CONCATENATE($E$560,ADDRESS(MATCH(F10,SL_CHARTS_2012!$BO$1:$BO$39999,1),$E$559,1)))=F10,ADDRESS(MATCH(F10,SL_CHARTS_2012!$BO$1:$BO$39999,1),$E$559,1),IF(INDIRECT(CONCATENATE($E$560,ADDRESS(MATCH(F10,SL_CHARTS_2012!$BO$1:$BO$39999,1),$E$559,1)))&gt;F10,ADDRESS(MATCH(F10,SL_CHARTS_2012!$BO$1:$BO$39999,1)-1,$E$559,1),ADDRESS(MATCH(F10,SL_CHARTS_2012!$BO$1:$BO$39999,1),$E$559,1)))))</f>
        <v>2.5875</v>
      </c>
    </row>
    <row r="559" customFormat="false" ht="15" hidden="false" customHeight="true" outlineLevel="0" collapsed="false">
      <c r="B559" s="394"/>
      <c r="C559" s="207" t="s">
        <v>220</v>
      </c>
      <c r="D559" s="207"/>
      <c r="E559" s="208" t="n">
        <v>67</v>
      </c>
      <c r="F559" s="208"/>
    </row>
    <row r="560" customFormat="false" ht="15" hidden="false" customHeight="true" outlineLevel="0" collapsed="false">
      <c r="B560" s="394"/>
      <c r="C560" s="318"/>
      <c r="D560" s="213" t="s">
        <v>223</v>
      </c>
      <c r="E560" s="214" t="s">
        <v>224</v>
      </c>
      <c r="F560" s="204"/>
    </row>
    <row r="561" customFormat="false" ht="15" hidden="false" customHeight="true" outlineLevel="0" collapsed="false">
      <c r="B561" s="394"/>
      <c r="C561" s="318"/>
      <c r="D561" s="213"/>
      <c r="E561" s="214" t="s">
        <v>225</v>
      </c>
      <c r="F561" s="204"/>
    </row>
    <row r="562" customFormat="false" ht="15" hidden="false" customHeight="true" outlineLevel="0" collapsed="false">
      <c r="B562" s="394"/>
      <c r="C562" s="209" t="s">
        <v>216</v>
      </c>
      <c r="D562" s="210" t="s">
        <v>221</v>
      </c>
      <c r="E562" s="211" t="str">
        <f aca="false">ADDRESS(MATCH(E554,SL_CHARTS_2012!$BO$1:$BO$3999,1),$E$559+1,1)</f>
        <v>$BP$1489</v>
      </c>
      <c r="F562" s="211" t="str">
        <f aca="false">ADDRESS(MATCH(F554,SL_CHARTS_2012!$BO$1:$BO$3999,1),$E$559+1,1)</f>
        <v>$BP$1489</v>
      </c>
    </row>
    <row r="563" customFormat="false" ht="15" hidden="false" customHeight="true" outlineLevel="0" collapsed="false">
      <c r="B563" s="394"/>
      <c r="C563" s="209"/>
      <c r="D563" s="210" t="s">
        <v>222</v>
      </c>
      <c r="E563" s="211" t="str">
        <f aca="false">ADDRESS(MATCH(E552,SL_CHARTS_2012!$BO$1:$BO$3999,1),$E$559+1,1)</f>
        <v>$BP$1774</v>
      </c>
      <c r="F563" s="211" t="str">
        <f aca="false">ADDRESS(MATCH(F552,SL_CHARTS_2012!$BO$1:$BO$3999,1),$E$559+1,1)</f>
        <v>$BP$1774</v>
      </c>
    </row>
    <row r="564" customFormat="false" ht="15" hidden="false" customHeight="true" outlineLevel="0" collapsed="false">
      <c r="B564" s="394"/>
      <c r="C564" s="205" t="s">
        <v>219</v>
      </c>
      <c r="D564" s="212" t="s">
        <v>221</v>
      </c>
      <c r="E564" s="206" t="str">
        <f aca="false">ADDRESS(MATCH(E558,SL_CHARTS_2012!$BO$1:$BO$3999,1),$E$559+1,1)</f>
        <v>$BP$1489</v>
      </c>
      <c r="F564" s="206" t="str">
        <f aca="false">ADDRESS(MATCH(F558,SL_CHARTS_2012!$BO$1:$BO$3999,1),$E$559+1,1)</f>
        <v>$BP$1489</v>
      </c>
    </row>
    <row r="565" customFormat="false" ht="15" hidden="false" customHeight="true" outlineLevel="0" collapsed="false">
      <c r="B565" s="394"/>
      <c r="C565" s="205"/>
      <c r="D565" s="212" t="s">
        <v>222</v>
      </c>
      <c r="E565" s="206" t="str">
        <f aca="false">ADDRESS(MATCH(E556,SL_CHARTS_2012!$BO$1:$BO$3999,1),$E$559+1,1)</f>
        <v>$BP$1774</v>
      </c>
      <c r="F565" s="206" t="str">
        <f aca="false">ADDRESS(MATCH(F556,SL_CHARTS_2012!$BO$1:$BO$3999,1),$E$559+1,1)</f>
        <v>$BP$1774</v>
      </c>
    </row>
    <row r="566" customFormat="false" ht="15" hidden="false" customHeight="true" outlineLevel="0" collapsed="false">
      <c r="B566" s="394"/>
      <c r="C566" s="215" t="s">
        <v>226</v>
      </c>
      <c r="D566" s="320" t="s">
        <v>227</v>
      </c>
      <c r="E566" s="321" t="str">
        <f aca="false">CONCATENATE(ROUND(E552,2),E$7,ROUND(E554,2))</f>
        <v>3,6-2,59</v>
      </c>
      <c r="F566" s="321" t="str">
        <f aca="false">CONCATENATE(ROUND(F552,2),F$7,ROUND(F554,2))</f>
        <v>3,6-2,59</v>
      </c>
    </row>
    <row r="567" customFormat="false" ht="15" hidden="false" customHeight="true" outlineLevel="0" collapsed="false">
      <c r="B567" s="394"/>
      <c r="C567" s="215"/>
      <c r="D567" s="323" t="s">
        <v>228</v>
      </c>
      <c r="E567" s="323" t="n">
        <f aca="true">AVERAGE(INDIRECT(CONCATENATE($E$137,E562,$E$138,E563),1))</f>
        <v>-20.3814102564102</v>
      </c>
      <c r="F567" s="323" t="n">
        <f aca="true">AVERAGE(INDIRECT(CONCATENATE($E$137,F562,$E$138,F563),1))</f>
        <v>-20.3814102564102</v>
      </c>
    </row>
    <row r="568" customFormat="false" ht="15" hidden="false" customHeight="true" outlineLevel="0" collapsed="false">
      <c r="B568" s="394"/>
      <c r="C568" s="215"/>
      <c r="D568" s="324" t="s">
        <v>229</v>
      </c>
      <c r="E568" s="324" t="n">
        <f aca="true">MIN(INDIRECT(CONCATENATE($E$137,E562,$E$138,E563),1))</f>
        <v>-60.5</v>
      </c>
      <c r="F568" s="324" t="n">
        <f aca="true">MIN(INDIRECT(CONCATENATE($E$137,F562,$E$138,F563),1))</f>
        <v>-60.5</v>
      </c>
    </row>
    <row r="569" customFormat="false" ht="15" hidden="false" customHeight="true" outlineLevel="0" collapsed="false">
      <c r="B569" s="394"/>
      <c r="C569" s="215"/>
      <c r="D569" s="324" t="s">
        <v>230</v>
      </c>
      <c r="E569" s="324" t="n">
        <f aca="true">MAX(INDIRECT(CONCATENATE($E$137,E562,$E$138,E563),1))</f>
        <v>6.58333333333336</v>
      </c>
      <c r="F569" s="324" t="n">
        <f aca="true">MAX(INDIRECT(CONCATENATE($E$137,F562,$E$138,F563),1))</f>
        <v>6.58333333333336</v>
      </c>
    </row>
    <row r="570" customFormat="false" ht="15" hidden="false" customHeight="true" outlineLevel="0" collapsed="false">
      <c r="B570" s="394"/>
      <c r="C570" s="215"/>
      <c r="D570" s="312" t="s">
        <v>231</v>
      </c>
      <c r="E570" s="399" t="n">
        <v>-15</v>
      </c>
      <c r="F570" s="399" t="n">
        <v>-15</v>
      </c>
    </row>
    <row r="571" customFormat="false" ht="15" hidden="false" customHeight="true" outlineLevel="0" collapsed="false">
      <c r="B571" s="394"/>
      <c r="C571" s="215"/>
      <c r="D571" s="312" t="s">
        <v>232</v>
      </c>
      <c r="E571" s="399" t="n">
        <v>15</v>
      </c>
      <c r="F571" s="399" t="n">
        <v>15</v>
      </c>
    </row>
    <row r="572" customFormat="false" ht="15" hidden="false" customHeight="true" outlineLevel="0" collapsed="false">
      <c r="B572" s="394"/>
      <c r="C572" s="215"/>
      <c r="D572" s="312" t="s">
        <v>233</v>
      </c>
      <c r="E572" s="317" t="n">
        <f aca="false">E568+E570</f>
        <v>-75.5</v>
      </c>
      <c r="F572" s="317" t="n">
        <f aca="false">F568+F570</f>
        <v>-75.5</v>
      </c>
    </row>
    <row r="573" customFormat="false" ht="15" hidden="false" customHeight="true" outlineLevel="0" collapsed="false">
      <c r="B573" s="394"/>
      <c r="C573" s="215"/>
      <c r="D573" s="220" t="s">
        <v>234</v>
      </c>
      <c r="E573" s="222" t="n">
        <f aca="false">E569+E571</f>
        <v>21.5833333333334</v>
      </c>
      <c r="F573" s="222" t="n">
        <f aca="false">F569+F571</f>
        <v>21.5833333333334</v>
      </c>
    </row>
    <row r="574" customFormat="false" ht="15" hidden="false" customHeight="true" outlineLevel="0" collapsed="false">
      <c r="B574" s="394"/>
      <c r="C574" s="400" t="s">
        <v>235</v>
      </c>
      <c r="D574" s="224" t="s">
        <v>227</v>
      </c>
      <c r="E574" s="225" t="str">
        <f aca="false">CONCATENATE(ROUND(E556,2),E$7,ROUND(E558,2))</f>
        <v>3,6-2,59</v>
      </c>
      <c r="F574" s="225" t="str">
        <f aca="false">CONCATENATE(ROUND(F556,2),F$7,ROUND(F558,2))</f>
        <v>3,6-2,59</v>
      </c>
    </row>
    <row r="575" customFormat="false" ht="15" hidden="false" customHeight="true" outlineLevel="0" collapsed="false">
      <c r="B575" s="394"/>
      <c r="C575" s="400"/>
      <c r="D575" s="226" t="s">
        <v>228</v>
      </c>
      <c r="E575" s="226" t="n">
        <f aca="true">AVERAGE(INDIRECT(CONCATENATE($E$77,E564,$E$78,E565),1))</f>
        <v>-20.3814102564102</v>
      </c>
      <c r="F575" s="226" t="n">
        <f aca="true">AVERAGE(INDIRECT(CONCATENATE($E$77,F564,$E$78,F565),1))</f>
        <v>-20.3814102564102</v>
      </c>
    </row>
    <row r="576" s="23" customFormat="true" ht="15" hidden="false" customHeight="true" outlineLevel="0" collapsed="false">
      <c r="B576" s="394"/>
      <c r="C576" s="400"/>
      <c r="D576" s="227" t="s">
        <v>229</v>
      </c>
      <c r="E576" s="227" t="n">
        <f aca="true">MIN(INDIRECT(CONCATENATE($E$77,E564,$E$78,E565),1))</f>
        <v>-60.5</v>
      </c>
      <c r="F576" s="227" t="n">
        <f aca="true">MIN(INDIRECT(CONCATENATE($E$77,F564,$E$78,F565),1))</f>
        <v>-60.5</v>
      </c>
    </row>
    <row r="577" s="23" customFormat="true" ht="15" hidden="false" customHeight="true" outlineLevel="0" collapsed="false">
      <c r="B577" s="394"/>
      <c r="C577" s="400"/>
      <c r="D577" s="227" t="s">
        <v>230</v>
      </c>
      <c r="E577" s="227" t="n">
        <f aca="true">MAX(INDIRECT(CONCATENATE($E$77,E564,$E$78,E565),1))</f>
        <v>6.58333333333336</v>
      </c>
      <c r="F577" s="227" t="n">
        <f aca="true">MAX(INDIRECT(CONCATENATE($E$77,F564,$E$78,F565),1))</f>
        <v>6.58333333333336</v>
      </c>
    </row>
    <row r="578" s="23" customFormat="true" ht="15" hidden="true" customHeight="true" outlineLevel="0" collapsed="false">
      <c r="B578" s="394"/>
      <c r="C578" s="400"/>
      <c r="D578" s="228" t="s">
        <v>231</v>
      </c>
      <c r="E578" s="229" t="n">
        <v>-15</v>
      </c>
      <c r="F578" s="229" t="n">
        <v>-15</v>
      </c>
    </row>
    <row r="579" s="23" customFormat="true" ht="15" hidden="true" customHeight="true" outlineLevel="0" collapsed="false">
      <c r="B579" s="394"/>
      <c r="C579" s="400"/>
      <c r="D579" s="228" t="s">
        <v>232</v>
      </c>
      <c r="E579" s="229" t="n">
        <v>15</v>
      </c>
      <c r="F579" s="229" t="n">
        <v>15</v>
      </c>
    </row>
    <row r="580" s="23" customFormat="true" ht="15" hidden="false" customHeight="true" outlineLevel="0" collapsed="false">
      <c r="B580" s="394"/>
      <c r="C580" s="400"/>
      <c r="D580" s="228" t="s">
        <v>233</v>
      </c>
      <c r="E580" s="230" t="n">
        <f aca="false">E576+E578</f>
        <v>-75.5</v>
      </c>
      <c r="F580" s="230" t="n">
        <f aca="false">F576+F578</f>
        <v>-75.5</v>
      </c>
    </row>
    <row r="581" s="23" customFormat="true" ht="15" hidden="false" customHeight="true" outlineLevel="0" collapsed="false">
      <c r="B581" s="394"/>
      <c r="C581" s="400"/>
      <c r="D581" s="403" t="s">
        <v>234</v>
      </c>
      <c r="E581" s="405" t="n">
        <f aca="false">E577+E579</f>
        <v>21.5833333333334</v>
      </c>
      <c r="F581" s="405" t="n">
        <f aca="false">F577+F579</f>
        <v>21.5833333333334</v>
      </c>
    </row>
  </sheetData>
  <mergeCells count="186">
    <mergeCell ref="B1:F1"/>
    <mergeCell ref="E2:F2"/>
    <mergeCell ref="B13:F13"/>
    <mergeCell ref="B14:B40"/>
    <mergeCell ref="C14:C15"/>
    <mergeCell ref="C16:C17"/>
    <mergeCell ref="C18:D18"/>
    <mergeCell ref="E18:F18"/>
    <mergeCell ref="C19:C20"/>
    <mergeCell ref="C21:C22"/>
    <mergeCell ref="D23:D24"/>
    <mergeCell ref="C25:C32"/>
    <mergeCell ref="C33:C40"/>
    <mergeCell ref="B41:B67"/>
    <mergeCell ref="C41:C42"/>
    <mergeCell ref="C43:C44"/>
    <mergeCell ref="C45:D45"/>
    <mergeCell ref="E45:F45"/>
    <mergeCell ref="C46:C47"/>
    <mergeCell ref="C48:C49"/>
    <mergeCell ref="D50:D51"/>
    <mergeCell ref="C52:C59"/>
    <mergeCell ref="C60:C67"/>
    <mergeCell ref="B68:B98"/>
    <mergeCell ref="C68:C71"/>
    <mergeCell ref="C72:C75"/>
    <mergeCell ref="C76:D76"/>
    <mergeCell ref="E76:F76"/>
    <mergeCell ref="D77:D78"/>
    <mergeCell ref="C79:C80"/>
    <mergeCell ref="C81:C82"/>
    <mergeCell ref="C83:C90"/>
    <mergeCell ref="C91:C98"/>
    <mergeCell ref="B100:F100"/>
    <mergeCell ref="B101:B127"/>
    <mergeCell ref="C101:C102"/>
    <mergeCell ref="C103:C104"/>
    <mergeCell ref="C105:D105"/>
    <mergeCell ref="E105:F105"/>
    <mergeCell ref="C106:C107"/>
    <mergeCell ref="C108:C109"/>
    <mergeCell ref="D110:D111"/>
    <mergeCell ref="C112:C119"/>
    <mergeCell ref="C120:C127"/>
    <mergeCell ref="B128:B158"/>
    <mergeCell ref="C128:C131"/>
    <mergeCell ref="C132:C135"/>
    <mergeCell ref="C136:D136"/>
    <mergeCell ref="E136:F136"/>
    <mergeCell ref="D137:D138"/>
    <mergeCell ref="C139:C140"/>
    <mergeCell ref="C141:C142"/>
    <mergeCell ref="C143:C150"/>
    <mergeCell ref="C151:C158"/>
    <mergeCell ref="B159:B185"/>
    <mergeCell ref="C159:C160"/>
    <mergeCell ref="C161:C162"/>
    <mergeCell ref="C163:D163"/>
    <mergeCell ref="E163:F163"/>
    <mergeCell ref="C164:C165"/>
    <mergeCell ref="C166:C167"/>
    <mergeCell ref="D168:D169"/>
    <mergeCell ref="C170:C177"/>
    <mergeCell ref="C178:C185"/>
    <mergeCell ref="B186:B226"/>
    <mergeCell ref="C186:C189"/>
    <mergeCell ref="C190:C193"/>
    <mergeCell ref="C194:D194"/>
    <mergeCell ref="E194:F194"/>
    <mergeCell ref="C195:C196"/>
    <mergeCell ref="C197:C198"/>
    <mergeCell ref="D199:D200"/>
    <mergeCell ref="C201:C213"/>
    <mergeCell ref="C214:C226"/>
    <mergeCell ref="B227:B243"/>
    <mergeCell ref="C227:C230"/>
    <mergeCell ref="C231:D231"/>
    <mergeCell ref="E231:F231"/>
    <mergeCell ref="D232:D233"/>
    <mergeCell ref="C234:C235"/>
    <mergeCell ref="C236:C243"/>
    <mergeCell ref="B244:B274"/>
    <mergeCell ref="C244:C247"/>
    <mergeCell ref="C248:C251"/>
    <mergeCell ref="C252:D252"/>
    <mergeCell ref="E252:F252"/>
    <mergeCell ref="D253:D254"/>
    <mergeCell ref="C255:C256"/>
    <mergeCell ref="C257:C258"/>
    <mergeCell ref="C259:C266"/>
    <mergeCell ref="C267:C274"/>
    <mergeCell ref="B276:F276"/>
    <mergeCell ref="B277:B317"/>
    <mergeCell ref="C277:C280"/>
    <mergeCell ref="C281:C284"/>
    <mergeCell ref="C285:D285"/>
    <mergeCell ref="E285:F285"/>
    <mergeCell ref="C286:C287"/>
    <mergeCell ref="C288:C289"/>
    <mergeCell ref="D290:D291"/>
    <mergeCell ref="C292:C304"/>
    <mergeCell ref="C305:C317"/>
    <mergeCell ref="B319:F319"/>
    <mergeCell ref="B320:B360"/>
    <mergeCell ref="C320:C323"/>
    <mergeCell ref="C324:C327"/>
    <mergeCell ref="C328:D328"/>
    <mergeCell ref="E328:F328"/>
    <mergeCell ref="C329:C330"/>
    <mergeCell ref="C331:C332"/>
    <mergeCell ref="D333:D334"/>
    <mergeCell ref="C335:C347"/>
    <mergeCell ref="C348:C360"/>
    <mergeCell ref="B362:F362"/>
    <mergeCell ref="B363:B385"/>
    <mergeCell ref="C363:C366"/>
    <mergeCell ref="C367:C370"/>
    <mergeCell ref="C371:D371"/>
    <mergeCell ref="E371:F371"/>
    <mergeCell ref="D372:D373"/>
    <mergeCell ref="C374:C375"/>
    <mergeCell ref="C376:C377"/>
    <mergeCell ref="C378:C381"/>
    <mergeCell ref="C382:C385"/>
    <mergeCell ref="B386:B408"/>
    <mergeCell ref="C386:C389"/>
    <mergeCell ref="C390:C393"/>
    <mergeCell ref="C394:D394"/>
    <mergeCell ref="E394:F394"/>
    <mergeCell ref="D395:D396"/>
    <mergeCell ref="C397:C398"/>
    <mergeCell ref="C399:C400"/>
    <mergeCell ref="C401:C404"/>
    <mergeCell ref="C405:C408"/>
    <mergeCell ref="B409:B431"/>
    <mergeCell ref="C409:C412"/>
    <mergeCell ref="C413:C416"/>
    <mergeCell ref="C417:D417"/>
    <mergeCell ref="E417:F417"/>
    <mergeCell ref="D418:D419"/>
    <mergeCell ref="C420:C421"/>
    <mergeCell ref="C422:C423"/>
    <mergeCell ref="C424:C427"/>
    <mergeCell ref="C428:C431"/>
    <mergeCell ref="B432:B454"/>
    <mergeCell ref="C432:C435"/>
    <mergeCell ref="C436:C439"/>
    <mergeCell ref="C440:D440"/>
    <mergeCell ref="E440:F440"/>
    <mergeCell ref="D441:D442"/>
    <mergeCell ref="C443:C444"/>
    <mergeCell ref="C445:C446"/>
    <mergeCell ref="C447:C450"/>
    <mergeCell ref="C451:C454"/>
    <mergeCell ref="B457:B501"/>
    <mergeCell ref="C457:C460"/>
    <mergeCell ref="C461:C464"/>
    <mergeCell ref="C465:D465"/>
    <mergeCell ref="E465:F465"/>
    <mergeCell ref="C466:C471"/>
    <mergeCell ref="C472:C477"/>
    <mergeCell ref="D478:D479"/>
    <mergeCell ref="C480:C490"/>
    <mergeCell ref="C491:C501"/>
    <mergeCell ref="B503:F503"/>
    <mergeCell ref="B504:B548"/>
    <mergeCell ref="C504:C507"/>
    <mergeCell ref="C508:C511"/>
    <mergeCell ref="C512:D512"/>
    <mergeCell ref="E512:F512"/>
    <mergeCell ref="C513:C518"/>
    <mergeCell ref="C519:C524"/>
    <mergeCell ref="D525:D526"/>
    <mergeCell ref="C527:C537"/>
    <mergeCell ref="C538:C548"/>
    <mergeCell ref="B550:F550"/>
    <mergeCell ref="B551:B581"/>
    <mergeCell ref="C551:C554"/>
    <mergeCell ref="C555:C558"/>
    <mergeCell ref="C559:D559"/>
    <mergeCell ref="E559:F559"/>
    <mergeCell ref="D560:D561"/>
    <mergeCell ref="C562:C563"/>
    <mergeCell ref="C564:C565"/>
    <mergeCell ref="C566:C573"/>
    <mergeCell ref="C574:C5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B1:DO2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1" activeCellId="0" sqref="B1"/>
    </sheetView>
  </sheetViews>
  <sheetFormatPr defaultRowHeight="15"/>
  <cols>
    <col collapsed="false" hidden="false" max="1" min="1" style="521" width="11.4615384615385"/>
    <col collapsed="false" hidden="false" max="2" min="2" style="521" width="4.92712550607287"/>
    <col collapsed="false" hidden="false" max="3" min="3" style="521" width="18.5303643724696"/>
    <col collapsed="false" hidden="false" max="4" min="4" style="521" width="10.497975708502"/>
    <col collapsed="false" hidden="false" max="5" min="5" style="521" width="11.0323886639676"/>
    <col collapsed="false" hidden="false" max="6" min="6" style="521" width="8.03238866396761"/>
    <col collapsed="false" hidden="false" max="7" min="7" style="521" width="24.7449392712551"/>
    <col collapsed="false" hidden="false" max="8" min="8" style="521" width="7.49797570850202"/>
    <col collapsed="false" hidden="false" max="9" min="9" style="521" width="7.71255060728745"/>
    <col collapsed="false" hidden="false" max="10" min="10" style="521" width="17.995951417004"/>
    <col collapsed="false" hidden="false" max="11" min="11" style="521" width="6.42914979757085"/>
    <col collapsed="false" hidden="false" max="12" min="12" style="521" width="6.63967611336032"/>
    <col collapsed="false" hidden="false" max="13" min="13" style="522" width="9.63967611336032"/>
    <col collapsed="false" hidden="false" max="14" min="14" style="521" width="17.4615384615385"/>
    <col collapsed="false" hidden="false" max="17" min="15" style="521" width="7.71255060728745"/>
    <col collapsed="false" hidden="false" max="21" min="18" style="523" width="7.71255060728745"/>
    <col collapsed="false" hidden="false" max="24" min="22" style="521" width="7.71255060728745"/>
    <col collapsed="false" hidden="false" max="28" min="25" style="523" width="7.71255060728745"/>
    <col collapsed="false" hidden="false" max="31" min="29" style="521" width="7.71255060728745"/>
    <col collapsed="false" hidden="false" max="35" min="32" style="523" width="7.71255060728745"/>
    <col collapsed="false" hidden="false" max="38" min="36" style="521" width="7.71255060728745"/>
    <col collapsed="false" hidden="false" max="42" min="39" style="523" width="7.71255060728745"/>
    <col collapsed="false" hidden="false" max="45" min="43" style="521" width="7.71255060728745"/>
    <col collapsed="false" hidden="false" max="49" min="46" style="523" width="7.71255060728745"/>
    <col collapsed="false" hidden="false" max="52" min="50" style="521" width="7.71255060728745"/>
    <col collapsed="false" hidden="false" max="56" min="53" style="523" width="7.71255060728745"/>
    <col collapsed="false" hidden="false" max="59" min="57" style="521" width="7.71255060728745"/>
    <col collapsed="false" hidden="false" max="63" min="60" style="523" width="7.71255060728745"/>
    <col collapsed="false" hidden="false" max="66" min="64" style="521" width="7.71255060728745"/>
    <col collapsed="false" hidden="false" max="70" min="67" style="523" width="7.71255060728745"/>
    <col collapsed="false" hidden="false" max="73" min="71" style="521" width="7.71255060728745"/>
    <col collapsed="false" hidden="false" max="77" min="74" style="523" width="7.71255060728745"/>
    <col collapsed="false" hidden="false" max="80" min="78" style="521" width="7.71255060728745"/>
    <col collapsed="false" hidden="false" max="84" min="81" style="523" width="7.71255060728745"/>
    <col collapsed="false" hidden="false" max="87" min="85" style="521" width="7.71255060728745"/>
    <col collapsed="false" hidden="false" max="91" min="88" style="523" width="7.71255060728745"/>
    <col collapsed="false" hidden="false" max="94" min="92" style="521" width="7.71255060728745"/>
    <col collapsed="false" hidden="false" max="98" min="95" style="523" width="7.71255060728745"/>
    <col collapsed="false" hidden="false" max="101" min="99" style="521" width="7.71255060728745"/>
    <col collapsed="false" hidden="false" max="105" min="102" style="523" width="7.71255060728745"/>
    <col collapsed="false" hidden="false" max="108" min="106" style="521" width="7.71255060728745"/>
    <col collapsed="false" hidden="false" max="112" min="109" style="523" width="7.71255060728745"/>
    <col collapsed="false" hidden="false" max="115" min="113" style="521" width="7.71255060728745"/>
    <col collapsed="false" hidden="false" max="119" min="116" style="523" width="7.71255060728745"/>
    <col collapsed="false" hidden="false" max="1025" min="120" style="521" width="11.4615384615385"/>
  </cols>
  <sheetData>
    <row r="1" customFormat="false" ht="30" hidden="false" customHeight="true" outlineLevel="0" collapsed="false">
      <c r="B1" s="524" t="s">
        <v>288</v>
      </c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5" t="s">
        <v>59</v>
      </c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 s="525"/>
      <c r="AB1" s="525"/>
      <c r="AC1" s="525" t="s">
        <v>79</v>
      </c>
      <c r="AD1" s="525"/>
      <c r="AE1" s="525"/>
      <c r="AF1" s="525"/>
      <c r="AG1" s="525"/>
      <c r="AH1" s="525"/>
      <c r="AI1" s="525"/>
      <c r="AJ1" s="525"/>
      <c r="AK1" s="525"/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 t="s">
        <v>289</v>
      </c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 t="s">
        <v>286</v>
      </c>
      <c r="BT1" s="525"/>
      <c r="BU1" s="525"/>
      <c r="BV1" s="525"/>
      <c r="BW1" s="525"/>
      <c r="BX1" s="525"/>
      <c r="BY1" s="525"/>
      <c r="BZ1" s="525" t="s">
        <v>82</v>
      </c>
      <c r="CA1" s="525"/>
      <c r="CB1" s="525"/>
      <c r="CC1" s="525"/>
      <c r="CD1" s="525"/>
      <c r="CE1" s="525"/>
      <c r="CF1" s="525"/>
      <c r="CG1" s="525"/>
      <c r="CH1" s="525"/>
      <c r="CI1" s="525"/>
      <c r="CJ1" s="525"/>
      <c r="CK1" s="525"/>
      <c r="CL1" s="525"/>
      <c r="CM1" s="525"/>
      <c r="CN1" s="525"/>
      <c r="CO1" s="525"/>
      <c r="CP1" s="525"/>
      <c r="CQ1" s="525"/>
      <c r="CR1" s="525"/>
      <c r="CS1" s="525"/>
      <c r="CT1" s="525"/>
      <c r="CU1" s="525"/>
      <c r="CV1" s="525"/>
      <c r="CW1" s="525"/>
      <c r="CX1" s="525"/>
      <c r="CY1" s="525"/>
      <c r="CZ1" s="525"/>
      <c r="DA1" s="525"/>
      <c r="DB1" s="525"/>
      <c r="DC1" s="525"/>
      <c r="DD1" s="525"/>
      <c r="DE1" s="525"/>
      <c r="DF1" s="525"/>
      <c r="DG1" s="525"/>
      <c r="DH1" s="525"/>
      <c r="DI1" s="616" t="s">
        <v>83</v>
      </c>
      <c r="DJ1" s="616"/>
      <c r="DK1" s="616"/>
      <c r="DL1" s="616"/>
      <c r="DM1" s="616"/>
      <c r="DN1" s="616"/>
      <c r="DO1" s="616"/>
    </row>
    <row r="2" customFormat="false" ht="30" hidden="false" customHeight="true" outlineLevel="0" collapsed="false">
      <c r="B2" s="526" t="s">
        <v>290</v>
      </c>
      <c r="C2" s="526" t="s">
        <v>291</v>
      </c>
      <c r="D2" s="526" t="s">
        <v>292</v>
      </c>
      <c r="E2" s="526" t="s">
        <v>293</v>
      </c>
      <c r="F2" s="526" t="s">
        <v>294</v>
      </c>
      <c r="G2" s="526"/>
      <c r="H2" s="526"/>
      <c r="I2" s="526"/>
      <c r="J2" s="526" t="s">
        <v>294</v>
      </c>
      <c r="K2" s="526"/>
      <c r="L2" s="526"/>
      <c r="M2" s="527" t="s">
        <v>295</v>
      </c>
      <c r="N2" s="593" t="s">
        <v>296</v>
      </c>
      <c r="O2" s="594" t="s">
        <v>297</v>
      </c>
      <c r="P2" s="594"/>
      <c r="Q2" s="594"/>
      <c r="R2" s="594"/>
      <c r="S2" s="594"/>
      <c r="T2" s="594"/>
      <c r="U2" s="594"/>
      <c r="V2" s="528" t="s">
        <v>298</v>
      </c>
      <c r="W2" s="528"/>
      <c r="X2" s="528"/>
      <c r="Y2" s="528"/>
      <c r="Z2" s="528"/>
      <c r="AA2" s="528"/>
      <c r="AB2" s="528"/>
      <c r="AC2" s="528" t="s">
        <v>299</v>
      </c>
      <c r="AD2" s="528"/>
      <c r="AE2" s="528"/>
      <c r="AF2" s="528"/>
      <c r="AG2" s="528"/>
      <c r="AH2" s="528"/>
      <c r="AI2" s="528"/>
      <c r="AJ2" s="528" t="s">
        <v>300</v>
      </c>
      <c r="AK2" s="528"/>
      <c r="AL2" s="528"/>
      <c r="AM2" s="528"/>
      <c r="AN2" s="528"/>
      <c r="AO2" s="528"/>
      <c r="AP2" s="528"/>
      <c r="AQ2" s="528" t="s">
        <v>301</v>
      </c>
      <c r="AR2" s="528"/>
      <c r="AS2" s="528"/>
      <c r="AT2" s="528"/>
      <c r="AU2" s="528"/>
      <c r="AV2" s="528"/>
      <c r="AW2" s="528"/>
      <c r="AX2" s="528" t="s">
        <v>302</v>
      </c>
      <c r="AY2" s="528"/>
      <c r="AZ2" s="528"/>
      <c r="BA2" s="528"/>
      <c r="BB2" s="528"/>
      <c r="BC2" s="528"/>
      <c r="BD2" s="528"/>
      <c r="BE2" s="528" t="s">
        <v>93</v>
      </c>
      <c r="BF2" s="528"/>
      <c r="BG2" s="528"/>
      <c r="BH2" s="528"/>
      <c r="BI2" s="528"/>
      <c r="BJ2" s="528"/>
      <c r="BK2" s="528"/>
      <c r="BL2" s="528" t="s">
        <v>303</v>
      </c>
      <c r="BM2" s="528"/>
      <c r="BN2" s="528"/>
      <c r="BO2" s="528"/>
      <c r="BP2" s="528"/>
      <c r="BQ2" s="528"/>
      <c r="BR2" s="528"/>
      <c r="BS2" s="528" t="s">
        <v>94</v>
      </c>
      <c r="BT2" s="528"/>
      <c r="BU2" s="528"/>
      <c r="BV2" s="528"/>
      <c r="BW2" s="528"/>
      <c r="BX2" s="528"/>
      <c r="BY2" s="528"/>
      <c r="BZ2" s="528" t="s">
        <v>304</v>
      </c>
      <c r="CA2" s="528"/>
      <c r="CB2" s="528"/>
      <c r="CC2" s="528"/>
      <c r="CD2" s="528"/>
      <c r="CE2" s="528"/>
      <c r="CF2" s="528"/>
      <c r="CG2" s="528" t="s">
        <v>305</v>
      </c>
      <c r="CH2" s="528"/>
      <c r="CI2" s="528"/>
      <c r="CJ2" s="528"/>
      <c r="CK2" s="528"/>
      <c r="CL2" s="528"/>
      <c r="CM2" s="528"/>
      <c r="CN2" s="528" t="s">
        <v>306</v>
      </c>
      <c r="CO2" s="528"/>
      <c r="CP2" s="528"/>
      <c r="CQ2" s="528"/>
      <c r="CR2" s="528"/>
      <c r="CS2" s="528"/>
      <c r="CT2" s="528"/>
      <c r="CU2" s="529" t="s">
        <v>307</v>
      </c>
      <c r="CV2" s="529"/>
      <c r="CW2" s="529"/>
      <c r="CX2" s="529"/>
      <c r="CY2" s="529"/>
      <c r="CZ2" s="529"/>
      <c r="DA2" s="529"/>
      <c r="DB2" s="528" t="s">
        <v>308</v>
      </c>
      <c r="DC2" s="528"/>
      <c r="DD2" s="528"/>
      <c r="DE2" s="528"/>
      <c r="DF2" s="528"/>
      <c r="DG2" s="528"/>
      <c r="DH2" s="528"/>
      <c r="DI2" s="617" t="s">
        <v>96</v>
      </c>
      <c r="DJ2" s="617"/>
      <c r="DK2" s="617"/>
      <c r="DL2" s="617"/>
      <c r="DM2" s="617"/>
      <c r="DN2" s="617"/>
      <c r="DO2" s="617"/>
    </row>
    <row r="3" customFormat="false" ht="30" hidden="false" customHeight="true" outlineLevel="0" collapsed="false"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7"/>
      <c r="N3" s="593"/>
      <c r="O3" s="526" t="s">
        <v>309</v>
      </c>
      <c r="P3" s="526"/>
      <c r="Q3" s="526"/>
      <c r="R3" s="530" t="s">
        <v>310</v>
      </c>
      <c r="S3" s="530"/>
      <c r="T3" s="530"/>
      <c r="U3" s="531" t="s">
        <v>311</v>
      </c>
      <c r="V3" s="526" t="s">
        <v>309</v>
      </c>
      <c r="W3" s="526"/>
      <c r="X3" s="526"/>
      <c r="Y3" s="530" t="s">
        <v>310</v>
      </c>
      <c r="Z3" s="530"/>
      <c r="AA3" s="530"/>
      <c r="AB3" s="531" t="s">
        <v>311</v>
      </c>
      <c r="AC3" s="526" t="s">
        <v>309</v>
      </c>
      <c r="AD3" s="526"/>
      <c r="AE3" s="526"/>
      <c r="AF3" s="530" t="s">
        <v>310</v>
      </c>
      <c r="AG3" s="530"/>
      <c r="AH3" s="530"/>
      <c r="AI3" s="531" t="s">
        <v>311</v>
      </c>
      <c r="AJ3" s="526" t="s">
        <v>309</v>
      </c>
      <c r="AK3" s="526"/>
      <c r="AL3" s="526"/>
      <c r="AM3" s="530" t="s">
        <v>310</v>
      </c>
      <c r="AN3" s="530"/>
      <c r="AO3" s="530"/>
      <c r="AP3" s="531" t="s">
        <v>311</v>
      </c>
      <c r="AQ3" s="526" t="s">
        <v>309</v>
      </c>
      <c r="AR3" s="526"/>
      <c r="AS3" s="526"/>
      <c r="AT3" s="530" t="s">
        <v>310</v>
      </c>
      <c r="AU3" s="530"/>
      <c r="AV3" s="530"/>
      <c r="AW3" s="531" t="s">
        <v>311</v>
      </c>
      <c r="AX3" s="526" t="s">
        <v>309</v>
      </c>
      <c r="AY3" s="526"/>
      <c r="AZ3" s="526"/>
      <c r="BA3" s="530" t="s">
        <v>310</v>
      </c>
      <c r="BB3" s="530"/>
      <c r="BC3" s="530"/>
      <c r="BD3" s="531" t="s">
        <v>311</v>
      </c>
      <c r="BE3" s="526" t="s">
        <v>309</v>
      </c>
      <c r="BF3" s="526"/>
      <c r="BG3" s="526"/>
      <c r="BH3" s="530" t="s">
        <v>310</v>
      </c>
      <c r="BI3" s="530"/>
      <c r="BJ3" s="530"/>
      <c r="BK3" s="531" t="s">
        <v>311</v>
      </c>
      <c r="BL3" s="526" t="s">
        <v>309</v>
      </c>
      <c r="BM3" s="526"/>
      <c r="BN3" s="526"/>
      <c r="BO3" s="530" t="s">
        <v>310</v>
      </c>
      <c r="BP3" s="530"/>
      <c r="BQ3" s="530"/>
      <c r="BR3" s="531" t="s">
        <v>311</v>
      </c>
      <c r="BS3" s="526" t="s">
        <v>309</v>
      </c>
      <c r="BT3" s="526"/>
      <c r="BU3" s="526"/>
      <c r="BV3" s="530" t="s">
        <v>310</v>
      </c>
      <c r="BW3" s="530"/>
      <c r="BX3" s="530"/>
      <c r="BY3" s="531" t="s">
        <v>311</v>
      </c>
      <c r="BZ3" s="526" t="s">
        <v>309</v>
      </c>
      <c r="CA3" s="526"/>
      <c r="CB3" s="526"/>
      <c r="CC3" s="530" t="s">
        <v>310</v>
      </c>
      <c r="CD3" s="530"/>
      <c r="CE3" s="530"/>
      <c r="CF3" s="531" t="s">
        <v>311</v>
      </c>
      <c r="CG3" s="526" t="s">
        <v>309</v>
      </c>
      <c r="CH3" s="526"/>
      <c r="CI3" s="526"/>
      <c r="CJ3" s="530" t="s">
        <v>310</v>
      </c>
      <c r="CK3" s="530"/>
      <c r="CL3" s="530"/>
      <c r="CM3" s="531" t="s">
        <v>311</v>
      </c>
      <c r="CN3" s="526" t="s">
        <v>309</v>
      </c>
      <c r="CO3" s="526"/>
      <c r="CP3" s="526"/>
      <c r="CQ3" s="530" t="s">
        <v>310</v>
      </c>
      <c r="CR3" s="530"/>
      <c r="CS3" s="530"/>
      <c r="CT3" s="531" t="s">
        <v>311</v>
      </c>
      <c r="CU3" s="526" t="s">
        <v>309</v>
      </c>
      <c r="CV3" s="526"/>
      <c r="CW3" s="526"/>
      <c r="CX3" s="530" t="s">
        <v>310</v>
      </c>
      <c r="CY3" s="530"/>
      <c r="CZ3" s="530"/>
      <c r="DA3" s="531" t="s">
        <v>311</v>
      </c>
      <c r="DB3" s="526" t="s">
        <v>309</v>
      </c>
      <c r="DC3" s="526"/>
      <c r="DD3" s="526"/>
      <c r="DE3" s="530" t="s">
        <v>310</v>
      </c>
      <c r="DF3" s="530"/>
      <c r="DG3" s="530"/>
      <c r="DH3" s="531" t="s">
        <v>311</v>
      </c>
      <c r="DI3" s="526" t="s">
        <v>309</v>
      </c>
      <c r="DJ3" s="526"/>
      <c r="DK3" s="526"/>
      <c r="DL3" s="530" t="s">
        <v>310</v>
      </c>
      <c r="DM3" s="530"/>
      <c r="DN3" s="530"/>
      <c r="DO3" s="531" t="s">
        <v>311</v>
      </c>
    </row>
    <row r="4" customFormat="false" ht="30" hidden="false" customHeight="true" outlineLevel="0" collapsed="false">
      <c r="B4" s="526"/>
      <c r="C4" s="526"/>
      <c r="D4" s="526"/>
      <c r="E4" s="526"/>
      <c r="F4" s="526" t="s">
        <v>312</v>
      </c>
      <c r="G4" s="526" t="s">
        <v>313</v>
      </c>
      <c r="H4" s="527" t="s">
        <v>314</v>
      </c>
      <c r="I4" s="527" t="s">
        <v>315</v>
      </c>
      <c r="J4" s="527" t="s">
        <v>316</v>
      </c>
      <c r="K4" s="527" t="s">
        <v>317</v>
      </c>
      <c r="L4" s="527" t="s">
        <v>318</v>
      </c>
      <c r="M4" s="527"/>
      <c r="N4" s="593"/>
      <c r="O4" s="526" t="s">
        <v>111</v>
      </c>
      <c r="P4" s="532" t="s">
        <v>319</v>
      </c>
      <c r="Q4" s="526" t="s">
        <v>113</v>
      </c>
      <c r="R4" s="533" t="s">
        <v>111</v>
      </c>
      <c r="S4" s="534" t="s">
        <v>319</v>
      </c>
      <c r="T4" s="535" t="s">
        <v>113</v>
      </c>
      <c r="U4" s="531"/>
      <c r="V4" s="526" t="s">
        <v>111</v>
      </c>
      <c r="W4" s="532" t="s">
        <v>319</v>
      </c>
      <c r="X4" s="526" t="s">
        <v>113</v>
      </c>
      <c r="Y4" s="533" t="s">
        <v>111</v>
      </c>
      <c r="Z4" s="534" t="s">
        <v>319</v>
      </c>
      <c r="AA4" s="535" t="s">
        <v>113</v>
      </c>
      <c r="AB4" s="531"/>
      <c r="AC4" s="526" t="s">
        <v>111</v>
      </c>
      <c r="AD4" s="532" t="s">
        <v>319</v>
      </c>
      <c r="AE4" s="526" t="s">
        <v>113</v>
      </c>
      <c r="AF4" s="533" t="s">
        <v>111</v>
      </c>
      <c r="AG4" s="534" t="s">
        <v>319</v>
      </c>
      <c r="AH4" s="535" t="s">
        <v>113</v>
      </c>
      <c r="AI4" s="531"/>
      <c r="AJ4" s="526" t="s">
        <v>111</v>
      </c>
      <c r="AK4" s="532" t="s">
        <v>319</v>
      </c>
      <c r="AL4" s="526" t="s">
        <v>113</v>
      </c>
      <c r="AM4" s="533" t="s">
        <v>111</v>
      </c>
      <c r="AN4" s="534" t="s">
        <v>319</v>
      </c>
      <c r="AO4" s="535" t="s">
        <v>113</v>
      </c>
      <c r="AP4" s="531"/>
      <c r="AQ4" s="526" t="s">
        <v>111</v>
      </c>
      <c r="AR4" s="532" t="s">
        <v>319</v>
      </c>
      <c r="AS4" s="526" t="s">
        <v>113</v>
      </c>
      <c r="AT4" s="533" t="s">
        <v>111</v>
      </c>
      <c r="AU4" s="534" t="s">
        <v>319</v>
      </c>
      <c r="AV4" s="535" t="s">
        <v>113</v>
      </c>
      <c r="AW4" s="531"/>
      <c r="AX4" s="526" t="s">
        <v>111</v>
      </c>
      <c r="AY4" s="532" t="s">
        <v>319</v>
      </c>
      <c r="AZ4" s="526" t="s">
        <v>113</v>
      </c>
      <c r="BA4" s="533" t="s">
        <v>111</v>
      </c>
      <c r="BB4" s="534" t="s">
        <v>319</v>
      </c>
      <c r="BC4" s="535" t="s">
        <v>113</v>
      </c>
      <c r="BD4" s="531"/>
      <c r="BE4" s="526" t="s">
        <v>111</v>
      </c>
      <c r="BF4" s="532" t="s">
        <v>319</v>
      </c>
      <c r="BG4" s="526" t="s">
        <v>113</v>
      </c>
      <c r="BH4" s="533" t="s">
        <v>111</v>
      </c>
      <c r="BI4" s="534" t="s">
        <v>319</v>
      </c>
      <c r="BJ4" s="535" t="s">
        <v>113</v>
      </c>
      <c r="BK4" s="531"/>
      <c r="BL4" s="526" t="s">
        <v>111</v>
      </c>
      <c r="BM4" s="532" t="s">
        <v>319</v>
      </c>
      <c r="BN4" s="526" t="s">
        <v>113</v>
      </c>
      <c r="BO4" s="533" t="s">
        <v>111</v>
      </c>
      <c r="BP4" s="534" t="s">
        <v>319</v>
      </c>
      <c r="BQ4" s="535" t="s">
        <v>113</v>
      </c>
      <c r="BR4" s="531"/>
      <c r="BS4" s="526" t="s">
        <v>111</v>
      </c>
      <c r="BT4" s="532" t="s">
        <v>319</v>
      </c>
      <c r="BU4" s="526" t="s">
        <v>113</v>
      </c>
      <c r="BV4" s="533" t="s">
        <v>111</v>
      </c>
      <c r="BW4" s="534" t="s">
        <v>319</v>
      </c>
      <c r="BX4" s="535" t="s">
        <v>113</v>
      </c>
      <c r="BY4" s="531"/>
      <c r="BZ4" s="526" t="s">
        <v>111</v>
      </c>
      <c r="CA4" s="532" t="s">
        <v>319</v>
      </c>
      <c r="CB4" s="526" t="s">
        <v>113</v>
      </c>
      <c r="CC4" s="533" t="s">
        <v>111</v>
      </c>
      <c r="CD4" s="534" t="s">
        <v>319</v>
      </c>
      <c r="CE4" s="535" t="s">
        <v>113</v>
      </c>
      <c r="CF4" s="531"/>
      <c r="CG4" s="526" t="s">
        <v>111</v>
      </c>
      <c r="CH4" s="532" t="s">
        <v>319</v>
      </c>
      <c r="CI4" s="526" t="s">
        <v>113</v>
      </c>
      <c r="CJ4" s="533" t="s">
        <v>111</v>
      </c>
      <c r="CK4" s="534" t="s">
        <v>319</v>
      </c>
      <c r="CL4" s="535" t="s">
        <v>113</v>
      </c>
      <c r="CM4" s="531"/>
      <c r="CN4" s="526" t="s">
        <v>111</v>
      </c>
      <c r="CO4" s="532" t="s">
        <v>319</v>
      </c>
      <c r="CP4" s="526" t="s">
        <v>113</v>
      </c>
      <c r="CQ4" s="533" t="s">
        <v>111</v>
      </c>
      <c r="CR4" s="534" t="s">
        <v>319</v>
      </c>
      <c r="CS4" s="535" t="s">
        <v>113</v>
      </c>
      <c r="CT4" s="531"/>
      <c r="CU4" s="526" t="s">
        <v>111</v>
      </c>
      <c r="CV4" s="532" t="s">
        <v>319</v>
      </c>
      <c r="CW4" s="526" t="s">
        <v>113</v>
      </c>
      <c r="CX4" s="533" t="s">
        <v>111</v>
      </c>
      <c r="CY4" s="534" t="s">
        <v>319</v>
      </c>
      <c r="CZ4" s="535" t="s">
        <v>113</v>
      </c>
      <c r="DA4" s="531"/>
      <c r="DB4" s="526" t="s">
        <v>111</v>
      </c>
      <c r="DC4" s="532" t="s">
        <v>319</v>
      </c>
      <c r="DD4" s="526" t="s">
        <v>113</v>
      </c>
      <c r="DE4" s="533" t="s">
        <v>111</v>
      </c>
      <c r="DF4" s="534" t="s">
        <v>319</v>
      </c>
      <c r="DG4" s="535" t="s">
        <v>113</v>
      </c>
      <c r="DH4" s="531"/>
      <c r="DI4" s="526" t="s">
        <v>111</v>
      </c>
      <c r="DJ4" s="532" t="s">
        <v>319</v>
      </c>
      <c r="DK4" s="526" t="s">
        <v>113</v>
      </c>
      <c r="DL4" s="533" t="s">
        <v>111</v>
      </c>
      <c r="DM4" s="534" t="s">
        <v>319</v>
      </c>
      <c r="DN4" s="535" t="s">
        <v>113</v>
      </c>
      <c r="DO4" s="531"/>
    </row>
    <row r="5" customFormat="false" ht="33.95" hidden="false" customHeight="true" outlineLevel="0" collapsed="false">
      <c r="B5" s="536" t="s">
        <v>631</v>
      </c>
      <c r="C5" s="537" t="s">
        <v>632</v>
      </c>
      <c r="D5" s="538" t="n">
        <v>48.454719</v>
      </c>
      <c r="E5" s="538" t="n">
        <v>-4.239898</v>
      </c>
      <c r="F5" s="537" t="s">
        <v>633</v>
      </c>
      <c r="G5" s="539" t="s">
        <v>634</v>
      </c>
      <c r="H5" s="537" t="n">
        <v>2.6</v>
      </c>
      <c r="I5" s="537" t="n">
        <v>3.6</v>
      </c>
      <c r="J5" s="539" t="s">
        <v>635</v>
      </c>
      <c r="K5" s="537" t="n">
        <v>60</v>
      </c>
      <c r="L5" s="537" t="n">
        <v>100</v>
      </c>
      <c r="M5" s="618" t="n">
        <v>15</v>
      </c>
      <c r="N5" s="541" t="s">
        <v>636</v>
      </c>
      <c r="O5" s="542" t="n">
        <f aca="false">PIACENZIAN_PARAM_GTS12!$E$89</f>
        <v>-90.06</v>
      </c>
      <c r="P5" s="543" t="n">
        <f aca="false">PIACENZIAN_PARAM_GTS12!$E$84</f>
        <v>-27.0041176470588</v>
      </c>
      <c r="Q5" s="542" t="n">
        <f aca="false">PIACENZIAN_PARAM_GTS12!$E$90</f>
        <v>66.32</v>
      </c>
      <c r="R5" s="523" t="n">
        <f aca="false">M5-Q5+K5</f>
        <v>8.68000000000001</v>
      </c>
      <c r="S5" s="544" t="n">
        <f aca="false">M5 - P5 + ((K5) + (L5))/2</f>
        <v>122.004117647059</v>
      </c>
      <c r="T5" s="523" t="n">
        <f aca="false">M5-O5+L5</f>
        <v>205.06</v>
      </c>
      <c r="U5" s="545" t="n">
        <f aca="false">T5-R5</f>
        <v>196.38</v>
      </c>
      <c r="V5" s="542" t="n">
        <f aca="false">PIACENZIAN_PARAM_GTS12!$E$58</f>
        <v>-13.99282</v>
      </c>
      <c r="W5" s="543" t="n">
        <f aca="false">PIACENZIAN_PARAM_GTS12!$E$53</f>
        <v>6.52422666666667</v>
      </c>
      <c r="X5" s="542" t="n">
        <f aca="false">PIACENZIAN_PARAM_GTS12!$E$59</f>
        <v>27.9634</v>
      </c>
      <c r="Y5" s="523" t="n">
        <f aca="false">$M5-X5+$K5</f>
        <v>47.0366</v>
      </c>
      <c r="Z5" s="544" t="n">
        <f aca="false">$M5 - W5 + (($K5) + ($L5))/2</f>
        <v>88.4757733333333</v>
      </c>
      <c r="AA5" s="523" t="n">
        <f aca="false">$M5-V5+$L5</f>
        <v>128.99282</v>
      </c>
      <c r="AB5" s="545" t="n">
        <f aca="false">AA5-Y5</f>
        <v>81.95622</v>
      </c>
      <c r="AC5" s="542" t="n">
        <f aca="false">PIACENZIAN_PARAM_GTS12!$E$149</f>
        <v>-82.399999997752</v>
      </c>
      <c r="AD5" s="543" t="n">
        <f aca="false">PIACENZIAN_PARAM_GTS12!$E$144</f>
        <v>-14.4597723577365</v>
      </c>
      <c r="AE5" s="542" t="n">
        <f aca="false">PIACENZIAN_PARAM_GTS12!$E$150</f>
        <v>36.7999999999432</v>
      </c>
      <c r="AF5" s="523" t="n">
        <f aca="false">$M5-AE5+$K5</f>
        <v>38.2000000000568</v>
      </c>
      <c r="AG5" s="544" t="n">
        <f aca="false">$M5 - AD5 + (($K5) + ($L5))/2</f>
        <v>109.459772357737</v>
      </c>
      <c r="AH5" s="523" t="n">
        <f aca="false">$M5-AC5+$L5</f>
        <v>197.399999997752</v>
      </c>
      <c r="AI5" s="545" t="n">
        <f aca="false">AH5-AF5</f>
        <v>159.199999997695</v>
      </c>
      <c r="AJ5" s="542" t="n">
        <f aca="false">PIACENZIAN_PARAM_GTS12!$E$176</f>
        <v>-35.4332</v>
      </c>
      <c r="AK5" s="543" t="n">
        <f aca="false">PIACENZIAN_PARAM_GTS12!$E$171</f>
        <v>-10.9635666666667</v>
      </c>
      <c r="AL5" s="542" t="n">
        <f aca="false">PIACENZIAN_PARAM_GTS12!$E$177</f>
        <v>13.187</v>
      </c>
      <c r="AM5" s="523" t="n">
        <f aca="false">$M5-AL5+$K5</f>
        <v>61.813</v>
      </c>
      <c r="AN5" s="544" t="n">
        <f aca="false">$M5 - AK5 + (($K5) + ($L5))/2</f>
        <v>105.963566666667</v>
      </c>
      <c r="AO5" s="523" t="n">
        <f aca="false">$M5-AJ5+$L5</f>
        <v>150.4332</v>
      </c>
      <c r="AP5" s="545" t="n">
        <f aca="false">AO5-AM5</f>
        <v>88.6202</v>
      </c>
      <c r="AQ5" s="546" t="e">
        <f aca="false">PIACENZIAN_PARAM_GTS12!$E$265</f>
        <v>#N/A</v>
      </c>
      <c r="AR5" s="547" t="e">
        <f aca="false">PIACENZIAN_PARAM_GTS12!$E$260</f>
        <v>#N/A</v>
      </c>
      <c r="AS5" s="546" t="e">
        <f aca="false">PIACENZIAN_PARAM_GTS12!$E$266</f>
        <v>#N/A</v>
      </c>
      <c r="AT5" s="548" t="e">
        <f aca="false">$M5-AS5+$K5</f>
        <v>#N/A</v>
      </c>
      <c r="AU5" s="549" t="e">
        <f aca="false">$M5 - AR5 + (($K5) + ($L5))/2</f>
        <v>#N/A</v>
      </c>
      <c r="AV5" s="548" t="e">
        <f aca="false">$M5-AQ5+$L5</f>
        <v>#N/A</v>
      </c>
      <c r="AW5" s="550" t="e">
        <f aca="false">AV5-AT5</f>
        <v>#N/A</v>
      </c>
      <c r="AX5" s="546" t="e">
        <f aca="false">PIACENZIAN_PARAM_GTS12!$E$238</f>
        <v>#N/A</v>
      </c>
      <c r="AY5" s="547" t="e">
        <f aca="false">PIACENZIAN_PARAM_GTS12!$E$237</f>
        <v>#N/A</v>
      </c>
      <c r="AZ5" s="546" t="e">
        <f aca="false">PIACENZIAN_PARAM_GTS12!$E$239</f>
        <v>#N/A</v>
      </c>
      <c r="BA5" s="548" t="e">
        <f aca="false">$M5-AZ5+$K5</f>
        <v>#N/A</v>
      </c>
      <c r="BB5" s="549" t="e">
        <f aca="false">$M5 - AY5 + (($K5) + ($L5))/2</f>
        <v>#N/A</v>
      </c>
      <c r="BC5" s="548" t="e">
        <f aca="false">$M5-AX5+$L5</f>
        <v>#N/A</v>
      </c>
      <c r="BD5" s="550" t="e">
        <f aca="false">BC5-BA5</f>
        <v>#N/A</v>
      </c>
      <c r="BE5" s="542" t="n">
        <f aca="false">PIACENZIAN_PARAM_GTS12!$E$303</f>
        <v>39.1963680000001</v>
      </c>
      <c r="BF5" s="543" t="n">
        <f aca="false">PIACENZIAN_PARAM_GTS12!$E$293</f>
        <v>62.3333666666667</v>
      </c>
      <c r="BG5" s="542" t="n">
        <f aca="false">PIACENZIAN_PARAM_GTS12!$E$304</f>
        <v>86.8286400000001</v>
      </c>
      <c r="BH5" s="523" t="n">
        <f aca="false">$M5-BG5+$K5</f>
        <v>-11.8286400000002</v>
      </c>
      <c r="BI5" s="544" t="n">
        <f aca="false">$M5 - BF5 + (($K5) + ($L5))/2</f>
        <v>32.6666333333333</v>
      </c>
      <c r="BJ5" s="523" t="n">
        <f aca="false">$M5-BE5+$L5</f>
        <v>75.8036319999999</v>
      </c>
      <c r="BK5" s="545" t="n">
        <f aca="false">BJ5-BH5</f>
        <v>87.6322720000001</v>
      </c>
      <c r="BL5" s="542" t="n">
        <f aca="false">PIACENZIAN_PARAM_GTS12!$E$536</f>
        <v>2.5</v>
      </c>
      <c r="BM5" s="543" t="n">
        <f aca="false">PIACENZIAN_PARAM_GTS12!$E$528</f>
        <v>5.325</v>
      </c>
      <c r="BN5" s="542" t="n">
        <f aca="false">PIACENZIAN_PARAM_GTS12!$E$537</f>
        <v>9.2</v>
      </c>
      <c r="BO5" s="523" t="n">
        <f aca="false">$M5-BN5+$K5</f>
        <v>65.8</v>
      </c>
      <c r="BP5" s="544" t="n">
        <f aca="false">$M5 - BM5 + (($K5) + ($L5))/2</f>
        <v>89.675</v>
      </c>
      <c r="BQ5" s="523" t="n">
        <f aca="false">$M5-BL5+$L5</f>
        <v>112.5</v>
      </c>
      <c r="BR5" s="545" t="n">
        <f aca="false">BQ5-BO5</f>
        <v>46.7</v>
      </c>
      <c r="BS5" s="546" t="e">
        <f aca="false">PIACENZIAN_PARAM_GTS12!$E$346</f>
        <v>#N/A</v>
      </c>
      <c r="BT5" s="547" t="e">
        <f aca="false">PIACENZIAN_PARAM_GTS12!$E$336</f>
        <v>#N/A</v>
      </c>
      <c r="BU5" s="546" t="e">
        <f aca="false">PIACENZIAN_PARAM_GTS12!$E$347</f>
        <v>#N/A</v>
      </c>
      <c r="BV5" s="548" t="e">
        <f aca="false">$M5-BU5+$K5</f>
        <v>#N/A</v>
      </c>
      <c r="BW5" s="549" t="e">
        <f aca="false">$M5 - BT5 + (($K5) + ($L5))/2</f>
        <v>#N/A</v>
      </c>
      <c r="BX5" s="548" t="e">
        <f aca="false">$M5-BS5+$L5</f>
        <v>#N/A</v>
      </c>
      <c r="BY5" s="550" t="e">
        <f aca="false">BX5-BV5</f>
        <v>#N/A</v>
      </c>
      <c r="BZ5" s="546" t="n">
        <f aca="false">PIACENZIAN_PARAM_GTS12!$E$380</f>
        <v>-1</v>
      </c>
      <c r="CA5" s="547" t="n">
        <f aca="false">PIACENZIAN_PARAM_GTS12!$E$379</f>
        <v>-1</v>
      </c>
      <c r="CB5" s="546" t="n">
        <f aca="false">PIACENZIAN_PARAM_GTS12!$E$381</f>
        <v>-1</v>
      </c>
      <c r="CC5" s="548" t="n">
        <f aca="false">$M5-CB5+$K5</f>
        <v>76</v>
      </c>
      <c r="CD5" s="549" t="n">
        <f aca="false">$M5 - CA5 + (($K5) + ($L5))/2</f>
        <v>96</v>
      </c>
      <c r="CE5" s="548" t="n">
        <f aca="false">$M5-BZ5+$L5</f>
        <v>116</v>
      </c>
      <c r="CF5" s="550" t="n">
        <f aca="false">CE5-CC5</f>
        <v>40</v>
      </c>
      <c r="CG5" s="546" t="n">
        <f aca="false">PIACENZIAN_PARAM_GTS12!$E$403</f>
        <v>0</v>
      </c>
      <c r="CH5" s="547" t="n">
        <f aca="false">PIACENZIAN_PARAM_GTS12!$E$402</f>
        <v>0</v>
      </c>
      <c r="CI5" s="546" t="n">
        <f aca="false">PIACENZIAN_PARAM_GTS12!$E$404</f>
        <v>0</v>
      </c>
      <c r="CJ5" s="548" t="n">
        <f aca="false">$M5-CI5+$K5</f>
        <v>75</v>
      </c>
      <c r="CK5" s="549" t="n">
        <f aca="false">$M5 - CH5 + (($K5) + ($L5))/2</f>
        <v>95</v>
      </c>
      <c r="CL5" s="548" t="n">
        <f aca="false">$M5-CG5+$L5</f>
        <v>115</v>
      </c>
      <c r="CM5" s="550" t="n">
        <f aca="false">CL5-CJ5</f>
        <v>40</v>
      </c>
      <c r="CN5" s="542" t="n">
        <f aca="false">PIACENZIAN_PARAM_GTS12!$E$426</f>
        <v>-1</v>
      </c>
      <c r="CO5" s="543" t="n">
        <f aca="false">PIACENZIAN_PARAM_GTS12!$E$425</f>
        <v>-1</v>
      </c>
      <c r="CP5" s="542" t="n">
        <f aca="false">PIACENZIAN_PARAM_GTS12!$E$427</f>
        <v>-1</v>
      </c>
      <c r="CQ5" s="523" t="n">
        <f aca="false">$M5-CP5+$K5</f>
        <v>76</v>
      </c>
      <c r="CR5" s="544" t="n">
        <f aca="false">$M5 - CO5 + (($K5) + ($L5))/2</f>
        <v>96</v>
      </c>
      <c r="CS5" s="523" t="n">
        <f aca="false">$M5-CN5+$L5</f>
        <v>116</v>
      </c>
      <c r="CT5" s="545" t="n">
        <f aca="false">CS5-CQ5</f>
        <v>40</v>
      </c>
      <c r="CU5" s="546" t="n">
        <f aca="false">PIACENZIAN_PARAM_GTS12!$E$449</f>
        <v>-1</v>
      </c>
      <c r="CV5" s="547" t="n">
        <f aca="false">PIACENZIAN_PARAM_GTS12!$E$448</f>
        <v>-1</v>
      </c>
      <c r="CW5" s="546" t="n">
        <f aca="false">PIACENZIAN_PARAM_GTS12!$E$450</f>
        <v>-1</v>
      </c>
      <c r="CX5" s="548" t="n">
        <f aca="false">$M5-CW5+$K5</f>
        <v>76</v>
      </c>
      <c r="CY5" s="549" t="n">
        <f aca="false">$M5 - CV5 + (($K5) + ($L5))/2</f>
        <v>96</v>
      </c>
      <c r="CZ5" s="548" t="n">
        <f aca="false">$M5-CU5+$L5</f>
        <v>116</v>
      </c>
      <c r="DA5" s="550" t="n">
        <f aca="false">CZ5-CX5</f>
        <v>40</v>
      </c>
      <c r="DB5" s="542" t="n">
        <f aca="false">PIACENZIAN_PARAM_GTS12!$E$489</f>
        <v>-60.5</v>
      </c>
      <c r="DC5" s="543" t="n">
        <f aca="false">PIACENZIAN_PARAM_GTS12!$E$481</f>
        <v>-7.97440475</v>
      </c>
      <c r="DD5" s="542" t="n">
        <f aca="false">PIACENZIAN_PARAM_GTS12!$E$490</f>
        <v>8.714286</v>
      </c>
      <c r="DE5" s="523" t="n">
        <f aca="false">$M5-DD5+$K5</f>
        <v>66.285714</v>
      </c>
      <c r="DF5" s="544" t="n">
        <f aca="false">$M5 - DC5 + (($K5) + ($L5))/2</f>
        <v>102.97440475</v>
      </c>
      <c r="DG5" s="523" t="n">
        <f aca="false">$M5-DB5+$L5</f>
        <v>175.5</v>
      </c>
      <c r="DH5" s="545" t="n">
        <f aca="false">DG5-DE5</f>
        <v>109.214286</v>
      </c>
      <c r="DI5" s="595" t="n">
        <f aca="false">PIACENZIAN_PARAM_GTS12!$E$572</f>
        <v>-75.5</v>
      </c>
      <c r="DJ5" s="596" t="n">
        <f aca="false">PIACENZIAN_PARAM_GTS12!$E$567</f>
        <v>-20.3814102564102</v>
      </c>
      <c r="DK5" s="595" t="n">
        <f aca="false">PIACENZIAN_PARAM_GTS12!$E$573</f>
        <v>21.5833333333334</v>
      </c>
      <c r="DL5" s="597" t="n">
        <f aca="false">$M5-DK5+$K5</f>
        <v>53.4166666666666</v>
      </c>
      <c r="DM5" s="598" t="n">
        <f aca="false">$M5 - DJ5 + (($K5) + ($L5))/2</f>
        <v>115.38141025641</v>
      </c>
      <c r="DN5" s="597" t="n">
        <f aca="false">$M5-DI5+$L5</f>
        <v>190.5</v>
      </c>
      <c r="DO5" s="599" t="n">
        <f aca="false">DN5-DL5</f>
        <v>137.083333333333</v>
      </c>
    </row>
    <row r="6" customFormat="false" ht="33.95" hidden="false" customHeight="true" outlineLevel="0" collapsed="false">
      <c r="B6" s="536" t="s">
        <v>637</v>
      </c>
      <c r="C6" s="537" t="s">
        <v>638</v>
      </c>
      <c r="D6" s="538" t="n">
        <v>48.73624</v>
      </c>
      <c r="E6" s="538" t="n">
        <v>-3.365596</v>
      </c>
      <c r="F6" s="537" t="s">
        <v>633</v>
      </c>
      <c r="G6" s="537" t="s">
        <v>634</v>
      </c>
      <c r="H6" s="537" t="n">
        <v>2.6</v>
      </c>
      <c r="I6" s="537" t="n">
        <v>3.6</v>
      </c>
      <c r="J6" s="539" t="s">
        <v>639</v>
      </c>
      <c r="K6" s="537" t="n">
        <v>-5</v>
      </c>
      <c r="L6" s="537" t="n">
        <v>10</v>
      </c>
      <c r="M6" s="618" t="n">
        <v>51</v>
      </c>
      <c r="N6" s="541" t="s">
        <v>640</v>
      </c>
      <c r="O6" s="542" t="n">
        <f aca="false">PIACENZIAN_PARAM_GTS12!$E$89</f>
        <v>-90.06</v>
      </c>
      <c r="P6" s="543" t="n">
        <f aca="false">PIACENZIAN_PARAM_GTS12!$E$84</f>
        <v>-27.0041176470588</v>
      </c>
      <c r="Q6" s="542" t="n">
        <f aca="false">PIACENZIAN_PARAM_GTS12!$E$90</f>
        <v>66.32</v>
      </c>
      <c r="R6" s="523" t="n">
        <f aca="false">M6-Q6+K6</f>
        <v>-20.32</v>
      </c>
      <c r="S6" s="544" t="n">
        <f aca="false">M6 - P6 + ((K6) + (L6))/2</f>
        <v>80.5041176470588</v>
      </c>
      <c r="T6" s="523" t="n">
        <f aca="false">M6-O6+L6</f>
        <v>151.06</v>
      </c>
      <c r="U6" s="545" t="n">
        <f aca="false">T6-R6</f>
        <v>171.38</v>
      </c>
      <c r="V6" s="542" t="n">
        <f aca="false">PIACENZIAN_PARAM_GTS12!$E$58</f>
        <v>-13.99282</v>
      </c>
      <c r="W6" s="543" t="n">
        <f aca="false">PIACENZIAN_PARAM_GTS12!$E$53</f>
        <v>6.52422666666667</v>
      </c>
      <c r="X6" s="542" t="n">
        <f aca="false">PIACENZIAN_PARAM_GTS12!$E$59</f>
        <v>27.9634</v>
      </c>
      <c r="Y6" s="523" t="n">
        <f aca="false">$M6-X6+$K6</f>
        <v>18.0366</v>
      </c>
      <c r="Z6" s="544" t="n">
        <f aca="false">$M6 - W6 + (($K6) + ($L6))/2</f>
        <v>46.9757733333333</v>
      </c>
      <c r="AA6" s="523" t="n">
        <f aca="false">$M6-V6+$L6</f>
        <v>74.99282</v>
      </c>
      <c r="AB6" s="545" t="n">
        <f aca="false">AA6-Y6</f>
        <v>56.95622</v>
      </c>
      <c r="AC6" s="542" t="n">
        <f aca="false">PIACENZIAN_PARAM_GTS12!$E$149</f>
        <v>-82.399999997752</v>
      </c>
      <c r="AD6" s="543" t="n">
        <f aca="false">PIACENZIAN_PARAM_GTS12!$E$144</f>
        <v>-14.4597723577365</v>
      </c>
      <c r="AE6" s="542" t="n">
        <f aca="false">PIACENZIAN_PARAM_GTS12!$E$150</f>
        <v>36.7999999999432</v>
      </c>
      <c r="AF6" s="523" t="n">
        <f aca="false">$M6-AE6+$K6</f>
        <v>9.2000000000568</v>
      </c>
      <c r="AG6" s="544" t="n">
        <f aca="false">$M6 - AD6 + (($K6) + ($L6))/2</f>
        <v>67.9597723577365</v>
      </c>
      <c r="AH6" s="523" t="n">
        <f aca="false">$M6-AC6+$L6</f>
        <v>143.399999997752</v>
      </c>
      <c r="AI6" s="545" t="n">
        <f aca="false">AH6-AF6</f>
        <v>134.199999997695</v>
      </c>
      <c r="AJ6" s="542" t="n">
        <f aca="false">PIACENZIAN_PARAM_GTS12!$E$176</f>
        <v>-35.4332</v>
      </c>
      <c r="AK6" s="543" t="n">
        <f aca="false">PIACENZIAN_PARAM_GTS12!$E$171</f>
        <v>-10.9635666666667</v>
      </c>
      <c r="AL6" s="542" t="n">
        <f aca="false">PIACENZIAN_PARAM_GTS12!$E$177</f>
        <v>13.187</v>
      </c>
      <c r="AM6" s="523" t="n">
        <f aca="false">$M6-AL6+$K6</f>
        <v>32.813</v>
      </c>
      <c r="AN6" s="544" t="n">
        <f aca="false">$M6 - AK6 + (($K6) + ($L6))/2</f>
        <v>64.4635666666667</v>
      </c>
      <c r="AO6" s="523" t="n">
        <f aca="false">$M6-AJ6+$L6</f>
        <v>96.4332</v>
      </c>
      <c r="AP6" s="545" t="n">
        <f aca="false">AO6-AM6</f>
        <v>63.6202</v>
      </c>
      <c r="AQ6" s="546" t="e">
        <f aca="false">PIACENZIAN_PARAM_GTS12!$E$265</f>
        <v>#N/A</v>
      </c>
      <c r="AR6" s="547" t="e">
        <f aca="false">PIACENZIAN_PARAM_GTS12!$E$260</f>
        <v>#N/A</v>
      </c>
      <c r="AS6" s="546" t="e">
        <f aca="false">PIACENZIAN_PARAM_GTS12!$E$266</f>
        <v>#N/A</v>
      </c>
      <c r="AT6" s="548" t="e">
        <f aca="false">$M6-AS6+$K6</f>
        <v>#N/A</v>
      </c>
      <c r="AU6" s="549" t="e">
        <f aca="false">$M6 - AR6 + (($K6) + ($L6))/2</f>
        <v>#N/A</v>
      </c>
      <c r="AV6" s="548" t="e">
        <f aca="false">$M6-AQ6+$L6</f>
        <v>#N/A</v>
      </c>
      <c r="AW6" s="550" t="e">
        <f aca="false">AV6-AT6</f>
        <v>#N/A</v>
      </c>
      <c r="AX6" s="546" t="e">
        <f aca="false">PIACENZIAN_PARAM_GTS12!$E$238</f>
        <v>#N/A</v>
      </c>
      <c r="AY6" s="547" t="e">
        <f aca="false">PIACENZIAN_PARAM_GTS12!$E$237</f>
        <v>#N/A</v>
      </c>
      <c r="AZ6" s="546" t="e">
        <f aca="false">PIACENZIAN_PARAM_GTS12!$E$239</f>
        <v>#N/A</v>
      </c>
      <c r="BA6" s="548" t="e">
        <f aca="false">$M6-AZ6+$K6</f>
        <v>#N/A</v>
      </c>
      <c r="BB6" s="549" t="e">
        <f aca="false">$M6 - AY6 + (($K6) + ($L6))/2</f>
        <v>#N/A</v>
      </c>
      <c r="BC6" s="548" t="e">
        <f aca="false">$M6-AX6+$L6</f>
        <v>#N/A</v>
      </c>
      <c r="BD6" s="550" t="e">
        <f aca="false">BC6-BA6</f>
        <v>#N/A</v>
      </c>
      <c r="BE6" s="542" t="n">
        <f aca="false">PIACENZIAN_PARAM_GTS12!$E$303</f>
        <v>39.1963680000001</v>
      </c>
      <c r="BF6" s="543" t="n">
        <f aca="false">PIACENZIAN_PARAM_GTS12!$E$293</f>
        <v>62.3333666666667</v>
      </c>
      <c r="BG6" s="542" t="n">
        <f aca="false">PIACENZIAN_PARAM_GTS12!$E$304</f>
        <v>86.8286400000001</v>
      </c>
      <c r="BH6" s="523" t="n">
        <f aca="false">$M6-BG6+$K6</f>
        <v>-40.8286400000002</v>
      </c>
      <c r="BI6" s="544" t="n">
        <f aca="false">$M6 - BF6 + (($K6) + ($L6))/2</f>
        <v>-8.83336666666668</v>
      </c>
      <c r="BJ6" s="523" t="n">
        <f aca="false">$M6-BE6+$L6</f>
        <v>21.8036319999999</v>
      </c>
      <c r="BK6" s="545" t="n">
        <f aca="false">BJ6-BH6</f>
        <v>62.6322720000001</v>
      </c>
      <c r="BL6" s="542" t="n">
        <f aca="false">PIACENZIAN_PARAM_GTS12!$E$536</f>
        <v>2.5</v>
      </c>
      <c r="BM6" s="543" t="n">
        <f aca="false">PIACENZIAN_PARAM_GTS12!$E$528</f>
        <v>5.325</v>
      </c>
      <c r="BN6" s="542" t="n">
        <f aca="false">PIACENZIAN_PARAM_GTS12!$E$537</f>
        <v>9.2</v>
      </c>
      <c r="BO6" s="523" t="n">
        <f aca="false">$M6-BN6+$K6</f>
        <v>36.8</v>
      </c>
      <c r="BP6" s="544" t="n">
        <f aca="false">$M6 - BM6 + (($K6) + ($L6))/2</f>
        <v>48.175</v>
      </c>
      <c r="BQ6" s="523" t="n">
        <f aca="false">$M6-BL6+$L6</f>
        <v>58.5</v>
      </c>
      <c r="BR6" s="545" t="n">
        <f aca="false">BQ6-BO6</f>
        <v>21.7</v>
      </c>
      <c r="BS6" s="546" t="e">
        <f aca="false">PIACENZIAN_PARAM_GTS12!$E$346</f>
        <v>#N/A</v>
      </c>
      <c r="BT6" s="547" t="e">
        <f aca="false">PIACENZIAN_PARAM_GTS12!$E$336</f>
        <v>#N/A</v>
      </c>
      <c r="BU6" s="546" t="e">
        <f aca="false">PIACENZIAN_PARAM_GTS12!$E$347</f>
        <v>#N/A</v>
      </c>
      <c r="BV6" s="548" t="e">
        <f aca="false">$M6-BU6+$K6</f>
        <v>#N/A</v>
      </c>
      <c r="BW6" s="549" t="e">
        <f aca="false">$M6 - BT6 + (($K6) + ($L6))/2</f>
        <v>#N/A</v>
      </c>
      <c r="BX6" s="548" t="e">
        <f aca="false">$M6-BS6+$L6</f>
        <v>#N/A</v>
      </c>
      <c r="BY6" s="550" t="e">
        <f aca="false">BX6-BV6</f>
        <v>#N/A</v>
      </c>
      <c r="BZ6" s="546" t="n">
        <f aca="false">PIACENZIAN_PARAM_GTS12!$E$380</f>
        <v>-1</v>
      </c>
      <c r="CA6" s="547" t="n">
        <f aca="false">PIACENZIAN_PARAM_GTS12!$E$379</f>
        <v>-1</v>
      </c>
      <c r="CB6" s="546" t="n">
        <f aca="false">PIACENZIAN_PARAM_GTS12!$E$381</f>
        <v>-1</v>
      </c>
      <c r="CC6" s="548" t="n">
        <f aca="false">$M6-CB6+$K6</f>
        <v>47</v>
      </c>
      <c r="CD6" s="549" t="n">
        <f aca="false">$M6 - CA6 + (($K6) + ($L6))/2</f>
        <v>54.5</v>
      </c>
      <c r="CE6" s="548" t="n">
        <f aca="false">$M6-BZ6+$L6</f>
        <v>62</v>
      </c>
      <c r="CF6" s="550" t="n">
        <f aca="false">CE6-CC6</f>
        <v>15</v>
      </c>
      <c r="CG6" s="546" t="n">
        <f aca="false">PIACENZIAN_PARAM_GTS12!$E$403</f>
        <v>0</v>
      </c>
      <c r="CH6" s="547" t="n">
        <f aca="false">PIACENZIAN_PARAM_GTS12!$E$402</f>
        <v>0</v>
      </c>
      <c r="CI6" s="546" t="n">
        <f aca="false">PIACENZIAN_PARAM_GTS12!$E$404</f>
        <v>0</v>
      </c>
      <c r="CJ6" s="548" t="n">
        <f aca="false">$M6-CI6+$K6</f>
        <v>46</v>
      </c>
      <c r="CK6" s="549" t="n">
        <f aca="false">$M6 - CH6 + (($K6) + ($L6))/2</f>
        <v>53.5</v>
      </c>
      <c r="CL6" s="548" t="n">
        <f aca="false">$M6-CG6+$L6</f>
        <v>61</v>
      </c>
      <c r="CM6" s="550" t="n">
        <f aca="false">CL6-CJ6</f>
        <v>15</v>
      </c>
      <c r="CN6" s="542" t="n">
        <f aca="false">PIACENZIAN_PARAM_GTS12!$E$426</f>
        <v>-1</v>
      </c>
      <c r="CO6" s="543" t="n">
        <f aca="false">PIACENZIAN_PARAM_GTS12!$E$425</f>
        <v>-1</v>
      </c>
      <c r="CP6" s="542" t="n">
        <f aca="false">PIACENZIAN_PARAM_GTS12!$E$427</f>
        <v>-1</v>
      </c>
      <c r="CQ6" s="523" t="n">
        <f aca="false">$M6-CP6+$K6</f>
        <v>47</v>
      </c>
      <c r="CR6" s="544" t="n">
        <f aca="false">$M6 - CO6 + (($K6) + ($L6))/2</f>
        <v>54.5</v>
      </c>
      <c r="CS6" s="523" t="n">
        <f aca="false">$M6-CN6+$L6</f>
        <v>62</v>
      </c>
      <c r="CT6" s="545" t="n">
        <f aca="false">CS6-CQ6</f>
        <v>15</v>
      </c>
      <c r="CU6" s="546" t="n">
        <f aca="false">PIACENZIAN_PARAM_GTS12!$E$449</f>
        <v>-1</v>
      </c>
      <c r="CV6" s="547" t="n">
        <f aca="false">PIACENZIAN_PARAM_GTS12!$E$448</f>
        <v>-1</v>
      </c>
      <c r="CW6" s="546" t="n">
        <f aca="false">PIACENZIAN_PARAM_GTS12!$E$450</f>
        <v>-1</v>
      </c>
      <c r="CX6" s="548" t="n">
        <f aca="false">$M6-CW6+$K6</f>
        <v>47</v>
      </c>
      <c r="CY6" s="549" t="n">
        <f aca="false">$M6 - CV6 + (($K6) + ($L6))/2</f>
        <v>54.5</v>
      </c>
      <c r="CZ6" s="548" t="n">
        <f aca="false">$M6-CU6+$L6</f>
        <v>62</v>
      </c>
      <c r="DA6" s="550" t="n">
        <f aca="false">CZ6-CX6</f>
        <v>15</v>
      </c>
      <c r="DB6" s="542" t="n">
        <f aca="false">PIACENZIAN_PARAM_GTS12!$E$489</f>
        <v>-60.5</v>
      </c>
      <c r="DC6" s="543" t="n">
        <f aca="false">PIACENZIAN_PARAM_GTS12!$E$481</f>
        <v>-7.97440475</v>
      </c>
      <c r="DD6" s="542" t="n">
        <f aca="false">PIACENZIAN_PARAM_GTS12!$E$490</f>
        <v>8.714286</v>
      </c>
      <c r="DE6" s="523" t="n">
        <f aca="false">$M6-DD6+$K6</f>
        <v>37.285714</v>
      </c>
      <c r="DF6" s="544" t="n">
        <f aca="false">$M6 - DC6 + (($K6) + ($L6))/2</f>
        <v>61.47440475</v>
      </c>
      <c r="DG6" s="523" t="n">
        <f aca="false">$M6-DB6+$L6</f>
        <v>121.5</v>
      </c>
      <c r="DH6" s="545" t="n">
        <f aca="false">DG6-DE6</f>
        <v>84.214286</v>
      </c>
      <c r="DI6" s="595" t="n">
        <f aca="false">PIACENZIAN_PARAM_GTS12!$E$572</f>
        <v>-75.5</v>
      </c>
      <c r="DJ6" s="596" t="n">
        <f aca="false">PIACENZIAN_PARAM_GTS12!$E$567</f>
        <v>-20.3814102564102</v>
      </c>
      <c r="DK6" s="595" t="n">
        <f aca="false">PIACENZIAN_PARAM_GTS12!$E$573</f>
        <v>21.5833333333334</v>
      </c>
      <c r="DL6" s="597" t="n">
        <f aca="false">$M6-DK6+$K6</f>
        <v>24.4166666666666</v>
      </c>
      <c r="DM6" s="598" t="n">
        <f aca="false">$M6 - DJ6 + (($K6) + ($L6))/2</f>
        <v>73.8814102564102</v>
      </c>
      <c r="DN6" s="597" t="n">
        <f aca="false">$M6-DI6+$L6</f>
        <v>136.5</v>
      </c>
      <c r="DO6" s="599" t="n">
        <f aca="false">DN6-DL6</f>
        <v>112.083333333333</v>
      </c>
    </row>
    <row r="7" customFormat="false" ht="33.95" hidden="false" customHeight="true" outlineLevel="0" collapsed="false">
      <c r="B7" s="536" t="s">
        <v>641</v>
      </c>
      <c r="C7" s="537" t="s">
        <v>642</v>
      </c>
      <c r="D7" s="538" t="n">
        <v>48.736997</v>
      </c>
      <c r="E7" s="538" t="n">
        <v>-3.348316</v>
      </c>
      <c r="F7" s="537" t="s">
        <v>633</v>
      </c>
      <c r="G7" s="539" t="s">
        <v>634</v>
      </c>
      <c r="H7" s="537" t="n">
        <v>2.6</v>
      </c>
      <c r="I7" s="537" t="n">
        <v>3.6</v>
      </c>
      <c r="J7" s="539" t="s">
        <v>639</v>
      </c>
      <c r="K7" s="537" t="n">
        <v>-5</v>
      </c>
      <c r="L7" s="537" t="n">
        <v>10</v>
      </c>
      <c r="M7" s="618" t="n">
        <v>28</v>
      </c>
      <c r="N7" s="541" t="s">
        <v>640</v>
      </c>
      <c r="O7" s="542" t="n">
        <f aca="false">PIACENZIAN_PARAM_GTS12!$E$89</f>
        <v>-90.06</v>
      </c>
      <c r="P7" s="543" t="n">
        <f aca="false">PIACENZIAN_PARAM_GTS12!$E$84</f>
        <v>-27.0041176470588</v>
      </c>
      <c r="Q7" s="542" t="n">
        <f aca="false">PIACENZIAN_PARAM_GTS12!$E$90</f>
        <v>66.32</v>
      </c>
      <c r="R7" s="523" t="n">
        <f aca="false">M7-Q7+K7</f>
        <v>-43.32</v>
      </c>
      <c r="S7" s="544" t="n">
        <f aca="false">M7 - P7 + ((K7) + (L7))/2</f>
        <v>57.5041176470588</v>
      </c>
      <c r="T7" s="523" t="n">
        <f aca="false">M7-O7+L7</f>
        <v>128.06</v>
      </c>
      <c r="U7" s="545" t="n">
        <f aca="false">T7-R7</f>
        <v>171.38</v>
      </c>
      <c r="V7" s="542" t="n">
        <f aca="false">PIACENZIAN_PARAM_GTS12!$E$58</f>
        <v>-13.99282</v>
      </c>
      <c r="W7" s="543" t="n">
        <f aca="false">PIACENZIAN_PARAM_GTS12!$E$53</f>
        <v>6.52422666666667</v>
      </c>
      <c r="X7" s="542" t="n">
        <f aca="false">PIACENZIAN_PARAM_GTS12!$E$59</f>
        <v>27.9634</v>
      </c>
      <c r="Y7" s="523" t="n">
        <f aca="false">$M7-X7+$K7</f>
        <v>-4.9634</v>
      </c>
      <c r="Z7" s="544" t="n">
        <f aca="false">$M7 - W7 + (($K7) + ($L7))/2</f>
        <v>23.9757733333333</v>
      </c>
      <c r="AA7" s="523" t="n">
        <f aca="false">$M7-V7+$L7</f>
        <v>51.99282</v>
      </c>
      <c r="AB7" s="545" t="n">
        <f aca="false">AA7-Y7</f>
        <v>56.95622</v>
      </c>
      <c r="AC7" s="542" t="n">
        <f aca="false">PIACENZIAN_PARAM_GTS12!$E$149</f>
        <v>-82.399999997752</v>
      </c>
      <c r="AD7" s="543" t="n">
        <f aca="false">PIACENZIAN_PARAM_GTS12!$E$144</f>
        <v>-14.4597723577365</v>
      </c>
      <c r="AE7" s="542" t="n">
        <f aca="false">PIACENZIAN_PARAM_GTS12!$E$150</f>
        <v>36.7999999999432</v>
      </c>
      <c r="AF7" s="523" t="n">
        <f aca="false">$M7-AE7+$K7</f>
        <v>-13.7999999999432</v>
      </c>
      <c r="AG7" s="544" t="n">
        <f aca="false">$M7 - AD7 + (($K7) + ($L7))/2</f>
        <v>44.9597723577365</v>
      </c>
      <c r="AH7" s="523" t="n">
        <f aca="false">$M7-AC7+$L7</f>
        <v>120.399999997752</v>
      </c>
      <c r="AI7" s="545" t="n">
        <f aca="false">AH7-AF7</f>
        <v>134.199999997695</v>
      </c>
      <c r="AJ7" s="542" t="n">
        <f aca="false">PIACENZIAN_PARAM_GTS12!$E$176</f>
        <v>-35.4332</v>
      </c>
      <c r="AK7" s="543" t="n">
        <f aca="false">PIACENZIAN_PARAM_GTS12!$E$171</f>
        <v>-10.9635666666667</v>
      </c>
      <c r="AL7" s="542" t="n">
        <f aca="false">PIACENZIAN_PARAM_GTS12!$E$177</f>
        <v>13.187</v>
      </c>
      <c r="AM7" s="523" t="n">
        <f aca="false">$M7-AL7+$K7</f>
        <v>9.813</v>
      </c>
      <c r="AN7" s="544" t="n">
        <f aca="false">$M7 - AK7 + (($K7) + ($L7))/2</f>
        <v>41.4635666666667</v>
      </c>
      <c r="AO7" s="523" t="n">
        <f aca="false">$M7-AJ7+$L7</f>
        <v>73.4332</v>
      </c>
      <c r="AP7" s="545" t="n">
        <f aca="false">AO7-AM7</f>
        <v>63.6202</v>
      </c>
      <c r="AQ7" s="546" t="e">
        <f aca="false">PIACENZIAN_PARAM_GTS12!$E$265</f>
        <v>#N/A</v>
      </c>
      <c r="AR7" s="547" t="e">
        <f aca="false">PIACENZIAN_PARAM_GTS12!$E$260</f>
        <v>#N/A</v>
      </c>
      <c r="AS7" s="546" t="e">
        <f aca="false">PIACENZIAN_PARAM_GTS12!$E$266</f>
        <v>#N/A</v>
      </c>
      <c r="AT7" s="548" t="e">
        <f aca="false">$M7-AS7+$K7</f>
        <v>#N/A</v>
      </c>
      <c r="AU7" s="549" t="e">
        <f aca="false">$M7 - AR7 + (($K7) + ($L7))/2</f>
        <v>#N/A</v>
      </c>
      <c r="AV7" s="548" t="e">
        <f aca="false">$M7-AQ7+$L7</f>
        <v>#N/A</v>
      </c>
      <c r="AW7" s="550" t="e">
        <f aca="false">AV7-AT7</f>
        <v>#N/A</v>
      </c>
      <c r="AX7" s="546" t="e">
        <f aca="false">PIACENZIAN_PARAM_GTS12!$E$238</f>
        <v>#N/A</v>
      </c>
      <c r="AY7" s="547" t="e">
        <f aca="false">PIACENZIAN_PARAM_GTS12!$E$237</f>
        <v>#N/A</v>
      </c>
      <c r="AZ7" s="546" t="e">
        <f aca="false">PIACENZIAN_PARAM_GTS12!$E$239</f>
        <v>#N/A</v>
      </c>
      <c r="BA7" s="548" t="e">
        <f aca="false">$M7-AZ7+$K7</f>
        <v>#N/A</v>
      </c>
      <c r="BB7" s="549" t="e">
        <f aca="false">$M7 - AY7 + (($K7) + ($L7))/2</f>
        <v>#N/A</v>
      </c>
      <c r="BC7" s="548" t="e">
        <f aca="false">$M7-AX7+$L7</f>
        <v>#N/A</v>
      </c>
      <c r="BD7" s="550" t="e">
        <f aca="false">BC7-BA7</f>
        <v>#N/A</v>
      </c>
      <c r="BE7" s="542" t="n">
        <f aca="false">PIACENZIAN_PARAM_GTS12!$E$303</f>
        <v>39.1963680000001</v>
      </c>
      <c r="BF7" s="543" t="n">
        <f aca="false">PIACENZIAN_PARAM_GTS12!$E$293</f>
        <v>62.3333666666667</v>
      </c>
      <c r="BG7" s="542" t="n">
        <f aca="false">PIACENZIAN_PARAM_GTS12!$E$304</f>
        <v>86.8286400000001</v>
      </c>
      <c r="BH7" s="523" t="n">
        <f aca="false">$M7-BG7+$K7</f>
        <v>-63.8286400000002</v>
      </c>
      <c r="BI7" s="544" t="n">
        <f aca="false">$M7 - BF7 + (($K7) + ($L7))/2</f>
        <v>-31.8333666666667</v>
      </c>
      <c r="BJ7" s="523" t="n">
        <f aca="false">$M7-BE7+$L7</f>
        <v>-1.19636800000009</v>
      </c>
      <c r="BK7" s="545" t="n">
        <f aca="false">BJ7-BH7</f>
        <v>62.6322720000001</v>
      </c>
      <c r="BL7" s="542" t="n">
        <f aca="false">PIACENZIAN_PARAM_GTS12!$E$536</f>
        <v>2.5</v>
      </c>
      <c r="BM7" s="543" t="n">
        <f aca="false">PIACENZIAN_PARAM_GTS12!$E$528</f>
        <v>5.325</v>
      </c>
      <c r="BN7" s="542" t="n">
        <f aca="false">PIACENZIAN_PARAM_GTS12!$E$537</f>
        <v>9.2</v>
      </c>
      <c r="BO7" s="523" t="n">
        <f aca="false">$M7-BN7+$K7</f>
        <v>13.8</v>
      </c>
      <c r="BP7" s="544" t="n">
        <f aca="false">$M7 - BM7 + (($K7) + ($L7))/2</f>
        <v>25.175</v>
      </c>
      <c r="BQ7" s="523" t="n">
        <f aca="false">$M7-BL7+$L7</f>
        <v>35.5</v>
      </c>
      <c r="BR7" s="545" t="n">
        <f aca="false">BQ7-BO7</f>
        <v>21.7</v>
      </c>
      <c r="BS7" s="546" t="e">
        <f aca="false">PIACENZIAN_PARAM_GTS12!$E$346</f>
        <v>#N/A</v>
      </c>
      <c r="BT7" s="547" t="e">
        <f aca="false">PIACENZIAN_PARAM_GTS12!$E$336</f>
        <v>#N/A</v>
      </c>
      <c r="BU7" s="546" t="e">
        <f aca="false">PIACENZIAN_PARAM_GTS12!$E$347</f>
        <v>#N/A</v>
      </c>
      <c r="BV7" s="548" t="e">
        <f aca="false">$M7-BU7+$K7</f>
        <v>#N/A</v>
      </c>
      <c r="BW7" s="549" t="e">
        <f aca="false">$M7 - BT7 + (($K7) + ($L7))/2</f>
        <v>#N/A</v>
      </c>
      <c r="BX7" s="548" t="e">
        <f aca="false">$M7-BS7+$L7</f>
        <v>#N/A</v>
      </c>
      <c r="BY7" s="550" t="e">
        <f aca="false">BX7-BV7</f>
        <v>#N/A</v>
      </c>
      <c r="BZ7" s="546" t="n">
        <f aca="false">PIACENZIAN_PARAM_GTS12!$E$380</f>
        <v>-1</v>
      </c>
      <c r="CA7" s="547" t="n">
        <f aca="false">PIACENZIAN_PARAM_GTS12!$E$379</f>
        <v>-1</v>
      </c>
      <c r="CB7" s="546" t="n">
        <f aca="false">PIACENZIAN_PARAM_GTS12!$E$381</f>
        <v>-1</v>
      </c>
      <c r="CC7" s="548" t="n">
        <f aca="false">$M7-CB7+$K7</f>
        <v>24</v>
      </c>
      <c r="CD7" s="549" t="n">
        <f aca="false">$M7 - CA7 + (($K7) + ($L7))/2</f>
        <v>31.5</v>
      </c>
      <c r="CE7" s="548" t="n">
        <f aca="false">$M7-BZ7+$L7</f>
        <v>39</v>
      </c>
      <c r="CF7" s="550" t="n">
        <f aca="false">CE7-CC7</f>
        <v>15</v>
      </c>
      <c r="CG7" s="546" t="n">
        <f aca="false">PIACENZIAN_PARAM_GTS12!$E$403</f>
        <v>0</v>
      </c>
      <c r="CH7" s="547" t="n">
        <f aca="false">PIACENZIAN_PARAM_GTS12!$E$402</f>
        <v>0</v>
      </c>
      <c r="CI7" s="546" t="n">
        <f aca="false">PIACENZIAN_PARAM_GTS12!$E$404</f>
        <v>0</v>
      </c>
      <c r="CJ7" s="548" t="n">
        <f aca="false">$M7-CI7+$K7</f>
        <v>23</v>
      </c>
      <c r="CK7" s="549" t="n">
        <f aca="false">$M7 - CH7 + (($K7) + ($L7))/2</f>
        <v>30.5</v>
      </c>
      <c r="CL7" s="548" t="n">
        <f aca="false">$M7-CG7+$L7</f>
        <v>38</v>
      </c>
      <c r="CM7" s="550" t="n">
        <f aca="false">CL7-CJ7</f>
        <v>15</v>
      </c>
      <c r="CN7" s="542" t="n">
        <f aca="false">PIACENZIAN_PARAM_GTS12!$E$426</f>
        <v>-1</v>
      </c>
      <c r="CO7" s="543" t="n">
        <f aca="false">PIACENZIAN_PARAM_GTS12!$E$425</f>
        <v>-1</v>
      </c>
      <c r="CP7" s="542" t="n">
        <f aca="false">PIACENZIAN_PARAM_GTS12!$E$427</f>
        <v>-1</v>
      </c>
      <c r="CQ7" s="523" t="n">
        <f aca="false">$M7-CP7+$K7</f>
        <v>24</v>
      </c>
      <c r="CR7" s="544" t="n">
        <f aca="false">$M7 - CO7 + (($K7) + ($L7))/2</f>
        <v>31.5</v>
      </c>
      <c r="CS7" s="523" t="n">
        <f aca="false">$M7-CN7+$L7</f>
        <v>39</v>
      </c>
      <c r="CT7" s="545" t="n">
        <f aca="false">CS7-CQ7</f>
        <v>15</v>
      </c>
      <c r="CU7" s="546" t="n">
        <f aca="false">PIACENZIAN_PARAM_GTS12!$E$449</f>
        <v>-1</v>
      </c>
      <c r="CV7" s="547" t="n">
        <f aca="false">PIACENZIAN_PARAM_GTS12!$E$448</f>
        <v>-1</v>
      </c>
      <c r="CW7" s="546" t="n">
        <f aca="false">PIACENZIAN_PARAM_GTS12!$E$450</f>
        <v>-1</v>
      </c>
      <c r="CX7" s="548" t="n">
        <f aca="false">$M7-CW7+$K7</f>
        <v>24</v>
      </c>
      <c r="CY7" s="549" t="n">
        <f aca="false">$M7 - CV7 + (($K7) + ($L7))/2</f>
        <v>31.5</v>
      </c>
      <c r="CZ7" s="548" t="n">
        <f aca="false">$M7-CU7+$L7</f>
        <v>39</v>
      </c>
      <c r="DA7" s="550" t="n">
        <f aca="false">CZ7-CX7</f>
        <v>15</v>
      </c>
      <c r="DB7" s="542" t="n">
        <f aca="false">PIACENZIAN_PARAM_GTS12!$E$489</f>
        <v>-60.5</v>
      </c>
      <c r="DC7" s="543" t="n">
        <f aca="false">PIACENZIAN_PARAM_GTS12!$E$481</f>
        <v>-7.97440475</v>
      </c>
      <c r="DD7" s="542" t="n">
        <f aca="false">PIACENZIAN_PARAM_GTS12!$E$490</f>
        <v>8.714286</v>
      </c>
      <c r="DE7" s="523" t="n">
        <f aca="false">$M7-DD7+$K7</f>
        <v>14.285714</v>
      </c>
      <c r="DF7" s="544" t="n">
        <f aca="false">$M7 - DC7 + (($K7) + ($L7))/2</f>
        <v>38.47440475</v>
      </c>
      <c r="DG7" s="523" t="n">
        <f aca="false">$M7-DB7+$L7</f>
        <v>98.5</v>
      </c>
      <c r="DH7" s="545" t="n">
        <f aca="false">DG7-DE7</f>
        <v>84.214286</v>
      </c>
      <c r="DI7" s="595" t="n">
        <f aca="false">PIACENZIAN_PARAM_GTS12!$E$572</f>
        <v>-75.5</v>
      </c>
      <c r="DJ7" s="596" t="n">
        <f aca="false">PIACENZIAN_PARAM_GTS12!$E$567</f>
        <v>-20.3814102564102</v>
      </c>
      <c r="DK7" s="595" t="n">
        <f aca="false">PIACENZIAN_PARAM_GTS12!$E$573</f>
        <v>21.5833333333334</v>
      </c>
      <c r="DL7" s="597" t="n">
        <f aca="false">$M7-DK7+$K7</f>
        <v>1.41666666666664</v>
      </c>
      <c r="DM7" s="598" t="n">
        <f aca="false">$M7 - DJ7 + (($K7) + ($L7))/2</f>
        <v>50.8814102564102</v>
      </c>
      <c r="DN7" s="597" t="n">
        <f aca="false">$M7-DI7+$L7</f>
        <v>113.5</v>
      </c>
      <c r="DO7" s="599" t="n">
        <f aca="false">DN7-DL7</f>
        <v>112.083333333333</v>
      </c>
    </row>
    <row r="8" customFormat="false" ht="33.95" hidden="false" customHeight="true" outlineLevel="0" collapsed="false">
      <c r="B8" s="536" t="s">
        <v>643</v>
      </c>
      <c r="C8" s="539" t="s">
        <v>644</v>
      </c>
      <c r="D8" s="538" t="n">
        <v>47.885007</v>
      </c>
      <c r="E8" s="538" t="n">
        <v>-1.963343</v>
      </c>
      <c r="F8" s="537" t="s">
        <v>633</v>
      </c>
      <c r="G8" s="539" t="s">
        <v>634</v>
      </c>
      <c r="H8" s="537" t="n">
        <v>2.6</v>
      </c>
      <c r="I8" s="537" t="n">
        <v>3.6</v>
      </c>
      <c r="J8" s="539" t="s">
        <v>635</v>
      </c>
      <c r="K8" s="537" t="n">
        <v>60</v>
      </c>
      <c r="L8" s="537" t="n">
        <v>100</v>
      </c>
      <c r="M8" s="618" t="n">
        <v>53</v>
      </c>
      <c r="N8" s="541" t="s">
        <v>645</v>
      </c>
      <c r="O8" s="542" t="n">
        <f aca="false">PIACENZIAN_PARAM_GTS12!$E$89</f>
        <v>-90.06</v>
      </c>
      <c r="P8" s="543" t="n">
        <f aca="false">PIACENZIAN_PARAM_GTS12!$E$84</f>
        <v>-27.0041176470588</v>
      </c>
      <c r="Q8" s="542" t="n">
        <f aca="false">PIACENZIAN_PARAM_GTS12!$E$90</f>
        <v>66.32</v>
      </c>
      <c r="R8" s="523" t="n">
        <f aca="false">M8-Q8+K8</f>
        <v>46.68</v>
      </c>
      <c r="S8" s="544" t="n">
        <f aca="false">M8 - P8 + ((K8) + (L8))/2</f>
        <v>160.004117647059</v>
      </c>
      <c r="T8" s="523" t="n">
        <f aca="false">M8-O8+L8</f>
        <v>243.06</v>
      </c>
      <c r="U8" s="545" t="n">
        <f aca="false">T8-R8</f>
        <v>196.38</v>
      </c>
      <c r="V8" s="542" t="n">
        <f aca="false">PIACENZIAN_PARAM_GTS12!$E$58</f>
        <v>-13.99282</v>
      </c>
      <c r="W8" s="543" t="n">
        <f aca="false">PIACENZIAN_PARAM_GTS12!$E$53</f>
        <v>6.52422666666667</v>
      </c>
      <c r="X8" s="542" t="n">
        <f aca="false">PIACENZIAN_PARAM_GTS12!$E$59</f>
        <v>27.9634</v>
      </c>
      <c r="Y8" s="523" t="n">
        <f aca="false">$M8-X8+$K8</f>
        <v>85.0366</v>
      </c>
      <c r="Z8" s="544" t="n">
        <f aca="false">$M8 - W8 + (($K8) + ($L8))/2</f>
        <v>126.475773333333</v>
      </c>
      <c r="AA8" s="523" t="n">
        <f aca="false">$M8-V8+$L8</f>
        <v>166.99282</v>
      </c>
      <c r="AB8" s="545" t="n">
        <f aca="false">AA8-Y8</f>
        <v>81.95622</v>
      </c>
      <c r="AC8" s="542" t="n">
        <f aca="false">PIACENZIAN_PARAM_GTS12!$E$149</f>
        <v>-82.399999997752</v>
      </c>
      <c r="AD8" s="543" t="n">
        <f aca="false">PIACENZIAN_PARAM_GTS12!$E$144</f>
        <v>-14.4597723577365</v>
      </c>
      <c r="AE8" s="542" t="n">
        <f aca="false">PIACENZIAN_PARAM_GTS12!$E$150</f>
        <v>36.7999999999432</v>
      </c>
      <c r="AF8" s="523" t="n">
        <f aca="false">$M8-AE8+$K8</f>
        <v>76.2000000000568</v>
      </c>
      <c r="AG8" s="544" t="n">
        <f aca="false">$M8 - AD8 + (($K8) + ($L8))/2</f>
        <v>147.459772357737</v>
      </c>
      <c r="AH8" s="523" t="n">
        <f aca="false">$M8-AC8+$L8</f>
        <v>235.399999997752</v>
      </c>
      <c r="AI8" s="545" t="n">
        <f aca="false">AH8-AF8</f>
        <v>159.199999997695</v>
      </c>
      <c r="AJ8" s="542" t="n">
        <f aca="false">PIACENZIAN_PARAM_GTS12!$E$176</f>
        <v>-35.4332</v>
      </c>
      <c r="AK8" s="543" t="n">
        <f aca="false">PIACENZIAN_PARAM_GTS12!$E$171</f>
        <v>-10.9635666666667</v>
      </c>
      <c r="AL8" s="542" t="n">
        <f aca="false">PIACENZIAN_PARAM_GTS12!$E$177</f>
        <v>13.187</v>
      </c>
      <c r="AM8" s="523" t="n">
        <f aca="false">$M8-AL8+$K8</f>
        <v>99.813</v>
      </c>
      <c r="AN8" s="544" t="n">
        <f aca="false">$M8 - AK8 + (($K8) + ($L8))/2</f>
        <v>143.963566666667</v>
      </c>
      <c r="AO8" s="523" t="n">
        <f aca="false">$M8-AJ8+$L8</f>
        <v>188.4332</v>
      </c>
      <c r="AP8" s="545" t="n">
        <f aca="false">AO8-AM8</f>
        <v>88.6202</v>
      </c>
      <c r="AQ8" s="546" t="e">
        <f aca="false">PIACENZIAN_PARAM_GTS12!$E$265</f>
        <v>#N/A</v>
      </c>
      <c r="AR8" s="547" t="e">
        <f aca="false">PIACENZIAN_PARAM_GTS12!$E$260</f>
        <v>#N/A</v>
      </c>
      <c r="AS8" s="546" t="e">
        <f aca="false">PIACENZIAN_PARAM_GTS12!$E$266</f>
        <v>#N/A</v>
      </c>
      <c r="AT8" s="548" t="e">
        <f aca="false">$M8-AS8+$K8</f>
        <v>#N/A</v>
      </c>
      <c r="AU8" s="549" t="e">
        <f aca="false">$M8 - AR8 + (($K8) + ($L8))/2</f>
        <v>#N/A</v>
      </c>
      <c r="AV8" s="548" t="e">
        <f aca="false">$M8-AQ8+$L8</f>
        <v>#N/A</v>
      </c>
      <c r="AW8" s="550" t="e">
        <f aca="false">AV8-AT8</f>
        <v>#N/A</v>
      </c>
      <c r="AX8" s="546" t="e">
        <f aca="false">PIACENZIAN_PARAM_GTS12!$E$238</f>
        <v>#N/A</v>
      </c>
      <c r="AY8" s="547" t="e">
        <f aca="false">PIACENZIAN_PARAM_GTS12!$E$237</f>
        <v>#N/A</v>
      </c>
      <c r="AZ8" s="546" t="e">
        <f aca="false">PIACENZIAN_PARAM_GTS12!$E$239</f>
        <v>#N/A</v>
      </c>
      <c r="BA8" s="548" t="e">
        <f aca="false">$M8-AZ8+$K8</f>
        <v>#N/A</v>
      </c>
      <c r="BB8" s="549" t="e">
        <f aca="false">$M8 - AY8 + (($K8) + ($L8))/2</f>
        <v>#N/A</v>
      </c>
      <c r="BC8" s="548" t="e">
        <f aca="false">$M8-AX8+$L8</f>
        <v>#N/A</v>
      </c>
      <c r="BD8" s="550" t="e">
        <f aca="false">BC8-BA8</f>
        <v>#N/A</v>
      </c>
      <c r="BE8" s="542" t="n">
        <f aca="false">PIACENZIAN_PARAM_GTS12!$E$303</f>
        <v>39.1963680000001</v>
      </c>
      <c r="BF8" s="543" t="n">
        <f aca="false">PIACENZIAN_PARAM_GTS12!$E$293</f>
        <v>62.3333666666667</v>
      </c>
      <c r="BG8" s="542" t="n">
        <f aca="false">PIACENZIAN_PARAM_GTS12!$E$304</f>
        <v>86.8286400000001</v>
      </c>
      <c r="BH8" s="523" t="n">
        <f aca="false">$M8-BG8+$K8</f>
        <v>26.1713599999999</v>
      </c>
      <c r="BI8" s="544" t="n">
        <f aca="false">$M8 - BF8 + (($K8) + ($L8))/2</f>
        <v>70.6666333333333</v>
      </c>
      <c r="BJ8" s="523" t="n">
        <f aca="false">$M8-BE8+$L8</f>
        <v>113.803632</v>
      </c>
      <c r="BK8" s="545" t="n">
        <f aca="false">BJ8-BH8</f>
        <v>87.6322720000001</v>
      </c>
      <c r="BL8" s="542" t="n">
        <f aca="false">PIACENZIAN_PARAM_GTS12!$E$536</f>
        <v>2.5</v>
      </c>
      <c r="BM8" s="543" t="n">
        <f aca="false">PIACENZIAN_PARAM_GTS12!$E$528</f>
        <v>5.325</v>
      </c>
      <c r="BN8" s="542" t="n">
        <f aca="false">PIACENZIAN_PARAM_GTS12!$E$537</f>
        <v>9.2</v>
      </c>
      <c r="BO8" s="523" t="n">
        <f aca="false">$M8-BN8+$K8</f>
        <v>103.8</v>
      </c>
      <c r="BP8" s="544" t="n">
        <f aca="false">$M8 - BM8 + (($K8) + ($L8))/2</f>
        <v>127.675</v>
      </c>
      <c r="BQ8" s="523" t="n">
        <f aca="false">$M8-BL8+$L8</f>
        <v>150.5</v>
      </c>
      <c r="BR8" s="545" t="n">
        <f aca="false">BQ8-BO8</f>
        <v>46.7</v>
      </c>
      <c r="BS8" s="546" t="e">
        <f aca="false">PIACENZIAN_PARAM_GTS12!$E$346</f>
        <v>#N/A</v>
      </c>
      <c r="BT8" s="547" t="e">
        <f aca="false">PIACENZIAN_PARAM_GTS12!$E$336</f>
        <v>#N/A</v>
      </c>
      <c r="BU8" s="546" t="e">
        <f aca="false">PIACENZIAN_PARAM_GTS12!$E$347</f>
        <v>#N/A</v>
      </c>
      <c r="BV8" s="548" t="e">
        <f aca="false">$M8-BU8+$K8</f>
        <v>#N/A</v>
      </c>
      <c r="BW8" s="549" t="e">
        <f aca="false">$M8 - BT8 + (($K8) + ($L8))/2</f>
        <v>#N/A</v>
      </c>
      <c r="BX8" s="548" t="e">
        <f aca="false">$M8-BS8+$L8</f>
        <v>#N/A</v>
      </c>
      <c r="BY8" s="550" t="e">
        <f aca="false">BX8-BV8</f>
        <v>#N/A</v>
      </c>
      <c r="BZ8" s="546" t="n">
        <f aca="false">PIACENZIAN_PARAM_GTS12!$E$380</f>
        <v>-1</v>
      </c>
      <c r="CA8" s="547" t="n">
        <f aca="false">PIACENZIAN_PARAM_GTS12!$E$379</f>
        <v>-1</v>
      </c>
      <c r="CB8" s="546" t="n">
        <f aca="false">PIACENZIAN_PARAM_GTS12!$E$381</f>
        <v>-1</v>
      </c>
      <c r="CC8" s="548" t="n">
        <f aca="false">$M8-CB8+$K8</f>
        <v>114</v>
      </c>
      <c r="CD8" s="549" t="n">
        <f aca="false">$M8 - CA8 + (($K8) + ($L8))/2</f>
        <v>134</v>
      </c>
      <c r="CE8" s="548" t="n">
        <f aca="false">$M8-BZ8+$L8</f>
        <v>154</v>
      </c>
      <c r="CF8" s="550" t="n">
        <f aca="false">CE8-CC8</f>
        <v>40</v>
      </c>
      <c r="CG8" s="546" t="n">
        <f aca="false">PIACENZIAN_PARAM_GTS12!$E$403</f>
        <v>0</v>
      </c>
      <c r="CH8" s="547" t="n">
        <f aca="false">PIACENZIAN_PARAM_GTS12!$E$402</f>
        <v>0</v>
      </c>
      <c r="CI8" s="546" t="n">
        <f aca="false">PIACENZIAN_PARAM_GTS12!$E$404</f>
        <v>0</v>
      </c>
      <c r="CJ8" s="548" t="n">
        <f aca="false">$M8-CI8+$K8</f>
        <v>113</v>
      </c>
      <c r="CK8" s="549" t="n">
        <f aca="false">$M8 - CH8 + (($K8) + ($L8))/2</f>
        <v>133</v>
      </c>
      <c r="CL8" s="548" t="n">
        <f aca="false">$M8-CG8+$L8</f>
        <v>153</v>
      </c>
      <c r="CM8" s="550" t="n">
        <f aca="false">CL8-CJ8</f>
        <v>40</v>
      </c>
      <c r="CN8" s="542" t="n">
        <f aca="false">PIACENZIAN_PARAM_GTS12!$E$426</f>
        <v>-1</v>
      </c>
      <c r="CO8" s="543" t="n">
        <f aca="false">PIACENZIAN_PARAM_GTS12!$E$425</f>
        <v>-1</v>
      </c>
      <c r="CP8" s="542" t="n">
        <f aca="false">PIACENZIAN_PARAM_GTS12!$E$427</f>
        <v>-1</v>
      </c>
      <c r="CQ8" s="523" t="n">
        <f aca="false">$M8-CP8+$K8</f>
        <v>114</v>
      </c>
      <c r="CR8" s="544" t="n">
        <f aca="false">$M8 - CO8 + (($K8) + ($L8))/2</f>
        <v>134</v>
      </c>
      <c r="CS8" s="523" t="n">
        <f aca="false">$M8-CN8+$L8</f>
        <v>154</v>
      </c>
      <c r="CT8" s="545" t="n">
        <f aca="false">CS8-CQ8</f>
        <v>40</v>
      </c>
      <c r="CU8" s="546" t="n">
        <f aca="false">PIACENZIAN_PARAM_GTS12!$E$449</f>
        <v>-1</v>
      </c>
      <c r="CV8" s="547" t="n">
        <f aca="false">PIACENZIAN_PARAM_GTS12!$E$448</f>
        <v>-1</v>
      </c>
      <c r="CW8" s="546" t="n">
        <f aca="false">PIACENZIAN_PARAM_GTS12!$E$450</f>
        <v>-1</v>
      </c>
      <c r="CX8" s="548" t="n">
        <f aca="false">$M8-CW8+$K8</f>
        <v>114</v>
      </c>
      <c r="CY8" s="549" t="n">
        <f aca="false">$M8 - CV8 + (($K8) + ($L8))/2</f>
        <v>134</v>
      </c>
      <c r="CZ8" s="548" t="n">
        <f aca="false">$M8-CU8+$L8</f>
        <v>154</v>
      </c>
      <c r="DA8" s="550" t="n">
        <f aca="false">CZ8-CX8</f>
        <v>40</v>
      </c>
      <c r="DB8" s="542" t="n">
        <f aca="false">PIACENZIAN_PARAM_GTS12!$E$489</f>
        <v>-60.5</v>
      </c>
      <c r="DC8" s="543" t="n">
        <f aca="false">PIACENZIAN_PARAM_GTS12!$E$481</f>
        <v>-7.97440475</v>
      </c>
      <c r="DD8" s="542" t="n">
        <f aca="false">PIACENZIAN_PARAM_GTS12!$E$490</f>
        <v>8.714286</v>
      </c>
      <c r="DE8" s="523" t="n">
        <f aca="false">$M8-DD8+$K8</f>
        <v>104.285714</v>
      </c>
      <c r="DF8" s="544" t="n">
        <f aca="false">$M8 - DC8 + (($K8) + ($L8))/2</f>
        <v>140.97440475</v>
      </c>
      <c r="DG8" s="523" t="n">
        <f aca="false">$M8-DB8+$L8</f>
        <v>213.5</v>
      </c>
      <c r="DH8" s="545" t="n">
        <f aca="false">DG8-DE8</f>
        <v>109.214286</v>
      </c>
      <c r="DI8" s="595" t="n">
        <f aca="false">PIACENZIAN_PARAM_GTS12!$E$572</f>
        <v>-75.5</v>
      </c>
      <c r="DJ8" s="596" t="n">
        <f aca="false">PIACENZIAN_PARAM_GTS12!$E$567</f>
        <v>-20.3814102564102</v>
      </c>
      <c r="DK8" s="595" t="n">
        <f aca="false">PIACENZIAN_PARAM_GTS12!$E$573</f>
        <v>21.5833333333334</v>
      </c>
      <c r="DL8" s="597" t="n">
        <f aca="false">$M8-DK8+$K8</f>
        <v>91.4166666666666</v>
      </c>
      <c r="DM8" s="598" t="n">
        <f aca="false">$M8 - DJ8 + (($K8) + ($L8))/2</f>
        <v>153.38141025641</v>
      </c>
      <c r="DN8" s="597" t="n">
        <f aca="false">$M8-DI8+$L8</f>
        <v>228.5</v>
      </c>
      <c r="DO8" s="599" t="n">
        <f aca="false">DN8-DL8</f>
        <v>137.083333333333</v>
      </c>
    </row>
    <row r="9" customFormat="false" ht="33.95" hidden="false" customHeight="true" outlineLevel="0" collapsed="false">
      <c r="B9" s="536" t="s">
        <v>646</v>
      </c>
      <c r="C9" s="537" t="s">
        <v>647</v>
      </c>
      <c r="D9" s="538" t="n">
        <v>47.529152</v>
      </c>
      <c r="E9" s="538" t="n">
        <v>-2.116064</v>
      </c>
      <c r="F9" s="537" t="s">
        <v>633</v>
      </c>
      <c r="G9" s="537" t="s">
        <v>634</v>
      </c>
      <c r="H9" s="537" t="n">
        <v>2.6</v>
      </c>
      <c r="I9" s="537" t="n">
        <v>3.6</v>
      </c>
      <c r="J9" s="539" t="s">
        <v>635</v>
      </c>
      <c r="K9" s="537" t="n">
        <v>60</v>
      </c>
      <c r="L9" s="537" t="n">
        <v>100</v>
      </c>
      <c r="M9" s="618" t="n">
        <v>47</v>
      </c>
      <c r="N9" s="541" t="s">
        <v>648</v>
      </c>
      <c r="O9" s="542" t="n">
        <f aca="false">PIACENZIAN_PARAM_GTS12!$E$89</f>
        <v>-90.06</v>
      </c>
      <c r="P9" s="543" t="n">
        <f aca="false">PIACENZIAN_PARAM_GTS12!$E$84</f>
        <v>-27.0041176470588</v>
      </c>
      <c r="Q9" s="542" t="n">
        <f aca="false">PIACENZIAN_PARAM_GTS12!$E$90</f>
        <v>66.32</v>
      </c>
      <c r="R9" s="523" t="n">
        <f aca="false">M9-Q9+K9</f>
        <v>40.68</v>
      </c>
      <c r="S9" s="544" t="n">
        <f aca="false">M9 - P9 + ((K9) + (L9))/2</f>
        <v>154.004117647059</v>
      </c>
      <c r="T9" s="523" t="n">
        <f aca="false">M9-O9+L9</f>
        <v>237.06</v>
      </c>
      <c r="U9" s="545" t="n">
        <f aca="false">T9-R9</f>
        <v>196.38</v>
      </c>
      <c r="V9" s="542" t="n">
        <f aca="false">PIACENZIAN_PARAM_GTS12!$E$58</f>
        <v>-13.99282</v>
      </c>
      <c r="W9" s="543" t="n">
        <f aca="false">PIACENZIAN_PARAM_GTS12!$E$53</f>
        <v>6.52422666666667</v>
      </c>
      <c r="X9" s="542" t="n">
        <f aca="false">PIACENZIAN_PARAM_GTS12!$E$59</f>
        <v>27.9634</v>
      </c>
      <c r="Y9" s="523" t="n">
        <f aca="false">$M9-X9+$K9</f>
        <v>79.0366</v>
      </c>
      <c r="Z9" s="544" t="n">
        <f aca="false">$M9 - W9 + (($K9) + ($L9))/2</f>
        <v>120.475773333333</v>
      </c>
      <c r="AA9" s="523" t="n">
        <f aca="false">$M9-V9+$L9</f>
        <v>160.99282</v>
      </c>
      <c r="AB9" s="545" t="n">
        <f aca="false">AA9-Y9</f>
        <v>81.95622</v>
      </c>
      <c r="AC9" s="542" t="n">
        <f aca="false">PIACENZIAN_PARAM_GTS12!$E$149</f>
        <v>-82.399999997752</v>
      </c>
      <c r="AD9" s="543" t="n">
        <f aca="false">PIACENZIAN_PARAM_GTS12!$E$144</f>
        <v>-14.4597723577365</v>
      </c>
      <c r="AE9" s="542" t="n">
        <f aca="false">PIACENZIAN_PARAM_GTS12!$E$150</f>
        <v>36.7999999999432</v>
      </c>
      <c r="AF9" s="523" t="n">
        <f aca="false">$M9-AE9+$K9</f>
        <v>70.2000000000568</v>
      </c>
      <c r="AG9" s="544" t="n">
        <f aca="false">$M9 - AD9 + (($K9) + ($L9))/2</f>
        <v>141.459772357737</v>
      </c>
      <c r="AH9" s="523" t="n">
        <f aca="false">$M9-AC9+$L9</f>
        <v>229.399999997752</v>
      </c>
      <c r="AI9" s="545" t="n">
        <f aca="false">AH9-AF9</f>
        <v>159.199999997695</v>
      </c>
      <c r="AJ9" s="542" t="n">
        <f aca="false">PIACENZIAN_PARAM_GTS12!$E$176</f>
        <v>-35.4332</v>
      </c>
      <c r="AK9" s="543" t="n">
        <f aca="false">PIACENZIAN_PARAM_GTS12!$E$171</f>
        <v>-10.9635666666667</v>
      </c>
      <c r="AL9" s="542" t="n">
        <f aca="false">PIACENZIAN_PARAM_GTS12!$E$177</f>
        <v>13.187</v>
      </c>
      <c r="AM9" s="523" t="n">
        <f aca="false">$M9-AL9+$K9</f>
        <v>93.813</v>
      </c>
      <c r="AN9" s="544" t="n">
        <f aca="false">$M9 - AK9 + (($K9) + ($L9))/2</f>
        <v>137.963566666667</v>
      </c>
      <c r="AO9" s="523" t="n">
        <f aca="false">$M9-AJ9+$L9</f>
        <v>182.4332</v>
      </c>
      <c r="AP9" s="545" t="n">
        <f aca="false">AO9-AM9</f>
        <v>88.6202</v>
      </c>
      <c r="AQ9" s="546" t="e">
        <f aca="false">PIACENZIAN_PARAM_GTS12!$E$265</f>
        <v>#N/A</v>
      </c>
      <c r="AR9" s="547" t="e">
        <f aca="false">PIACENZIAN_PARAM_GTS12!$E$260</f>
        <v>#N/A</v>
      </c>
      <c r="AS9" s="546" t="e">
        <f aca="false">PIACENZIAN_PARAM_GTS12!$E$266</f>
        <v>#N/A</v>
      </c>
      <c r="AT9" s="548" t="e">
        <f aca="false">$M9-AS9+$K9</f>
        <v>#N/A</v>
      </c>
      <c r="AU9" s="549" t="e">
        <f aca="false">$M9 - AR9 + (($K9) + ($L9))/2</f>
        <v>#N/A</v>
      </c>
      <c r="AV9" s="548" t="e">
        <f aca="false">$M9-AQ9+$L9</f>
        <v>#N/A</v>
      </c>
      <c r="AW9" s="550" t="e">
        <f aca="false">AV9-AT9</f>
        <v>#N/A</v>
      </c>
      <c r="AX9" s="546" t="e">
        <f aca="false">PIACENZIAN_PARAM_GTS12!$E$238</f>
        <v>#N/A</v>
      </c>
      <c r="AY9" s="547" t="e">
        <f aca="false">PIACENZIAN_PARAM_GTS12!$E$237</f>
        <v>#N/A</v>
      </c>
      <c r="AZ9" s="546" t="e">
        <f aca="false">PIACENZIAN_PARAM_GTS12!$E$239</f>
        <v>#N/A</v>
      </c>
      <c r="BA9" s="548" t="e">
        <f aca="false">$M9-AZ9+$K9</f>
        <v>#N/A</v>
      </c>
      <c r="BB9" s="549" t="e">
        <f aca="false">$M9 - AY9 + (($K9) + ($L9))/2</f>
        <v>#N/A</v>
      </c>
      <c r="BC9" s="548" t="e">
        <f aca="false">$M9-AX9+$L9</f>
        <v>#N/A</v>
      </c>
      <c r="BD9" s="550" t="e">
        <f aca="false">BC9-BA9</f>
        <v>#N/A</v>
      </c>
      <c r="BE9" s="542" t="n">
        <f aca="false">PIACENZIAN_PARAM_GTS12!$E$303</f>
        <v>39.1963680000001</v>
      </c>
      <c r="BF9" s="543" t="n">
        <f aca="false">PIACENZIAN_PARAM_GTS12!$E$293</f>
        <v>62.3333666666667</v>
      </c>
      <c r="BG9" s="542" t="n">
        <f aca="false">PIACENZIAN_PARAM_GTS12!$E$304</f>
        <v>86.8286400000001</v>
      </c>
      <c r="BH9" s="523" t="n">
        <f aca="false">$M9-BG9+$K9</f>
        <v>20.1713599999999</v>
      </c>
      <c r="BI9" s="544" t="n">
        <f aca="false">$M9 - BF9 + (($K9) + ($L9))/2</f>
        <v>64.6666333333333</v>
      </c>
      <c r="BJ9" s="523" t="n">
        <f aca="false">$M9-BE9+$L9</f>
        <v>107.803632</v>
      </c>
      <c r="BK9" s="545" t="n">
        <f aca="false">BJ9-BH9</f>
        <v>87.6322720000001</v>
      </c>
      <c r="BL9" s="542" t="n">
        <f aca="false">PIACENZIAN_PARAM_GTS12!$E$536</f>
        <v>2.5</v>
      </c>
      <c r="BM9" s="543" t="n">
        <f aca="false">PIACENZIAN_PARAM_GTS12!$E$528</f>
        <v>5.325</v>
      </c>
      <c r="BN9" s="542" t="n">
        <f aca="false">PIACENZIAN_PARAM_GTS12!$E$537</f>
        <v>9.2</v>
      </c>
      <c r="BO9" s="523" t="n">
        <f aca="false">$M9-BN9+$K9</f>
        <v>97.8</v>
      </c>
      <c r="BP9" s="544" t="n">
        <f aca="false">$M9 - BM9 + (($K9) + ($L9))/2</f>
        <v>121.675</v>
      </c>
      <c r="BQ9" s="523" t="n">
        <f aca="false">$M9-BL9+$L9</f>
        <v>144.5</v>
      </c>
      <c r="BR9" s="545" t="n">
        <f aca="false">BQ9-BO9</f>
        <v>46.7</v>
      </c>
      <c r="BS9" s="546" t="e">
        <f aca="false">PIACENZIAN_PARAM_GTS12!$E$346</f>
        <v>#N/A</v>
      </c>
      <c r="BT9" s="547" t="e">
        <f aca="false">PIACENZIAN_PARAM_GTS12!$E$336</f>
        <v>#N/A</v>
      </c>
      <c r="BU9" s="546" t="e">
        <f aca="false">PIACENZIAN_PARAM_GTS12!$E$347</f>
        <v>#N/A</v>
      </c>
      <c r="BV9" s="548" t="e">
        <f aca="false">$M9-BU9+$K9</f>
        <v>#N/A</v>
      </c>
      <c r="BW9" s="549" t="e">
        <f aca="false">$M9 - BT9 + (($K9) + ($L9))/2</f>
        <v>#N/A</v>
      </c>
      <c r="BX9" s="548" t="e">
        <f aca="false">$M9-BS9+$L9</f>
        <v>#N/A</v>
      </c>
      <c r="BY9" s="550" t="e">
        <f aca="false">BX9-BV9</f>
        <v>#N/A</v>
      </c>
      <c r="BZ9" s="546" t="n">
        <f aca="false">PIACENZIAN_PARAM_GTS12!$E$380</f>
        <v>-1</v>
      </c>
      <c r="CA9" s="547" t="n">
        <f aca="false">PIACENZIAN_PARAM_GTS12!$E$379</f>
        <v>-1</v>
      </c>
      <c r="CB9" s="546" t="n">
        <f aca="false">PIACENZIAN_PARAM_GTS12!$E$381</f>
        <v>-1</v>
      </c>
      <c r="CC9" s="548" t="n">
        <f aca="false">$M9-CB9+$K9</f>
        <v>108</v>
      </c>
      <c r="CD9" s="549" t="n">
        <f aca="false">$M9 - CA9 + (($K9) + ($L9))/2</f>
        <v>128</v>
      </c>
      <c r="CE9" s="548" t="n">
        <f aca="false">$M9-BZ9+$L9</f>
        <v>148</v>
      </c>
      <c r="CF9" s="550" t="n">
        <f aca="false">CE9-CC9</f>
        <v>40</v>
      </c>
      <c r="CG9" s="546" t="n">
        <f aca="false">PIACENZIAN_PARAM_GTS12!$E$403</f>
        <v>0</v>
      </c>
      <c r="CH9" s="547" t="n">
        <f aca="false">PIACENZIAN_PARAM_GTS12!$E$402</f>
        <v>0</v>
      </c>
      <c r="CI9" s="546" t="n">
        <f aca="false">PIACENZIAN_PARAM_GTS12!$E$404</f>
        <v>0</v>
      </c>
      <c r="CJ9" s="548" t="n">
        <f aca="false">$M9-CI9+$K9</f>
        <v>107</v>
      </c>
      <c r="CK9" s="549" t="n">
        <f aca="false">$M9 - CH9 + (($K9) + ($L9))/2</f>
        <v>127</v>
      </c>
      <c r="CL9" s="548" t="n">
        <f aca="false">$M9-CG9+$L9</f>
        <v>147</v>
      </c>
      <c r="CM9" s="550" t="n">
        <f aca="false">CL9-CJ9</f>
        <v>40</v>
      </c>
      <c r="CN9" s="542" t="n">
        <f aca="false">PIACENZIAN_PARAM_GTS12!$E$426</f>
        <v>-1</v>
      </c>
      <c r="CO9" s="543" t="n">
        <f aca="false">PIACENZIAN_PARAM_GTS12!$E$425</f>
        <v>-1</v>
      </c>
      <c r="CP9" s="542" t="n">
        <f aca="false">PIACENZIAN_PARAM_GTS12!$E$427</f>
        <v>-1</v>
      </c>
      <c r="CQ9" s="523" t="n">
        <f aca="false">$M9-CP9+$K9</f>
        <v>108</v>
      </c>
      <c r="CR9" s="544" t="n">
        <f aca="false">$M9 - CO9 + (($K9) + ($L9))/2</f>
        <v>128</v>
      </c>
      <c r="CS9" s="523" t="n">
        <f aca="false">$M9-CN9+$L9</f>
        <v>148</v>
      </c>
      <c r="CT9" s="545" t="n">
        <f aca="false">CS9-CQ9</f>
        <v>40</v>
      </c>
      <c r="CU9" s="546" t="n">
        <f aca="false">PIACENZIAN_PARAM_GTS12!$E$449</f>
        <v>-1</v>
      </c>
      <c r="CV9" s="547" t="n">
        <f aca="false">PIACENZIAN_PARAM_GTS12!$E$448</f>
        <v>-1</v>
      </c>
      <c r="CW9" s="546" t="n">
        <f aca="false">PIACENZIAN_PARAM_GTS12!$E$450</f>
        <v>-1</v>
      </c>
      <c r="CX9" s="548" t="n">
        <f aca="false">$M9-CW9+$K9</f>
        <v>108</v>
      </c>
      <c r="CY9" s="549" t="n">
        <f aca="false">$M9 - CV9 + (($K9) + ($L9))/2</f>
        <v>128</v>
      </c>
      <c r="CZ9" s="548" t="n">
        <f aca="false">$M9-CU9+$L9</f>
        <v>148</v>
      </c>
      <c r="DA9" s="550" t="n">
        <f aca="false">CZ9-CX9</f>
        <v>40</v>
      </c>
      <c r="DB9" s="542" t="n">
        <f aca="false">PIACENZIAN_PARAM_GTS12!$E$489</f>
        <v>-60.5</v>
      </c>
      <c r="DC9" s="543" t="n">
        <f aca="false">PIACENZIAN_PARAM_GTS12!$E$481</f>
        <v>-7.97440475</v>
      </c>
      <c r="DD9" s="542" t="n">
        <f aca="false">PIACENZIAN_PARAM_GTS12!$E$490</f>
        <v>8.714286</v>
      </c>
      <c r="DE9" s="523" t="n">
        <f aca="false">$M9-DD9+$K9</f>
        <v>98.285714</v>
      </c>
      <c r="DF9" s="544" t="n">
        <f aca="false">$M9 - DC9 + (($K9) + ($L9))/2</f>
        <v>134.97440475</v>
      </c>
      <c r="DG9" s="523" t="n">
        <f aca="false">$M9-DB9+$L9</f>
        <v>207.5</v>
      </c>
      <c r="DH9" s="545" t="n">
        <f aca="false">DG9-DE9</f>
        <v>109.214286</v>
      </c>
      <c r="DI9" s="595" t="n">
        <f aca="false">PIACENZIAN_PARAM_GTS12!$E$572</f>
        <v>-75.5</v>
      </c>
      <c r="DJ9" s="596" t="n">
        <f aca="false">PIACENZIAN_PARAM_GTS12!$E$567</f>
        <v>-20.3814102564102</v>
      </c>
      <c r="DK9" s="595" t="n">
        <f aca="false">PIACENZIAN_PARAM_GTS12!$E$573</f>
        <v>21.5833333333334</v>
      </c>
      <c r="DL9" s="597" t="n">
        <f aca="false">$M9-DK9+$K9</f>
        <v>85.4166666666666</v>
      </c>
      <c r="DM9" s="598" t="n">
        <f aca="false">$M9 - DJ9 + (($K9) + ($L9))/2</f>
        <v>147.38141025641</v>
      </c>
      <c r="DN9" s="597" t="n">
        <f aca="false">$M9-DI9+$L9</f>
        <v>222.5</v>
      </c>
      <c r="DO9" s="599" t="n">
        <f aca="false">DN9-DL9</f>
        <v>137.083333333333</v>
      </c>
    </row>
    <row r="10" customFormat="false" ht="33.95" hidden="false" customHeight="true" outlineLevel="0" collapsed="false">
      <c r="B10" s="536" t="s">
        <v>649</v>
      </c>
      <c r="C10" s="539" t="s">
        <v>650</v>
      </c>
      <c r="D10" s="538" t="n">
        <v>47.638149</v>
      </c>
      <c r="E10" s="538" t="n">
        <v>-2.123036</v>
      </c>
      <c r="F10" s="537" t="s">
        <v>633</v>
      </c>
      <c r="G10" s="539" t="s">
        <v>651</v>
      </c>
      <c r="H10" s="537" t="n">
        <v>2.6</v>
      </c>
      <c r="I10" s="537" t="n">
        <v>3.6</v>
      </c>
      <c r="J10" s="539" t="s">
        <v>635</v>
      </c>
      <c r="K10" s="537" t="n">
        <v>60</v>
      </c>
      <c r="L10" s="537" t="n">
        <v>100</v>
      </c>
      <c r="M10" s="618" t="n">
        <v>22.5</v>
      </c>
      <c r="N10" s="541" t="s">
        <v>652</v>
      </c>
      <c r="O10" s="542" t="n">
        <f aca="false">PIACENZIAN_PARAM_GTS12!$E$89</f>
        <v>-90.06</v>
      </c>
      <c r="P10" s="543" t="n">
        <f aca="false">PIACENZIAN_PARAM_GTS12!$E$84</f>
        <v>-27.0041176470588</v>
      </c>
      <c r="Q10" s="542" t="n">
        <f aca="false">PIACENZIAN_PARAM_GTS12!$E$90</f>
        <v>66.32</v>
      </c>
      <c r="R10" s="523" t="n">
        <f aca="false">M10-Q10+K10</f>
        <v>16.18</v>
      </c>
      <c r="S10" s="544" t="n">
        <f aca="false">M10 - P10 + ((K10) + (L10))/2</f>
        <v>129.504117647059</v>
      </c>
      <c r="T10" s="523" t="n">
        <f aca="false">M10-O10+L10</f>
        <v>212.56</v>
      </c>
      <c r="U10" s="545" t="n">
        <f aca="false">T10-R10</f>
        <v>196.38</v>
      </c>
      <c r="V10" s="542" t="n">
        <f aca="false">PIACENZIAN_PARAM_GTS12!$E$58</f>
        <v>-13.99282</v>
      </c>
      <c r="W10" s="543" t="n">
        <f aca="false">PIACENZIAN_PARAM_GTS12!$E$53</f>
        <v>6.52422666666667</v>
      </c>
      <c r="X10" s="542" t="n">
        <f aca="false">PIACENZIAN_PARAM_GTS12!$E$59</f>
        <v>27.9634</v>
      </c>
      <c r="Y10" s="523" t="n">
        <f aca="false">$M10-X10+$K10</f>
        <v>54.5366</v>
      </c>
      <c r="Z10" s="544" t="n">
        <f aca="false">$M10 - W10 + (($K10) + ($L10))/2</f>
        <v>95.9757733333333</v>
      </c>
      <c r="AA10" s="523" t="n">
        <f aca="false">$M10-V10+$L10</f>
        <v>136.49282</v>
      </c>
      <c r="AB10" s="545" t="n">
        <f aca="false">AA10-Y10</f>
        <v>81.95622</v>
      </c>
      <c r="AC10" s="542" t="n">
        <f aca="false">PIACENZIAN_PARAM_GTS12!$E$149</f>
        <v>-82.399999997752</v>
      </c>
      <c r="AD10" s="543" t="n">
        <f aca="false">PIACENZIAN_PARAM_GTS12!$E$144</f>
        <v>-14.4597723577365</v>
      </c>
      <c r="AE10" s="542" t="n">
        <f aca="false">PIACENZIAN_PARAM_GTS12!$E$150</f>
        <v>36.7999999999432</v>
      </c>
      <c r="AF10" s="523" t="n">
        <f aca="false">$M10-AE10+$K10</f>
        <v>45.7000000000568</v>
      </c>
      <c r="AG10" s="544" t="n">
        <f aca="false">$M10 - AD10 + (($K10) + ($L10))/2</f>
        <v>116.959772357737</v>
      </c>
      <c r="AH10" s="523" t="n">
        <f aca="false">$M10-AC10+$L10</f>
        <v>204.899999997752</v>
      </c>
      <c r="AI10" s="545" t="n">
        <f aca="false">AH10-AF10</f>
        <v>159.199999997695</v>
      </c>
      <c r="AJ10" s="542" t="n">
        <f aca="false">PIACENZIAN_PARAM_GTS12!$E$176</f>
        <v>-35.4332</v>
      </c>
      <c r="AK10" s="543" t="n">
        <f aca="false">PIACENZIAN_PARAM_GTS12!$E$171</f>
        <v>-10.9635666666667</v>
      </c>
      <c r="AL10" s="542" t="n">
        <f aca="false">PIACENZIAN_PARAM_GTS12!$E$177</f>
        <v>13.187</v>
      </c>
      <c r="AM10" s="523" t="n">
        <f aca="false">$M10-AL10+$K10</f>
        <v>69.313</v>
      </c>
      <c r="AN10" s="544" t="n">
        <f aca="false">$M10 - AK10 + (($K10) + ($L10))/2</f>
        <v>113.463566666667</v>
      </c>
      <c r="AO10" s="523" t="n">
        <f aca="false">$M10-AJ10+$L10</f>
        <v>157.9332</v>
      </c>
      <c r="AP10" s="545" t="n">
        <f aca="false">AO10-AM10</f>
        <v>88.6202</v>
      </c>
      <c r="AQ10" s="546" t="e">
        <f aca="false">PIACENZIAN_PARAM_GTS12!$E$265</f>
        <v>#N/A</v>
      </c>
      <c r="AR10" s="547" t="e">
        <f aca="false">PIACENZIAN_PARAM_GTS12!$E$260</f>
        <v>#N/A</v>
      </c>
      <c r="AS10" s="546" t="e">
        <f aca="false">PIACENZIAN_PARAM_GTS12!$E$266</f>
        <v>#N/A</v>
      </c>
      <c r="AT10" s="548" t="e">
        <f aca="false">$M10-AS10+$K10</f>
        <v>#N/A</v>
      </c>
      <c r="AU10" s="549" t="e">
        <f aca="false">$M10 - AR10 + (($K10) + ($L10))/2</f>
        <v>#N/A</v>
      </c>
      <c r="AV10" s="548" t="e">
        <f aca="false">$M10-AQ10+$L10</f>
        <v>#N/A</v>
      </c>
      <c r="AW10" s="550" t="e">
        <f aca="false">AV10-AT10</f>
        <v>#N/A</v>
      </c>
      <c r="AX10" s="546" t="e">
        <f aca="false">PIACENZIAN_PARAM_GTS12!$E$238</f>
        <v>#N/A</v>
      </c>
      <c r="AY10" s="547" t="e">
        <f aca="false">PIACENZIAN_PARAM_GTS12!$E$237</f>
        <v>#N/A</v>
      </c>
      <c r="AZ10" s="546" t="e">
        <f aca="false">PIACENZIAN_PARAM_GTS12!$E$239</f>
        <v>#N/A</v>
      </c>
      <c r="BA10" s="548" t="e">
        <f aca="false">$M10-AZ10+$K10</f>
        <v>#N/A</v>
      </c>
      <c r="BB10" s="549" t="e">
        <f aca="false">$M10 - AY10 + (($K10) + ($L10))/2</f>
        <v>#N/A</v>
      </c>
      <c r="BC10" s="548" t="e">
        <f aca="false">$M10-AX10+$L10</f>
        <v>#N/A</v>
      </c>
      <c r="BD10" s="550" t="e">
        <f aca="false">BC10-BA10</f>
        <v>#N/A</v>
      </c>
      <c r="BE10" s="542" t="n">
        <f aca="false">PIACENZIAN_PARAM_GTS12!$E$303</f>
        <v>39.1963680000001</v>
      </c>
      <c r="BF10" s="543" t="n">
        <f aca="false">PIACENZIAN_PARAM_GTS12!$E$293</f>
        <v>62.3333666666667</v>
      </c>
      <c r="BG10" s="542" t="n">
        <f aca="false">PIACENZIAN_PARAM_GTS12!$E$304</f>
        <v>86.8286400000001</v>
      </c>
      <c r="BH10" s="523" t="n">
        <f aca="false">$M10-BG10+$K10</f>
        <v>-4.32864000000015</v>
      </c>
      <c r="BI10" s="544" t="n">
        <f aca="false">$M10 - BF10 + (($K10) + ($L10))/2</f>
        <v>40.1666333333333</v>
      </c>
      <c r="BJ10" s="523" t="n">
        <f aca="false">$M10-BE10+$L10</f>
        <v>83.3036319999999</v>
      </c>
      <c r="BK10" s="545" t="n">
        <f aca="false">BJ10-BH10</f>
        <v>87.6322720000001</v>
      </c>
      <c r="BL10" s="542" t="n">
        <f aca="false">PIACENZIAN_PARAM_GTS12!$E$536</f>
        <v>2.5</v>
      </c>
      <c r="BM10" s="543" t="n">
        <f aca="false">PIACENZIAN_PARAM_GTS12!$E$528</f>
        <v>5.325</v>
      </c>
      <c r="BN10" s="542" t="n">
        <f aca="false">PIACENZIAN_PARAM_GTS12!$E$537</f>
        <v>9.2</v>
      </c>
      <c r="BO10" s="523" t="n">
        <f aca="false">$M10-BN10+$K10</f>
        <v>73.3</v>
      </c>
      <c r="BP10" s="544" t="n">
        <f aca="false">$M10 - BM10 + (($K10) + ($L10))/2</f>
        <v>97.175</v>
      </c>
      <c r="BQ10" s="523" t="n">
        <f aca="false">$M10-BL10+$L10</f>
        <v>120</v>
      </c>
      <c r="BR10" s="545" t="n">
        <f aca="false">BQ10-BO10</f>
        <v>46.7</v>
      </c>
      <c r="BS10" s="546" t="e">
        <f aca="false">PIACENZIAN_PARAM_GTS12!$E$346</f>
        <v>#N/A</v>
      </c>
      <c r="BT10" s="547" t="e">
        <f aca="false">PIACENZIAN_PARAM_GTS12!$E$336</f>
        <v>#N/A</v>
      </c>
      <c r="BU10" s="546" t="e">
        <f aca="false">PIACENZIAN_PARAM_GTS12!$E$347</f>
        <v>#N/A</v>
      </c>
      <c r="BV10" s="548" t="e">
        <f aca="false">$M10-BU10+$K10</f>
        <v>#N/A</v>
      </c>
      <c r="BW10" s="549" t="e">
        <f aca="false">$M10 - BT10 + (($K10) + ($L10))/2</f>
        <v>#N/A</v>
      </c>
      <c r="BX10" s="548" t="e">
        <f aca="false">$M10-BS10+$L10</f>
        <v>#N/A</v>
      </c>
      <c r="BY10" s="550" t="e">
        <f aca="false">BX10-BV10</f>
        <v>#N/A</v>
      </c>
      <c r="BZ10" s="546" t="n">
        <f aca="false">PIACENZIAN_PARAM_GTS12!$E$380</f>
        <v>-1</v>
      </c>
      <c r="CA10" s="547" t="n">
        <f aca="false">PIACENZIAN_PARAM_GTS12!$E$379</f>
        <v>-1</v>
      </c>
      <c r="CB10" s="546" t="n">
        <f aca="false">PIACENZIAN_PARAM_GTS12!$E$381</f>
        <v>-1</v>
      </c>
      <c r="CC10" s="548" t="n">
        <f aca="false">$M10-CB10+$K10</f>
        <v>83.5</v>
      </c>
      <c r="CD10" s="549" t="n">
        <f aca="false">$M10 - CA10 + (($K10) + ($L10))/2</f>
        <v>103.5</v>
      </c>
      <c r="CE10" s="548" t="n">
        <f aca="false">$M10-BZ10+$L10</f>
        <v>123.5</v>
      </c>
      <c r="CF10" s="550" t="n">
        <f aca="false">CE10-CC10</f>
        <v>40</v>
      </c>
      <c r="CG10" s="546" t="n">
        <f aca="false">PIACENZIAN_PARAM_GTS12!$E$403</f>
        <v>0</v>
      </c>
      <c r="CH10" s="547" t="n">
        <f aca="false">PIACENZIAN_PARAM_GTS12!$E$402</f>
        <v>0</v>
      </c>
      <c r="CI10" s="546" t="n">
        <f aca="false">PIACENZIAN_PARAM_GTS12!$E$404</f>
        <v>0</v>
      </c>
      <c r="CJ10" s="548" t="n">
        <f aca="false">$M10-CI10+$K10</f>
        <v>82.5</v>
      </c>
      <c r="CK10" s="549" t="n">
        <f aca="false">$M10 - CH10 + (($K10) + ($L10))/2</f>
        <v>102.5</v>
      </c>
      <c r="CL10" s="548" t="n">
        <f aca="false">$M10-CG10+$L10</f>
        <v>122.5</v>
      </c>
      <c r="CM10" s="550" t="n">
        <f aca="false">CL10-CJ10</f>
        <v>40</v>
      </c>
      <c r="CN10" s="542" t="n">
        <f aca="false">PIACENZIAN_PARAM_GTS12!$E$426</f>
        <v>-1</v>
      </c>
      <c r="CO10" s="543" t="n">
        <f aca="false">PIACENZIAN_PARAM_GTS12!$E$425</f>
        <v>-1</v>
      </c>
      <c r="CP10" s="542" t="n">
        <f aca="false">PIACENZIAN_PARAM_GTS12!$E$427</f>
        <v>-1</v>
      </c>
      <c r="CQ10" s="523" t="n">
        <f aca="false">$M10-CP10+$K10</f>
        <v>83.5</v>
      </c>
      <c r="CR10" s="544" t="n">
        <f aca="false">$M10 - CO10 + (($K10) + ($L10))/2</f>
        <v>103.5</v>
      </c>
      <c r="CS10" s="523" t="n">
        <f aca="false">$M10-CN10+$L10</f>
        <v>123.5</v>
      </c>
      <c r="CT10" s="545" t="n">
        <f aca="false">CS10-CQ10</f>
        <v>40</v>
      </c>
      <c r="CU10" s="546" t="n">
        <f aca="false">PIACENZIAN_PARAM_GTS12!$E$449</f>
        <v>-1</v>
      </c>
      <c r="CV10" s="547" t="n">
        <f aca="false">PIACENZIAN_PARAM_GTS12!$E$448</f>
        <v>-1</v>
      </c>
      <c r="CW10" s="546" t="n">
        <f aca="false">PIACENZIAN_PARAM_GTS12!$E$450</f>
        <v>-1</v>
      </c>
      <c r="CX10" s="548" t="n">
        <f aca="false">$M10-CW10+$K10</f>
        <v>83.5</v>
      </c>
      <c r="CY10" s="549" t="n">
        <f aca="false">$M10 - CV10 + (($K10) + ($L10))/2</f>
        <v>103.5</v>
      </c>
      <c r="CZ10" s="548" t="n">
        <f aca="false">$M10-CU10+$L10</f>
        <v>123.5</v>
      </c>
      <c r="DA10" s="550" t="n">
        <f aca="false">CZ10-CX10</f>
        <v>40</v>
      </c>
      <c r="DB10" s="542" t="n">
        <f aca="false">PIACENZIAN_PARAM_GTS12!$E$489</f>
        <v>-60.5</v>
      </c>
      <c r="DC10" s="543" t="n">
        <f aca="false">PIACENZIAN_PARAM_GTS12!$E$481</f>
        <v>-7.97440475</v>
      </c>
      <c r="DD10" s="542" t="n">
        <f aca="false">PIACENZIAN_PARAM_GTS12!$E$490</f>
        <v>8.714286</v>
      </c>
      <c r="DE10" s="523" t="n">
        <f aca="false">$M10-DD10+$K10</f>
        <v>73.785714</v>
      </c>
      <c r="DF10" s="544" t="n">
        <f aca="false">$M10 - DC10 + (($K10) + ($L10))/2</f>
        <v>110.47440475</v>
      </c>
      <c r="DG10" s="523" t="n">
        <f aca="false">$M10-DB10+$L10</f>
        <v>183</v>
      </c>
      <c r="DH10" s="545" t="n">
        <f aca="false">DG10-DE10</f>
        <v>109.214286</v>
      </c>
      <c r="DI10" s="595" t="n">
        <f aca="false">PIACENZIAN_PARAM_GTS12!$E$572</f>
        <v>-75.5</v>
      </c>
      <c r="DJ10" s="596" t="n">
        <f aca="false">PIACENZIAN_PARAM_GTS12!$E$567</f>
        <v>-20.3814102564102</v>
      </c>
      <c r="DK10" s="595" t="n">
        <f aca="false">PIACENZIAN_PARAM_GTS12!$E$573</f>
        <v>21.5833333333334</v>
      </c>
      <c r="DL10" s="597" t="n">
        <f aca="false">$M10-DK10+$K10</f>
        <v>60.9166666666666</v>
      </c>
      <c r="DM10" s="598" t="n">
        <f aca="false">$M10 - DJ10 + (($K10) + ($L10))/2</f>
        <v>122.88141025641</v>
      </c>
      <c r="DN10" s="597" t="n">
        <f aca="false">$M10-DI10+$L10</f>
        <v>198</v>
      </c>
      <c r="DO10" s="599" t="n">
        <f aca="false">DN10-DL10</f>
        <v>137.083333333333</v>
      </c>
    </row>
    <row r="11" customFormat="false" ht="33.95" hidden="false" customHeight="true" outlineLevel="0" collapsed="false">
      <c r="B11" s="619" t="s">
        <v>653</v>
      </c>
      <c r="C11" s="620" t="s">
        <v>654</v>
      </c>
      <c r="D11" s="621" t="n">
        <v>49.175875</v>
      </c>
      <c r="E11" s="621" t="n">
        <v>-1.318477</v>
      </c>
      <c r="F11" s="622" t="s">
        <v>633</v>
      </c>
      <c r="G11" s="622" t="s">
        <v>634</v>
      </c>
      <c r="H11" s="622" t="n">
        <v>2.6</v>
      </c>
      <c r="I11" s="622" t="n">
        <v>3.6</v>
      </c>
      <c r="J11" s="622" t="s">
        <v>655</v>
      </c>
      <c r="K11" s="622" t="n">
        <v>40</v>
      </c>
      <c r="L11" s="622" t="n">
        <v>80</v>
      </c>
      <c r="M11" s="618" t="n">
        <v>-106</v>
      </c>
      <c r="N11" s="623" t="s">
        <v>656</v>
      </c>
      <c r="O11" s="542" t="n">
        <f aca="false">PIACENZIAN_PARAM_GTS12!$E$89</f>
        <v>-90.06</v>
      </c>
      <c r="P11" s="543" t="n">
        <f aca="false">PIACENZIAN_PARAM_GTS12!$E$84</f>
        <v>-27.0041176470588</v>
      </c>
      <c r="Q11" s="542" t="n">
        <f aca="false">PIACENZIAN_PARAM_GTS12!$E$90</f>
        <v>66.32</v>
      </c>
      <c r="R11" s="523" t="n">
        <f aca="false">M11-Q11+K11</f>
        <v>-132.32</v>
      </c>
      <c r="S11" s="544" t="n">
        <f aca="false">M11 - P11 + ((K11) + (L11))/2</f>
        <v>-18.9958823529412</v>
      </c>
      <c r="T11" s="523" t="n">
        <f aca="false">M11-O11+L11</f>
        <v>64.06</v>
      </c>
      <c r="U11" s="545" t="n">
        <f aca="false">T11-R11</f>
        <v>196.38</v>
      </c>
      <c r="V11" s="542" t="n">
        <f aca="false">PIACENZIAN_PARAM_GTS12!$E$58</f>
        <v>-13.99282</v>
      </c>
      <c r="W11" s="543" t="n">
        <f aca="false">PIACENZIAN_PARAM_GTS12!$E$53</f>
        <v>6.52422666666667</v>
      </c>
      <c r="X11" s="542" t="n">
        <f aca="false">PIACENZIAN_PARAM_GTS12!$E$59</f>
        <v>27.9634</v>
      </c>
      <c r="Y11" s="523" t="n">
        <f aca="false">$M11-X11+$K11</f>
        <v>-93.9634</v>
      </c>
      <c r="Z11" s="544" t="n">
        <f aca="false">$M11 - W11 + (($K11) + ($L11))/2</f>
        <v>-52.5242266666667</v>
      </c>
      <c r="AA11" s="523" t="n">
        <f aca="false">$M11-V11+$L11</f>
        <v>-12.00718</v>
      </c>
      <c r="AB11" s="545" t="n">
        <f aca="false">AA11-Y11</f>
        <v>81.95622</v>
      </c>
      <c r="AC11" s="542" t="n">
        <f aca="false">PIACENZIAN_PARAM_GTS12!$E$149</f>
        <v>-82.399999997752</v>
      </c>
      <c r="AD11" s="543" t="n">
        <f aca="false">PIACENZIAN_PARAM_GTS12!$E$144</f>
        <v>-14.4597723577365</v>
      </c>
      <c r="AE11" s="542" t="n">
        <f aca="false">PIACENZIAN_PARAM_GTS12!$E$150</f>
        <v>36.7999999999432</v>
      </c>
      <c r="AF11" s="523" t="n">
        <f aca="false">$M11-AE11+$K11</f>
        <v>-102.799999999943</v>
      </c>
      <c r="AG11" s="544" t="n">
        <f aca="false">$M11 - AD11 + (($K11) + ($L11))/2</f>
        <v>-31.5402276422635</v>
      </c>
      <c r="AH11" s="523" t="n">
        <f aca="false">$M11-AC11+$L11</f>
        <v>56.399999997752</v>
      </c>
      <c r="AI11" s="545" t="n">
        <f aca="false">AH11-AF11</f>
        <v>159.199999997695</v>
      </c>
      <c r="AJ11" s="542" t="n">
        <f aca="false">PIACENZIAN_PARAM_GTS12!$E$176</f>
        <v>-35.4332</v>
      </c>
      <c r="AK11" s="543" t="n">
        <f aca="false">PIACENZIAN_PARAM_GTS12!$E$171</f>
        <v>-10.9635666666667</v>
      </c>
      <c r="AL11" s="542" t="n">
        <f aca="false">PIACENZIAN_PARAM_GTS12!$E$177</f>
        <v>13.187</v>
      </c>
      <c r="AM11" s="523" t="n">
        <f aca="false">$M11-AL11+$K11</f>
        <v>-79.187</v>
      </c>
      <c r="AN11" s="544" t="n">
        <f aca="false">$M11 - AK11 + (($K11) + ($L11))/2</f>
        <v>-35.0364333333333</v>
      </c>
      <c r="AO11" s="523" t="n">
        <f aca="false">$M11-AJ11+$L11</f>
        <v>9.4332</v>
      </c>
      <c r="AP11" s="545" t="n">
        <f aca="false">AO11-AM11</f>
        <v>88.6202</v>
      </c>
      <c r="AQ11" s="546" t="e">
        <f aca="false">PIACENZIAN_PARAM_GTS12!$E$265</f>
        <v>#N/A</v>
      </c>
      <c r="AR11" s="547" t="e">
        <f aca="false">PIACENZIAN_PARAM_GTS12!$E$260</f>
        <v>#N/A</v>
      </c>
      <c r="AS11" s="546" t="e">
        <f aca="false">PIACENZIAN_PARAM_GTS12!$E$266</f>
        <v>#N/A</v>
      </c>
      <c r="AT11" s="548" t="e">
        <f aca="false">$M11-AS11+$K11</f>
        <v>#N/A</v>
      </c>
      <c r="AU11" s="549" t="e">
        <f aca="false">$M11 - AR11 + (($K11) + ($L11))/2</f>
        <v>#N/A</v>
      </c>
      <c r="AV11" s="548" t="e">
        <f aca="false">$M11-AQ11+$L11</f>
        <v>#N/A</v>
      </c>
      <c r="AW11" s="550" t="e">
        <f aca="false">AV11-AT11</f>
        <v>#N/A</v>
      </c>
      <c r="AX11" s="546" t="e">
        <f aca="false">PIACENZIAN_PARAM_GTS12!$E$238</f>
        <v>#N/A</v>
      </c>
      <c r="AY11" s="547" t="e">
        <f aca="false">PIACENZIAN_PARAM_GTS12!$E$237</f>
        <v>#N/A</v>
      </c>
      <c r="AZ11" s="546" t="e">
        <f aca="false">PIACENZIAN_PARAM_GTS12!$E$239</f>
        <v>#N/A</v>
      </c>
      <c r="BA11" s="548" t="e">
        <f aca="false">$M11-AZ11+$K11</f>
        <v>#N/A</v>
      </c>
      <c r="BB11" s="549" t="e">
        <f aca="false">$M11 - AY11 + (($K11) + ($L11))/2</f>
        <v>#N/A</v>
      </c>
      <c r="BC11" s="548" t="e">
        <f aca="false">$M11-AX11+$L11</f>
        <v>#N/A</v>
      </c>
      <c r="BD11" s="550" t="e">
        <f aca="false">BC11-BA11</f>
        <v>#N/A</v>
      </c>
      <c r="BE11" s="542" t="n">
        <f aca="false">PIACENZIAN_PARAM_GTS12!$E$303</f>
        <v>39.1963680000001</v>
      </c>
      <c r="BF11" s="543" t="n">
        <f aca="false">PIACENZIAN_PARAM_GTS12!$E$293</f>
        <v>62.3333666666667</v>
      </c>
      <c r="BG11" s="542" t="n">
        <f aca="false">PIACENZIAN_PARAM_GTS12!$E$304</f>
        <v>86.8286400000001</v>
      </c>
      <c r="BH11" s="523" t="n">
        <f aca="false">$M11-BG11+$K11</f>
        <v>-152.82864</v>
      </c>
      <c r="BI11" s="544" t="n">
        <f aca="false">$M11 - BF11 + (($K11) + ($L11))/2</f>
        <v>-108.333366666667</v>
      </c>
      <c r="BJ11" s="523" t="n">
        <f aca="false">$M11-BE11+$L11</f>
        <v>-65.1963680000001</v>
      </c>
      <c r="BK11" s="545" t="n">
        <f aca="false">BJ11-BH11</f>
        <v>87.6322720000001</v>
      </c>
      <c r="BL11" s="542" t="n">
        <f aca="false">PIACENZIAN_PARAM_GTS12!$E$536</f>
        <v>2.5</v>
      </c>
      <c r="BM11" s="543" t="n">
        <f aca="false">PIACENZIAN_PARAM_GTS12!$E$528</f>
        <v>5.325</v>
      </c>
      <c r="BN11" s="542" t="n">
        <f aca="false">PIACENZIAN_PARAM_GTS12!$E$537</f>
        <v>9.2</v>
      </c>
      <c r="BO11" s="523" t="n">
        <f aca="false">$M11-BN11+$K11</f>
        <v>-75.2</v>
      </c>
      <c r="BP11" s="544" t="n">
        <f aca="false">$M11 - BM11 + (($K11) + ($L11))/2</f>
        <v>-51.325</v>
      </c>
      <c r="BQ11" s="523" t="n">
        <f aca="false">$M11-BL11+$L11</f>
        <v>-28.5</v>
      </c>
      <c r="BR11" s="545" t="n">
        <f aca="false">BQ11-BO11</f>
        <v>46.7</v>
      </c>
      <c r="BS11" s="546" t="e">
        <f aca="false">PIACENZIAN_PARAM_GTS12!$E$346</f>
        <v>#N/A</v>
      </c>
      <c r="BT11" s="547" t="e">
        <f aca="false">PIACENZIAN_PARAM_GTS12!$E$336</f>
        <v>#N/A</v>
      </c>
      <c r="BU11" s="546" t="e">
        <f aca="false">PIACENZIAN_PARAM_GTS12!$E$347</f>
        <v>#N/A</v>
      </c>
      <c r="BV11" s="548" t="e">
        <f aca="false">$M11-BU11+$K11</f>
        <v>#N/A</v>
      </c>
      <c r="BW11" s="549" t="e">
        <f aca="false">$M11 - BT11 + (($K11) + ($L11))/2</f>
        <v>#N/A</v>
      </c>
      <c r="BX11" s="548" t="e">
        <f aca="false">$M11-BS11+$L11</f>
        <v>#N/A</v>
      </c>
      <c r="BY11" s="550" t="e">
        <f aca="false">BX11-BV11</f>
        <v>#N/A</v>
      </c>
      <c r="BZ11" s="546" t="n">
        <f aca="false">PIACENZIAN_PARAM_GTS12!$E$380</f>
        <v>-1</v>
      </c>
      <c r="CA11" s="547" t="n">
        <f aca="false">PIACENZIAN_PARAM_GTS12!$E$379</f>
        <v>-1</v>
      </c>
      <c r="CB11" s="546" t="n">
        <f aca="false">PIACENZIAN_PARAM_GTS12!$E$381</f>
        <v>-1</v>
      </c>
      <c r="CC11" s="548" t="n">
        <f aca="false">$M11-CB11+$K11</f>
        <v>-65</v>
      </c>
      <c r="CD11" s="549" t="n">
        <f aca="false">$M11 - CA11 + (($K11) + ($L11))/2</f>
        <v>-45</v>
      </c>
      <c r="CE11" s="548" t="n">
        <f aca="false">$M11-BZ11+$L11</f>
        <v>-25</v>
      </c>
      <c r="CF11" s="550" t="n">
        <f aca="false">CE11-CC11</f>
        <v>40</v>
      </c>
      <c r="CG11" s="546" t="n">
        <f aca="false">PIACENZIAN_PARAM_GTS12!$E$403</f>
        <v>0</v>
      </c>
      <c r="CH11" s="547" t="n">
        <f aca="false">PIACENZIAN_PARAM_GTS12!$E$402</f>
        <v>0</v>
      </c>
      <c r="CI11" s="546" t="n">
        <f aca="false">PIACENZIAN_PARAM_GTS12!$E$404</f>
        <v>0</v>
      </c>
      <c r="CJ11" s="548" t="n">
        <f aca="false">$M11-CI11+$K11</f>
        <v>-66</v>
      </c>
      <c r="CK11" s="549" t="n">
        <f aca="false">$M11 - CH11 + (($K11) + ($L11))/2</f>
        <v>-46</v>
      </c>
      <c r="CL11" s="548" t="n">
        <f aca="false">$M11-CG11+$L11</f>
        <v>-26</v>
      </c>
      <c r="CM11" s="550" t="n">
        <f aca="false">CL11-CJ11</f>
        <v>40</v>
      </c>
      <c r="CN11" s="542" t="n">
        <f aca="false">PIACENZIAN_PARAM_GTS12!$E$426</f>
        <v>-1</v>
      </c>
      <c r="CO11" s="543" t="n">
        <f aca="false">PIACENZIAN_PARAM_GTS12!$E$425</f>
        <v>-1</v>
      </c>
      <c r="CP11" s="542" t="n">
        <f aca="false">PIACENZIAN_PARAM_GTS12!$E$427</f>
        <v>-1</v>
      </c>
      <c r="CQ11" s="523" t="n">
        <f aca="false">$M11-CP11+$K11</f>
        <v>-65</v>
      </c>
      <c r="CR11" s="544" t="n">
        <f aca="false">$M11 - CO11 + (($K11) + ($L11))/2</f>
        <v>-45</v>
      </c>
      <c r="CS11" s="523" t="n">
        <f aca="false">$M11-CN11+$L11</f>
        <v>-25</v>
      </c>
      <c r="CT11" s="545" t="n">
        <f aca="false">CS11-CQ11</f>
        <v>40</v>
      </c>
      <c r="CU11" s="546" t="n">
        <f aca="false">PIACENZIAN_PARAM_GTS12!$E$449</f>
        <v>-1</v>
      </c>
      <c r="CV11" s="547" t="n">
        <f aca="false">PIACENZIAN_PARAM_GTS12!$E$448</f>
        <v>-1</v>
      </c>
      <c r="CW11" s="546" t="n">
        <f aca="false">PIACENZIAN_PARAM_GTS12!$E$450</f>
        <v>-1</v>
      </c>
      <c r="CX11" s="548" t="n">
        <f aca="false">$M11-CW11+$K11</f>
        <v>-65</v>
      </c>
      <c r="CY11" s="549" t="n">
        <f aca="false">$M11 - CV11 + (($K11) + ($L11))/2</f>
        <v>-45</v>
      </c>
      <c r="CZ11" s="548" t="n">
        <f aca="false">$M11-CU11+$L11</f>
        <v>-25</v>
      </c>
      <c r="DA11" s="550" t="n">
        <f aca="false">CZ11-CX11</f>
        <v>40</v>
      </c>
      <c r="DB11" s="542" t="n">
        <f aca="false">PIACENZIAN_PARAM_GTS12!$E$489</f>
        <v>-60.5</v>
      </c>
      <c r="DC11" s="543" t="n">
        <f aca="false">PIACENZIAN_PARAM_GTS12!$E$481</f>
        <v>-7.97440475</v>
      </c>
      <c r="DD11" s="542" t="n">
        <f aca="false">PIACENZIAN_PARAM_GTS12!$E$490</f>
        <v>8.714286</v>
      </c>
      <c r="DE11" s="523" t="n">
        <f aca="false">$M11-DD11+$K11</f>
        <v>-74.714286</v>
      </c>
      <c r="DF11" s="544" t="n">
        <f aca="false">$M11 - DC11 + (($K11) + ($L11))/2</f>
        <v>-38.02559525</v>
      </c>
      <c r="DG11" s="523" t="n">
        <f aca="false">$M11-DB11+$L11</f>
        <v>34.5</v>
      </c>
      <c r="DH11" s="545" t="n">
        <f aca="false">DG11-DE11</f>
        <v>109.214286</v>
      </c>
      <c r="DI11" s="595" t="n">
        <f aca="false">PIACENZIAN_PARAM_GTS12!$E$572</f>
        <v>-75.5</v>
      </c>
      <c r="DJ11" s="596" t="n">
        <f aca="false">PIACENZIAN_PARAM_GTS12!$E$567</f>
        <v>-20.3814102564102</v>
      </c>
      <c r="DK11" s="595" t="n">
        <f aca="false">PIACENZIAN_PARAM_GTS12!$E$573</f>
        <v>21.5833333333334</v>
      </c>
      <c r="DL11" s="597" t="n">
        <f aca="false">$M11-DK11+$K11</f>
        <v>-87.5833333333334</v>
      </c>
      <c r="DM11" s="598" t="n">
        <f aca="false">$M11 - DJ11 + (($K11) + ($L11))/2</f>
        <v>-25.6185897435898</v>
      </c>
      <c r="DN11" s="597" t="n">
        <f aca="false">$M11-DI11+$L11</f>
        <v>49.5</v>
      </c>
      <c r="DO11" s="599" t="n">
        <f aca="false">DN11-DL11</f>
        <v>137.083333333333</v>
      </c>
    </row>
    <row r="12" customFormat="false" ht="33.95" hidden="false" customHeight="true" outlineLevel="0" collapsed="false">
      <c r="B12" s="536" t="s">
        <v>657</v>
      </c>
      <c r="C12" s="539" t="s">
        <v>658</v>
      </c>
      <c r="D12" s="538" t="n">
        <v>47.969463</v>
      </c>
      <c r="E12" s="538" t="n">
        <v>-2.730243</v>
      </c>
      <c r="F12" s="537" t="s">
        <v>633</v>
      </c>
      <c r="G12" s="539" t="s">
        <v>659</v>
      </c>
      <c r="H12" s="537" t="n">
        <v>2.6</v>
      </c>
      <c r="I12" s="537" t="n">
        <v>3.6</v>
      </c>
      <c r="J12" s="537" t="s">
        <v>660</v>
      </c>
      <c r="K12" s="537" t="n">
        <v>0</v>
      </c>
      <c r="L12" s="537" t="n">
        <v>10</v>
      </c>
      <c r="M12" s="618" t="n">
        <v>87</v>
      </c>
      <c r="N12" s="541" t="s">
        <v>661</v>
      </c>
      <c r="O12" s="542" t="n">
        <f aca="false">PIACENZIAN_PARAM_GTS12!$E$89</f>
        <v>-90.06</v>
      </c>
      <c r="P12" s="543" t="n">
        <f aca="false">PIACENZIAN_PARAM_GTS12!$E$84</f>
        <v>-27.0041176470588</v>
      </c>
      <c r="Q12" s="542" t="n">
        <f aca="false">PIACENZIAN_PARAM_GTS12!$E$90</f>
        <v>66.32</v>
      </c>
      <c r="R12" s="523" t="n">
        <f aca="false">M12-Q12+K12</f>
        <v>20.68</v>
      </c>
      <c r="S12" s="544" t="n">
        <f aca="false">M12 - P12 + ((K12) + (L12))/2</f>
        <v>119.004117647059</v>
      </c>
      <c r="T12" s="523" t="n">
        <f aca="false">M12-O12+L12</f>
        <v>187.06</v>
      </c>
      <c r="U12" s="545" t="n">
        <f aca="false">T12-R12</f>
        <v>166.38</v>
      </c>
      <c r="V12" s="542" t="n">
        <f aca="false">PIACENZIAN_PARAM_GTS12!$E$58</f>
        <v>-13.99282</v>
      </c>
      <c r="W12" s="543" t="n">
        <f aca="false">PIACENZIAN_PARAM_GTS12!$E$53</f>
        <v>6.52422666666667</v>
      </c>
      <c r="X12" s="542" t="n">
        <f aca="false">PIACENZIAN_PARAM_GTS12!$E$59</f>
        <v>27.9634</v>
      </c>
      <c r="Y12" s="523" t="n">
        <f aca="false">$M12-X12+$K12</f>
        <v>59.0366</v>
      </c>
      <c r="Z12" s="544" t="n">
        <f aca="false">$M12 - W12 + (($K12) + ($L12))/2</f>
        <v>85.4757733333333</v>
      </c>
      <c r="AA12" s="523" t="n">
        <f aca="false">$M12-V12+$L12</f>
        <v>110.99282</v>
      </c>
      <c r="AB12" s="545" t="n">
        <f aca="false">AA12-Y12</f>
        <v>51.95622</v>
      </c>
      <c r="AC12" s="542" t="n">
        <f aca="false">PIACENZIAN_PARAM_GTS12!$E$149</f>
        <v>-82.399999997752</v>
      </c>
      <c r="AD12" s="543" t="n">
        <f aca="false">PIACENZIAN_PARAM_GTS12!$E$144</f>
        <v>-14.4597723577365</v>
      </c>
      <c r="AE12" s="542" t="n">
        <f aca="false">PIACENZIAN_PARAM_GTS12!$E$150</f>
        <v>36.7999999999432</v>
      </c>
      <c r="AF12" s="523" t="n">
        <f aca="false">$M12-AE12+$K12</f>
        <v>50.2000000000568</v>
      </c>
      <c r="AG12" s="544" t="n">
        <f aca="false">$M12 - AD12 + (($K12) + ($L12))/2</f>
        <v>106.459772357737</v>
      </c>
      <c r="AH12" s="523" t="n">
        <f aca="false">$M12-AC12+$L12</f>
        <v>179.399999997752</v>
      </c>
      <c r="AI12" s="545" t="n">
        <f aca="false">AH12-AF12</f>
        <v>129.199999997695</v>
      </c>
      <c r="AJ12" s="542" t="n">
        <f aca="false">PIACENZIAN_PARAM_GTS12!$E$176</f>
        <v>-35.4332</v>
      </c>
      <c r="AK12" s="543" t="n">
        <f aca="false">PIACENZIAN_PARAM_GTS12!$E$171</f>
        <v>-10.9635666666667</v>
      </c>
      <c r="AL12" s="542" t="n">
        <f aca="false">PIACENZIAN_PARAM_GTS12!$E$177</f>
        <v>13.187</v>
      </c>
      <c r="AM12" s="523" t="n">
        <f aca="false">$M12-AL12+$K12</f>
        <v>73.813</v>
      </c>
      <c r="AN12" s="544" t="n">
        <f aca="false">$M12 - AK12 + (($K12) + ($L12))/2</f>
        <v>102.963566666667</v>
      </c>
      <c r="AO12" s="523" t="n">
        <f aca="false">$M12-AJ12+$L12</f>
        <v>132.4332</v>
      </c>
      <c r="AP12" s="545" t="n">
        <f aca="false">AO12-AM12</f>
        <v>58.6202</v>
      </c>
      <c r="AQ12" s="546" t="e">
        <f aca="false">PIACENZIAN_PARAM_GTS12!$E$265</f>
        <v>#N/A</v>
      </c>
      <c r="AR12" s="547" t="e">
        <f aca="false">PIACENZIAN_PARAM_GTS12!$E$260</f>
        <v>#N/A</v>
      </c>
      <c r="AS12" s="546" t="e">
        <f aca="false">PIACENZIAN_PARAM_GTS12!$E$266</f>
        <v>#N/A</v>
      </c>
      <c r="AT12" s="548" t="e">
        <f aca="false">$M12-AS12+$K12</f>
        <v>#N/A</v>
      </c>
      <c r="AU12" s="549" t="e">
        <f aca="false">$M12 - AR12 + (($K12) + ($L12))/2</f>
        <v>#N/A</v>
      </c>
      <c r="AV12" s="548" t="e">
        <f aca="false">$M12-AQ12+$L12</f>
        <v>#N/A</v>
      </c>
      <c r="AW12" s="550" t="e">
        <f aca="false">AV12-AT12</f>
        <v>#N/A</v>
      </c>
      <c r="AX12" s="546" t="e">
        <f aca="false">PIACENZIAN_PARAM_GTS12!$E$238</f>
        <v>#N/A</v>
      </c>
      <c r="AY12" s="547" t="e">
        <f aca="false">PIACENZIAN_PARAM_GTS12!$E$237</f>
        <v>#N/A</v>
      </c>
      <c r="AZ12" s="546" t="e">
        <f aca="false">PIACENZIAN_PARAM_GTS12!$E$239</f>
        <v>#N/A</v>
      </c>
      <c r="BA12" s="548" t="e">
        <f aca="false">$M12-AZ12+$K12</f>
        <v>#N/A</v>
      </c>
      <c r="BB12" s="549" t="e">
        <f aca="false">$M12 - AY12 + (($K12) + ($L12))/2</f>
        <v>#N/A</v>
      </c>
      <c r="BC12" s="548" t="e">
        <f aca="false">$M12-AX12+$L12</f>
        <v>#N/A</v>
      </c>
      <c r="BD12" s="550" t="e">
        <f aca="false">BC12-BA12</f>
        <v>#N/A</v>
      </c>
      <c r="BE12" s="542" t="n">
        <f aca="false">PIACENZIAN_PARAM_GTS12!$E$303</f>
        <v>39.1963680000001</v>
      </c>
      <c r="BF12" s="543" t="n">
        <f aca="false">PIACENZIAN_PARAM_GTS12!$E$293</f>
        <v>62.3333666666667</v>
      </c>
      <c r="BG12" s="542" t="n">
        <f aca="false">PIACENZIAN_PARAM_GTS12!$E$304</f>
        <v>86.8286400000001</v>
      </c>
      <c r="BH12" s="523" t="n">
        <f aca="false">$M12-BG12+$K12</f>
        <v>0.171359999999851</v>
      </c>
      <c r="BI12" s="544" t="n">
        <f aca="false">$M12 - BF12 + (($K12) + ($L12))/2</f>
        <v>29.6666333333333</v>
      </c>
      <c r="BJ12" s="523" t="n">
        <f aca="false">$M12-BE12+$L12</f>
        <v>57.8036319999999</v>
      </c>
      <c r="BK12" s="545" t="n">
        <f aca="false">BJ12-BH12</f>
        <v>57.6322720000001</v>
      </c>
      <c r="BL12" s="542" t="n">
        <f aca="false">PIACENZIAN_PARAM_GTS12!$E$536</f>
        <v>2.5</v>
      </c>
      <c r="BM12" s="543" t="n">
        <f aca="false">PIACENZIAN_PARAM_GTS12!$E$528</f>
        <v>5.325</v>
      </c>
      <c r="BN12" s="542" t="n">
        <f aca="false">PIACENZIAN_PARAM_GTS12!$E$537</f>
        <v>9.2</v>
      </c>
      <c r="BO12" s="523" t="n">
        <f aca="false">$M12-BN12+$K12</f>
        <v>77.8</v>
      </c>
      <c r="BP12" s="544" t="n">
        <f aca="false">$M12 - BM12 + (($K12) + ($L12))/2</f>
        <v>86.675</v>
      </c>
      <c r="BQ12" s="523" t="n">
        <f aca="false">$M12-BL12+$L12</f>
        <v>94.5</v>
      </c>
      <c r="BR12" s="545" t="n">
        <f aca="false">BQ12-BO12</f>
        <v>16.7</v>
      </c>
      <c r="BS12" s="546" t="e">
        <f aca="false">PIACENZIAN_PARAM_GTS12!$E$346</f>
        <v>#N/A</v>
      </c>
      <c r="BT12" s="547" t="e">
        <f aca="false">PIACENZIAN_PARAM_GTS12!$E$336</f>
        <v>#N/A</v>
      </c>
      <c r="BU12" s="546" t="e">
        <f aca="false">PIACENZIAN_PARAM_GTS12!$E$347</f>
        <v>#N/A</v>
      </c>
      <c r="BV12" s="548" t="e">
        <f aca="false">$M12-BU12+$K12</f>
        <v>#N/A</v>
      </c>
      <c r="BW12" s="549" t="e">
        <f aca="false">$M12 - BT12 + (($K12) + ($L12))/2</f>
        <v>#N/A</v>
      </c>
      <c r="BX12" s="548" t="e">
        <f aca="false">$M12-BS12+$L12</f>
        <v>#N/A</v>
      </c>
      <c r="BY12" s="550" t="e">
        <f aca="false">BX12-BV12</f>
        <v>#N/A</v>
      </c>
      <c r="BZ12" s="546" t="n">
        <f aca="false">PIACENZIAN_PARAM_GTS12!$E$380</f>
        <v>-1</v>
      </c>
      <c r="CA12" s="547" t="n">
        <f aca="false">PIACENZIAN_PARAM_GTS12!$E$379</f>
        <v>-1</v>
      </c>
      <c r="CB12" s="546" t="n">
        <f aca="false">PIACENZIAN_PARAM_GTS12!$E$381</f>
        <v>-1</v>
      </c>
      <c r="CC12" s="548" t="n">
        <f aca="false">$M12-CB12+$K12</f>
        <v>88</v>
      </c>
      <c r="CD12" s="549" t="n">
        <f aca="false">$M12 - CA12 + (($K12) + ($L12))/2</f>
        <v>93</v>
      </c>
      <c r="CE12" s="548" t="n">
        <f aca="false">$M12-BZ12+$L12</f>
        <v>98</v>
      </c>
      <c r="CF12" s="550" t="n">
        <f aca="false">CE12-CC12</f>
        <v>10</v>
      </c>
      <c r="CG12" s="546" t="n">
        <f aca="false">PIACENZIAN_PARAM_GTS12!$E$403</f>
        <v>0</v>
      </c>
      <c r="CH12" s="547" t="n">
        <f aca="false">PIACENZIAN_PARAM_GTS12!$E$402</f>
        <v>0</v>
      </c>
      <c r="CI12" s="546" t="n">
        <f aca="false">PIACENZIAN_PARAM_GTS12!$E$404</f>
        <v>0</v>
      </c>
      <c r="CJ12" s="548" t="n">
        <f aca="false">$M12-CI12+$K12</f>
        <v>87</v>
      </c>
      <c r="CK12" s="549" t="n">
        <f aca="false">$M12 - CH12 + (($K12) + ($L12))/2</f>
        <v>92</v>
      </c>
      <c r="CL12" s="548" t="n">
        <f aca="false">$M12-CG12+$L12</f>
        <v>97</v>
      </c>
      <c r="CM12" s="550" t="n">
        <f aca="false">CL12-CJ12</f>
        <v>10</v>
      </c>
      <c r="CN12" s="542" t="n">
        <f aca="false">PIACENZIAN_PARAM_GTS12!$E$426</f>
        <v>-1</v>
      </c>
      <c r="CO12" s="543" t="n">
        <f aca="false">PIACENZIAN_PARAM_GTS12!$E$425</f>
        <v>-1</v>
      </c>
      <c r="CP12" s="542" t="n">
        <f aca="false">PIACENZIAN_PARAM_GTS12!$E$427</f>
        <v>-1</v>
      </c>
      <c r="CQ12" s="523" t="n">
        <f aca="false">$M12-CP12+$K12</f>
        <v>88</v>
      </c>
      <c r="CR12" s="544" t="n">
        <f aca="false">$M12 - CO12 + (($K12) + ($L12))/2</f>
        <v>93</v>
      </c>
      <c r="CS12" s="523" t="n">
        <f aca="false">$M12-CN12+$L12</f>
        <v>98</v>
      </c>
      <c r="CT12" s="545" t="n">
        <f aca="false">CS12-CQ12</f>
        <v>10</v>
      </c>
      <c r="CU12" s="546" t="n">
        <f aca="false">PIACENZIAN_PARAM_GTS12!$E$449</f>
        <v>-1</v>
      </c>
      <c r="CV12" s="547" t="n">
        <f aca="false">PIACENZIAN_PARAM_GTS12!$E$448</f>
        <v>-1</v>
      </c>
      <c r="CW12" s="546" t="n">
        <f aca="false">PIACENZIAN_PARAM_GTS12!$E$450</f>
        <v>-1</v>
      </c>
      <c r="CX12" s="548" t="n">
        <f aca="false">$M12-CW12+$K12</f>
        <v>88</v>
      </c>
      <c r="CY12" s="549" t="n">
        <f aca="false">$M12 - CV12 + (($K12) + ($L12))/2</f>
        <v>93</v>
      </c>
      <c r="CZ12" s="548" t="n">
        <f aca="false">$M12-CU12+$L12</f>
        <v>98</v>
      </c>
      <c r="DA12" s="550" t="n">
        <f aca="false">CZ12-CX12</f>
        <v>10</v>
      </c>
      <c r="DB12" s="542" t="n">
        <f aca="false">PIACENZIAN_PARAM_GTS12!$E$489</f>
        <v>-60.5</v>
      </c>
      <c r="DC12" s="543" t="n">
        <f aca="false">PIACENZIAN_PARAM_GTS12!$E$481</f>
        <v>-7.97440475</v>
      </c>
      <c r="DD12" s="542" t="n">
        <f aca="false">PIACENZIAN_PARAM_GTS12!$E$490</f>
        <v>8.714286</v>
      </c>
      <c r="DE12" s="523" t="n">
        <f aca="false">$M12-DD12+$K12</f>
        <v>78.285714</v>
      </c>
      <c r="DF12" s="544" t="n">
        <f aca="false">$M12 - DC12 + (($K12) + ($L12))/2</f>
        <v>99.97440475</v>
      </c>
      <c r="DG12" s="523" t="n">
        <f aca="false">$M12-DB12+$L12</f>
        <v>157.5</v>
      </c>
      <c r="DH12" s="545" t="n">
        <f aca="false">DG12-DE12</f>
        <v>79.214286</v>
      </c>
      <c r="DI12" s="595" t="n">
        <f aca="false">PIACENZIAN_PARAM_GTS12!$E$572</f>
        <v>-75.5</v>
      </c>
      <c r="DJ12" s="596" t="n">
        <f aca="false">PIACENZIAN_PARAM_GTS12!$E$567</f>
        <v>-20.3814102564102</v>
      </c>
      <c r="DK12" s="595" t="n">
        <f aca="false">PIACENZIAN_PARAM_GTS12!$E$573</f>
        <v>21.5833333333334</v>
      </c>
      <c r="DL12" s="597" t="n">
        <f aca="false">$M12-DK12+$K12</f>
        <v>65.4166666666666</v>
      </c>
      <c r="DM12" s="598" t="n">
        <f aca="false">$M12 - DJ12 + (($K12) + ($L12))/2</f>
        <v>112.38141025641</v>
      </c>
      <c r="DN12" s="597" t="n">
        <f aca="false">$M12-DI12+$L12</f>
        <v>172.5</v>
      </c>
      <c r="DO12" s="599" t="n">
        <f aca="false">DN12-DL12</f>
        <v>107.083333333333</v>
      </c>
    </row>
    <row r="13" customFormat="false" ht="33.95" hidden="false" customHeight="true" outlineLevel="0" collapsed="false">
      <c r="B13" s="536" t="s">
        <v>662</v>
      </c>
      <c r="C13" s="537" t="s">
        <v>663</v>
      </c>
      <c r="D13" s="538" t="n">
        <v>48.266451</v>
      </c>
      <c r="E13" s="538" t="n">
        <v>-2.161474</v>
      </c>
      <c r="F13" s="537" t="s">
        <v>633</v>
      </c>
      <c r="G13" s="539" t="s">
        <v>634</v>
      </c>
      <c r="H13" s="537" t="n">
        <v>2.6</v>
      </c>
      <c r="I13" s="537" t="n">
        <v>3.6</v>
      </c>
      <c r="J13" s="537" t="s">
        <v>660</v>
      </c>
      <c r="K13" s="537" t="n">
        <v>0</v>
      </c>
      <c r="L13" s="537" t="n">
        <v>10</v>
      </c>
      <c r="M13" s="618" t="n">
        <v>65</v>
      </c>
      <c r="N13" s="552" t="s">
        <v>664</v>
      </c>
      <c r="O13" s="542" t="n">
        <f aca="false">PIACENZIAN_PARAM_GTS12!$E$89</f>
        <v>-90.06</v>
      </c>
      <c r="P13" s="543" t="n">
        <f aca="false">PIACENZIAN_PARAM_GTS12!$E$84</f>
        <v>-27.0041176470588</v>
      </c>
      <c r="Q13" s="542" t="n">
        <f aca="false">PIACENZIAN_PARAM_GTS12!$E$90</f>
        <v>66.32</v>
      </c>
      <c r="R13" s="523" t="n">
        <f aca="false">M13-Q13+K13</f>
        <v>-1.31999999999999</v>
      </c>
      <c r="S13" s="544" t="n">
        <f aca="false">M13 - P13 + ((K13) + (L13))/2</f>
        <v>97.0041176470588</v>
      </c>
      <c r="T13" s="523" t="n">
        <f aca="false">M13-O13+L13</f>
        <v>165.06</v>
      </c>
      <c r="U13" s="545" t="n">
        <f aca="false">T13-R13</f>
        <v>166.38</v>
      </c>
      <c r="V13" s="542" t="n">
        <f aca="false">PIACENZIAN_PARAM_GTS12!$E$58</f>
        <v>-13.99282</v>
      </c>
      <c r="W13" s="543" t="n">
        <f aca="false">PIACENZIAN_PARAM_GTS12!$E$53</f>
        <v>6.52422666666667</v>
      </c>
      <c r="X13" s="542" t="n">
        <f aca="false">PIACENZIAN_PARAM_GTS12!$E$59</f>
        <v>27.9634</v>
      </c>
      <c r="Y13" s="523" t="n">
        <f aca="false">$M13-X13+$K13</f>
        <v>37.0366</v>
      </c>
      <c r="Z13" s="544" t="n">
        <f aca="false">$M13 - W13 + (($K13) + ($L13))/2</f>
        <v>63.4757733333333</v>
      </c>
      <c r="AA13" s="523" t="n">
        <f aca="false">$M13-V13+$L13</f>
        <v>88.99282</v>
      </c>
      <c r="AB13" s="545" t="n">
        <f aca="false">AA13-Y13</f>
        <v>51.95622</v>
      </c>
      <c r="AC13" s="542" t="n">
        <f aca="false">PIACENZIAN_PARAM_GTS12!$E$149</f>
        <v>-82.399999997752</v>
      </c>
      <c r="AD13" s="543" t="n">
        <f aca="false">PIACENZIAN_PARAM_GTS12!$E$144</f>
        <v>-14.4597723577365</v>
      </c>
      <c r="AE13" s="542" t="n">
        <f aca="false">PIACENZIAN_PARAM_GTS12!$E$150</f>
        <v>36.7999999999432</v>
      </c>
      <c r="AF13" s="523" t="n">
        <f aca="false">$M13-AE13+$K13</f>
        <v>28.2000000000568</v>
      </c>
      <c r="AG13" s="544" t="n">
        <f aca="false">$M13 - AD13 + (($K13) + ($L13))/2</f>
        <v>84.4597723577365</v>
      </c>
      <c r="AH13" s="523" t="n">
        <f aca="false">$M13-AC13+$L13</f>
        <v>157.399999997752</v>
      </c>
      <c r="AI13" s="545" t="n">
        <f aca="false">AH13-AF13</f>
        <v>129.199999997695</v>
      </c>
      <c r="AJ13" s="542" t="n">
        <f aca="false">PIACENZIAN_PARAM_GTS12!$E$176</f>
        <v>-35.4332</v>
      </c>
      <c r="AK13" s="543" t="n">
        <f aca="false">PIACENZIAN_PARAM_GTS12!$E$171</f>
        <v>-10.9635666666667</v>
      </c>
      <c r="AL13" s="542" t="n">
        <f aca="false">PIACENZIAN_PARAM_GTS12!$E$177</f>
        <v>13.187</v>
      </c>
      <c r="AM13" s="523" t="n">
        <f aca="false">$M13-AL13+$K13</f>
        <v>51.813</v>
      </c>
      <c r="AN13" s="544" t="n">
        <f aca="false">$M13 - AK13 + (($K13) + ($L13))/2</f>
        <v>80.9635666666667</v>
      </c>
      <c r="AO13" s="523" t="n">
        <f aca="false">$M13-AJ13+$L13</f>
        <v>110.4332</v>
      </c>
      <c r="AP13" s="545" t="n">
        <f aca="false">AO13-AM13</f>
        <v>58.6202</v>
      </c>
      <c r="AQ13" s="546" t="e">
        <f aca="false">PIACENZIAN_PARAM_GTS12!$E$265</f>
        <v>#N/A</v>
      </c>
      <c r="AR13" s="547" t="e">
        <f aca="false">PIACENZIAN_PARAM_GTS12!$E$260</f>
        <v>#N/A</v>
      </c>
      <c r="AS13" s="546" t="e">
        <f aca="false">PIACENZIAN_PARAM_GTS12!$E$266</f>
        <v>#N/A</v>
      </c>
      <c r="AT13" s="548" t="e">
        <f aca="false">$M13-AS13+$K13</f>
        <v>#N/A</v>
      </c>
      <c r="AU13" s="549" t="e">
        <f aca="false">$M13 - AR13 + (($K13) + ($L13))/2</f>
        <v>#N/A</v>
      </c>
      <c r="AV13" s="548" t="e">
        <f aca="false">$M13-AQ13+$L13</f>
        <v>#N/A</v>
      </c>
      <c r="AW13" s="550" t="e">
        <f aca="false">AV13-AT13</f>
        <v>#N/A</v>
      </c>
      <c r="AX13" s="546" t="e">
        <f aca="false">PIACENZIAN_PARAM_GTS12!$E$238</f>
        <v>#N/A</v>
      </c>
      <c r="AY13" s="547" t="e">
        <f aca="false">PIACENZIAN_PARAM_GTS12!$E$237</f>
        <v>#N/A</v>
      </c>
      <c r="AZ13" s="546" t="e">
        <f aca="false">PIACENZIAN_PARAM_GTS12!$E$239</f>
        <v>#N/A</v>
      </c>
      <c r="BA13" s="548" t="e">
        <f aca="false">$M13-AZ13+$K13</f>
        <v>#N/A</v>
      </c>
      <c r="BB13" s="549" t="e">
        <f aca="false">$M13 - AY13 + (($K13) + ($L13))/2</f>
        <v>#N/A</v>
      </c>
      <c r="BC13" s="548" t="e">
        <f aca="false">$M13-AX13+$L13</f>
        <v>#N/A</v>
      </c>
      <c r="BD13" s="550" t="e">
        <f aca="false">BC13-BA13</f>
        <v>#N/A</v>
      </c>
      <c r="BE13" s="542" t="n">
        <f aca="false">PIACENZIAN_PARAM_GTS12!$E$303</f>
        <v>39.1963680000001</v>
      </c>
      <c r="BF13" s="543" t="n">
        <f aca="false">PIACENZIAN_PARAM_GTS12!$E$293</f>
        <v>62.3333666666667</v>
      </c>
      <c r="BG13" s="542" t="n">
        <f aca="false">PIACENZIAN_PARAM_GTS12!$E$304</f>
        <v>86.8286400000001</v>
      </c>
      <c r="BH13" s="523" t="n">
        <f aca="false">$M13-BG13+$K13</f>
        <v>-21.8286400000001</v>
      </c>
      <c r="BI13" s="544" t="n">
        <f aca="false">$M13 - BF13 + (($K13) + ($L13))/2</f>
        <v>7.66663333333332</v>
      </c>
      <c r="BJ13" s="523" t="n">
        <f aca="false">$M13-BE13+$L13</f>
        <v>35.8036319999999</v>
      </c>
      <c r="BK13" s="545" t="n">
        <f aca="false">BJ13-BH13</f>
        <v>57.6322720000001</v>
      </c>
      <c r="BL13" s="542" t="n">
        <f aca="false">PIACENZIAN_PARAM_GTS12!$E$536</f>
        <v>2.5</v>
      </c>
      <c r="BM13" s="543" t="n">
        <f aca="false">PIACENZIAN_PARAM_GTS12!$E$528</f>
        <v>5.325</v>
      </c>
      <c r="BN13" s="542" t="n">
        <f aca="false">PIACENZIAN_PARAM_GTS12!$E$537</f>
        <v>9.2</v>
      </c>
      <c r="BO13" s="523" t="n">
        <f aca="false">$M13-BN13+$K13</f>
        <v>55.8</v>
      </c>
      <c r="BP13" s="544" t="n">
        <f aca="false">$M13 - BM13 + (($K13) + ($L13))/2</f>
        <v>64.675</v>
      </c>
      <c r="BQ13" s="523" t="n">
        <f aca="false">$M13-BL13+$L13</f>
        <v>72.5</v>
      </c>
      <c r="BR13" s="545" t="n">
        <f aca="false">BQ13-BO13</f>
        <v>16.7</v>
      </c>
      <c r="BS13" s="546" t="e">
        <f aca="false">PIACENZIAN_PARAM_GTS12!$E$346</f>
        <v>#N/A</v>
      </c>
      <c r="BT13" s="547" t="e">
        <f aca="false">PIACENZIAN_PARAM_GTS12!$E$336</f>
        <v>#N/A</v>
      </c>
      <c r="BU13" s="546" t="e">
        <f aca="false">PIACENZIAN_PARAM_GTS12!$E$347</f>
        <v>#N/A</v>
      </c>
      <c r="BV13" s="548" t="e">
        <f aca="false">$M13-BU13+$K13</f>
        <v>#N/A</v>
      </c>
      <c r="BW13" s="549" t="e">
        <f aca="false">$M13 - BT13 + (($K13) + ($L13))/2</f>
        <v>#N/A</v>
      </c>
      <c r="BX13" s="548" t="e">
        <f aca="false">$M13-BS13+$L13</f>
        <v>#N/A</v>
      </c>
      <c r="BY13" s="550" t="e">
        <f aca="false">BX13-BV13</f>
        <v>#N/A</v>
      </c>
      <c r="BZ13" s="546" t="n">
        <f aca="false">PIACENZIAN_PARAM_GTS12!$E$380</f>
        <v>-1</v>
      </c>
      <c r="CA13" s="547" t="n">
        <f aca="false">PIACENZIAN_PARAM_GTS12!$E$379</f>
        <v>-1</v>
      </c>
      <c r="CB13" s="546" t="n">
        <f aca="false">PIACENZIAN_PARAM_GTS12!$E$381</f>
        <v>-1</v>
      </c>
      <c r="CC13" s="548" t="n">
        <f aca="false">$M13-CB13+$K13</f>
        <v>66</v>
      </c>
      <c r="CD13" s="549" t="n">
        <f aca="false">$M13 - CA13 + (($K13) + ($L13))/2</f>
        <v>71</v>
      </c>
      <c r="CE13" s="548" t="n">
        <f aca="false">$M13-BZ13+$L13</f>
        <v>76</v>
      </c>
      <c r="CF13" s="550" t="n">
        <f aca="false">CE13-CC13</f>
        <v>10</v>
      </c>
      <c r="CG13" s="546" t="n">
        <f aca="false">PIACENZIAN_PARAM_GTS12!$E$403</f>
        <v>0</v>
      </c>
      <c r="CH13" s="547" t="n">
        <f aca="false">PIACENZIAN_PARAM_GTS12!$E$402</f>
        <v>0</v>
      </c>
      <c r="CI13" s="546" t="n">
        <f aca="false">PIACENZIAN_PARAM_GTS12!$E$404</f>
        <v>0</v>
      </c>
      <c r="CJ13" s="548" t="n">
        <f aca="false">$M13-CI13+$K13</f>
        <v>65</v>
      </c>
      <c r="CK13" s="549" t="n">
        <f aca="false">$M13 - CH13 + (($K13) + ($L13))/2</f>
        <v>70</v>
      </c>
      <c r="CL13" s="548" t="n">
        <f aca="false">$M13-CG13+$L13</f>
        <v>75</v>
      </c>
      <c r="CM13" s="550" t="n">
        <f aca="false">CL13-CJ13</f>
        <v>10</v>
      </c>
      <c r="CN13" s="542" t="n">
        <f aca="false">PIACENZIAN_PARAM_GTS12!$E$426</f>
        <v>-1</v>
      </c>
      <c r="CO13" s="543" t="n">
        <f aca="false">PIACENZIAN_PARAM_GTS12!$E$425</f>
        <v>-1</v>
      </c>
      <c r="CP13" s="542" t="n">
        <f aca="false">PIACENZIAN_PARAM_GTS12!$E$427</f>
        <v>-1</v>
      </c>
      <c r="CQ13" s="523" t="n">
        <f aca="false">$M13-CP13+$K13</f>
        <v>66</v>
      </c>
      <c r="CR13" s="544" t="n">
        <f aca="false">$M13 - CO13 + (($K13) + ($L13))/2</f>
        <v>71</v>
      </c>
      <c r="CS13" s="523" t="n">
        <f aca="false">$M13-CN13+$L13</f>
        <v>76</v>
      </c>
      <c r="CT13" s="545" t="n">
        <f aca="false">CS13-CQ13</f>
        <v>10</v>
      </c>
      <c r="CU13" s="546" t="n">
        <f aca="false">PIACENZIAN_PARAM_GTS12!$E$449</f>
        <v>-1</v>
      </c>
      <c r="CV13" s="547" t="n">
        <f aca="false">PIACENZIAN_PARAM_GTS12!$E$448</f>
        <v>-1</v>
      </c>
      <c r="CW13" s="546" t="n">
        <f aca="false">PIACENZIAN_PARAM_GTS12!$E$450</f>
        <v>-1</v>
      </c>
      <c r="CX13" s="548" t="n">
        <f aca="false">$M13-CW13+$K13</f>
        <v>66</v>
      </c>
      <c r="CY13" s="549" t="n">
        <f aca="false">$M13 - CV13 + (($K13) + ($L13))/2</f>
        <v>71</v>
      </c>
      <c r="CZ13" s="548" t="n">
        <f aca="false">$M13-CU13+$L13</f>
        <v>76</v>
      </c>
      <c r="DA13" s="550" t="n">
        <f aca="false">CZ13-CX13</f>
        <v>10</v>
      </c>
      <c r="DB13" s="542" t="n">
        <f aca="false">PIACENZIAN_PARAM_GTS12!$E$489</f>
        <v>-60.5</v>
      </c>
      <c r="DC13" s="543" t="n">
        <f aca="false">PIACENZIAN_PARAM_GTS12!$E$481</f>
        <v>-7.97440475</v>
      </c>
      <c r="DD13" s="542" t="n">
        <f aca="false">PIACENZIAN_PARAM_GTS12!$E$490</f>
        <v>8.714286</v>
      </c>
      <c r="DE13" s="523" t="n">
        <f aca="false">$M13-DD13+$K13</f>
        <v>56.285714</v>
      </c>
      <c r="DF13" s="544" t="n">
        <f aca="false">$M13 - DC13 + (($K13) + ($L13))/2</f>
        <v>77.97440475</v>
      </c>
      <c r="DG13" s="523" t="n">
        <f aca="false">$M13-DB13+$L13</f>
        <v>135.5</v>
      </c>
      <c r="DH13" s="545" t="n">
        <f aca="false">DG13-DE13</f>
        <v>79.214286</v>
      </c>
      <c r="DI13" s="595" t="n">
        <f aca="false">PIACENZIAN_PARAM_GTS12!$E$572</f>
        <v>-75.5</v>
      </c>
      <c r="DJ13" s="596" t="n">
        <f aca="false">PIACENZIAN_PARAM_GTS12!$E$567</f>
        <v>-20.3814102564102</v>
      </c>
      <c r="DK13" s="595" t="n">
        <f aca="false">PIACENZIAN_PARAM_GTS12!$E$573</f>
        <v>21.5833333333334</v>
      </c>
      <c r="DL13" s="597" t="n">
        <f aca="false">$M13-DK13+$K13</f>
        <v>43.4166666666666</v>
      </c>
      <c r="DM13" s="598" t="n">
        <f aca="false">$M13 - DJ13 + (($K13) + ($L13))/2</f>
        <v>90.3814102564103</v>
      </c>
      <c r="DN13" s="597" t="n">
        <f aca="false">$M13-DI13+$L13</f>
        <v>150.5</v>
      </c>
      <c r="DO13" s="599" t="n">
        <f aca="false">DN13-DL13</f>
        <v>107.083333333333</v>
      </c>
    </row>
    <row r="14" customFormat="false" ht="33.95" hidden="false" customHeight="true" outlineLevel="0" collapsed="false">
      <c r="B14" s="536" t="s">
        <v>665</v>
      </c>
      <c r="C14" s="537" t="s">
        <v>666</v>
      </c>
      <c r="D14" s="538" t="n">
        <v>48.242695</v>
      </c>
      <c r="E14" s="538" t="n">
        <v>-1.449133</v>
      </c>
      <c r="F14" s="537" t="s">
        <v>633</v>
      </c>
      <c r="G14" s="537" t="s">
        <v>634</v>
      </c>
      <c r="H14" s="537" t="n">
        <v>2.6</v>
      </c>
      <c r="I14" s="537" t="n">
        <v>3.6</v>
      </c>
      <c r="J14" s="537" t="s">
        <v>660</v>
      </c>
      <c r="K14" s="537" t="n">
        <v>0</v>
      </c>
      <c r="L14" s="537" t="n">
        <v>10</v>
      </c>
      <c r="M14" s="618" t="n">
        <v>102</v>
      </c>
      <c r="N14" s="541" t="s">
        <v>664</v>
      </c>
      <c r="O14" s="542" t="n">
        <f aca="false">PIACENZIAN_PARAM_GTS12!$E$89</f>
        <v>-90.06</v>
      </c>
      <c r="P14" s="543" t="n">
        <f aca="false">PIACENZIAN_PARAM_GTS12!$E$84</f>
        <v>-27.0041176470588</v>
      </c>
      <c r="Q14" s="542" t="n">
        <f aca="false">PIACENZIAN_PARAM_GTS12!$E$90</f>
        <v>66.32</v>
      </c>
      <c r="R14" s="523" t="n">
        <f aca="false">M14-Q14+K14</f>
        <v>35.68</v>
      </c>
      <c r="S14" s="544" t="n">
        <f aca="false">M14 - P14 + ((K14) + (L14))/2</f>
        <v>134.004117647059</v>
      </c>
      <c r="T14" s="523" t="n">
        <f aca="false">M14-O14+L14</f>
        <v>202.06</v>
      </c>
      <c r="U14" s="545" t="n">
        <f aca="false">T14-R14</f>
        <v>166.38</v>
      </c>
      <c r="V14" s="542" t="n">
        <f aca="false">PIACENZIAN_PARAM_GTS12!$E$58</f>
        <v>-13.99282</v>
      </c>
      <c r="W14" s="543" t="n">
        <f aca="false">PIACENZIAN_PARAM_GTS12!$E$53</f>
        <v>6.52422666666667</v>
      </c>
      <c r="X14" s="542" t="n">
        <f aca="false">PIACENZIAN_PARAM_GTS12!$E$59</f>
        <v>27.9634</v>
      </c>
      <c r="Y14" s="523" t="n">
        <f aca="false">$M14-X14+$K14</f>
        <v>74.0366</v>
      </c>
      <c r="Z14" s="544" t="n">
        <f aca="false">$M14 - W14 + (($K14) + ($L14))/2</f>
        <v>100.475773333333</v>
      </c>
      <c r="AA14" s="523" t="n">
        <f aca="false">$M14-V14+$L14</f>
        <v>125.99282</v>
      </c>
      <c r="AB14" s="545" t="n">
        <f aca="false">AA14-Y14</f>
        <v>51.95622</v>
      </c>
      <c r="AC14" s="542" t="n">
        <f aca="false">PIACENZIAN_PARAM_GTS12!$E$149</f>
        <v>-82.399999997752</v>
      </c>
      <c r="AD14" s="543" t="n">
        <f aca="false">PIACENZIAN_PARAM_GTS12!$E$144</f>
        <v>-14.4597723577365</v>
      </c>
      <c r="AE14" s="542" t="n">
        <f aca="false">PIACENZIAN_PARAM_GTS12!$E$150</f>
        <v>36.7999999999432</v>
      </c>
      <c r="AF14" s="523" t="n">
        <f aca="false">$M14-AE14+$K14</f>
        <v>65.2000000000568</v>
      </c>
      <c r="AG14" s="544" t="n">
        <f aca="false">$M14 - AD14 + (($K14) + ($L14))/2</f>
        <v>121.459772357737</v>
      </c>
      <c r="AH14" s="523" t="n">
        <f aca="false">$M14-AC14+$L14</f>
        <v>194.399999997752</v>
      </c>
      <c r="AI14" s="545" t="n">
        <f aca="false">AH14-AF14</f>
        <v>129.199999997695</v>
      </c>
      <c r="AJ14" s="542" t="n">
        <f aca="false">PIACENZIAN_PARAM_GTS12!$E$176</f>
        <v>-35.4332</v>
      </c>
      <c r="AK14" s="543" t="n">
        <f aca="false">PIACENZIAN_PARAM_GTS12!$E$171</f>
        <v>-10.9635666666667</v>
      </c>
      <c r="AL14" s="542" t="n">
        <f aca="false">PIACENZIAN_PARAM_GTS12!$E$177</f>
        <v>13.187</v>
      </c>
      <c r="AM14" s="523" t="n">
        <f aca="false">$M14-AL14+$K14</f>
        <v>88.813</v>
      </c>
      <c r="AN14" s="544" t="n">
        <f aca="false">$M14 - AK14 + (($K14) + ($L14))/2</f>
        <v>117.963566666667</v>
      </c>
      <c r="AO14" s="523" t="n">
        <f aca="false">$M14-AJ14+$L14</f>
        <v>147.4332</v>
      </c>
      <c r="AP14" s="545" t="n">
        <f aca="false">AO14-AM14</f>
        <v>58.6202</v>
      </c>
      <c r="AQ14" s="546" t="e">
        <f aca="false">PIACENZIAN_PARAM_GTS12!$E$265</f>
        <v>#N/A</v>
      </c>
      <c r="AR14" s="547" t="e">
        <f aca="false">PIACENZIAN_PARAM_GTS12!$E$260</f>
        <v>#N/A</v>
      </c>
      <c r="AS14" s="546" t="e">
        <f aca="false">PIACENZIAN_PARAM_GTS12!$E$266</f>
        <v>#N/A</v>
      </c>
      <c r="AT14" s="548" t="e">
        <f aca="false">$M14-AS14+$K14</f>
        <v>#N/A</v>
      </c>
      <c r="AU14" s="549" t="e">
        <f aca="false">$M14 - AR14 + (($K14) + ($L14))/2</f>
        <v>#N/A</v>
      </c>
      <c r="AV14" s="548" t="e">
        <f aca="false">$M14-AQ14+$L14</f>
        <v>#N/A</v>
      </c>
      <c r="AW14" s="550" t="e">
        <f aca="false">AV14-AT14</f>
        <v>#N/A</v>
      </c>
      <c r="AX14" s="546" t="e">
        <f aca="false">PIACENZIAN_PARAM_GTS12!$E$238</f>
        <v>#N/A</v>
      </c>
      <c r="AY14" s="547" t="e">
        <f aca="false">PIACENZIAN_PARAM_GTS12!$E$237</f>
        <v>#N/A</v>
      </c>
      <c r="AZ14" s="546" t="e">
        <f aca="false">PIACENZIAN_PARAM_GTS12!$E$239</f>
        <v>#N/A</v>
      </c>
      <c r="BA14" s="548" t="e">
        <f aca="false">$M14-AZ14+$K14</f>
        <v>#N/A</v>
      </c>
      <c r="BB14" s="549" t="e">
        <f aca="false">$M14 - AY14 + (($K14) + ($L14))/2</f>
        <v>#N/A</v>
      </c>
      <c r="BC14" s="548" t="e">
        <f aca="false">$M14-AX14+$L14</f>
        <v>#N/A</v>
      </c>
      <c r="BD14" s="550" t="e">
        <f aca="false">BC14-BA14</f>
        <v>#N/A</v>
      </c>
      <c r="BE14" s="542" t="n">
        <f aca="false">PIACENZIAN_PARAM_GTS12!$E$303</f>
        <v>39.1963680000001</v>
      </c>
      <c r="BF14" s="543" t="n">
        <f aca="false">PIACENZIAN_PARAM_GTS12!$E$293</f>
        <v>62.3333666666667</v>
      </c>
      <c r="BG14" s="542" t="n">
        <f aca="false">PIACENZIAN_PARAM_GTS12!$E$304</f>
        <v>86.8286400000001</v>
      </c>
      <c r="BH14" s="523" t="n">
        <f aca="false">$M14-BG14+$K14</f>
        <v>15.1713599999999</v>
      </c>
      <c r="BI14" s="544" t="n">
        <f aca="false">$M14 - BF14 + (($K14) + ($L14))/2</f>
        <v>44.6666333333333</v>
      </c>
      <c r="BJ14" s="523" t="n">
        <f aca="false">$M14-BE14+$L14</f>
        <v>72.8036319999999</v>
      </c>
      <c r="BK14" s="545" t="n">
        <f aca="false">BJ14-BH14</f>
        <v>57.6322720000001</v>
      </c>
      <c r="BL14" s="542" t="n">
        <f aca="false">PIACENZIAN_PARAM_GTS12!$E$536</f>
        <v>2.5</v>
      </c>
      <c r="BM14" s="543" t="n">
        <f aca="false">PIACENZIAN_PARAM_GTS12!$E$528</f>
        <v>5.325</v>
      </c>
      <c r="BN14" s="542" t="n">
        <f aca="false">PIACENZIAN_PARAM_GTS12!$E$537</f>
        <v>9.2</v>
      </c>
      <c r="BO14" s="523" t="n">
        <f aca="false">$M14-BN14+$K14</f>
        <v>92.8</v>
      </c>
      <c r="BP14" s="544" t="n">
        <f aca="false">$M14 - BM14 + (($K14) + ($L14))/2</f>
        <v>101.675</v>
      </c>
      <c r="BQ14" s="523" t="n">
        <f aca="false">$M14-BL14+$L14</f>
        <v>109.5</v>
      </c>
      <c r="BR14" s="545" t="n">
        <f aca="false">BQ14-BO14</f>
        <v>16.7</v>
      </c>
      <c r="BS14" s="546" t="e">
        <f aca="false">PIACENZIAN_PARAM_GTS12!$E$346</f>
        <v>#N/A</v>
      </c>
      <c r="BT14" s="547" t="e">
        <f aca="false">PIACENZIAN_PARAM_GTS12!$E$336</f>
        <v>#N/A</v>
      </c>
      <c r="BU14" s="546" t="e">
        <f aca="false">PIACENZIAN_PARAM_GTS12!$E$347</f>
        <v>#N/A</v>
      </c>
      <c r="BV14" s="548" t="e">
        <f aca="false">$M14-BU14+$K14</f>
        <v>#N/A</v>
      </c>
      <c r="BW14" s="549" t="e">
        <f aca="false">$M14 - BT14 + (($K14) + ($L14))/2</f>
        <v>#N/A</v>
      </c>
      <c r="BX14" s="548" t="e">
        <f aca="false">$M14-BS14+$L14</f>
        <v>#N/A</v>
      </c>
      <c r="BY14" s="550" t="e">
        <f aca="false">BX14-BV14</f>
        <v>#N/A</v>
      </c>
      <c r="BZ14" s="546" t="n">
        <f aca="false">PIACENZIAN_PARAM_GTS12!$E$380</f>
        <v>-1</v>
      </c>
      <c r="CA14" s="547" t="n">
        <f aca="false">PIACENZIAN_PARAM_GTS12!$E$379</f>
        <v>-1</v>
      </c>
      <c r="CB14" s="546" t="n">
        <f aca="false">PIACENZIAN_PARAM_GTS12!$E$381</f>
        <v>-1</v>
      </c>
      <c r="CC14" s="548" t="n">
        <f aca="false">$M14-CB14+$K14</f>
        <v>103</v>
      </c>
      <c r="CD14" s="549" t="n">
        <f aca="false">$M14 - CA14 + (($K14) + ($L14))/2</f>
        <v>108</v>
      </c>
      <c r="CE14" s="548" t="n">
        <f aca="false">$M14-BZ14+$L14</f>
        <v>113</v>
      </c>
      <c r="CF14" s="550" t="n">
        <f aca="false">CE14-CC14</f>
        <v>10</v>
      </c>
      <c r="CG14" s="546" t="n">
        <f aca="false">PIACENZIAN_PARAM_GTS12!$E$403</f>
        <v>0</v>
      </c>
      <c r="CH14" s="547" t="n">
        <f aca="false">PIACENZIAN_PARAM_GTS12!$E$402</f>
        <v>0</v>
      </c>
      <c r="CI14" s="546" t="n">
        <f aca="false">PIACENZIAN_PARAM_GTS12!$E$404</f>
        <v>0</v>
      </c>
      <c r="CJ14" s="548" t="n">
        <f aca="false">$M14-CI14+$K14</f>
        <v>102</v>
      </c>
      <c r="CK14" s="549" t="n">
        <f aca="false">$M14 - CH14 + (($K14) + ($L14))/2</f>
        <v>107</v>
      </c>
      <c r="CL14" s="548" t="n">
        <f aca="false">$M14-CG14+$L14</f>
        <v>112</v>
      </c>
      <c r="CM14" s="550" t="n">
        <f aca="false">CL14-CJ14</f>
        <v>10</v>
      </c>
      <c r="CN14" s="542" t="n">
        <f aca="false">PIACENZIAN_PARAM_GTS12!$E$426</f>
        <v>-1</v>
      </c>
      <c r="CO14" s="543" t="n">
        <f aca="false">PIACENZIAN_PARAM_GTS12!$E$425</f>
        <v>-1</v>
      </c>
      <c r="CP14" s="542" t="n">
        <f aca="false">PIACENZIAN_PARAM_GTS12!$E$427</f>
        <v>-1</v>
      </c>
      <c r="CQ14" s="523" t="n">
        <f aca="false">$M14-CP14+$K14</f>
        <v>103</v>
      </c>
      <c r="CR14" s="544" t="n">
        <f aca="false">$M14 - CO14 + (($K14) + ($L14))/2</f>
        <v>108</v>
      </c>
      <c r="CS14" s="523" t="n">
        <f aca="false">$M14-CN14+$L14</f>
        <v>113</v>
      </c>
      <c r="CT14" s="545" t="n">
        <f aca="false">CS14-CQ14</f>
        <v>10</v>
      </c>
      <c r="CU14" s="546" t="n">
        <f aca="false">PIACENZIAN_PARAM_GTS12!$E$449</f>
        <v>-1</v>
      </c>
      <c r="CV14" s="547" t="n">
        <f aca="false">PIACENZIAN_PARAM_GTS12!$E$448</f>
        <v>-1</v>
      </c>
      <c r="CW14" s="546" t="n">
        <f aca="false">PIACENZIAN_PARAM_GTS12!$E$450</f>
        <v>-1</v>
      </c>
      <c r="CX14" s="548" t="n">
        <f aca="false">$M14-CW14+$K14</f>
        <v>103</v>
      </c>
      <c r="CY14" s="549" t="n">
        <f aca="false">$M14 - CV14 + (($K14) + ($L14))/2</f>
        <v>108</v>
      </c>
      <c r="CZ14" s="548" t="n">
        <f aca="false">$M14-CU14+$L14</f>
        <v>113</v>
      </c>
      <c r="DA14" s="550" t="n">
        <f aca="false">CZ14-CX14</f>
        <v>10</v>
      </c>
      <c r="DB14" s="542" t="n">
        <f aca="false">PIACENZIAN_PARAM_GTS12!$E$489</f>
        <v>-60.5</v>
      </c>
      <c r="DC14" s="543" t="n">
        <f aca="false">PIACENZIAN_PARAM_GTS12!$E$481</f>
        <v>-7.97440475</v>
      </c>
      <c r="DD14" s="542" t="n">
        <f aca="false">PIACENZIAN_PARAM_GTS12!$E$490</f>
        <v>8.714286</v>
      </c>
      <c r="DE14" s="523" t="n">
        <f aca="false">$M14-DD14+$K14</f>
        <v>93.285714</v>
      </c>
      <c r="DF14" s="544" t="n">
        <f aca="false">$M14 - DC14 + (($K14) + ($L14))/2</f>
        <v>114.97440475</v>
      </c>
      <c r="DG14" s="523" t="n">
        <f aca="false">$M14-DB14+$L14</f>
        <v>172.5</v>
      </c>
      <c r="DH14" s="545" t="n">
        <f aca="false">DG14-DE14</f>
        <v>79.214286</v>
      </c>
      <c r="DI14" s="595" t="n">
        <f aca="false">PIACENZIAN_PARAM_GTS12!$E$572</f>
        <v>-75.5</v>
      </c>
      <c r="DJ14" s="596" t="n">
        <f aca="false">PIACENZIAN_PARAM_GTS12!$E$567</f>
        <v>-20.3814102564102</v>
      </c>
      <c r="DK14" s="595" t="n">
        <f aca="false">PIACENZIAN_PARAM_GTS12!$E$573</f>
        <v>21.5833333333334</v>
      </c>
      <c r="DL14" s="597" t="n">
        <f aca="false">$M14-DK14+$K14</f>
        <v>80.4166666666666</v>
      </c>
      <c r="DM14" s="598" t="n">
        <f aca="false">$M14 - DJ14 + (($K14) + ($L14))/2</f>
        <v>127.38141025641</v>
      </c>
      <c r="DN14" s="597" t="n">
        <f aca="false">$M14-DI14+$L14</f>
        <v>187.5</v>
      </c>
      <c r="DO14" s="599" t="n">
        <f aca="false">DN14-DL14</f>
        <v>107.083333333333</v>
      </c>
    </row>
    <row r="15" customFormat="false" ht="33.95" hidden="false" customHeight="true" outlineLevel="0" collapsed="false">
      <c r="B15" s="536" t="s">
        <v>667</v>
      </c>
      <c r="C15" s="537" t="s">
        <v>668</v>
      </c>
      <c r="D15" s="538" t="n">
        <v>48.095096</v>
      </c>
      <c r="E15" s="538" t="n">
        <v>-1.753484</v>
      </c>
      <c r="F15" s="537" t="s">
        <v>633</v>
      </c>
      <c r="G15" s="537" t="s">
        <v>634</v>
      </c>
      <c r="H15" s="537" t="n">
        <v>2.6</v>
      </c>
      <c r="I15" s="537" t="n">
        <v>3.6</v>
      </c>
      <c r="J15" s="537" t="s">
        <v>660</v>
      </c>
      <c r="K15" s="537" t="n">
        <v>0</v>
      </c>
      <c r="L15" s="537" t="n">
        <v>10</v>
      </c>
      <c r="M15" s="618" t="n">
        <v>29</v>
      </c>
      <c r="N15" s="541" t="s">
        <v>661</v>
      </c>
      <c r="O15" s="542" t="n">
        <f aca="false">PIACENZIAN_PARAM_GTS12!$E$89</f>
        <v>-90.06</v>
      </c>
      <c r="P15" s="543" t="n">
        <f aca="false">PIACENZIAN_PARAM_GTS12!$E$84</f>
        <v>-27.0041176470588</v>
      </c>
      <c r="Q15" s="542" t="n">
        <f aca="false">PIACENZIAN_PARAM_GTS12!$E$90</f>
        <v>66.32</v>
      </c>
      <c r="R15" s="523" t="n">
        <f aca="false">M15-Q15+K15</f>
        <v>-37.32</v>
      </c>
      <c r="S15" s="544" t="n">
        <f aca="false">M15 - P15 + ((K15) + (L15))/2</f>
        <v>61.0041176470588</v>
      </c>
      <c r="T15" s="523" t="n">
        <f aca="false">M15-O15+L15</f>
        <v>129.06</v>
      </c>
      <c r="U15" s="545" t="n">
        <f aca="false">T15-R15</f>
        <v>166.38</v>
      </c>
      <c r="V15" s="542" t="n">
        <f aca="false">PIACENZIAN_PARAM_GTS12!$E$58</f>
        <v>-13.99282</v>
      </c>
      <c r="W15" s="543" t="n">
        <f aca="false">PIACENZIAN_PARAM_GTS12!$E$53</f>
        <v>6.52422666666667</v>
      </c>
      <c r="X15" s="542" t="n">
        <f aca="false">PIACENZIAN_PARAM_GTS12!$E$59</f>
        <v>27.9634</v>
      </c>
      <c r="Y15" s="523" t="n">
        <f aca="false">$M15-X15+$K15</f>
        <v>1.0366</v>
      </c>
      <c r="Z15" s="544" t="n">
        <f aca="false">$M15 - W15 + (($K15) + ($L15))/2</f>
        <v>27.4757733333333</v>
      </c>
      <c r="AA15" s="523" t="n">
        <f aca="false">$M15-V15+$L15</f>
        <v>52.99282</v>
      </c>
      <c r="AB15" s="545" t="n">
        <f aca="false">AA15-Y15</f>
        <v>51.95622</v>
      </c>
      <c r="AC15" s="542" t="n">
        <f aca="false">PIACENZIAN_PARAM_GTS12!$E$149</f>
        <v>-82.399999997752</v>
      </c>
      <c r="AD15" s="543" t="n">
        <f aca="false">PIACENZIAN_PARAM_GTS12!$E$144</f>
        <v>-14.4597723577365</v>
      </c>
      <c r="AE15" s="542" t="n">
        <f aca="false">PIACENZIAN_PARAM_GTS12!$E$150</f>
        <v>36.7999999999432</v>
      </c>
      <c r="AF15" s="523" t="n">
        <f aca="false">$M15-AE15+$K15</f>
        <v>-7.7999999999432</v>
      </c>
      <c r="AG15" s="544" t="n">
        <f aca="false">$M15 - AD15 + (($K15) + ($L15))/2</f>
        <v>48.4597723577365</v>
      </c>
      <c r="AH15" s="523" t="n">
        <f aca="false">$M15-AC15+$L15</f>
        <v>121.399999997752</v>
      </c>
      <c r="AI15" s="545" t="n">
        <f aca="false">AH15-AF15</f>
        <v>129.199999997695</v>
      </c>
      <c r="AJ15" s="542" t="n">
        <f aca="false">PIACENZIAN_PARAM_GTS12!$E$176</f>
        <v>-35.4332</v>
      </c>
      <c r="AK15" s="543" t="n">
        <f aca="false">PIACENZIAN_PARAM_GTS12!$E$171</f>
        <v>-10.9635666666667</v>
      </c>
      <c r="AL15" s="542" t="n">
        <f aca="false">PIACENZIAN_PARAM_GTS12!$E$177</f>
        <v>13.187</v>
      </c>
      <c r="AM15" s="523" t="n">
        <f aca="false">$M15-AL15+$K15</f>
        <v>15.813</v>
      </c>
      <c r="AN15" s="544" t="n">
        <f aca="false">$M15 - AK15 + (($K15) + ($L15))/2</f>
        <v>44.9635666666667</v>
      </c>
      <c r="AO15" s="523" t="n">
        <f aca="false">$M15-AJ15+$L15</f>
        <v>74.4332</v>
      </c>
      <c r="AP15" s="545" t="n">
        <f aca="false">AO15-AM15</f>
        <v>58.6202</v>
      </c>
      <c r="AQ15" s="546" t="e">
        <f aca="false">PIACENZIAN_PARAM_GTS12!$E$265</f>
        <v>#N/A</v>
      </c>
      <c r="AR15" s="547" t="e">
        <f aca="false">PIACENZIAN_PARAM_GTS12!$E$260</f>
        <v>#N/A</v>
      </c>
      <c r="AS15" s="546" t="e">
        <f aca="false">PIACENZIAN_PARAM_GTS12!$E$266</f>
        <v>#N/A</v>
      </c>
      <c r="AT15" s="548" t="e">
        <f aca="false">$M15-AS15+$K15</f>
        <v>#N/A</v>
      </c>
      <c r="AU15" s="549" t="e">
        <f aca="false">$M15 - AR15 + (($K15) + ($L15))/2</f>
        <v>#N/A</v>
      </c>
      <c r="AV15" s="548" t="e">
        <f aca="false">$M15-AQ15+$L15</f>
        <v>#N/A</v>
      </c>
      <c r="AW15" s="550" t="e">
        <f aca="false">AV15-AT15</f>
        <v>#N/A</v>
      </c>
      <c r="AX15" s="546" t="e">
        <f aca="false">PIACENZIAN_PARAM_GTS12!$E$238</f>
        <v>#N/A</v>
      </c>
      <c r="AY15" s="547" t="e">
        <f aca="false">PIACENZIAN_PARAM_GTS12!$E$237</f>
        <v>#N/A</v>
      </c>
      <c r="AZ15" s="546" t="e">
        <f aca="false">PIACENZIAN_PARAM_GTS12!$E$239</f>
        <v>#N/A</v>
      </c>
      <c r="BA15" s="548" t="e">
        <f aca="false">$M15-AZ15+$K15</f>
        <v>#N/A</v>
      </c>
      <c r="BB15" s="549" t="e">
        <f aca="false">$M15 - AY15 + (($K15) + ($L15))/2</f>
        <v>#N/A</v>
      </c>
      <c r="BC15" s="548" t="e">
        <f aca="false">$M15-AX15+$L15</f>
        <v>#N/A</v>
      </c>
      <c r="BD15" s="550" t="e">
        <f aca="false">BC15-BA15</f>
        <v>#N/A</v>
      </c>
      <c r="BE15" s="542" t="n">
        <f aca="false">PIACENZIAN_PARAM_GTS12!$E$303</f>
        <v>39.1963680000001</v>
      </c>
      <c r="BF15" s="543" t="n">
        <f aca="false">PIACENZIAN_PARAM_GTS12!$E$293</f>
        <v>62.3333666666667</v>
      </c>
      <c r="BG15" s="542" t="n">
        <f aca="false">PIACENZIAN_PARAM_GTS12!$E$304</f>
        <v>86.8286400000001</v>
      </c>
      <c r="BH15" s="523" t="n">
        <f aca="false">$M15-BG15+$K15</f>
        <v>-57.8286400000002</v>
      </c>
      <c r="BI15" s="544" t="n">
        <f aca="false">$M15 - BF15 + (($K15) + ($L15))/2</f>
        <v>-28.3333666666667</v>
      </c>
      <c r="BJ15" s="523" t="n">
        <f aca="false">$M15-BE15+$L15</f>
        <v>-0.196368000000085</v>
      </c>
      <c r="BK15" s="545" t="n">
        <f aca="false">BJ15-BH15</f>
        <v>57.6322720000001</v>
      </c>
      <c r="BL15" s="542" t="n">
        <f aca="false">PIACENZIAN_PARAM_GTS12!$E$536</f>
        <v>2.5</v>
      </c>
      <c r="BM15" s="543" t="n">
        <f aca="false">PIACENZIAN_PARAM_GTS12!$E$528</f>
        <v>5.325</v>
      </c>
      <c r="BN15" s="542" t="n">
        <f aca="false">PIACENZIAN_PARAM_GTS12!$E$537</f>
        <v>9.2</v>
      </c>
      <c r="BO15" s="523" t="n">
        <f aca="false">$M15-BN15+$K15</f>
        <v>19.8</v>
      </c>
      <c r="BP15" s="544" t="n">
        <f aca="false">$M15 - BM15 + (($K15) + ($L15))/2</f>
        <v>28.675</v>
      </c>
      <c r="BQ15" s="523" t="n">
        <f aca="false">$M15-BL15+$L15</f>
        <v>36.5</v>
      </c>
      <c r="BR15" s="545" t="n">
        <f aca="false">BQ15-BO15</f>
        <v>16.7</v>
      </c>
      <c r="BS15" s="546" t="e">
        <f aca="false">PIACENZIAN_PARAM_GTS12!$E$346</f>
        <v>#N/A</v>
      </c>
      <c r="BT15" s="547" t="e">
        <f aca="false">PIACENZIAN_PARAM_GTS12!$E$336</f>
        <v>#N/A</v>
      </c>
      <c r="BU15" s="546" t="e">
        <f aca="false">PIACENZIAN_PARAM_GTS12!$E$347</f>
        <v>#N/A</v>
      </c>
      <c r="BV15" s="548" t="e">
        <f aca="false">$M15-BU15+$K15</f>
        <v>#N/A</v>
      </c>
      <c r="BW15" s="549" t="e">
        <f aca="false">$M15 - BT15 + (($K15) + ($L15))/2</f>
        <v>#N/A</v>
      </c>
      <c r="BX15" s="548" t="e">
        <f aca="false">$M15-BS15+$L15</f>
        <v>#N/A</v>
      </c>
      <c r="BY15" s="550" t="e">
        <f aca="false">BX15-BV15</f>
        <v>#N/A</v>
      </c>
      <c r="BZ15" s="546" t="n">
        <f aca="false">PIACENZIAN_PARAM_GTS12!$E$380</f>
        <v>-1</v>
      </c>
      <c r="CA15" s="547" t="n">
        <f aca="false">PIACENZIAN_PARAM_GTS12!$E$379</f>
        <v>-1</v>
      </c>
      <c r="CB15" s="546" t="n">
        <f aca="false">PIACENZIAN_PARAM_GTS12!$E$381</f>
        <v>-1</v>
      </c>
      <c r="CC15" s="548" t="n">
        <f aca="false">$M15-CB15+$K15</f>
        <v>30</v>
      </c>
      <c r="CD15" s="549" t="n">
        <f aca="false">$M15 - CA15 + (($K15) + ($L15))/2</f>
        <v>35</v>
      </c>
      <c r="CE15" s="548" t="n">
        <f aca="false">$M15-BZ15+$L15</f>
        <v>40</v>
      </c>
      <c r="CF15" s="550" t="n">
        <f aca="false">CE15-CC15</f>
        <v>10</v>
      </c>
      <c r="CG15" s="546" t="n">
        <f aca="false">PIACENZIAN_PARAM_GTS12!$E$403</f>
        <v>0</v>
      </c>
      <c r="CH15" s="547" t="n">
        <f aca="false">PIACENZIAN_PARAM_GTS12!$E$402</f>
        <v>0</v>
      </c>
      <c r="CI15" s="546" t="n">
        <f aca="false">PIACENZIAN_PARAM_GTS12!$E$404</f>
        <v>0</v>
      </c>
      <c r="CJ15" s="548" t="n">
        <f aca="false">$M15-CI15+$K15</f>
        <v>29</v>
      </c>
      <c r="CK15" s="549" t="n">
        <f aca="false">$M15 - CH15 + (($K15) + ($L15))/2</f>
        <v>34</v>
      </c>
      <c r="CL15" s="548" t="n">
        <f aca="false">$M15-CG15+$L15</f>
        <v>39</v>
      </c>
      <c r="CM15" s="550" t="n">
        <f aca="false">CL15-CJ15</f>
        <v>10</v>
      </c>
      <c r="CN15" s="542" t="n">
        <f aca="false">PIACENZIAN_PARAM_GTS12!$E$426</f>
        <v>-1</v>
      </c>
      <c r="CO15" s="543" t="n">
        <f aca="false">PIACENZIAN_PARAM_GTS12!$E$425</f>
        <v>-1</v>
      </c>
      <c r="CP15" s="542" t="n">
        <f aca="false">PIACENZIAN_PARAM_GTS12!$E$427</f>
        <v>-1</v>
      </c>
      <c r="CQ15" s="523" t="n">
        <f aca="false">$M15-CP15+$K15</f>
        <v>30</v>
      </c>
      <c r="CR15" s="544" t="n">
        <f aca="false">$M15 - CO15 + (($K15) + ($L15))/2</f>
        <v>35</v>
      </c>
      <c r="CS15" s="523" t="n">
        <f aca="false">$M15-CN15+$L15</f>
        <v>40</v>
      </c>
      <c r="CT15" s="545" t="n">
        <f aca="false">CS15-CQ15</f>
        <v>10</v>
      </c>
      <c r="CU15" s="546" t="n">
        <f aca="false">PIACENZIAN_PARAM_GTS12!$E$449</f>
        <v>-1</v>
      </c>
      <c r="CV15" s="547" t="n">
        <f aca="false">PIACENZIAN_PARAM_GTS12!$E$448</f>
        <v>-1</v>
      </c>
      <c r="CW15" s="546" t="n">
        <f aca="false">PIACENZIAN_PARAM_GTS12!$E$450</f>
        <v>-1</v>
      </c>
      <c r="CX15" s="548" t="n">
        <f aca="false">$M15-CW15+$K15</f>
        <v>30</v>
      </c>
      <c r="CY15" s="549" t="n">
        <f aca="false">$M15 - CV15 + (($K15) + ($L15))/2</f>
        <v>35</v>
      </c>
      <c r="CZ15" s="548" t="n">
        <f aca="false">$M15-CU15+$L15</f>
        <v>40</v>
      </c>
      <c r="DA15" s="550" t="n">
        <f aca="false">CZ15-CX15</f>
        <v>10</v>
      </c>
      <c r="DB15" s="542" t="n">
        <f aca="false">PIACENZIAN_PARAM_GTS12!$E$489</f>
        <v>-60.5</v>
      </c>
      <c r="DC15" s="543" t="n">
        <f aca="false">PIACENZIAN_PARAM_GTS12!$E$481</f>
        <v>-7.97440475</v>
      </c>
      <c r="DD15" s="542" t="n">
        <f aca="false">PIACENZIAN_PARAM_GTS12!$E$490</f>
        <v>8.714286</v>
      </c>
      <c r="DE15" s="523" t="n">
        <f aca="false">$M15-DD15+$K15</f>
        <v>20.285714</v>
      </c>
      <c r="DF15" s="544" t="n">
        <f aca="false">$M15 - DC15 + (($K15) + ($L15))/2</f>
        <v>41.97440475</v>
      </c>
      <c r="DG15" s="523" t="n">
        <f aca="false">$M15-DB15+$L15</f>
        <v>99.5</v>
      </c>
      <c r="DH15" s="545" t="n">
        <f aca="false">DG15-DE15</f>
        <v>79.214286</v>
      </c>
      <c r="DI15" s="595" t="n">
        <f aca="false">PIACENZIAN_PARAM_GTS12!$E$572</f>
        <v>-75.5</v>
      </c>
      <c r="DJ15" s="596" t="n">
        <f aca="false">PIACENZIAN_PARAM_GTS12!$E$567</f>
        <v>-20.3814102564102</v>
      </c>
      <c r="DK15" s="595" t="n">
        <f aca="false">PIACENZIAN_PARAM_GTS12!$E$573</f>
        <v>21.5833333333334</v>
      </c>
      <c r="DL15" s="597" t="n">
        <f aca="false">$M15-DK15+$K15</f>
        <v>7.41666666666664</v>
      </c>
      <c r="DM15" s="598" t="n">
        <f aca="false">$M15 - DJ15 + (($K15) + ($L15))/2</f>
        <v>54.3814102564103</v>
      </c>
      <c r="DN15" s="597" t="n">
        <f aca="false">$M15-DI15+$L15</f>
        <v>114.5</v>
      </c>
      <c r="DO15" s="599" t="n">
        <f aca="false">DN15-DL15</f>
        <v>107.083333333333</v>
      </c>
    </row>
    <row r="16" customFormat="false" ht="33.95" hidden="false" customHeight="true" outlineLevel="0" collapsed="false">
      <c r="B16" s="536" t="s">
        <v>669</v>
      </c>
      <c r="C16" s="539" t="s">
        <v>670</v>
      </c>
      <c r="D16" s="538" t="n">
        <v>47.949245</v>
      </c>
      <c r="E16" s="538" t="n">
        <v>-1.633993</v>
      </c>
      <c r="F16" s="537" t="s">
        <v>633</v>
      </c>
      <c r="G16" s="539" t="s">
        <v>634</v>
      </c>
      <c r="H16" s="537" t="n">
        <v>2.6</v>
      </c>
      <c r="I16" s="537" t="n">
        <v>3.6</v>
      </c>
      <c r="J16" s="537" t="s">
        <v>660</v>
      </c>
      <c r="K16" s="537" t="n">
        <v>0</v>
      </c>
      <c r="L16" s="537" t="n">
        <v>10</v>
      </c>
      <c r="M16" s="618" t="n">
        <v>95</v>
      </c>
      <c r="N16" s="541" t="s">
        <v>664</v>
      </c>
      <c r="O16" s="542" t="n">
        <f aca="false">PIACENZIAN_PARAM_GTS12!$E$89</f>
        <v>-90.06</v>
      </c>
      <c r="P16" s="543" t="n">
        <f aca="false">PIACENZIAN_PARAM_GTS12!$E$84</f>
        <v>-27.0041176470588</v>
      </c>
      <c r="Q16" s="542" t="n">
        <f aca="false">PIACENZIAN_PARAM_GTS12!$E$90</f>
        <v>66.32</v>
      </c>
      <c r="R16" s="523" t="n">
        <f aca="false">M16-Q16+K16</f>
        <v>28.68</v>
      </c>
      <c r="S16" s="544" t="n">
        <f aca="false">M16 - P16 + ((K16) + (L16))/2</f>
        <v>127.004117647059</v>
      </c>
      <c r="T16" s="523" t="n">
        <f aca="false">M16-O16+L16</f>
        <v>195.06</v>
      </c>
      <c r="U16" s="545" t="n">
        <f aca="false">T16-R16</f>
        <v>166.38</v>
      </c>
      <c r="V16" s="542" t="n">
        <f aca="false">PIACENZIAN_PARAM_GTS12!$E$58</f>
        <v>-13.99282</v>
      </c>
      <c r="W16" s="543" t="n">
        <f aca="false">PIACENZIAN_PARAM_GTS12!$E$53</f>
        <v>6.52422666666667</v>
      </c>
      <c r="X16" s="542" t="n">
        <f aca="false">PIACENZIAN_PARAM_GTS12!$E$59</f>
        <v>27.9634</v>
      </c>
      <c r="Y16" s="523" t="n">
        <f aca="false">$M16-X16+$K16</f>
        <v>67.0366</v>
      </c>
      <c r="Z16" s="544" t="n">
        <f aca="false">$M16 - W16 + (($K16) + ($L16))/2</f>
        <v>93.4757733333333</v>
      </c>
      <c r="AA16" s="523" t="n">
        <f aca="false">$M16-V16+$L16</f>
        <v>118.99282</v>
      </c>
      <c r="AB16" s="545" t="n">
        <f aca="false">AA16-Y16</f>
        <v>51.95622</v>
      </c>
      <c r="AC16" s="542" t="n">
        <f aca="false">PIACENZIAN_PARAM_GTS12!$E$149</f>
        <v>-82.399999997752</v>
      </c>
      <c r="AD16" s="543" t="n">
        <f aca="false">PIACENZIAN_PARAM_GTS12!$E$144</f>
        <v>-14.4597723577365</v>
      </c>
      <c r="AE16" s="542" t="n">
        <f aca="false">PIACENZIAN_PARAM_GTS12!$E$150</f>
        <v>36.7999999999432</v>
      </c>
      <c r="AF16" s="523" t="n">
        <f aca="false">$M16-AE16+$K16</f>
        <v>58.2000000000568</v>
      </c>
      <c r="AG16" s="544" t="n">
        <f aca="false">$M16 - AD16 + (($K16) + ($L16))/2</f>
        <v>114.459772357737</v>
      </c>
      <c r="AH16" s="523" t="n">
        <f aca="false">$M16-AC16+$L16</f>
        <v>187.399999997752</v>
      </c>
      <c r="AI16" s="545" t="n">
        <f aca="false">AH16-AF16</f>
        <v>129.199999997695</v>
      </c>
      <c r="AJ16" s="542" t="n">
        <f aca="false">PIACENZIAN_PARAM_GTS12!$E$176</f>
        <v>-35.4332</v>
      </c>
      <c r="AK16" s="543" t="n">
        <f aca="false">PIACENZIAN_PARAM_GTS12!$E$171</f>
        <v>-10.9635666666667</v>
      </c>
      <c r="AL16" s="542" t="n">
        <f aca="false">PIACENZIAN_PARAM_GTS12!$E$177</f>
        <v>13.187</v>
      </c>
      <c r="AM16" s="523" t="n">
        <f aca="false">$M16-AL16+$K16</f>
        <v>81.813</v>
      </c>
      <c r="AN16" s="544" t="n">
        <f aca="false">$M16 - AK16 + (($K16) + ($L16))/2</f>
        <v>110.963566666667</v>
      </c>
      <c r="AO16" s="523" t="n">
        <f aca="false">$M16-AJ16+$L16</f>
        <v>140.4332</v>
      </c>
      <c r="AP16" s="545" t="n">
        <f aca="false">AO16-AM16</f>
        <v>58.6202</v>
      </c>
      <c r="AQ16" s="546" t="e">
        <f aca="false">PIACENZIAN_PARAM_GTS12!$E$265</f>
        <v>#N/A</v>
      </c>
      <c r="AR16" s="547" t="e">
        <f aca="false">PIACENZIAN_PARAM_GTS12!$E$260</f>
        <v>#N/A</v>
      </c>
      <c r="AS16" s="546" t="e">
        <f aca="false">PIACENZIAN_PARAM_GTS12!$E$266</f>
        <v>#N/A</v>
      </c>
      <c r="AT16" s="548" t="e">
        <f aca="false">$M16-AS16+$K16</f>
        <v>#N/A</v>
      </c>
      <c r="AU16" s="549" t="e">
        <f aca="false">$M16 - AR16 + (($K16) + ($L16))/2</f>
        <v>#N/A</v>
      </c>
      <c r="AV16" s="548" t="e">
        <f aca="false">$M16-AQ16+$L16</f>
        <v>#N/A</v>
      </c>
      <c r="AW16" s="550" t="e">
        <f aca="false">AV16-AT16</f>
        <v>#N/A</v>
      </c>
      <c r="AX16" s="546" t="e">
        <f aca="false">PIACENZIAN_PARAM_GTS12!$E$238</f>
        <v>#N/A</v>
      </c>
      <c r="AY16" s="547" t="e">
        <f aca="false">PIACENZIAN_PARAM_GTS12!$E$237</f>
        <v>#N/A</v>
      </c>
      <c r="AZ16" s="546" t="e">
        <f aca="false">PIACENZIAN_PARAM_GTS12!$E$239</f>
        <v>#N/A</v>
      </c>
      <c r="BA16" s="548" t="e">
        <f aca="false">$M16-AZ16+$K16</f>
        <v>#N/A</v>
      </c>
      <c r="BB16" s="549" t="e">
        <f aca="false">$M16 - AY16 + (($K16) + ($L16))/2</f>
        <v>#N/A</v>
      </c>
      <c r="BC16" s="548" t="e">
        <f aca="false">$M16-AX16+$L16</f>
        <v>#N/A</v>
      </c>
      <c r="BD16" s="550" t="e">
        <f aca="false">BC16-BA16</f>
        <v>#N/A</v>
      </c>
      <c r="BE16" s="542" t="n">
        <f aca="false">PIACENZIAN_PARAM_GTS12!$E$303</f>
        <v>39.1963680000001</v>
      </c>
      <c r="BF16" s="543" t="n">
        <f aca="false">PIACENZIAN_PARAM_GTS12!$E$293</f>
        <v>62.3333666666667</v>
      </c>
      <c r="BG16" s="542" t="n">
        <f aca="false">PIACENZIAN_PARAM_GTS12!$E$304</f>
        <v>86.8286400000001</v>
      </c>
      <c r="BH16" s="523" t="n">
        <f aca="false">$M16-BG16+$K16</f>
        <v>8.17135999999985</v>
      </c>
      <c r="BI16" s="544" t="n">
        <f aca="false">$M16 - BF16 + (($K16) + ($L16))/2</f>
        <v>37.6666333333333</v>
      </c>
      <c r="BJ16" s="523" t="n">
        <f aca="false">$M16-BE16+$L16</f>
        <v>65.8036319999999</v>
      </c>
      <c r="BK16" s="545" t="n">
        <f aca="false">BJ16-BH16</f>
        <v>57.6322720000001</v>
      </c>
      <c r="BL16" s="542" t="n">
        <f aca="false">PIACENZIAN_PARAM_GTS12!$E$536</f>
        <v>2.5</v>
      </c>
      <c r="BM16" s="543" t="n">
        <f aca="false">PIACENZIAN_PARAM_GTS12!$E$528</f>
        <v>5.325</v>
      </c>
      <c r="BN16" s="542" t="n">
        <f aca="false">PIACENZIAN_PARAM_GTS12!$E$537</f>
        <v>9.2</v>
      </c>
      <c r="BO16" s="523" t="n">
        <f aca="false">$M16-BN16+$K16</f>
        <v>85.8</v>
      </c>
      <c r="BP16" s="544" t="n">
        <f aca="false">$M16 - BM16 + (($K16) + ($L16))/2</f>
        <v>94.675</v>
      </c>
      <c r="BQ16" s="523" t="n">
        <f aca="false">$M16-BL16+$L16</f>
        <v>102.5</v>
      </c>
      <c r="BR16" s="545" t="n">
        <f aca="false">BQ16-BO16</f>
        <v>16.7</v>
      </c>
      <c r="BS16" s="546" t="e">
        <f aca="false">PIACENZIAN_PARAM_GTS12!$E$346</f>
        <v>#N/A</v>
      </c>
      <c r="BT16" s="547" t="e">
        <f aca="false">PIACENZIAN_PARAM_GTS12!$E$336</f>
        <v>#N/A</v>
      </c>
      <c r="BU16" s="546" t="e">
        <f aca="false">PIACENZIAN_PARAM_GTS12!$E$347</f>
        <v>#N/A</v>
      </c>
      <c r="BV16" s="548" t="e">
        <f aca="false">$M16-BU16+$K16</f>
        <v>#N/A</v>
      </c>
      <c r="BW16" s="549" t="e">
        <f aca="false">$M16 - BT16 + (($K16) + ($L16))/2</f>
        <v>#N/A</v>
      </c>
      <c r="BX16" s="548" t="e">
        <f aca="false">$M16-BS16+$L16</f>
        <v>#N/A</v>
      </c>
      <c r="BY16" s="550" t="e">
        <f aca="false">BX16-BV16</f>
        <v>#N/A</v>
      </c>
      <c r="BZ16" s="546" t="n">
        <f aca="false">PIACENZIAN_PARAM_GTS12!$E$380</f>
        <v>-1</v>
      </c>
      <c r="CA16" s="547" t="n">
        <f aca="false">PIACENZIAN_PARAM_GTS12!$E$379</f>
        <v>-1</v>
      </c>
      <c r="CB16" s="546" t="n">
        <f aca="false">PIACENZIAN_PARAM_GTS12!$E$381</f>
        <v>-1</v>
      </c>
      <c r="CC16" s="548" t="n">
        <f aca="false">$M16-CB16+$K16</f>
        <v>96</v>
      </c>
      <c r="CD16" s="549" t="n">
        <f aca="false">$M16 - CA16 + (($K16) + ($L16))/2</f>
        <v>101</v>
      </c>
      <c r="CE16" s="548" t="n">
        <f aca="false">$M16-BZ16+$L16</f>
        <v>106</v>
      </c>
      <c r="CF16" s="550" t="n">
        <f aca="false">CE16-CC16</f>
        <v>10</v>
      </c>
      <c r="CG16" s="546" t="n">
        <f aca="false">PIACENZIAN_PARAM_GTS12!$E$403</f>
        <v>0</v>
      </c>
      <c r="CH16" s="547" t="n">
        <f aca="false">PIACENZIAN_PARAM_GTS12!$E$402</f>
        <v>0</v>
      </c>
      <c r="CI16" s="546" t="n">
        <f aca="false">PIACENZIAN_PARAM_GTS12!$E$404</f>
        <v>0</v>
      </c>
      <c r="CJ16" s="548" t="n">
        <f aca="false">$M16-CI16+$K16</f>
        <v>95</v>
      </c>
      <c r="CK16" s="549" t="n">
        <f aca="false">$M16 - CH16 + (($K16) + ($L16))/2</f>
        <v>100</v>
      </c>
      <c r="CL16" s="548" t="n">
        <f aca="false">$M16-CG16+$L16</f>
        <v>105</v>
      </c>
      <c r="CM16" s="550" t="n">
        <f aca="false">CL16-CJ16</f>
        <v>10</v>
      </c>
      <c r="CN16" s="542" t="n">
        <f aca="false">PIACENZIAN_PARAM_GTS12!$E$426</f>
        <v>-1</v>
      </c>
      <c r="CO16" s="543" t="n">
        <f aca="false">PIACENZIAN_PARAM_GTS12!$E$425</f>
        <v>-1</v>
      </c>
      <c r="CP16" s="542" t="n">
        <f aca="false">PIACENZIAN_PARAM_GTS12!$E$427</f>
        <v>-1</v>
      </c>
      <c r="CQ16" s="523" t="n">
        <f aca="false">$M16-CP16+$K16</f>
        <v>96</v>
      </c>
      <c r="CR16" s="544" t="n">
        <f aca="false">$M16 - CO16 + (($K16) + ($L16))/2</f>
        <v>101</v>
      </c>
      <c r="CS16" s="523" t="n">
        <f aca="false">$M16-CN16+$L16</f>
        <v>106</v>
      </c>
      <c r="CT16" s="545" t="n">
        <f aca="false">CS16-CQ16</f>
        <v>10</v>
      </c>
      <c r="CU16" s="546" t="n">
        <f aca="false">PIACENZIAN_PARAM_GTS12!$E$449</f>
        <v>-1</v>
      </c>
      <c r="CV16" s="547" t="n">
        <f aca="false">PIACENZIAN_PARAM_GTS12!$E$448</f>
        <v>-1</v>
      </c>
      <c r="CW16" s="546" t="n">
        <f aca="false">PIACENZIAN_PARAM_GTS12!$E$450</f>
        <v>-1</v>
      </c>
      <c r="CX16" s="548" t="n">
        <f aca="false">$M16-CW16+$K16</f>
        <v>96</v>
      </c>
      <c r="CY16" s="549" t="n">
        <f aca="false">$M16 - CV16 + (($K16) + ($L16))/2</f>
        <v>101</v>
      </c>
      <c r="CZ16" s="548" t="n">
        <f aca="false">$M16-CU16+$L16</f>
        <v>106</v>
      </c>
      <c r="DA16" s="550" t="n">
        <f aca="false">CZ16-CX16</f>
        <v>10</v>
      </c>
      <c r="DB16" s="542" t="n">
        <f aca="false">PIACENZIAN_PARAM_GTS12!$E$489</f>
        <v>-60.5</v>
      </c>
      <c r="DC16" s="543" t="n">
        <f aca="false">PIACENZIAN_PARAM_GTS12!$E$481</f>
        <v>-7.97440475</v>
      </c>
      <c r="DD16" s="542" t="n">
        <f aca="false">PIACENZIAN_PARAM_GTS12!$E$490</f>
        <v>8.714286</v>
      </c>
      <c r="DE16" s="523" t="n">
        <f aca="false">$M16-DD16+$K16</f>
        <v>86.285714</v>
      </c>
      <c r="DF16" s="544" t="n">
        <f aca="false">$M16 - DC16 + (($K16) + ($L16))/2</f>
        <v>107.97440475</v>
      </c>
      <c r="DG16" s="523" t="n">
        <f aca="false">$M16-DB16+$L16</f>
        <v>165.5</v>
      </c>
      <c r="DH16" s="545" t="n">
        <f aca="false">DG16-DE16</f>
        <v>79.214286</v>
      </c>
      <c r="DI16" s="595" t="n">
        <f aca="false">PIACENZIAN_PARAM_GTS12!$E$572</f>
        <v>-75.5</v>
      </c>
      <c r="DJ16" s="596" t="n">
        <f aca="false">PIACENZIAN_PARAM_GTS12!$E$567</f>
        <v>-20.3814102564102</v>
      </c>
      <c r="DK16" s="595" t="n">
        <f aca="false">PIACENZIAN_PARAM_GTS12!$E$573</f>
        <v>21.5833333333334</v>
      </c>
      <c r="DL16" s="597" t="n">
        <f aca="false">$M16-DK16+$K16</f>
        <v>73.4166666666666</v>
      </c>
      <c r="DM16" s="598" t="n">
        <f aca="false">$M16 - DJ16 + (($K16) + ($L16))/2</f>
        <v>120.38141025641</v>
      </c>
      <c r="DN16" s="597" t="n">
        <f aca="false">$M16-DI16+$L16</f>
        <v>180.5</v>
      </c>
      <c r="DO16" s="599" t="n">
        <f aca="false">DN16-DL16</f>
        <v>107.083333333333</v>
      </c>
    </row>
    <row r="17" customFormat="false" ht="33.95" hidden="false" customHeight="true" outlineLevel="0" collapsed="false">
      <c r="B17" s="536" t="s">
        <v>671</v>
      </c>
      <c r="C17" s="539" t="s">
        <v>672</v>
      </c>
      <c r="D17" s="538" t="n">
        <v>47.871892</v>
      </c>
      <c r="E17" s="538" t="n">
        <v>-1.785174</v>
      </c>
      <c r="F17" s="537" t="s">
        <v>633</v>
      </c>
      <c r="G17" s="539" t="s">
        <v>634</v>
      </c>
      <c r="H17" s="537" t="n">
        <v>2.6</v>
      </c>
      <c r="I17" s="537" t="n">
        <v>3.6</v>
      </c>
      <c r="J17" s="537" t="s">
        <v>673</v>
      </c>
      <c r="K17" s="537" t="n">
        <v>10</v>
      </c>
      <c r="L17" s="537" t="n">
        <v>30</v>
      </c>
      <c r="M17" s="618" t="n">
        <v>42</v>
      </c>
      <c r="N17" s="541" t="s">
        <v>661</v>
      </c>
      <c r="O17" s="542" t="n">
        <f aca="false">PIACENZIAN_PARAM_GTS12!$E$89</f>
        <v>-90.06</v>
      </c>
      <c r="P17" s="543" t="n">
        <f aca="false">PIACENZIAN_PARAM_GTS12!$E$84</f>
        <v>-27.0041176470588</v>
      </c>
      <c r="Q17" s="542" t="n">
        <f aca="false">PIACENZIAN_PARAM_GTS12!$E$90</f>
        <v>66.32</v>
      </c>
      <c r="R17" s="523" t="n">
        <f aca="false">M17-Q17+K17</f>
        <v>-14.32</v>
      </c>
      <c r="S17" s="544" t="n">
        <f aca="false">M17 - P17 + ((K17) + (L17))/2</f>
        <v>89.0041176470588</v>
      </c>
      <c r="T17" s="523" t="n">
        <f aca="false">M17-O17+L17</f>
        <v>162.06</v>
      </c>
      <c r="U17" s="545" t="n">
        <f aca="false">T17-R17</f>
        <v>176.38</v>
      </c>
      <c r="V17" s="542" t="n">
        <f aca="false">PIACENZIAN_PARAM_GTS12!$E$58</f>
        <v>-13.99282</v>
      </c>
      <c r="W17" s="543" t="n">
        <f aca="false">PIACENZIAN_PARAM_GTS12!$E$53</f>
        <v>6.52422666666667</v>
      </c>
      <c r="X17" s="542" t="n">
        <f aca="false">PIACENZIAN_PARAM_GTS12!$E$59</f>
        <v>27.9634</v>
      </c>
      <c r="Y17" s="523" t="n">
        <f aca="false">$M17-X17+$K17</f>
        <v>24.0366</v>
      </c>
      <c r="Z17" s="544" t="n">
        <f aca="false">$M17 - W17 + (($K17) + ($L17))/2</f>
        <v>55.4757733333333</v>
      </c>
      <c r="AA17" s="523" t="n">
        <f aca="false">$M17-V17+$L17</f>
        <v>85.99282</v>
      </c>
      <c r="AB17" s="545" t="n">
        <f aca="false">AA17-Y17</f>
        <v>61.95622</v>
      </c>
      <c r="AC17" s="542" t="n">
        <f aca="false">PIACENZIAN_PARAM_GTS12!$E$149</f>
        <v>-82.399999997752</v>
      </c>
      <c r="AD17" s="543" t="n">
        <f aca="false">PIACENZIAN_PARAM_GTS12!$E$144</f>
        <v>-14.4597723577365</v>
      </c>
      <c r="AE17" s="542" t="n">
        <f aca="false">PIACENZIAN_PARAM_GTS12!$E$150</f>
        <v>36.7999999999432</v>
      </c>
      <c r="AF17" s="523" t="n">
        <f aca="false">$M17-AE17+$K17</f>
        <v>15.2000000000568</v>
      </c>
      <c r="AG17" s="544" t="n">
        <f aca="false">$M17 - AD17 + (($K17) + ($L17))/2</f>
        <v>76.4597723577365</v>
      </c>
      <c r="AH17" s="523" t="n">
        <f aca="false">$M17-AC17+$L17</f>
        <v>154.399999997752</v>
      </c>
      <c r="AI17" s="545" t="n">
        <f aca="false">AH17-AF17</f>
        <v>139.199999997695</v>
      </c>
      <c r="AJ17" s="542" t="n">
        <f aca="false">PIACENZIAN_PARAM_GTS12!$E$176</f>
        <v>-35.4332</v>
      </c>
      <c r="AK17" s="543" t="n">
        <f aca="false">PIACENZIAN_PARAM_GTS12!$E$171</f>
        <v>-10.9635666666667</v>
      </c>
      <c r="AL17" s="542" t="n">
        <f aca="false">PIACENZIAN_PARAM_GTS12!$E$177</f>
        <v>13.187</v>
      </c>
      <c r="AM17" s="523" t="n">
        <f aca="false">$M17-AL17+$K17</f>
        <v>38.813</v>
      </c>
      <c r="AN17" s="544" t="n">
        <f aca="false">$M17 - AK17 + (($K17) + ($L17))/2</f>
        <v>72.9635666666667</v>
      </c>
      <c r="AO17" s="523" t="n">
        <f aca="false">$M17-AJ17+$L17</f>
        <v>107.4332</v>
      </c>
      <c r="AP17" s="545" t="n">
        <f aca="false">AO17-AM17</f>
        <v>68.6202</v>
      </c>
      <c r="AQ17" s="546" t="e">
        <f aca="false">PIACENZIAN_PARAM_GTS12!$E$265</f>
        <v>#N/A</v>
      </c>
      <c r="AR17" s="547" t="e">
        <f aca="false">PIACENZIAN_PARAM_GTS12!$E$260</f>
        <v>#N/A</v>
      </c>
      <c r="AS17" s="546" t="e">
        <f aca="false">PIACENZIAN_PARAM_GTS12!$E$266</f>
        <v>#N/A</v>
      </c>
      <c r="AT17" s="548" t="e">
        <f aca="false">$M17-AS17+$K17</f>
        <v>#N/A</v>
      </c>
      <c r="AU17" s="549" t="e">
        <f aca="false">$M17 - AR17 + (($K17) + ($L17))/2</f>
        <v>#N/A</v>
      </c>
      <c r="AV17" s="548" t="e">
        <f aca="false">$M17-AQ17+$L17</f>
        <v>#N/A</v>
      </c>
      <c r="AW17" s="550" t="e">
        <f aca="false">AV17-AT17</f>
        <v>#N/A</v>
      </c>
      <c r="AX17" s="546" t="e">
        <f aca="false">PIACENZIAN_PARAM_GTS12!$E$238</f>
        <v>#N/A</v>
      </c>
      <c r="AY17" s="547" t="e">
        <f aca="false">PIACENZIAN_PARAM_GTS12!$E$237</f>
        <v>#N/A</v>
      </c>
      <c r="AZ17" s="546" t="e">
        <f aca="false">PIACENZIAN_PARAM_GTS12!$E$239</f>
        <v>#N/A</v>
      </c>
      <c r="BA17" s="548" t="e">
        <f aca="false">$M17-AZ17+$K17</f>
        <v>#N/A</v>
      </c>
      <c r="BB17" s="549" t="e">
        <f aca="false">$M17 - AY17 + (($K17) + ($L17))/2</f>
        <v>#N/A</v>
      </c>
      <c r="BC17" s="548" t="e">
        <f aca="false">$M17-AX17+$L17</f>
        <v>#N/A</v>
      </c>
      <c r="BD17" s="550" t="e">
        <f aca="false">BC17-BA17</f>
        <v>#N/A</v>
      </c>
      <c r="BE17" s="542" t="n">
        <f aca="false">PIACENZIAN_PARAM_GTS12!$E$303</f>
        <v>39.1963680000001</v>
      </c>
      <c r="BF17" s="543" t="n">
        <f aca="false">PIACENZIAN_PARAM_GTS12!$E$293</f>
        <v>62.3333666666667</v>
      </c>
      <c r="BG17" s="542" t="n">
        <f aca="false">PIACENZIAN_PARAM_GTS12!$E$304</f>
        <v>86.8286400000001</v>
      </c>
      <c r="BH17" s="523" t="n">
        <f aca="false">$M17-BG17+$K17</f>
        <v>-34.8286400000001</v>
      </c>
      <c r="BI17" s="544" t="n">
        <f aca="false">$M17 - BF17 + (($K17) + ($L17))/2</f>
        <v>-0.333366666666677</v>
      </c>
      <c r="BJ17" s="523" t="n">
        <f aca="false">$M17-BE17+$L17</f>
        <v>32.8036319999999</v>
      </c>
      <c r="BK17" s="545" t="n">
        <f aca="false">BJ17-BH17</f>
        <v>67.6322720000001</v>
      </c>
      <c r="BL17" s="542" t="n">
        <f aca="false">PIACENZIAN_PARAM_GTS12!$E$536</f>
        <v>2.5</v>
      </c>
      <c r="BM17" s="543" t="n">
        <f aca="false">PIACENZIAN_PARAM_GTS12!$E$528</f>
        <v>5.325</v>
      </c>
      <c r="BN17" s="542" t="n">
        <f aca="false">PIACENZIAN_PARAM_GTS12!$E$537</f>
        <v>9.2</v>
      </c>
      <c r="BO17" s="523" t="n">
        <f aca="false">$M17-BN17+$K17</f>
        <v>42.8</v>
      </c>
      <c r="BP17" s="544" t="n">
        <f aca="false">$M17 - BM17 + (($K17) + ($L17))/2</f>
        <v>56.675</v>
      </c>
      <c r="BQ17" s="523" t="n">
        <f aca="false">$M17-BL17+$L17</f>
        <v>69.5</v>
      </c>
      <c r="BR17" s="545" t="n">
        <f aca="false">BQ17-BO17</f>
        <v>26.7</v>
      </c>
      <c r="BS17" s="546" t="e">
        <f aca="false">PIACENZIAN_PARAM_GTS12!$E$346</f>
        <v>#N/A</v>
      </c>
      <c r="BT17" s="547" t="e">
        <f aca="false">PIACENZIAN_PARAM_GTS12!$E$336</f>
        <v>#N/A</v>
      </c>
      <c r="BU17" s="546" t="e">
        <f aca="false">PIACENZIAN_PARAM_GTS12!$E$347</f>
        <v>#N/A</v>
      </c>
      <c r="BV17" s="548" t="e">
        <f aca="false">$M17-BU17+$K17</f>
        <v>#N/A</v>
      </c>
      <c r="BW17" s="549" t="e">
        <f aca="false">$M17 - BT17 + (($K17) + ($L17))/2</f>
        <v>#N/A</v>
      </c>
      <c r="BX17" s="548" t="e">
        <f aca="false">$M17-BS17+$L17</f>
        <v>#N/A</v>
      </c>
      <c r="BY17" s="550" t="e">
        <f aca="false">BX17-BV17</f>
        <v>#N/A</v>
      </c>
      <c r="BZ17" s="546" t="n">
        <f aca="false">PIACENZIAN_PARAM_GTS12!$E$380</f>
        <v>-1</v>
      </c>
      <c r="CA17" s="547" t="n">
        <f aca="false">PIACENZIAN_PARAM_GTS12!$E$379</f>
        <v>-1</v>
      </c>
      <c r="CB17" s="546" t="n">
        <f aca="false">PIACENZIAN_PARAM_GTS12!$E$381</f>
        <v>-1</v>
      </c>
      <c r="CC17" s="548" t="n">
        <f aca="false">$M17-CB17+$K17</f>
        <v>53</v>
      </c>
      <c r="CD17" s="549" t="n">
        <f aca="false">$M17 - CA17 + (($K17) + ($L17))/2</f>
        <v>63</v>
      </c>
      <c r="CE17" s="548" t="n">
        <f aca="false">$M17-BZ17+$L17</f>
        <v>73</v>
      </c>
      <c r="CF17" s="550" t="n">
        <f aca="false">CE17-CC17</f>
        <v>20</v>
      </c>
      <c r="CG17" s="546" t="n">
        <f aca="false">PIACENZIAN_PARAM_GTS12!$E$403</f>
        <v>0</v>
      </c>
      <c r="CH17" s="547" t="n">
        <f aca="false">PIACENZIAN_PARAM_GTS12!$E$402</f>
        <v>0</v>
      </c>
      <c r="CI17" s="546" t="n">
        <f aca="false">PIACENZIAN_PARAM_GTS12!$E$404</f>
        <v>0</v>
      </c>
      <c r="CJ17" s="548" t="n">
        <f aca="false">$M17-CI17+$K17</f>
        <v>52</v>
      </c>
      <c r="CK17" s="549" t="n">
        <f aca="false">$M17 - CH17 + (($K17) + ($L17))/2</f>
        <v>62</v>
      </c>
      <c r="CL17" s="548" t="n">
        <f aca="false">$M17-CG17+$L17</f>
        <v>72</v>
      </c>
      <c r="CM17" s="550" t="n">
        <f aca="false">CL17-CJ17</f>
        <v>20</v>
      </c>
      <c r="CN17" s="542" t="n">
        <f aca="false">PIACENZIAN_PARAM_GTS12!$E$426</f>
        <v>-1</v>
      </c>
      <c r="CO17" s="543" t="n">
        <f aca="false">PIACENZIAN_PARAM_GTS12!$E$425</f>
        <v>-1</v>
      </c>
      <c r="CP17" s="542" t="n">
        <f aca="false">PIACENZIAN_PARAM_GTS12!$E$427</f>
        <v>-1</v>
      </c>
      <c r="CQ17" s="523" t="n">
        <f aca="false">$M17-CP17+$K17</f>
        <v>53</v>
      </c>
      <c r="CR17" s="544" t="n">
        <f aca="false">$M17 - CO17 + (($K17) + ($L17))/2</f>
        <v>63</v>
      </c>
      <c r="CS17" s="523" t="n">
        <f aca="false">$M17-CN17+$L17</f>
        <v>73</v>
      </c>
      <c r="CT17" s="545" t="n">
        <f aca="false">CS17-CQ17</f>
        <v>20</v>
      </c>
      <c r="CU17" s="546" t="n">
        <f aca="false">PIACENZIAN_PARAM_GTS12!$E$449</f>
        <v>-1</v>
      </c>
      <c r="CV17" s="547" t="n">
        <f aca="false">PIACENZIAN_PARAM_GTS12!$E$448</f>
        <v>-1</v>
      </c>
      <c r="CW17" s="546" t="n">
        <f aca="false">PIACENZIAN_PARAM_GTS12!$E$450</f>
        <v>-1</v>
      </c>
      <c r="CX17" s="548" t="n">
        <f aca="false">$M17-CW17+$K17</f>
        <v>53</v>
      </c>
      <c r="CY17" s="549" t="n">
        <f aca="false">$M17 - CV17 + (($K17) + ($L17))/2</f>
        <v>63</v>
      </c>
      <c r="CZ17" s="548" t="n">
        <f aca="false">$M17-CU17+$L17</f>
        <v>73</v>
      </c>
      <c r="DA17" s="550" t="n">
        <f aca="false">CZ17-CX17</f>
        <v>20</v>
      </c>
      <c r="DB17" s="542" t="n">
        <f aca="false">PIACENZIAN_PARAM_GTS12!$E$489</f>
        <v>-60.5</v>
      </c>
      <c r="DC17" s="543" t="n">
        <f aca="false">PIACENZIAN_PARAM_GTS12!$E$481</f>
        <v>-7.97440475</v>
      </c>
      <c r="DD17" s="542" t="n">
        <f aca="false">PIACENZIAN_PARAM_GTS12!$E$490</f>
        <v>8.714286</v>
      </c>
      <c r="DE17" s="523" t="n">
        <f aca="false">$M17-DD17+$K17</f>
        <v>43.285714</v>
      </c>
      <c r="DF17" s="544" t="n">
        <f aca="false">$M17 - DC17 + (($K17) + ($L17))/2</f>
        <v>69.97440475</v>
      </c>
      <c r="DG17" s="523" t="n">
        <f aca="false">$M17-DB17+$L17</f>
        <v>132.5</v>
      </c>
      <c r="DH17" s="545" t="n">
        <f aca="false">DG17-DE17</f>
        <v>89.214286</v>
      </c>
      <c r="DI17" s="595" t="n">
        <f aca="false">PIACENZIAN_PARAM_GTS12!$E$572</f>
        <v>-75.5</v>
      </c>
      <c r="DJ17" s="596" t="n">
        <f aca="false">PIACENZIAN_PARAM_GTS12!$E$567</f>
        <v>-20.3814102564102</v>
      </c>
      <c r="DK17" s="595" t="n">
        <f aca="false">PIACENZIAN_PARAM_GTS12!$E$573</f>
        <v>21.5833333333334</v>
      </c>
      <c r="DL17" s="597" t="n">
        <f aca="false">$M17-DK17+$K17</f>
        <v>30.4166666666666</v>
      </c>
      <c r="DM17" s="598" t="n">
        <f aca="false">$M17 - DJ17 + (($K17) + ($L17))/2</f>
        <v>82.3814102564102</v>
      </c>
      <c r="DN17" s="597" t="n">
        <f aca="false">$M17-DI17+$L17</f>
        <v>147.5</v>
      </c>
      <c r="DO17" s="599" t="n">
        <f aca="false">DN17-DL17</f>
        <v>117.083333333333</v>
      </c>
    </row>
    <row r="18" customFormat="false" ht="33.95" hidden="false" customHeight="true" outlineLevel="0" collapsed="false">
      <c r="B18" s="536" t="s">
        <v>674</v>
      </c>
      <c r="C18" s="539" t="s">
        <v>675</v>
      </c>
      <c r="D18" s="538" t="n">
        <v>47.614422</v>
      </c>
      <c r="E18" s="538" t="n">
        <v>-2.579037</v>
      </c>
      <c r="F18" s="537" t="s">
        <v>633</v>
      </c>
      <c r="G18" s="539" t="s">
        <v>634</v>
      </c>
      <c r="H18" s="537" t="n">
        <v>2.6</v>
      </c>
      <c r="I18" s="537" t="n">
        <v>3.6</v>
      </c>
      <c r="J18" s="537" t="s">
        <v>673</v>
      </c>
      <c r="K18" s="537" t="n">
        <v>10</v>
      </c>
      <c r="L18" s="537" t="n">
        <v>30</v>
      </c>
      <c r="M18" s="618" t="n">
        <v>27</v>
      </c>
      <c r="N18" s="541" t="s">
        <v>661</v>
      </c>
      <c r="O18" s="542" t="n">
        <f aca="false">PIACENZIAN_PARAM_GTS12!$E$89</f>
        <v>-90.06</v>
      </c>
      <c r="P18" s="543" t="n">
        <f aca="false">PIACENZIAN_PARAM_GTS12!$E$84</f>
        <v>-27.0041176470588</v>
      </c>
      <c r="Q18" s="542" t="n">
        <f aca="false">PIACENZIAN_PARAM_GTS12!$E$90</f>
        <v>66.32</v>
      </c>
      <c r="R18" s="523" t="n">
        <f aca="false">M18-Q18+K18</f>
        <v>-29.32</v>
      </c>
      <c r="S18" s="544" t="n">
        <f aca="false">M18 - P18 + ((K18) + (L18))/2</f>
        <v>74.0041176470588</v>
      </c>
      <c r="T18" s="523" t="n">
        <f aca="false">M18-O18+L18</f>
        <v>147.06</v>
      </c>
      <c r="U18" s="545" t="n">
        <f aca="false">T18-R18</f>
        <v>176.38</v>
      </c>
      <c r="V18" s="542" t="n">
        <f aca="false">PIACENZIAN_PARAM_GTS12!$E$58</f>
        <v>-13.99282</v>
      </c>
      <c r="W18" s="543" t="n">
        <f aca="false">PIACENZIAN_PARAM_GTS12!$E$53</f>
        <v>6.52422666666667</v>
      </c>
      <c r="X18" s="542" t="n">
        <f aca="false">PIACENZIAN_PARAM_GTS12!$E$59</f>
        <v>27.9634</v>
      </c>
      <c r="Y18" s="523" t="n">
        <f aca="false">$M18-X18+$K18</f>
        <v>9.0366</v>
      </c>
      <c r="Z18" s="544" t="n">
        <f aca="false">$M18 - W18 + (($K18) + ($L18))/2</f>
        <v>40.4757733333333</v>
      </c>
      <c r="AA18" s="523" t="n">
        <f aca="false">$M18-V18+$L18</f>
        <v>70.99282</v>
      </c>
      <c r="AB18" s="545" t="n">
        <f aca="false">AA18-Y18</f>
        <v>61.95622</v>
      </c>
      <c r="AC18" s="542" t="n">
        <f aca="false">PIACENZIAN_PARAM_GTS12!$E$149</f>
        <v>-82.399999997752</v>
      </c>
      <c r="AD18" s="543" t="n">
        <f aca="false">PIACENZIAN_PARAM_GTS12!$E$144</f>
        <v>-14.4597723577365</v>
      </c>
      <c r="AE18" s="542" t="n">
        <f aca="false">PIACENZIAN_PARAM_GTS12!$E$150</f>
        <v>36.7999999999432</v>
      </c>
      <c r="AF18" s="523" t="n">
        <f aca="false">$M18-AE18+$K18</f>
        <v>0.200000000056804</v>
      </c>
      <c r="AG18" s="544" t="n">
        <f aca="false">$M18 - AD18 + (($K18) + ($L18))/2</f>
        <v>61.4597723577365</v>
      </c>
      <c r="AH18" s="523" t="n">
        <f aca="false">$M18-AC18+$L18</f>
        <v>139.399999997752</v>
      </c>
      <c r="AI18" s="545" t="n">
        <f aca="false">AH18-AF18</f>
        <v>139.199999997695</v>
      </c>
      <c r="AJ18" s="542" t="n">
        <f aca="false">PIACENZIAN_PARAM_GTS12!$E$176</f>
        <v>-35.4332</v>
      </c>
      <c r="AK18" s="543" t="n">
        <f aca="false">PIACENZIAN_PARAM_GTS12!$E$171</f>
        <v>-10.9635666666667</v>
      </c>
      <c r="AL18" s="542" t="n">
        <f aca="false">PIACENZIAN_PARAM_GTS12!$E$177</f>
        <v>13.187</v>
      </c>
      <c r="AM18" s="523" t="n">
        <f aca="false">$M18-AL18+$K18</f>
        <v>23.813</v>
      </c>
      <c r="AN18" s="544" t="n">
        <f aca="false">$M18 - AK18 + (($K18) + ($L18))/2</f>
        <v>57.9635666666667</v>
      </c>
      <c r="AO18" s="523" t="n">
        <f aca="false">$M18-AJ18+$L18</f>
        <v>92.4332</v>
      </c>
      <c r="AP18" s="545" t="n">
        <f aca="false">AO18-AM18</f>
        <v>68.6202</v>
      </c>
      <c r="AQ18" s="546" t="e">
        <f aca="false">PIACENZIAN_PARAM_GTS12!$E$265</f>
        <v>#N/A</v>
      </c>
      <c r="AR18" s="547" t="e">
        <f aca="false">PIACENZIAN_PARAM_GTS12!$E$260</f>
        <v>#N/A</v>
      </c>
      <c r="AS18" s="546" t="e">
        <f aca="false">PIACENZIAN_PARAM_GTS12!$E$266</f>
        <v>#N/A</v>
      </c>
      <c r="AT18" s="548" t="e">
        <f aca="false">$M18-AS18+$K18</f>
        <v>#N/A</v>
      </c>
      <c r="AU18" s="549" t="e">
        <f aca="false">$M18 - AR18 + (($K18) + ($L18))/2</f>
        <v>#N/A</v>
      </c>
      <c r="AV18" s="548" t="e">
        <f aca="false">$M18-AQ18+$L18</f>
        <v>#N/A</v>
      </c>
      <c r="AW18" s="550" t="e">
        <f aca="false">AV18-AT18</f>
        <v>#N/A</v>
      </c>
      <c r="AX18" s="546" t="e">
        <f aca="false">PIACENZIAN_PARAM_GTS12!$E$238</f>
        <v>#N/A</v>
      </c>
      <c r="AY18" s="547" t="e">
        <f aca="false">PIACENZIAN_PARAM_GTS12!$E$237</f>
        <v>#N/A</v>
      </c>
      <c r="AZ18" s="546" t="e">
        <f aca="false">PIACENZIAN_PARAM_GTS12!$E$239</f>
        <v>#N/A</v>
      </c>
      <c r="BA18" s="548" t="e">
        <f aca="false">$M18-AZ18+$K18</f>
        <v>#N/A</v>
      </c>
      <c r="BB18" s="549" t="e">
        <f aca="false">$M18 - AY18 + (($K18) + ($L18))/2</f>
        <v>#N/A</v>
      </c>
      <c r="BC18" s="548" t="e">
        <f aca="false">$M18-AX18+$L18</f>
        <v>#N/A</v>
      </c>
      <c r="BD18" s="550" t="e">
        <f aca="false">BC18-BA18</f>
        <v>#N/A</v>
      </c>
      <c r="BE18" s="542" t="n">
        <f aca="false">PIACENZIAN_PARAM_GTS12!$E$303</f>
        <v>39.1963680000001</v>
      </c>
      <c r="BF18" s="543" t="n">
        <f aca="false">PIACENZIAN_PARAM_GTS12!$E$293</f>
        <v>62.3333666666667</v>
      </c>
      <c r="BG18" s="542" t="n">
        <f aca="false">PIACENZIAN_PARAM_GTS12!$E$304</f>
        <v>86.8286400000001</v>
      </c>
      <c r="BH18" s="523" t="n">
        <f aca="false">$M18-BG18+$K18</f>
        <v>-49.8286400000002</v>
      </c>
      <c r="BI18" s="544" t="n">
        <f aca="false">$M18 - BF18 + (($K18) + ($L18))/2</f>
        <v>-15.3333666666667</v>
      </c>
      <c r="BJ18" s="523" t="n">
        <f aca="false">$M18-BE18+$L18</f>
        <v>17.8036319999999</v>
      </c>
      <c r="BK18" s="545" t="n">
        <f aca="false">BJ18-BH18</f>
        <v>67.6322720000001</v>
      </c>
      <c r="BL18" s="542" t="n">
        <f aca="false">PIACENZIAN_PARAM_GTS12!$E$536</f>
        <v>2.5</v>
      </c>
      <c r="BM18" s="543" t="n">
        <f aca="false">PIACENZIAN_PARAM_GTS12!$E$528</f>
        <v>5.325</v>
      </c>
      <c r="BN18" s="542" t="n">
        <f aca="false">PIACENZIAN_PARAM_GTS12!$E$537</f>
        <v>9.2</v>
      </c>
      <c r="BO18" s="523" t="n">
        <f aca="false">$M18-BN18+$K18</f>
        <v>27.8</v>
      </c>
      <c r="BP18" s="544" t="n">
        <f aca="false">$M18 - BM18 + (($K18) + ($L18))/2</f>
        <v>41.675</v>
      </c>
      <c r="BQ18" s="523" t="n">
        <f aca="false">$M18-BL18+$L18</f>
        <v>54.5</v>
      </c>
      <c r="BR18" s="545" t="n">
        <f aca="false">BQ18-BO18</f>
        <v>26.7</v>
      </c>
      <c r="BS18" s="546" t="e">
        <f aca="false">PIACENZIAN_PARAM_GTS12!$E$346</f>
        <v>#N/A</v>
      </c>
      <c r="BT18" s="547" t="e">
        <f aca="false">PIACENZIAN_PARAM_GTS12!$E$336</f>
        <v>#N/A</v>
      </c>
      <c r="BU18" s="546" t="e">
        <f aca="false">PIACENZIAN_PARAM_GTS12!$E$347</f>
        <v>#N/A</v>
      </c>
      <c r="BV18" s="548" t="e">
        <f aca="false">$M18-BU18+$K18</f>
        <v>#N/A</v>
      </c>
      <c r="BW18" s="549" t="e">
        <f aca="false">$M18 - BT18 + (($K18) + ($L18))/2</f>
        <v>#N/A</v>
      </c>
      <c r="BX18" s="548" t="e">
        <f aca="false">$M18-BS18+$L18</f>
        <v>#N/A</v>
      </c>
      <c r="BY18" s="550" t="e">
        <f aca="false">BX18-BV18</f>
        <v>#N/A</v>
      </c>
      <c r="BZ18" s="546" t="n">
        <f aca="false">PIACENZIAN_PARAM_GTS12!$E$380</f>
        <v>-1</v>
      </c>
      <c r="CA18" s="547" t="n">
        <f aca="false">PIACENZIAN_PARAM_GTS12!$E$379</f>
        <v>-1</v>
      </c>
      <c r="CB18" s="546" t="n">
        <f aca="false">PIACENZIAN_PARAM_GTS12!$E$381</f>
        <v>-1</v>
      </c>
      <c r="CC18" s="548" t="n">
        <f aca="false">$M18-CB18+$K18</f>
        <v>38</v>
      </c>
      <c r="CD18" s="549" t="n">
        <f aca="false">$M18 - CA18 + (($K18) + ($L18))/2</f>
        <v>48</v>
      </c>
      <c r="CE18" s="548" t="n">
        <f aca="false">$M18-BZ18+$L18</f>
        <v>58</v>
      </c>
      <c r="CF18" s="550" t="n">
        <f aca="false">CE18-CC18</f>
        <v>20</v>
      </c>
      <c r="CG18" s="546" t="n">
        <f aca="false">PIACENZIAN_PARAM_GTS12!$E$403</f>
        <v>0</v>
      </c>
      <c r="CH18" s="547" t="n">
        <f aca="false">PIACENZIAN_PARAM_GTS12!$E$402</f>
        <v>0</v>
      </c>
      <c r="CI18" s="546" t="n">
        <f aca="false">PIACENZIAN_PARAM_GTS12!$E$404</f>
        <v>0</v>
      </c>
      <c r="CJ18" s="548" t="n">
        <f aca="false">$M18-CI18+$K18</f>
        <v>37</v>
      </c>
      <c r="CK18" s="549" t="n">
        <f aca="false">$M18 - CH18 + (($K18) + ($L18))/2</f>
        <v>47</v>
      </c>
      <c r="CL18" s="548" t="n">
        <f aca="false">$M18-CG18+$L18</f>
        <v>57</v>
      </c>
      <c r="CM18" s="550" t="n">
        <f aca="false">CL18-CJ18</f>
        <v>20</v>
      </c>
      <c r="CN18" s="542" t="n">
        <f aca="false">PIACENZIAN_PARAM_GTS12!$E$426</f>
        <v>-1</v>
      </c>
      <c r="CO18" s="543" t="n">
        <f aca="false">PIACENZIAN_PARAM_GTS12!$E$425</f>
        <v>-1</v>
      </c>
      <c r="CP18" s="542" t="n">
        <f aca="false">PIACENZIAN_PARAM_GTS12!$E$427</f>
        <v>-1</v>
      </c>
      <c r="CQ18" s="523" t="n">
        <f aca="false">$M18-CP18+$K18</f>
        <v>38</v>
      </c>
      <c r="CR18" s="544" t="n">
        <f aca="false">$M18 - CO18 + (($K18) + ($L18))/2</f>
        <v>48</v>
      </c>
      <c r="CS18" s="523" t="n">
        <f aca="false">$M18-CN18+$L18</f>
        <v>58</v>
      </c>
      <c r="CT18" s="545" t="n">
        <f aca="false">CS18-CQ18</f>
        <v>20</v>
      </c>
      <c r="CU18" s="546" t="n">
        <f aca="false">PIACENZIAN_PARAM_GTS12!$E$449</f>
        <v>-1</v>
      </c>
      <c r="CV18" s="547" t="n">
        <f aca="false">PIACENZIAN_PARAM_GTS12!$E$448</f>
        <v>-1</v>
      </c>
      <c r="CW18" s="546" t="n">
        <f aca="false">PIACENZIAN_PARAM_GTS12!$E$450</f>
        <v>-1</v>
      </c>
      <c r="CX18" s="548" t="n">
        <f aca="false">$M18-CW18+$K18</f>
        <v>38</v>
      </c>
      <c r="CY18" s="549" t="n">
        <f aca="false">$M18 - CV18 + (($K18) + ($L18))/2</f>
        <v>48</v>
      </c>
      <c r="CZ18" s="548" t="n">
        <f aca="false">$M18-CU18+$L18</f>
        <v>58</v>
      </c>
      <c r="DA18" s="550" t="n">
        <f aca="false">CZ18-CX18</f>
        <v>20</v>
      </c>
      <c r="DB18" s="542" t="n">
        <f aca="false">PIACENZIAN_PARAM_GTS12!$E$489</f>
        <v>-60.5</v>
      </c>
      <c r="DC18" s="543" t="n">
        <f aca="false">PIACENZIAN_PARAM_GTS12!$E$481</f>
        <v>-7.97440475</v>
      </c>
      <c r="DD18" s="542" t="n">
        <f aca="false">PIACENZIAN_PARAM_GTS12!$E$490</f>
        <v>8.714286</v>
      </c>
      <c r="DE18" s="523" t="n">
        <f aca="false">$M18-DD18+$K18</f>
        <v>28.285714</v>
      </c>
      <c r="DF18" s="544" t="n">
        <f aca="false">$M18 - DC18 + (($K18) + ($L18))/2</f>
        <v>54.97440475</v>
      </c>
      <c r="DG18" s="523" t="n">
        <f aca="false">$M18-DB18+$L18</f>
        <v>117.5</v>
      </c>
      <c r="DH18" s="545" t="n">
        <f aca="false">DG18-DE18</f>
        <v>89.214286</v>
      </c>
      <c r="DI18" s="595" t="n">
        <f aca="false">PIACENZIAN_PARAM_GTS12!$E$572</f>
        <v>-75.5</v>
      </c>
      <c r="DJ18" s="596" t="n">
        <f aca="false">PIACENZIAN_PARAM_GTS12!$E$567</f>
        <v>-20.3814102564102</v>
      </c>
      <c r="DK18" s="595" t="n">
        <f aca="false">PIACENZIAN_PARAM_GTS12!$E$573</f>
        <v>21.5833333333334</v>
      </c>
      <c r="DL18" s="597" t="n">
        <f aca="false">$M18-DK18+$K18</f>
        <v>15.4166666666666</v>
      </c>
      <c r="DM18" s="598" t="n">
        <f aca="false">$M18 - DJ18 + (($K18) + ($L18))/2</f>
        <v>67.3814102564103</v>
      </c>
      <c r="DN18" s="597" t="n">
        <f aca="false">$M18-DI18+$L18</f>
        <v>132.5</v>
      </c>
      <c r="DO18" s="599" t="n">
        <f aca="false">DN18-DL18</f>
        <v>117.083333333333</v>
      </c>
    </row>
    <row r="19" customFormat="false" ht="22.5" hidden="false" customHeight="false" outlineLevel="0" collapsed="false">
      <c r="B19" s="536" t="s">
        <v>676</v>
      </c>
      <c r="C19" s="539" t="s">
        <v>677</v>
      </c>
      <c r="D19" s="538" t="n">
        <v>47.474581</v>
      </c>
      <c r="E19" s="538" t="n">
        <v>-2.196301</v>
      </c>
      <c r="F19" s="537" t="s">
        <v>633</v>
      </c>
      <c r="G19" s="539" t="s">
        <v>634</v>
      </c>
      <c r="H19" s="537" t="n">
        <v>2.6</v>
      </c>
      <c r="I19" s="537" t="n">
        <v>3.6</v>
      </c>
      <c r="J19" s="537" t="s">
        <v>673</v>
      </c>
      <c r="K19" s="537" t="n">
        <v>10</v>
      </c>
      <c r="L19" s="537" t="n">
        <v>30</v>
      </c>
      <c r="M19" s="618" t="n">
        <v>28</v>
      </c>
      <c r="N19" s="541" t="s">
        <v>661</v>
      </c>
      <c r="O19" s="542" t="n">
        <f aca="false">PIACENZIAN_PARAM_GTS12!$E$89</f>
        <v>-90.06</v>
      </c>
      <c r="P19" s="543" t="n">
        <f aca="false">PIACENZIAN_PARAM_GTS12!$E$84</f>
        <v>-27.0041176470588</v>
      </c>
      <c r="Q19" s="542" t="n">
        <f aca="false">PIACENZIAN_PARAM_GTS12!$E$90</f>
        <v>66.32</v>
      </c>
      <c r="R19" s="523" t="n">
        <f aca="false">M19-Q19+K19</f>
        <v>-28.32</v>
      </c>
      <c r="S19" s="544" t="n">
        <f aca="false">M19 - P19 + ((K19) + (L19))/2</f>
        <v>75.0041176470588</v>
      </c>
      <c r="T19" s="523" t="n">
        <f aca="false">M19-O19+L19</f>
        <v>148.06</v>
      </c>
      <c r="U19" s="545" t="n">
        <f aca="false">T19-R19</f>
        <v>176.38</v>
      </c>
      <c r="V19" s="542" t="n">
        <f aca="false">PIACENZIAN_PARAM_GTS12!$E$58</f>
        <v>-13.99282</v>
      </c>
      <c r="W19" s="543" t="n">
        <f aca="false">PIACENZIAN_PARAM_GTS12!$E$53</f>
        <v>6.52422666666667</v>
      </c>
      <c r="X19" s="542" t="n">
        <f aca="false">PIACENZIAN_PARAM_GTS12!$E$59</f>
        <v>27.9634</v>
      </c>
      <c r="Y19" s="523" t="n">
        <f aca="false">$M19-X19+$K19</f>
        <v>10.0366</v>
      </c>
      <c r="Z19" s="544" t="n">
        <f aca="false">$M19 - W19 + (($K19) + ($L19))/2</f>
        <v>41.4757733333333</v>
      </c>
      <c r="AA19" s="523" t="n">
        <f aca="false">$M19-V19+$L19</f>
        <v>71.99282</v>
      </c>
      <c r="AB19" s="545" t="n">
        <f aca="false">AA19-Y19</f>
        <v>61.95622</v>
      </c>
      <c r="AC19" s="542" t="n">
        <f aca="false">PIACENZIAN_PARAM_GTS12!$E$149</f>
        <v>-82.399999997752</v>
      </c>
      <c r="AD19" s="543" t="n">
        <f aca="false">PIACENZIAN_PARAM_GTS12!$E$144</f>
        <v>-14.4597723577365</v>
      </c>
      <c r="AE19" s="542" t="n">
        <f aca="false">PIACENZIAN_PARAM_GTS12!$E$150</f>
        <v>36.7999999999432</v>
      </c>
      <c r="AF19" s="523" t="n">
        <f aca="false">$M19-AE19+$K19</f>
        <v>1.2000000000568</v>
      </c>
      <c r="AG19" s="544" t="n">
        <f aca="false">$M19 - AD19 + (($K19) + ($L19))/2</f>
        <v>62.4597723577365</v>
      </c>
      <c r="AH19" s="523" t="n">
        <f aca="false">$M19-AC19+$L19</f>
        <v>140.399999997752</v>
      </c>
      <c r="AI19" s="545" t="n">
        <f aca="false">AH19-AF19</f>
        <v>139.199999997695</v>
      </c>
      <c r="AJ19" s="542" t="n">
        <f aca="false">PIACENZIAN_PARAM_GTS12!$E$176</f>
        <v>-35.4332</v>
      </c>
      <c r="AK19" s="543" t="n">
        <f aca="false">PIACENZIAN_PARAM_GTS12!$E$171</f>
        <v>-10.9635666666667</v>
      </c>
      <c r="AL19" s="542" t="n">
        <f aca="false">PIACENZIAN_PARAM_GTS12!$E$177</f>
        <v>13.187</v>
      </c>
      <c r="AM19" s="523" t="n">
        <f aca="false">$M19-AL19+$K19</f>
        <v>24.813</v>
      </c>
      <c r="AN19" s="544" t="n">
        <f aca="false">$M19 - AK19 + (($K19) + ($L19))/2</f>
        <v>58.9635666666667</v>
      </c>
      <c r="AO19" s="523" t="n">
        <f aca="false">$M19-AJ19+$L19</f>
        <v>93.4332</v>
      </c>
      <c r="AP19" s="545" t="n">
        <f aca="false">AO19-AM19</f>
        <v>68.6202</v>
      </c>
      <c r="AQ19" s="546" t="e">
        <f aca="false">PIACENZIAN_PARAM_GTS12!$E$265</f>
        <v>#N/A</v>
      </c>
      <c r="AR19" s="547" t="e">
        <f aca="false">PIACENZIAN_PARAM_GTS12!$E$260</f>
        <v>#N/A</v>
      </c>
      <c r="AS19" s="546" t="e">
        <f aca="false">PIACENZIAN_PARAM_GTS12!$E$266</f>
        <v>#N/A</v>
      </c>
      <c r="AT19" s="548" t="e">
        <f aca="false">$M19-AS19+$K19</f>
        <v>#N/A</v>
      </c>
      <c r="AU19" s="549" t="e">
        <f aca="false">$M19 - AR19 + (($K19) + ($L19))/2</f>
        <v>#N/A</v>
      </c>
      <c r="AV19" s="548" t="e">
        <f aca="false">$M19-AQ19+$L19</f>
        <v>#N/A</v>
      </c>
      <c r="AW19" s="550" t="e">
        <f aca="false">AV19-AT19</f>
        <v>#N/A</v>
      </c>
      <c r="AX19" s="546" t="e">
        <f aca="false">PIACENZIAN_PARAM_GTS12!$E$238</f>
        <v>#N/A</v>
      </c>
      <c r="AY19" s="547" t="e">
        <f aca="false">PIACENZIAN_PARAM_GTS12!$E$237</f>
        <v>#N/A</v>
      </c>
      <c r="AZ19" s="546" t="e">
        <f aca="false">PIACENZIAN_PARAM_GTS12!$E$239</f>
        <v>#N/A</v>
      </c>
      <c r="BA19" s="548" t="e">
        <f aca="false">$M19-AZ19+$K19</f>
        <v>#N/A</v>
      </c>
      <c r="BB19" s="549" t="e">
        <f aca="false">$M19 - AY19 + (($K19) + ($L19))/2</f>
        <v>#N/A</v>
      </c>
      <c r="BC19" s="548" t="e">
        <f aca="false">$M19-AX19+$L19</f>
        <v>#N/A</v>
      </c>
      <c r="BD19" s="550" t="e">
        <f aca="false">BC19-BA19</f>
        <v>#N/A</v>
      </c>
      <c r="BE19" s="542" t="n">
        <f aca="false">PIACENZIAN_PARAM_GTS12!$E$303</f>
        <v>39.1963680000001</v>
      </c>
      <c r="BF19" s="543" t="n">
        <f aca="false">PIACENZIAN_PARAM_GTS12!$E$293</f>
        <v>62.3333666666667</v>
      </c>
      <c r="BG19" s="542" t="n">
        <f aca="false">PIACENZIAN_PARAM_GTS12!$E$304</f>
        <v>86.8286400000001</v>
      </c>
      <c r="BH19" s="523" t="n">
        <f aca="false">$M19-BG19+$K19</f>
        <v>-48.8286400000002</v>
      </c>
      <c r="BI19" s="544" t="n">
        <f aca="false">$M19 - BF19 + (($K19) + ($L19))/2</f>
        <v>-14.3333666666667</v>
      </c>
      <c r="BJ19" s="523" t="n">
        <f aca="false">$M19-BE19+$L19</f>
        <v>18.8036319999999</v>
      </c>
      <c r="BK19" s="545" t="n">
        <f aca="false">BJ19-BH19</f>
        <v>67.6322720000001</v>
      </c>
      <c r="BL19" s="542" t="n">
        <f aca="false">PIACENZIAN_PARAM_GTS12!$E$536</f>
        <v>2.5</v>
      </c>
      <c r="BM19" s="543" t="n">
        <f aca="false">PIACENZIAN_PARAM_GTS12!$E$528</f>
        <v>5.325</v>
      </c>
      <c r="BN19" s="542" t="n">
        <f aca="false">PIACENZIAN_PARAM_GTS12!$E$537</f>
        <v>9.2</v>
      </c>
      <c r="BO19" s="523" t="n">
        <f aca="false">$M19-BN19+$K19</f>
        <v>28.8</v>
      </c>
      <c r="BP19" s="544" t="n">
        <f aca="false">$M19 - BM19 + (($K19) + ($L19))/2</f>
        <v>42.675</v>
      </c>
      <c r="BQ19" s="523" t="n">
        <f aca="false">$M19-BL19+$L19</f>
        <v>55.5</v>
      </c>
      <c r="BR19" s="545" t="n">
        <f aca="false">BQ19-BO19</f>
        <v>26.7</v>
      </c>
      <c r="BS19" s="546" t="e">
        <f aca="false">PIACENZIAN_PARAM_GTS12!$E$346</f>
        <v>#N/A</v>
      </c>
      <c r="BT19" s="547" t="e">
        <f aca="false">PIACENZIAN_PARAM_GTS12!$E$336</f>
        <v>#N/A</v>
      </c>
      <c r="BU19" s="546" t="e">
        <f aca="false">PIACENZIAN_PARAM_GTS12!$E$347</f>
        <v>#N/A</v>
      </c>
      <c r="BV19" s="548" t="e">
        <f aca="false">$M19-BU19+$K19</f>
        <v>#N/A</v>
      </c>
      <c r="BW19" s="549" t="e">
        <f aca="false">$M19 - BT19 + (($K19) + ($L19))/2</f>
        <v>#N/A</v>
      </c>
      <c r="BX19" s="548" t="e">
        <f aca="false">$M19-BS19+$L19</f>
        <v>#N/A</v>
      </c>
      <c r="BY19" s="550" t="e">
        <f aca="false">BX19-BV19</f>
        <v>#N/A</v>
      </c>
      <c r="BZ19" s="546" t="n">
        <f aca="false">PIACENZIAN_PARAM_GTS12!$E$380</f>
        <v>-1</v>
      </c>
      <c r="CA19" s="547" t="n">
        <f aca="false">PIACENZIAN_PARAM_GTS12!$E$379</f>
        <v>-1</v>
      </c>
      <c r="CB19" s="546" t="n">
        <f aca="false">PIACENZIAN_PARAM_GTS12!$E$381</f>
        <v>-1</v>
      </c>
      <c r="CC19" s="548" t="n">
        <f aca="false">$M19-CB19+$K19</f>
        <v>39</v>
      </c>
      <c r="CD19" s="549" t="n">
        <f aca="false">$M19 - CA19 + (($K19) + ($L19))/2</f>
        <v>49</v>
      </c>
      <c r="CE19" s="548" t="n">
        <f aca="false">$M19-BZ19+$L19</f>
        <v>59</v>
      </c>
      <c r="CF19" s="550" t="n">
        <f aca="false">CE19-CC19</f>
        <v>20</v>
      </c>
      <c r="CG19" s="546" t="n">
        <f aca="false">PIACENZIAN_PARAM_GTS12!$E$403</f>
        <v>0</v>
      </c>
      <c r="CH19" s="547" t="n">
        <f aca="false">PIACENZIAN_PARAM_GTS12!$E$402</f>
        <v>0</v>
      </c>
      <c r="CI19" s="546" t="n">
        <f aca="false">PIACENZIAN_PARAM_GTS12!$E$404</f>
        <v>0</v>
      </c>
      <c r="CJ19" s="548" t="n">
        <f aca="false">$M19-CI19+$K19</f>
        <v>38</v>
      </c>
      <c r="CK19" s="549" t="n">
        <f aca="false">$M19 - CH19 + (($K19) + ($L19))/2</f>
        <v>48</v>
      </c>
      <c r="CL19" s="548" t="n">
        <f aca="false">$M19-CG19+$L19</f>
        <v>58</v>
      </c>
      <c r="CM19" s="550" t="n">
        <f aca="false">CL19-CJ19</f>
        <v>20</v>
      </c>
      <c r="CN19" s="542" t="n">
        <f aca="false">PIACENZIAN_PARAM_GTS12!$E$426</f>
        <v>-1</v>
      </c>
      <c r="CO19" s="543" t="n">
        <f aca="false">PIACENZIAN_PARAM_GTS12!$E$425</f>
        <v>-1</v>
      </c>
      <c r="CP19" s="542" t="n">
        <f aca="false">PIACENZIAN_PARAM_GTS12!$E$427</f>
        <v>-1</v>
      </c>
      <c r="CQ19" s="523" t="n">
        <f aca="false">$M19-CP19+$K19</f>
        <v>39</v>
      </c>
      <c r="CR19" s="544" t="n">
        <f aca="false">$M19 - CO19 + (($K19) + ($L19))/2</f>
        <v>49</v>
      </c>
      <c r="CS19" s="523" t="n">
        <f aca="false">$M19-CN19+$L19</f>
        <v>59</v>
      </c>
      <c r="CT19" s="545" t="n">
        <f aca="false">CS19-CQ19</f>
        <v>20</v>
      </c>
      <c r="CU19" s="546" t="n">
        <f aca="false">PIACENZIAN_PARAM_GTS12!$E$449</f>
        <v>-1</v>
      </c>
      <c r="CV19" s="547" t="n">
        <f aca="false">PIACENZIAN_PARAM_GTS12!$E$448</f>
        <v>-1</v>
      </c>
      <c r="CW19" s="546" t="n">
        <f aca="false">PIACENZIAN_PARAM_GTS12!$E$450</f>
        <v>-1</v>
      </c>
      <c r="CX19" s="548" t="n">
        <f aca="false">$M19-CW19+$K19</f>
        <v>39</v>
      </c>
      <c r="CY19" s="549" t="n">
        <f aca="false">$M19 - CV19 + (($K19) + ($L19))/2</f>
        <v>49</v>
      </c>
      <c r="CZ19" s="548" t="n">
        <f aca="false">$M19-CU19+$L19</f>
        <v>59</v>
      </c>
      <c r="DA19" s="550" t="n">
        <f aca="false">CZ19-CX19</f>
        <v>20</v>
      </c>
      <c r="DB19" s="542" t="n">
        <f aca="false">PIACENZIAN_PARAM_GTS12!$E$489</f>
        <v>-60.5</v>
      </c>
      <c r="DC19" s="543" t="n">
        <f aca="false">PIACENZIAN_PARAM_GTS12!$E$481</f>
        <v>-7.97440475</v>
      </c>
      <c r="DD19" s="542" t="n">
        <f aca="false">PIACENZIAN_PARAM_GTS12!$E$490</f>
        <v>8.714286</v>
      </c>
      <c r="DE19" s="523" t="n">
        <f aca="false">$M19-DD19+$K19</f>
        <v>29.285714</v>
      </c>
      <c r="DF19" s="544" t="n">
        <f aca="false">$M19 - DC19 + (($K19) + ($L19))/2</f>
        <v>55.97440475</v>
      </c>
      <c r="DG19" s="523" t="n">
        <f aca="false">$M19-DB19+$L19</f>
        <v>118.5</v>
      </c>
      <c r="DH19" s="545" t="n">
        <f aca="false">DG19-DE19</f>
        <v>89.214286</v>
      </c>
      <c r="DI19" s="595" t="n">
        <f aca="false">PIACENZIAN_PARAM_GTS12!$E$572</f>
        <v>-75.5</v>
      </c>
      <c r="DJ19" s="596" t="n">
        <f aca="false">PIACENZIAN_PARAM_GTS12!$E$567</f>
        <v>-20.3814102564102</v>
      </c>
      <c r="DK19" s="595" t="n">
        <f aca="false">PIACENZIAN_PARAM_GTS12!$E$573</f>
        <v>21.5833333333334</v>
      </c>
      <c r="DL19" s="597" t="n">
        <f aca="false">$M19-DK19+$K19</f>
        <v>16.4166666666666</v>
      </c>
      <c r="DM19" s="598" t="n">
        <f aca="false">$M19 - DJ19 + (($K19) + ($L19))/2</f>
        <v>68.3814102564102</v>
      </c>
      <c r="DN19" s="597" t="n">
        <f aca="false">$M19-DI19+$L19</f>
        <v>133.5</v>
      </c>
      <c r="DO19" s="599" t="n">
        <f aca="false">DN19-DL19</f>
        <v>117.083333333333</v>
      </c>
    </row>
    <row r="20" customFormat="false" ht="22.5" hidden="false" customHeight="false" outlineLevel="0" collapsed="false">
      <c r="B20" s="536" t="s">
        <v>678</v>
      </c>
      <c r="C20" s="539" t="s">
        <v>679</v>
      </c>
      <c r="D20" s="538" t="n">
        <v>47.882452</v>
      </c>
      <c r="E20" s="538" t="n">
        <v>-2.46146</v>
      </c>
      <c r="F20" s="537" t="s">
        <v>633</v>
      </c>
      <c r="G20" s="539" t="s">
        <v>680</v>
      </c>
      <c r="H20" s="537" t="n">
        <v>2.6</v>
      </c>
      <c r="I20" s="537" t="n">
        <v>3.6</v>
      </c>
      <c r="J20" s="537" t="s">
        <v>660</v>
      </c>
      <c r="K20" s="537" t="n">
        <v>0</v>
      </c>
      <c r="L20" s="537" t="n">
        <v>10</v>
      </c>
      <c r="M20" s="618" t="n">
        <v>75</v>
      </c>
      <c r="N20" s="541" t="s">
        <v>661</v>
      </c>
      <c r="O20" s="542" t="n">
        <f aca="false">PIACENZIAN_PARAM_GTS12!$E$89</f>
        <v>-90.06</v>
      </c>
      <c r="P20" s="543" t="n">
        <f aca="false">PIACENZIAN_PARAM_GTS12!$E$84</f>
        <v>-27.0041176470588</v>
      </c>
      <c r="Q20" s="542" t="n">
        <f aca="false">PIACENZIAN_PARAM_GTS12!$E$90</f>
        <v>66.32</v>
      </c>
      <c r="R20" s="523" t="n">
        <f aca="false">M20-Q20+K20</f>
        <v>8.68000000000001</v>
      </c>
      <c r="S20" s="544" t="n">
        <f aca="false">M20 - P20 + ((K20) + (L20))/2</f>
        <v>107.004117647059</v>
      </c>
      <c r="T20" s="523" t="n">
        <f aca="false">M20-O20+L20</f>
        <v>175.06</v>
      </c>
      <c r="U20" s="545" t="n">
        <f aca="false">T20-R20</f>
        <v>166.38</v>
      </c>
      <c r="V20" s="542" t="n">
        <f aca="false">PIACENZIAN_PARAM_GTS12!$E$58</f>
        <v>-13.99282</v>
      </c>
      <c r="W20" s="543" t="n">
        <f aca="false">PIACENZIAN_PARAM_GTS12!$E$53</f>
        <v>6.52422666666667</v>
      </c>
      <c r="X20" s="542" t="n">
        <f aca="false">PIACENZIAN_PARAM_GTS12!$E$59</f>
        <v>27.9634</v>
      </c>
      <c r="Y20" s="523" t="n">
        <f aca="false">$M20-X20+$K20</f>
        <v>47.0366</v>
      </c>
      <c r="Z20" s="544" t="n">
        <f aca="false">$M20 - W20 + (($K20) + ($L20))/2</f>
        <v>73.4757733333333</v>
      </c>
      <c r="AA20" s="523" t="n">
        <f aca="false">$M20-V20+$L20</f>
        <v>98.99282</v>
      </c>
      <c r="AB20" s="545" t="n">
        <f aca="false">AA20-Y20</f>
        <v>51.95622</v>
      </c>
      <c r="AC20" s="542" t="n">
        <f aca="false">PIACENZIAN_PARAM_GTS12!$E$149</f>
        <v>-82.399999997752</v>
      </c>
      <c r="AD20" s="543" t="n">
        <f aca="false">PIACENZIAN_PARAM_GTS12!$E$144</f>
        <v>-14.4597723577365</v>
      </c>
      <c r="AE20" s="542" t="n">
        <f aca="false">PIACENZIAN_PARAM_GTS12!$E$150</f>
        <v>36.7999999999432</v>
      </c>
      <c r="AF20" s="523" t="n">
        <f aca="false">$M20-AE20+$K20</f>
        <v>38.2000000000568</v>
      </c>
      <c r="AG20" s="544" t="n">
        <f aca="false">$M20 - AD20 + (($K20) + ($L20))/2</f>
        <v>94.4597723577365</v>
      </c>
      <c r="AH20" s="523" t="n">
        <f aca="false">$M20-AC20+$L20</f>
        <v>167.399999997752</v>
      </c>
      <c r="AI20" s="545" t="n">
        <f aca="false">AH20-AF20</f>
        <v>129.199999997695</v>
      </c>
      <c r="AJ20" s="542" t="n">
        <f aca="false">PIACENZIAN_PARAM_GTS12!$E$176</f>
        <v>-35.4332</v>
      </c>
      <c r="AK20" s="543" t="n">
        <f aca="false">PIACENZIAN_PARAM_GTS12!$E$171</f>
        <v>-10.9635666666667</v>
      </c>
      <c r="AL20" s="542" t="n">
        <f aca="false">PIACENZIAN_PARAM_GTS12!$E$177</f>
        <v>13.187</v>
      </c>
      <c r="AM20" s="523" t="n">
        <f aca="false">$M20-AL20+$K20</f>
        <v>61.813</v>
      </c>
      <c r="AN20" s="544" t="n">
        <f aca="false">$M20 - AK20 + (($K20) + ($L20))/2</f>
        <v>90.9635666666667</v>
      </c>
      <c r="AO20" s="523" t="n">
        <f aca="false">$M20-AJ20+$L20</f>
        <v>120.4332</v>
      </c>
      <c r="AP20" s="545" t="n">
        <f aca="false">AO20-AM20</f>
        <v>58.6202</v>
      </c>
      <c r="AQ20" s="546" t="e">
        <f aca="false">PIACENZIAN_PARAM_GTS12!$E$265</f>
        <v>#N/A</v>
      </c>
      <c r="AR20" s="547" t="e">
        <f aca="false">PIACENZIAN_PARAM_GTS12!$E$260</f>
        <v>#N/A</v>
      </c>
      <c r="AS20" s="546" t="e">
        <f aca="false">PIACENZIAN_PARAM_GTS12!$E$266</f>
        <v>#N/A</v>
      </c>
      <c r="AT20" s="548" t="e">
        <f aca="false">$M20-AS20+$K20</f>
        <v>#N/A</v>
      </c>
      <c r="AU20" s="549" t="e">
        <f aca="false">$M20 - AR20 + (($K20) + ($L20))/2</f>
        <v>#N/A</v>
      </c>
      <c r="AV20" s="548" t="e">
        <f aca="false">$M20-AQ20+$L20</f>
        <v>#N/A</v>
      </c>
      <c r="AW20" s="550" t="e">
        <f aca="false">AV20-AT20</f>
        <v>#N/A</v>
      </c>
      <c r="AX20" s="546" t="e">
        <f aca="false">PIACENZIAN_PARAM_GTS12!$E$238</f>
        <v>#N/A</v>
      </c>
      <c r="AY20" s="547" t="e">
        <f aca="false">PIACENZIAN_PARAM_GTS12!$E$237</f>
        <v>#N/A</v>
      </c>
      <c r="AZ20" s="546" t="e">
        <f aca="false">PIACENZIAN_PARAM_GTS12!$E$239</f>
        <v>#N/A</v>
      </c>
      <c r="BA20" s="548" t="e">
        <f aca="false">$M20-AZ20+$K20</f>
        <v>#N/A</v>
      </c>
      <c r="BB20" s="549" t="e">
        <f aca="false">$M20 - AY20 + (($K20) + ($L20))/2</f>
        <v>#N/A</v>
      </c>
      <c r="BC20" s="548" t="e">
        <f aca="false">$M20-AX20+$L20</f>
        <v>#N/A</v>
      </c>
      <c r="BD20" s="550" t="e">
        <f aca="false">BC20-BA20</f>
        <v>#N/A</v>
      </c>
      <c r="BE20" s="542" t="n">
        <f aca="false">PIACENZIAN_PARAM_GTS12!$E$303</f>
        <v>39.1963680000001</v>
      </c>
      <c r="BF20" s="543" t="n">
        <f aca="false">PIACENZIAN_PARAM_GTS12!$E$293</f>
        <v>62.3333666666667</v>
      </c>
      <c r="BG20" s="542" t="n">
        <f aca="false">PIACENZIAN_PARAM_GTS12!$E$304</f>
        <v>86.8286400000001</v>
      </c>
      <c r="BH20" s="523" t="n">
        <f aca="false">$M20-BG20+$K20</f>
        <v>-11.8286400000002</v>
      </c>
      <c r="BI20" s="544" t="n">
        <f aca="false">$M20 - BF20 + (($K20) + ($L20))/2</f>
        <v>17.6666333333333</v>
      </c>
      <c r="BJ20" s="523" t="n">
        <f aca="false">$M20-BE20+$L20</f>
        <v>45.8036319999999</v>
      </c>
      <c r="BK20" s="545" t="n">
        <f aca="false">BJ20-BH20</f>
        <v>57.6322720000001</v>
      </c>
      <c r="BL20" s="542" t="n">
        <f aca="false">PIACENZIAN_PARAM_GTS12!$E$536</f>
        <v>2.5</v>
      </c>
      <c r="BM20" s="543" t="n">
        <f aca="false">PIACENZIAN_PARAM_GTS12!$E$528</f>
        <v>5.325</v>
      </c>
      <c r="BN20" s="542" t="n">
        <f aca="false">PIACENZIAN_PARAM_GTS12!$E$537</f>
        <v>9.2</v>
      </c>
      <c r="BO20" s="523" t="n">
        <f aca="false">$M20-BN20+$K20</f>
        <v>65.8</v>
      </c>
      <c r="BP20" s="544" t="n">
        <f aca="false">$M20 - BM20 + (($K20) + ($L20))/2</f>
        <v>74.675</v>
      </c>
      <c r="BQ20" s="523" t="n">
        <f aca="false">$M20-BL20+$L20</f>
        <v>82.5</v>
      </c>
      <c r="BR20" s="545" t="n">
        <f aca="false">BQ20-BO20</f>
        <v>16.7</v>
      </c>
      <c r="BS20" s="546" t="e">
        <f aca="false">PIACENZIAN_PARAM_GTS12!$E$346</f>
        <v>#N/A</v>
      </c>
      <c r="BT20" s="547" t="e">
        <f aca="false">PIACENZIAN_PARAM_GTS12!$E$336</f>
        <v>#N/A</v>
      </c>
      <c r="BU20" s="546" t="e">
        <f aca="false">PIACENZIAN_PARAM_GTS12!$E$347</f>
        <v>#N/A</v>
      </c>
      <c r="BV20" s="548" t="e">
        <f aca="false">$M20-BU20+$K20</f>
        <v>#N/A</v>
      </c>
      <c r="BW20" s="549" t="e">
        <f aca="false">$M20 - BT20 + (($K20) + ($L20))/2</f>
        <v>#N/A</v>
      </c>
      <c r="BX20" s="548" t="e">
        <f aca="false">$M20-BS20+$L20</f>
        <v>#N/A</v>
      </c>
      <c r="BY20" s="550" t="e">
        <f aca="false">BX20-BV20</f>
        <v>#N/A</v>
      </c>
      <c r="BZ20" s="546" t="n">
        <f aca="false">PIACENZIAN_PARAM_GTS12!$E$380</f>
        <v>-1</v>
      </c>
      <c r="CA20" s="547" t="n">
        <f aca="false">PIACENZIAN_PARAM_GTS12!$E$379</f>
        <v>-1</v>
      </c>
      <c r="CB20" s="546" t="n">
        <f aca="false">PIACENZIAN_PARAM_GTS12!$E$381</f>
        <v>-1</v>
      </c>
      <c r="CC20" s="548" t="n">
        <f aca="false">$M20-CB20+$K20</f>
        <v>76</v>
      </c>
      <c r="CD20" s="549" t="n">
        <f aca="false">$M20 - CA20 + (($K20) + ($L20))/2</f>
        <v>81</v>
      </c>
      <c r="CE20" s="548" t="n">
        <f aca="false">$M20-BZ20+$L20</f>
        <v>86</v>
      </c>
      <c r="CF20" s="550" t="n">
        <f aca="false">CE20-CC20</f>
        <v>10</v>
      </c>
      <c r="CG20" s="546" t="n">
        <f aca="false">PIACENZIAN_PARAM_GTS12!$E$403</f>
        <v>0</v>
      </c>
      <c r="CH20" s="547" t="n">
        <f aca="false">PIACENZIAN_PARAM_GTS12!$E$402</f>
        <v>0</v>
      </c>
      <c r="CI20" s="546" t="n">
        <f aca="false">PIACENZIAN_PARAM_GTS12!$E$404</f>
        <v>0</v>
      </c>
      <c r="CJ20" s="548" t="n">
        <f aca="false">$M20-CI20+$K20</f>
        <v>75</v>
      </c>
      <c r="CK20" s="549" t="n">
        <f aca="false">$M20 - CH20 + (($K20) + ($L20))/2</f>
        <v>80</v>
      </c>
      <c r="CL20" s="548" t="n">
        <f aca="false">$M20-CG20+$L20</f>
        <v>85</v>
      </c>
      <c r="CM20" s="550" t="n">
        <f aca="false">CL20-CJ20</f>
        <v>10</v>
      </c>
      <c r="CN20" s="542" t="n">
        <f aca="false">PIACENZIAN_PARAM_GTS12!$E$426</f>
        <v>-1</v>
      </c>
      <c r="CO20" s="543" t="n">
        <f aca="false">PIACENZIAN_PARAM_GTS12!$E$425</f>
        <v>-1</v>
      </c>
      <c r="CP20" s="542" t="n">
        <f aca="false">PIACENZIAN_PARAM_GTS12!$E$427</f>
        <v>-1</v>
      </c>
      <c r="CQ20" s="523" t="n">
        <f aca="false">$M20-CP20+$K20</f>
        <v>76</v>
      </c>
      <c r="CR20" s="544" t="n">
        <f aca="false">$M20 - CO20 + (($K20) + ($L20))/2</f>
        <v>81</v>
      </c>
      <c r="CS20" s="523" t="n">
        <f aca="false">$M20-CN20+$L20</f>
        <v>86</v>
      </c>
      <c r="CT20" s="545" t="n">
        <f aca="false">CS20-CQ20</f>
        <v>10</v>
      </c>
      <c r="CU20" s="546" t="n">
        <f aca="false">PIACENZIAN_PARAM_GTS12!$E$449</f>
        <v>-1</v>
      </c>
      <c r="CV20" s="547" t="n">
        <f aca="false">PIACENZIAN_PARAM_GTS12!$E$448</f>
        <v>-1</v>
      </c>
      <c r="CW20" s="546" t="n">
        <f aca="false">PIACENZIAN_PARAM_GTS12!$E$450</f>
        <v>-1</v>
      </c>
      <c r="CX20" s="548" t="n">
        <f aca="false">$M20-CW20+$K20</f>
        <v>76</v>
      </c>
      <c r="CY20" s="549" t="n">
        <f aca="false">$M20 - CV20 + (($K20) + ($L20))/2</f>
        <v>81</v>
      </c>
      <c r="CZ20" s="548" t="n">
        <f aca="false">$M20-CU20+$L20</f>
        <v>86</v>
      </c>
      <c r="DA20" s="550" t="n">
        <f aca="false">CZ20-CX20</f>
        <v>10</v>
      </c>
      <c r="DB20" s="542" t="n">
        <f aca="false">PIACENZIAN_PARAM_GTS12!$E$489</f>
        <v>-60.5</v>
      </c>
      <c r="DC20" s="543" t="n">
        <f aca="false">PIACENZIAN_PARAM_GTS12!$E$481</f>
        <v>-7.97440475</v>
      </c>
      <c r="DD20" s="542" t="n">
        <f aca="false">PIACENZIAN_PARAM_GTS12!$E$490</f>
        <v>8.714286</v>
      </c>
      <c r="DE20" s="523" t="n">
        <f aca="false">$M20-DD20+$K20</f>
        <v>66.285714</v>
      </c>
      <c r="DF20" s="544" t="n">
        <f aca="false">$M20 - DC20 + (($K20) + ($L20))/2</f>
        <v>87.97440475</v>
      </c>
      <c r="DG20" s="523" t="n">
        <f aca="false">$M20-DB20+$L20</f>
        <v>145.5</v>
      </c>
      <c r="DH20" s="545" t="n">
        <f aca="false">DG20-DE20</f>
        <v>79.214286</v>
      </c>
      <c r="DI20" s="595" t="n">
        <f aca="false">PIACENZIAN_PARAM_GTS12!$E$572</f>
        <v>-75.5</v>
      </c>
      <c r="DJ20" s="596" t="n">
        <f aca="false">PIACENZIAN_PARAM_GTS12!$E$567</f>
        <v>-20.3814102564102</v>
      </c>
      <c r="DK20" s="595" t="n">
        <f aca="false">PIACENZIAN_PARAM_GTS12!$E$573</f>
        <v>21.5833333333334</v>
      </c>
      <c r="DL20" s="597" t="n">
        <f aca="false">$M20-DK20+$K20</f>
        <v>53.4166666666666</v>
      </c>
      <c r="DM20" s="598" t="n">
        <f aca="false">$M20 - DJ20 + (($K20) + ($L20))/2</f>
        <v>100.38141025641</v>
      </c>
      <c r="DN20" s="597" t="n">
        <f aca="false">$M20-DI20+$L20</f>
        <v>160.5</v>
      </c>
      <c r="DO20" s="599" t="n">
        <f aca="false">DN20-DL20</f>
        <v>107.083333333333</v>
      </c>
    </row>
    <row r="21" customFormat="false" ht="33.75" hidden="false" customHeight="false" outlineLevel="0" collapsed="false">
      <c r="B21" s="536" t="s">
        <v>681</v>
      </c>
      <c r="C21" s="539" t="s">
        <v>682</v>
      </c>
      <c r="D21" s="538" t="n">
        <v>47.525451</v>
      </c>
      <c r="E21" s="538" t="n">
        <v>-1.055462</v>
      </c>
      <c r="F21" s="537" t="s">
        <v>633</v>
      </c>
      <c r="G21" s="539" t="s">
        <v>683</v>
      </c>
      <c r="H21" s="537" t="n">
        <v>2.6</v>
      </c>
      <c r="I21" s="537" t="n">
        <v>3.6</v>
      </c>
      <c r="J21" s="537" t="s">
        <v>684</v>
      </c>
      <c r="K21" s="537" t="n">
        <v>0</v>
      </c>
      <c r="L21" s="537" t="n">
        <v>50</v>
      </c>
      <c r="M21" s="618" t="n">
        <v>45</v>
      </c>
      <c r="N21" s="541" t="s">
        <v>685</v>
      </c>
      <c r="O21" s="542" t="n">
        <f aca="false">PIACENZIAN_PARAM_GTS12!$E$89</f>
        <v>-90.06</v>
      </c>
      <c r="P21" s="543" t="n">
        <f aca="false">PIACENZIAN_PARAM_GTS12!$E$84</f>
        <v>-27.0041176470588</v>
      </c>
      <c r="Q21" s="542" t="n">
        <f aca="false">PIACENZIAN_PARAM_GTS12!$E$90</f>
        <v>66.32</v>
      </c>
      <c r="R21" s="523" t="n">
        <f aca="false">M21-Q21+K21</f>
        <v>-21.32</v>
      </c>
      <c r="S21" s="544" t="n">
        <f aca="false">M21 - P21 + ((K21) + (L21))/2</f>
        <v>97.0041176470588</v>
      </c>
      <c r="T21" s="523" t="n">
        <f aca="false">M21-O21+L21</f>
        <v>185.06</v>
      </c>
      <c r="U21" s="545" t="n">
        <f aca="false">T21-R21</f>
        <v>206.38</v>
      </c>
      <c r="V21" s="542" t="n">
        <f aca="false">PIACENZIAN_PARAM_GTS12!$E$58</f>
        <v>-13.99282</v>
      </c>
      <c r="W21" s="543" t="n">
        <f aca="false">PIACENZIAN_PARAM_GTS12!$E$53</f>
        <v>6.52422666666667</v>
      </c>
      <c r="X21" s="542" t="n">
        <f aca="false">PIACENZIAN_PARAM_GTS12!$E$59</f>
        <v>27.9634</v>
      </c>
      <c r="Y21" s="523" t="n">
        <f aca="false">$M21-X21+$K21</f>
        <v>17.0366</v>
      </c>
      <c r="Z21" s="544" t="n">
        <f aca="false">$M21 - W21 + (($K21) + ($L21))/2</f>
        <v>63.4757733333333</v>
      </c>
      <c r="AA21" s="523" t="n">
        <f aca="false">$M21-V21+$L21</f>
        <v>108.99282</v>
      </c>
      <c r="AB21" s="545" t="n">
        <f aca="false">AA21-Y21</f>
        <v>91.95622</v>
      </c>
      <c r="AC21" s="542" t="n">
        <f aca="false">PIACENZIAN_PARAM_GTS12!$E$149</f>
        <v>-82.399999997752</v>
      </c>
      <c r="AD21" s="543" t="n">
        <f aca="false">PIACENZIAN_PARAM_GTS12!$E$144</f>
        <v>-14.4597723577365</v>
      </c>
      <c r="AE21" s="542" t="n">
        <f aca="false">PIACENZIAN_PARAM_GTS12!$E$150</f>
        <v>36.7999999999432</v>
      </c>
      <c r="AF21" s="523" t="n">
        <f aca="false">$M21-AE21+$K21</f>
        <v>8.2000000000568</v>
      </c>
      <c r="AG21" s="544" t="n">
        <f aca="false">$M21 - AD21 + (($K21) + ($L21))/2</f>
        <v>84.4597723577365</v>
      </c>
      <c r="AH21" s="523" t="n">
        <f aca="false">$M21-AC21+$L21</f>
        <v>177.399999997752</v>
      </c>
      <c r="AI21" s="545" t="n">
        <f aca="false">AH21-AF21</f>
        <v>169.199999997695</v>
      </c>
      <c r="AJ21" s="542" t="n">
        <f aca="false">PIACENZIAN_PARAM_GTS12!$E$176</f>
        <v>-35.4332</v>
      </c>
      <c r="AK21" s="543" t="n">
        <f aca="false">PIACENZIAN_PARAM_GTS12!$E$171</f>
        <v>-10.9635666666667</v>
      </c>
      <c r="AL21" s="542" t="n">
        <f aca="false">PIACENZIAN_PARAM_GTS12!$E$177</f>
        <v>13.187</v>
      </c>
      <c r="AM21" s="523" t="n">
        <f aca="false">$M21-AL21+$K21</f>
        <v>31.813</v>
      </c>
      <c r="AN21" s="544" t="n">
        <f aca="false">$M21 - AK21 + (($K21) + ($L21))/2</f>
        <v>80.9635666666667</v>
      </c>
      <c r="AO21" s="523" t="n">
        <f aca="false">$M21-AJ21+$L21</f>
        <v>130.4332</v>
      </c>
      <c r="AP21" s="545" t="n">
        <f aca="false">AO21-AM21</f>
        <v>98.6202</v>
      </c>
      <c r="AQ21" s="546" t="e">
        <f aca="false">PIACENZIAN_PARAM_GTS12!$E$265</f>
        <v>#N/A</v>
      </c>
      <c r="AR21" s="547" t="e">
        <f aca="false">PIACENZIAN_PARAM_GTS12!$E$260</f>
        <v>#N/A</v>
      </c>
      <c r="AS21" s="546" t="e">
        <f aca="false">PIACENZIAN_PARAM_GTS12!$E$266</f>
        <v>#N/A</v>
      </c>
      <c r="AT21" s="548" t="e">
        <f aca="false">$M21-AS21+$K21</f>
        <v>#N/A</v>
      </c>
      <c r="AU21" s="549" t="e">
        <f aca="false">$M21 - AR21 + (($K21) + ($L21))/2</f>
        <v>#N/A</v>
      </c>
      <c r="AV21" s="548" t="e">
        <f aca="false">$M21-AQ21+$L21</f>
        <v>#N/A</v>
      </c>
      <c r="AW21" s="550" t="e">
        <f aca="false">AV21-AT21</f>
        <v>#N/A</v>
      </c>
      <c r="AX21" s="546" t="e">
        <f aca="false">PIACENZIAN_PARAM_GTS12!$E$238</f>
        <v>#N/A</v>
      </c>
      <c r="AY21" s="547" t="e">
        <f aca="false">PIACENZIAN_PARAM_GTS12!$E$237</f>
        <v>#N/A</v>
      </c>
      <c r="AZ21" s="546" t="e">
        <f aca="false">PIACENZIAN_PARAM_GTS12!$E$239</f>
        <v>#N/A</v>
      </c>
      <c r="BA21" s="548" t="e">
        <f aca="false">$M21-AZ21+$K21</f>
        <v>#N/A</v>
      </c>
      <c r="BB21" s="549" t="e">
        <f aca="false">$M21 - AY21 + (($K21) + ($L21))/2</f>
        <v>#N/A</v>
      </c>
      <c r="BC21" s="548" t="e">
        <f aca="false">$M21-AX21+$L21</f>
        <v>#N/A</v>
      </c>
      <c r="BD21" s="550" t="e">
        <f aca="false">BC21-BA21</f>
        <v>#N/A</v>
      </c>
      <c r="BE21" s="542" t="n">
        <f aca="false">PIACENZIAN_PARAM_GTS12!$E$303</f>
        <v>39.1963680000001</v>
      </c>
      <c r="BF21" s="543" t="n">
        <f aca="false">PIACENZIAN_PARAM_GTS12!$E$293</f>
        <v>62.3333666666667</v>
      </c>
      <c r="BG21" s="542" t="n">
        <f aca="false">PIACENZIAN_PARAM_GTS12!$E$304</f>
        <v>86.8286400000001</v>
      </c>
      <c r="BH21" s="523" t="n">
        <f aca="false">$M21-BG21+$K21</f>
        <v>-41.8286400000001</v>
      </c>
      <c r="BI21" s="544" t="n">
        <f aca="false">$M21 - BF21 + (($K21) + ($L21))/2</f>
        <v>7.66663333333332</v>
      </c>
      <c r="BJ21" s="523" t="n">
        <f aca="false">$M21-BE21+$L21</f>
        <v>55.8036319999999</v>
      </c>
      <c r="BK21" s="545" t="n">
        <f aca="false">BJ21-BH21</f>
        <v>97.6322720000001</v>
      </c>
      <c r="BL21" s="542" t="n">
        <f aca="false">PIACENZIAN_PARAM_GTS12!$E$536</f>
        <v>2.5</v>
      </c>
      <c r="BM21" s="543" t="n">
        <f aca="false">PIACENZIAN_PARAM_GTS12!$E$528</f>
        <v>5.325</v>
      </c>
      <c r="BN21" s="542" t="n">
        <f aca="false">PIACENZIAN_PARAM_GTS12!$E$537</f>
        <v>9.2</v>
      </c>
      <c r="BO21" s="523" t="n">
        <f aca="false">$M21-BN21+$K21</f>
        <v>35.8</v>
      </c>
      <c r="BP21" s="544" t="n">
        <f aca="false">$M21 - BM21 + (($K21) + ($L21))/2</f>
        <v>64.675</v>
      </c>
      <c r="BQ21" s="523" t="n">
        <f aca="false">$M21-BL21+$L21</f>
        <v>92.5</v>
      </c>
      <c r="BR21" s="545" t="n">
        <f aca="false">BQ21-BO21</f>
        <v>56.7</v>
      </c>
      <c r="BS21" s="546" t="e">
        <f aca="false">PIACENZIAN_PARAM_GTS12!$E$346</f>
        <v>#N/A</v>
      </c>
      <c r="BT21" s="547" t="e">
        <f aca="false">PIACENZIAN_PARAM_GTS12!$E$336</f>
        <v>#N/A</v>
      </c>
      <c r="BU21" s="546" t="e">
        <f aca="false">PIACENZIAN_PARAM_GTS12!$E$347</f>
        <v>#N/A</v>
      </c>
      <c r="BV21" s="548" t="e">
        <f aca="false">$M21-BU21+$K21</f>
        <v>#N/A</v>
      </c>
      <c r="BW21" s="549" t="e">
        <f aca="false">$M21 - BT21 + (($K21) + ($L21))/2</f>
        <v>#N/A</v>
      </c>
      <c r="BX21" s="548" t="e">
        <f aca="false">$M21-BS21+$L21</f>
        <v>#N/A</v>
      </c>
      <c r="BY21" s="550" t="e">
        <f aca="false">BX21-BV21</f>
        <v>#N/A</v>
      </c>
      <c r="BZ21" s="546" t="n">
        <f aca="false">PIACENZIAN_PARAM_GTS12!$E$380</f>
        <v>-1</v>
      </c>
      <c r="CA21" s="547" t="n">
        <f aca="false">PIACENZIAN_PARAM_GTS12!$E$379</f>
        <v>-1</v>
      </c>
      <c r="CB21" s="546" t="n">
        <f aca="false">PIACENZIAN_PARAM_GTS12!$E$381</f>
        <v>-1</v>
      </c>
      <c r="CC21" s="548" t="n">
        <f aca="false">$M21-CB21+$K21</f>
        <v>46</v>
      </c>
      <c r="CD21" s="549" t="n">
        <f aca="false">$M21 - CA21 + (($K21) + ($L21))/2</f>
        <v>71</v>
      </c>
      <c r="CE21" s="548" t="n">
        <f aca="false">$M21-BZ21+$L21</f>
        <v>96</v>
      </c>
      <c r="CF21" s="550" t="n">
        <f aca="false">CE21-CC21</f>
        <v>50</v>
      </c>
      <c r="CG21" s="546" t="n">
        <f aca="false">PIACENZIAN_PARAM_GTS12!$E$403</f>
        <v>0</v>
      </c>
      <c r="CH21" s="547" t="n">
        <f aca="false">PIACENZIAN_PARAM_GTS12!$E$402</f>
        <v>0</v>
      </c>
      <c r="CI21" s="546" t="n">
        <f aca="false">PIACENZIAN_PARAM_GTS12!$E$404</f>
        <v>0</v>
      </c>
      <c r="CJ21" s="548" t="n">
        <f aca="false">$M21-CI21+$K21</f>
        <v>45</v>
      </c>
      <c r="CK21" s="549" t="n">
        <f aca="false">$M21 - CH21 + (($K21) + ($L21))/2</f>
        <v>70</v>
      </c>
      <c r="CL21" s="548" t="n">
        <f aca="false">$M21-CG21+$L21</f>
        <v>95</v>
      </c>
      <c r="CM21" s="550" t="n">
        <f aca="false">CL21-CJ21</f>
        <v>50</v>
      </c>
      <c r="CN21" s="542" t="n">
        <f aca="false">PIACENZIAN_PARAM_GTS12!$E$426</f>
        <v>-1</v>
      </c>
      <c r="CO21" s="543" t="n">
        <f aca="false">PIACENZIAN_PARAM_GTS12!$E$425</f>
        <v>-1</v>
      </c>
      <c r="CP21" s="542" t="n">
        <f aca="false">PIACENZIAN_PARAM_GTS12!$E$427</f>
        <v>-1</v>
      </c>
      <c r="CQ21" s="523" t="n">
        <f aca="false">$M21-CP21+$K21</f>
        <v>46</v>
      </c>
      <c r="CR21" s="544" t="n">
        <f aca="false">$M21 - CO21 + (($K21) + ($L21))/2</f>
        <v>71</v>
      </c>
      <c r="CS21" s="523" t="n">
        <f aca="false">$M21-CN21+$L21</f>
        <v>96</v>
      </c>
      <c r="CT21" s="545" t="n">
        <f aca="false">CS21-CQ21</f>
        <v>50</v>
      </c>
      <c r="CU21" s="546" t="n">
        <f aca="false">PIACENZIAN_PARAM_GTS12!$E$449</f>
        <v>-1</v>
      </c>
      <c r="CV21" s="547" t="n">
        <f aca="false">PIACENZIAN_PARAM_GTS12!$E$448</f>
        <v>-1</v>
      </c>
      <c r="CW21" s="546" t="n">
        <f aca="false">PIACENZIAN_PARAM_GTS12!$E$450</f>
        <v>-1</v>
      </c>
      <c r="CX21" s="548" t="n">
        <f aca="false">$M21-CW21+$K21</f>
        <v>46</v>
      </c>
      <c r="CY21" s="549" t="n">
        <f aca="false">$M21 - CV21 + (($K21) + ($L21))/2</f>
        <v>71</v>
      </c>
      <c r="CZ21" s="548" t="n">
        <f aca="false">$M21-CU21+$L21</f>
        <v>96</v>
      </c>
      <c r="DA21" s="550" t="n">
        <f aca="false">CZ21-CX21</f>
        <v>50</v>
      </c>
      <c r="DB21" s="542" t="n">
        <f aca="false">PIACENZIAN_PARAM_GTS12!$E$489</f>
        <v>-60.5</v>
      </c>
      <c r="DC21" s="543" t="n">
        <f aca="false">PIACENZIAN_PARAM_GTS12!$E$481</f>
        <v>-7.97440475</v>
      </c>
      <c r="DD21" s="542" t="n">
        <f aca="false">PIACENZIAN_PARAM_GTS12!$E$490</f>
        <v>8.714286</v>
      </c>
      <c r="DE21" s="523" t="n">
        <f aca="false">$M21-DD21+$K21</f>
        <v>36.285714</v>
      </c>
      <c r="DF21" s="544" t="n">
        <f aca="false">$M21 - DC21 + (($K21) + ($L21))/2</f>
        <v>77.97440475</v>
      </c>
      <c r="DG21" s="523" t="n">
        <f aca="false">$M21-DB21+$L21</f>
        <v>155.5</v>
      </c>
      <c r="DH21" s="545" t="n">
        <f aca="false">DG21-DE21</f>
        <v>119.214286</v>
      </c>
      <c r="DI21" s="595" t="n">
        <f aca="false">PIACENZIAN_PARAM_GTS12!$E$572</f>
        <v>-75.5</v>
      </c>
      <c r="DJ21" s="596" t="n">
        <f aca="false">PIACENZIAN_PARAM_GTS12!$E$567</f>
        <v>-20.3814102564102</v>
      </c>
      <c r="DK21" s="595" t="n">
        <f aca="false">PIACENZIAN_PARAM_GTS12!$E$573</f>
        <v>21.5833333333334</v>
      </c>
      <c r="DL21" s="597" t="n">
        <f aca="false">$M21-DK21+$K21</f>
        <v>23.4166666666666</v>
      </c>
      <c r="DM21" s="598" t="n">
        <f aca="false">$M21 - DJ21 + (($K21) + ($L21))/2</f>
        <v>90.3814102564103</v>
      </c>
      <c r="DN21" s="597" t="n">
        <f aca="false">$M21-DI21+$L21</f>
        <v>170.5</v>
      </c>
      <c r="DO21" s="599" t="n">
        <f aca="false">DN21-DL21</f>
        <v>147.083333333333</v>
      </c>
    </row>
    <row r="22" customFormat="false" ht="22.5" hidden="false" customHeight="false" outlineLevel="0" collapsed="false">
      <c r="B22" s="536" t="s">
        <v>686</v>
      </c>
      <c r="C22" s="539" t="s">
        <v>687</v>
      </c>
      <c r="D22" s="538" t="n">
        <v>49.27236</v>
      </c>
      <c r="E22" s="538" t="n">
        <v>-0.633167</v>
      </c>
      <c r="F22" s="537" t="s">
        <v>633</v>
      </c>
      <c r="G22" s="539" t="s">
        <v>680</v>
      </c>
      <c r="H22" s="537" t="n">
        <v>2.6</v>
      </c>
      <c r="I22" s="537" t="n">
        <v>3.6</v>
      </c>
      <c r="J22" s="537" t="s">
        <v>673</v>
      </c>
      <c r="K22" s="537" t="n">
        <v>10</v>
      </c>
      <c r="L22" s="537" t="n">
        <v>30</v>
      </c>
      <c r="M22" s="618" t="n">
        <v>20</v>
      </c>
      <c r="N22" s="541" t="s">
        <v>661</v>
      </c>
      <c r="O22" s="542" t="n">
        <f aca="false">PIACENZIAN_PARAM_GTS12!$E$89</f>
        <v>-90.06</v>
      </c>
      <c r="P22" s="543" t="n">
        <f aca="false">PIACENZIAN_PARAM_GTS12!$E$84</f>
        <v>-27.0041176470588</v>
      </c>
      <c r="Q22" s="542" t="n">
        <f aca="false">PIACENZIAN_PARAM_GTS12!$E$90</f>
        <v>66.32</v>
      </c>
      <c r="R22" s="523" t="n">
        <f aca="false">M22-Q22+K22</f>
        <v>-36.32</v>
      </c>
      <c r="S22" s="544" t="n">
        <f aca="false">M22 - P22 + ((K22) + (L22))/2</f>
        <v>67.0041176470588</v>
      </c>
      <c r="T22" s="523" t="n">
        <f aca="false">M22-O22+L22</f>
        <v>140.06</v>
      </c>
      <c r="U22" s="545" t="n">
        <f aca="false">T22-R22</f>
        <v>176.38</v>
      </c>
      <c r="V22" s="542" t="n">
        <f aca="false">PIACENZIAN_PARAM_GTS12!$E$58</f>
        <v>-13.99282</v>
      </c>
      <c r="W22" s="543" t="n">
        <f aca="false">PIACENZIAN_PARAM_GTS12!$E$53</f>
        <v>6.52422666666667</v>
      </c>
      <c r="X22" s="542" t="n">
        <f aca="false">PIACENZIAN_PARAM_GTS12!$E$59</f>
        <v>27.9634</v>
      </c>
      <c r="Y22" s="523" t="n">
        <f aca="false">$M22-X22+$K22</f>
        <v>2.0366</v>
      </c>
      <c r="Z22" s="544" t="n">
        <f aca="false">$M22 - W22 + (($K22) + ($L22))/2</f>
        <v>33.4757733333333</v>
      </c>
      <c r="AA22" s="523" t="n">
        <f aca="false">$M22-V22+$L22</f>
        <v>63.99282</v>
      </c>
      <c r="AB22" s="545" t="n">
        <f aca="false">AA22-Y22</f>
        <v>61.95622</v>
      </c>
      <c r="AC22" s="542" t="n">
        <f aca="false">PIACENZIAN_PARAM_GTS12!$E$149</f>
        <v>-82.399999997752</v>
      </c>
      <c r="AD22" s="543" t="n">
        <f aca="false">PIACENZIAN_PARAM_GTS12!$E$144</f>
        <v>-14.4597723577365</v>
      </c>
      <c r="AE22" s="542" t="n">
        <f aca="false">PIACENZIAN_PARAM_GTS12!$E$150</f>
        <v>36.7999999999432</v>
      </c>
      <c r="AF22" s="523" t="n">
        <f aca="false">$M22-AE22+$K22</f>
        <v>-6.7999999999432</v>
      </c>
      <c r="AG22" s="544" t="n">
        <f aca="false">$M22 - AD22 + (($K22) + ($L22))/2</f>
        <v>54.4597723577365</v>
      </c>
      <c r="AH22" s="523" t="n">
        <f aca="false">$M22-AC22+$L22</f>
        <v>132.399999997752</v>
      </c>
      <c r="AI22" s="545" t="n">
        <f aca="false">AH22-AF22</f>
        <v>139.199999997695</v>
      </c>
      <c r="AJ22" s="542" t="n">
        <f aca="false">PIACENZIAN_PARAM_GTS12!$E$176</f>
        <v>-35.4332</v>
      </c>
      <c r="AK22" s="543" t="n">
        <f aca="false">PIACENZIAN_PARAM_GTS12!$E$171</f>
        <v>-10.9635666666667</v>
      </c>
      <c r="AL22" s="542" t="n">
        <f aca="false">PIACENZIAN_PARAM_GTS12!$E$177</f>
        <v>13.187</v>
      </c>
      <c r="AM22" s="523" t="n">
        <f aca="false">$M22-AL22+$K22</f>
        <v>16.813</v>
      </c>
      <c r="AN22" s="544" t="n">
        <f aca="false">$M22 - AK22 + (($K22) + ($L22))/2</f>
        <v>50.9635666666667</v>
      </c>
      <c r="AO22" s="523" t="n">
        <f aca="false">$M22-AJ22+$L22</f>
        <v>85.4332</v>
      </c>
      <c r="AP22" s="545" t="n">
        <f aca="false">AO22-AM22</f>
        <v>68.6202</v>
      </c>
      <c r="AQ22" s="546" t="e">
        <f aca="false">PIACENZIAN_PARAM_GTS12!$E$265</f>
        <v>#N/A</v>
      </c>
      <c r="AR22" s="547" t="e">
        <f aca="false">PIACENZIAN_PARAM_GTS12!$E$260</f>
        <v>#N/A</v>
      </c>
      <c r="AS22" s="546" t="e">
        <f aca="false">PIACENZIAN_PARAM_GTS12!$E$266</f>
        <v>#N/A</v>
      </c>
      <c r="AT22" s="548" t="e">
        <f aca="false">$M22-AS22+$K22</f>
        <v>#N/A</v>
      </c>
      <c r="AU22" s="549" t="e">
        <f aca="false">$M22 - AR22 + (($K22) + ($L22))/2</f>
        <v>#N/A</v>
      </c>
      <c r="AV22" s="548" t="e">
        <f aca="false">$M22-AQ22+$L22</f>
        <v>#N/A</v>
      </c>
      <c r="AW22" s="550" t="e">
        <f aca="false">AV22-AT22</f>
        <v>#N/A</v>
      </c>
      <c r="AX22" s="546" t="e">
        <f aca="false">PIACENZIAN_PARAM_GTS12!$E$238</f>
        <v>#N/A</v>
      </c>
      <c r="AY22" s="547" t="e">
        <f aca="false">PIACENZIAN_PARAM_GTS12!$E$237</f>
        <v>#N/A</v>
      </c>
      <c r="AZ22" s="546" t="e">
        <f aca="false">PIACENZIAN_PARAM_GTS12!$E$239</f>
        <v>#N/A</v>
      </c>
      <c r="BA22" s="548" t="e">
        <f aca="false">$M22-AZ22+$K22</f>
        <v>#N/A</v>
      </c>
      <c r="BB22" s="549" t="e">
        <f aca="false">$M22 - AY22 + (($K22) + ($L22))/2</f>
        <v>#N/A</v>
      </c>
      <c r="BC22" s="548" t="e">
        <f aca="false">$M22-AX22+$L22</f>
        <v>#N/A</v>
      </c>
      <c r="BD22" s="550" t="e">
        <f aca="false">BC22-BA22</f>
        <v>#N/A</v>
      </c>
      <c r="BE22" s="542" t="n">
        <f aca="false">PIACENZIAN_PARAM_GTS12!$E$303</f>
        <v>39.1963680000001</v>
      </c>
      <c r="BF22" s="543" t="n">
        <f aca="false">PIACENZIAN_PARAM_GTS12!$E$293</f>
        <v>62.3333666666667</v>
      </c>
      <c r="BG22" s="542" t="n">
        <f aca="false">PIACENZIAN_PARAM_GTS12!$E$304</f>
        <v>86.8286400000001</v>
      </c>
      <c r="BH22" s="523" t="n">
        <f aca="false">$M22-BG22+$K22</f>
        <v>-56.8286400000001</v>
      </c>
      <c r="BI22" s="544" t="n">
        <f aca="false">$M22 - BF22 + (($K22) + ($L22))/2</f>
        <v>-22.3333666666667</v>
      </c>
      <c r="BJ22" s="523" t="n">
        <f aca="false">$M22-BE22+$L22</f>
        <v>10.8036319999999</v>
      </c>
      <c r="BK22" s="545" t="n">
        <f aca="false">BJ22-BH22</f>
        <v>67.6322720000001</v>
      </c>
      <c r="BL22" s="542" t="n">
        <f aca="false">PIACENZIAN_PARAM_GTS12!$E$536</f>
        <v>2.5</v>
      </c>
      <c r="BM22" s="543" t="n">
        <f aca="false">PIACENZIAN_PARAM_GTS12!$E$528</f>
        <v>5.325</v>
      </c>
      <c r="BN22" s="542" t="n">
        <f aca="false">PIACENZIAN_PARAM_GTS12!$E$537</f>
        <v>9.2</v>
      </c>
      <c r="BO22" s="523" t="n">
        <f aca="false">$M22-BN22+$K22</f>
        <v>20.8</v>
      </c>
      <c r="BP22" s="544" t="n">
        <f aca="false">$M22 - BM22 + (($K22) + ($L22))/2</f>
        <v>34.675</v>
      </c>
      <c r="BQ22" s="523" t="n">
        <f aca="false">$M22-BL22+$L22</f>
        <v>47.5</v>
      </c>
      <c r="BR22" s="545" t="n">
        <f aca="false">BQ22-BO22</f>
        <v>26.7</v>
      </c>
      <c r="BS22" s="546" t="e">
        <f aca="false">PIACENZIAN_PARAM_GTS12!$E$346</f>
        <v>#N/A</v>
      </c>
      <c r="BT22" s="547" t="e">
        <f aca="false">PIACENZIAN_PARAM_GTS12!$E$336</f>
        <v>#N/A</v>
      </c>
      <c r="BU22" s="546" t="e">
        <f aca="false">PIACENZIAN_PARAM_GTS12!$E$347</f>
        <v>#N/A</v>
      </c>
      <c r="BV22" s="548" t="e">
        <f aca="false">$M22-BU22+$K22</f>
        <v>#N/A</v>
      </c>
      <c r="BW22" s="549" t="e">
        <f aca="false">$M22 - BT22 + (($K22) + ($L22))/2</f>
        <v>#N/A</v>
      </c>
      <c r="BX22" s="548" t="e">
        <f aca="false">$M22-BS22+$L22</f>
        <v>#N/A</v>
      </c>
      <c r="BY22" s="550" t="e">
        <f aca="false">BX22-BV22</f>
        <v>#N/A</v>
      </c>
      <c r="BZ22" s="546" t="n">
        <f aca="false">PIACENZIAN_PARAM_GTS12!$E$380</f>
        <v>-1</v>
      </c>
      <c r="CA22" s="547" t="n">
        <f aca="false">PIACENZIAN_PARAM_GTS12!$E$379</f>
        <v>-1</v>
      </c>
      <c r="CB22" s="546" t="n">
        <f aca="false">PIACENZIAN_PARAM_GTS12!$E$381</f>
        <v>-1</v>
      </c>
      <c r="CC22" s="548" t="n">
        <f aca="false">$M22-CB22+$K22</f>
        <v>31</v>
      </c>
      <c r="CD22" s="549" t="n">
        <f aca="false">$M22 - CA22 + (($K22) + ($L22))/2</f>
        <v>41</v>
      </c>
      <c r="CE22" s="548" t="n">
        <f aca="false">$M22-BZ22+$L22</f>
        <v>51</v>
      </c>
      <c r="CF22" s="550" t="n">
        <f aca="false">CE22-CC22</f>
        <v>20</v>
      </c>
      <c r="CG22" s="546" t="n">
        <f aca="false">PIACENZIAN_PARAM_GTS12!$E$403</f>
        <v>0</v>
      </c>
      <c r="CH22" s="547" t="n">
        <f aca="false">PIACENZIAN_PARAM_GTS12!$E$402</f>
        <v>0</v>
      </c>
      <c r="CI22" s="546" t="n">
        <f aca="false">PIACENZIAN_PARAM_GTS12!$E$404</f>
        <v>0</v>
      </c>
      <c r="CJ22" s="548" t="n">
        <f aca="false">$M22-CI22+$K22</f>
        <v>30</v>
      </c>
      <c r="CK22" s="549" t="n">
        <f aca="false">$M22 - CH22 + (($K22) + ($L22))/2</f>
        <v>40</v>
      </c>
      <c r="CL22" s="548" t="n">
        <f aca="false">$M22-CG22+$L22</f>
        <v>50</v>
      </c>
      <c r="CM22" s="550" t="n">
        <f aca="false">CL22-CJ22</f>
        <v>20</v>
      </c>
      <c r="CN22" s="542" t="n">
        <f aca="false">PIACENZIAN_PARAM_GTS12!$E$426</f>
        <v>-1</v>
      </c>
      <c r="CO22" s="543" t="n">
        <f aca="false">PIACENZIAN_PARAM_GTS12!$E$425</f>
        <v>-1</v>
      </c>
      <c r="CP22" s="542" t="n">
        <f aca="false">PIACENZIAN_PARAM_GTS12!$E$427</f>
        <v>-1</v>
      </c>
      <c r="CQ22" s="523" t="n">
        <f aca="false">$M22-CP22+$K22</f>
        <v>31</v>
      </c>
      <c r="CR22" s="544" t="n">
        <f aca="false">$M22 - CO22 + (($K22) + ($L22))/2</f>
        <v>41</v>
      </c>
      <c r="CS22" s="523" t="n">
        <f aca="false">$M22-CN22+$L22</f>
        <v>51</v>
      </c>
      <c r="CT22" s="545" t="n">
        <f aca="false">CS22-CQ22</f>
        <v>20</v>
      </c>
      <c r="CU22" s="546" t="n">
        <f aca="false">PIACENZIAN_PARAM_GTS12!$E$449</f>
        <v>-1</v>
      </c>
      <c r="CV22" s="547" t="n">
        <f aca="false">PIACENZIAN_PARAM_GTS12!$E$448</f>
        <v>-1</v>
      </c>
      <c r="CW22" s="546" t="n">
        <f aca="false">PIACENZIAN_PARAM_GTS12!$E$450</f>
        <v>-1</v>
      </c>
      <c r="CX22" s="548" t="n">
        <f aca="false">$M22-CW22+$K22</f>
        <v>31</v>
      </c>
      <c r="CY22" s="549" t="n">
        <f aca="false">$M22 - CV22 + (($K22) + ($L22))/2</f>
        <v>41</v>
      </c>
      <c r="CZ22" s="548" t="n">
        <f aca="false">$M22-CU22+$L22</f>
        <v>51</v>
      </c>
      <c r="DA22" s="550" t="n">
        <f aca="false">CZ22-CX22</f>
        <v>20</v>
      </c>
      <c r="DB22" s="542" t="n">
        <f aca="false">PIACENZIAN_PARAM_GTS12!$E$489</f>
        <v>-60.5</v>
      </c>
      <c r="DC22" s="543" t="n">
        <f aca="false">PIACENZIAN_PARAM_GTS12!$E$481</f>
        <v>-7.97440475</v>
      </c>
      <c r="DD22" s="542" t="n">
        <f aca="false">PIACENZIAN_PARAM_GTS12!$E$490</f>
        <v>8.714286</v>
      </c>
      <c r="DE22" s="523" t="n">
        <f aca="false">$M22-DD22+$K22</f>
        <v>21.285714</v>
      </c>
      <c r="DF22" s="544" t="n">
        <f aca="false">$M22 - DC22 + (($K22) + ($L22))/2</f>
        <v>47.97440475</v>
      </c>
      <c r="DG22" s="523" t="n">
        <f aca="false">$M22-DB22+$L22</f>
        <v>110.5</v>
      </c>
      <c r="DH22" s="545" t="n">
        <f aca="false">DG22-DE22</f>
        <v>89.214286</v>
      </c>
      <c r="DI22" s="595" t="n">
        <f aca="false">PIACENZIAN_PARAM_GTS12!$E$572</f>
        <v>-75.5</v>
      </c>
      <c r="DJ22" s="596" t="n">
        <f aca="false">PIACENZIAN_PARAM_GTS12!$E$567</f>
        <v>-20.3814102564102</v>
      </c>
      <c r="DK22" s="595" t="n">
        <f aca="false">PIACENZIAN_PARAM_GTS12!$E$573</f>
        <v>21.5833333333334</v>
      </c>
      <c r="DL22" s="597" t="n">
        <f aca="false">$M22-DK22+$K22</f>
        <v>8.41666666666664</v>
      </c>
      <c r="DM22" s="598" t="n">
        <f aca="false">$M22 - DJ22 + (($K22) + ($L22))/2</f>
        <v>60.3814102564103</v>
      </c>
      <c r="DN22" s="597" t="n">
        <f aca="false">$M22-DI22+$L22</f>
        <v>125.5</v>
      </c>
      <c r="DO22" s="599" t="n">
        <f aca="false">DN22-DL22</f>
        <v>117.083333333333</v>
      </c>
    </row>
  </sheetData>
  <mergeCells count="75">
    <mergeCell ref="B1:N1"/>
    <mergeCell ref="O1:AB1"/>
    <mergeCell ref="AC1:BD1"/>
    <mergeCell ref="BE1:BR1"/>
    <mergeCell ref="BS1:BY1"/>
    <mergeCell ref="BZ1:DH1"/>
    <mergeCell ref="DI1:DO1"/>
    <mergeCell ref="B2:B4"/>
    <mergeCell ref="C2:C4"/>
    <mergeCell ref="D2:D4"/>
    <mergeCell ref="E2:E4"/>
    <mergeCell ref="F2:I3"/>
    <mergeCell ref="J2:L3"/>
    <mergeCell ref="M2:M4"/>
    <mergeCell ref="N2:N4"/>
    <mergeCell ref="O2:U2"/>
    <mergeCell ref="V2:AB2"/>
    <mergeCell ref="AC2:AI2"/>
    <mergeCell ref="AJ2:AP2"/>
    <mergeCell ref="AQ2:AW2"/>
    <mergeCell ref="AX2:BD2"/>
    <mergeCell ref="BE2:BK2"/>
    <mergeCell ref="BL2:BR2"/>
    <mergeCell ref="BS2:BY2"/>
    <mergeCell ref="BZ2:CF2"/>
    <mergeCell ref="CG2:CM2"/>
    <mergeCell ref="CN2:CT2"/>
    <mergeCell ref="CU2:DA2"/>
    <mergeCell ref="DB2:DH2"/>
    <mergeCell ref="DI2:DO2"/>
    <mergeCell ref="O3:Q3"/>
    <mergeCell ref="R3:T3"/>
    <mergeCell ref="U3:U4"/>
    <mergeCell ref="V3:X3"/>
    <mergeCell ref="Y3:AA3"/>
    <mergeCell ref="AB3:AB4"/>
    <mergeCell ref="AC3:AE3"/>
    <mergeCell ref="AF3:AH3"/>
    <mergeCell ref="AI3:AI4"/>
    <mergeCell ref="AJ3:AL3"/>
    <mergeCell ref="AM3:AO3"/>
    <mergeCell ref="AP3:AP4"/>
    <mergeCell ref="AQ3:AS3"/>
    <mergeCell ref="AT3:AV3"/>
    <mergeCell ref="AW3:AW4"/>
    <mergeCell ref="AX3:AZ3"/>
    <mergeCell ref="BA3:BC3"/>
    <mergeCell ref="BD3:BD4"/>
    <mergeCell ref="BE3:BG3"/>
    <mergeCell ref="BH3:BJ3"/>
    <mergeCell ref="BK3:BK4"/>
    <mergeCell ref="BL3:BN3"/>
    <mergeCell ref="BO3:BQ3"/>
    <mergeCell ref="BR3:BR4"/>
    <mergeCell ref="BS3:BU3"/>
    <mergeCell ref="BV3:BX3"/>
    <mergeCell ref="BY3:BY4"/>
    <mergeCell ref="BZ3:CB3"/>
    <mergeCell ref="CC3:CE3"/>
    <mergeCell ref="CF3:CF4"/>
    <mergeCell ref="CG3:CI3"/>
    <mergeCell ref="CJ3:CL3"/>
    <mergeCell ref="CM3:CM4"/>
    <mergeCell ref="CN3:CP3"/>
    <mergeCell ref="CQ3:CS3"/>
    <mergeCell ref="CT3:CT4"/>
    <mergeCell ref="CU3:CW3"/>
    <mergeCell ref="CX3:CZ3"/>
    <mergeCell ref="DA3:DA4"/>
    <mergeCell ref="DB3:DD3"/>
    <mergeCell ref="DE3:DG3"/>
    <mergeCell ref="DH3:DH4"/>
    <mergeCell ref="DI3:DK3"/>
    <mergeCell ref="DL3:DN3"/>
    <mergeCell ref="DO3:DO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9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34" activeCellId="0" sqref="D34"/>
    </sheetView>
  </sheetViews>
  <sheetFormatPr defaultRowHeight="15"/>
  <cols>
    <col collapsed="false" hidden="false" max="1" min="1" style="0" width="61.165991902834"/>
    <col collapsed="false" hidden="false" max="1025" min="2" style="0" width="10.6032388663968"/>
  </cols>
  <sheetData>
    <row r="1" customFormat="false" ht="21" hidden="false" customHeight="false" outlineLevel="0" collapsed="false">
      <c r="A1" s="3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3" customFormat="false" ht="15" hidden="false" customHeight="false" outlineLevel="0" collapsed="false">
      <c r="A3" s="4" t="s">
        <v>54</v>
      </c>
      <c r="B3" s="5"/>
      <c r="C3" s="5"/>
      <c r="D3" s="5"/>
      <c r="E3" s="5"/>
      <c r="F3" s="5"/>
      <c r="G3" s="5"/>
      <c r="H3" s="5"/>
    </row>
    <row r="4" customFormat="false" ht="15" hidden="false" customHeight="true" outlineLevel="0" collapsed="false">
      <c r="A4" s="6" t="s">
        <v>55</v>
      </c>
      <c r="B4" s="7"/>
      <c r="C4" s="7"/>
      <c r="D4" s="8" t="s">
        <v>56</v>
      </c>
      <c r="E4" s="8"/>
      <c r="F4" s="8"/>
      <c r="G4" s="8"/>
      <c r="H4" s="8"/>
    </row>
    <row r="5" customFormat="false" ht="15" hidden="false" customHeight="false" outlineLevel="0" collapsed="false">
      <c r="A5" s="6"/>
      <c r="B5" s="9"/>
      <c r="C5" s="9"/>
      <c r="D5" s="8" t="s">
        <v>57</v>
      </c>
      <c r="E5" s="8"/>
      <c r="F5" s="8"/>
      <c r="G5" s="8"/>
      <c r="H5" s="8"/>
    </row>
    <row r="6" customFormat="false" ht="15" hidden="false" customHeight="false" outlineLevel="0" collapsed="false">
      <c r="A6" s="6"/>
      <c r="B6" s="10"/>
      <c r="C6" s="10"/>
      <c r="D6" s="8" t="s">
        <v>58</v>
      </c>
      <c r="E6" s="8"/>
      <c r="F6" s="8"/>
      <c r="G6" s="8"/>
      <c r="H6" s="8"/>
    </row>
    <row r="7" customFormat="false" ht="15" hidden="false" customHeight="false" outlineLevel="0" collapsed="false">
      <c r="A7" s="6"/>
      <c r="B7" s="11" t="s">
        <v>59</v>
      </c>
      <c r="C7" s="11"/>
      <c r="D7" s="8" t="s">
        <v>60</v>
      </c>
      <c r="E7" s="8"/>
      <c r="F7" s="8"/>
      <c r="G7" s="8"/>
      <c r="H7" s="8"/>
    </row>
    <row r="8" customFormat="false" ht="15.75" hidden="false" customHeight="false" outlineLevel="0" collapsed="false">
      <c r="A8" s="6"/>
      <c r="B8" s="12" t="s">
        <v>61</v>
      </c>
      <c r="C8" s="12"/>
      <c r="D8" s="13" t="s">
        <v>62</v>
      </c>
      <c r="E8" s="13"/>
      <c r="F8" s="13"/>
      <c r="G8" s="13"/>
      <c r="H8" s="13"/>
    </row>
    <row r="9" customFormat="false" ht="15" hidden="false" customHeight="true" outlineLevel="0" collapsed="false">
      <c r="A9" s="14" t="s">
        <v>63</v>
      </c>
      <c r="B9" s="15" t="s">
        <v>59</v>
      </c>
      <c r="C9" s="15"/>
      <c r="D9" s="8" t="s">
        <v>60</v>
      </c>
      <c r="E9" s="8"/>
      <c r="F9" s="8"/>
      <c r="G9" s="8"/>
      <c r="H9" s="8"/>
    </row>
    <row r="10" customFormat="false" ht="15" hidden="false" customHeight="false" outlineLevel="0" collapsed="false">
      <c r="A10" s="14"/>
      <c r="B10" s="16" t="s">
        <v>61</v>
      </c>
      <c r="C10" s="16"/>
      <c r="D10" s="8" t="s">
        <v>62</v>
      </c>
      <c r="E10" s="8"/>
      <c r="F10" s="8"/>
      <c r="G10" s="8"/>
      <c r="H10" s="8"/>
    </row>
    <row r="11" customFormat="false" ht="15" hidden="false" customHeight="false" outlineLevel="0" collapsed="false">
      <c r="A11" s="14"/>
      <c r="B11" s="17" t="s">
        <v>64</v>
      </c>
      <c r="C11" s="17"/>
      <c r="D11" s="8" t="s">
        <v>65</v>
      </c>
      <c r="E11" s="8"/>
      <c r="F11" s="8"/>
      <c r="G11" s="8"/>
      <c r="H11" s="8"/>
    </row>
    <row r="12" customFormat="false" ht="15" hidden="false" customHeight="false" outlineLevel="0" collapsed="false">
      <c r="A12" s="14"/>
      <c r="B12" s="18" t="s">
        <v>66</v>
      </c>
      <c r="C12" s="18"/>
      <c r="D12" s="8" t="s">
        <v>67</v>
      </c>
      <c r="E12" s="8"/>
      <c r="F12" s="8"/>
      <c r="G12" s="8"/>
      <c r="H12" s="8"/>
    </row>
    <row r="13" customFormat="false" ht="15.75" hidden="false" customHeight="false" outlineLevel="0" collapsed="false">
      <c r="A13" s="14"/>
      <c r="B13" s="19"/>
      <c r="C13" s="19"/>
      <c r="D13" s="13" t="s">
        <v>68</v>
      </c>
      <c r="E13" s="13"/>
      <c r="F13" s="13"/>
      <c r="G13" s="13"/>
      <c r="H13" s="13"/>
    </row>
    <row r="14" customFormat="false" ht="15" hidden="false" customHeight="true" outlineLevel="0" collapsed="false">
      <c r="A14" s="14" t="s">
        <v>69</v>
      </c>
      <c r="B14" s="15" t="s">
        <v>59</v>
      </c>
      <c r="C14" s="15"/>
      <c r="D14" s="8" t="s">
        <v>70</v>
      </c>
      <c r="E14" s="8"/>
      <c r="F14" s="8"/>
      <c r="G14" s="8"/>
      <c r="H14" s="8"/>
    </row>
    <row r="15" customFormat="false" ht="15" hidden="false" customHeight="false" outlineLevel="0" collapsed="false">
      <c r="A15" s="14"/>
      <c r="B15" s="16" t="s">
        <v>61</v>
      </c>
      <c r="C15" s="16"/>
      <c r="D15" s="8" t="s">
        <v>62</v>
      </c>
      <c r="E15" s="8"/>
      <c r="F15" s="8"/>
      <c r="G15" s="8"/>
      <c r="H15" s="8"/>
    </row>
    <row r="16" customFormat="false" ht="15" hidden="false" customHeight="false" outlineLevel="0" collapsed="false">
      <c r="A16" s="14"/>
      <c r="B16" s="17" t="s">
        <v>64</v>
      </c>
      <c r="C16" s="17"/>
      <c r="D16" s="8" t="s">
        <v>65</v>
      </c>
      <c r="E16" s="8"/>
      <c r="F16" s="8"/>
      <c r="G16" s="8"/>
      <c r="H16" s="8"/>
    </row>
    <row r="17" customFormat="false" ht="15" hidden="false" customHeight="false" outlineLevel="0" collapsed="false">
      <c r="A17" s="14"/>
      <c r="B17" s="18" t="s">
        <v>66</v>
      </c>
      <c r="C17" s="18"/>
      <c r="D17" s="8" t="s">
        <v>71</v>
      </c>
      <c r="E17" s="8"/>
      <c r="F17" s="8"/>
      <c r="G17" s="8"/>
      <c r="H17" s="8"/>
    </row>
    <row r="18" customFormat="false" ht="15.75" hidden="false" customHeight="false" outlineLevel="0" collapsed="false">
      <c r="A18" s="14"/>
      <c r="B18" s="19"/>
      <c r="C18" s="19"/>
      <c r="D18" s="13" t="s">
        <v>68</v>
      </c>
      <c r="E18" s="13"/>
      <c r="F18" s="13"/>
      <c r="G18" s="13"/>
      <c r="H18" s="13"/>
    </row>
    <row r="19" customFormat="false" ht="15" hidden="false" customHeight="true" outlineLevel="0" collapsed="false">
      <c r="A19" s="14" t="s">
        <v>72</v>
      </c>
      <c r="B19" s="20" t="s">
        <v>73</v>
      </c>
      <c r="C19" s="20"/>
      <c r="D19" s="8" t="s">
        <v>74</v>
      </c>
      <c r="E19" s="8"/>
      <c r="F19" s="8"/>
      <c r="G19" s="8"/>
      <c r="H19" s="8"/>
    </row>
    <row r="20" customFormat="false" ht="15" hidden="false" customHeight="false" outlineLevel="0" collapsed="false">
      <c r="A20" s="14"/>
      <c r="B20" s="16" t="s">
        <v>61</v>
      </c>
      <c r="C20" s="16"/>
      <c r="D20" s="8" t="s">
        <v>62</v>
      </c>
      <c r="E20" s="8"/>
      <c r="F20" s="8"/>
      <c r="G20" s="8"/>
      <c r="H20" s="8"/>
    </row>
    <row r="21" customFormat="false" ht="15" hidden="false" customHeight="false" outlineLevel="0" collapsed="false">
      <c r="A21" s="14"/>
      <c r="B21" s="11" t="s">
        <v>59</v>
      </c>
      <c r="C21" s="11"/>
      <c r="D21" s="8" t="s">
        <v>60</v>
      </c>
      <c r="E21" s="8"/>
      <c r="F21" s="8"/>
      <c r="G21" s="8"/>
      <c r="H21" s="8"/>
    </row>
    <row r="22" customFormat="false" ht="15.75" hidden="false" customHeight="false" outlineLevel="0" collapsed="false">
      <c r="A22" s="14"/>
      <c r="B22" s="19"/>
      <c r="C22" s="19"/>
      <c r="D22" s="13" t="s">
        <v>68</v>
      </c>
      <c r="E22" s="13"/>
      <c r="F22" s="13"/>
      <c r="G22" s="13"/>
      <c r="H22" s="13"/>
    </row>
    <row r="25" customFormat="false" ht="21" hidden="false" customHeight="false" outlineLevel="0" collapsed="false">
      <c r="A25" s="3" t="s">
        <v>75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7" customFormat="false" ht="15" hidden="false" customHeight="false" outlineLevel="0" collapsed="false">
      <c r="A27" s="21" t="s">
        <v>76</v>
      </c>
      <c r="B27" s="21"/>
      <c r="C27" s="21"/>
      <c r="D27" s="21"/>
      <c r="E27" s="21"/>
    </row>
    <row r="28" customFormat="false" ht="15" hidden="false" customHeight="false" outlineLevel="0" collapsed="false">
      <c r="A28" s="21" t="s">
        <v>77</v>
      </c>
      <c r="B28" s="21"/>
      <c r="C28" s="21"/>
      <c r="D28" s="21"/>
      <c r="E28" s="21"/>
    </row>
    <row r="29" customFormat="false" ht="15" hidden="false" customHeight="false" outlineLevel="0" collapsed="false">
      <c r="A29" s="21" t="s">
        <v>78</v>
      </c>
      <c r="B29" s="21"/>
      <c r="C29" s="21"/>
      <c r="D29" s="21"/>
      <c r="E29" s="21"/>
    </row>
  </sheetData>
  <mergeCells count="47">
    <mergeCell ref="A1:AB1"/>
    <mergeCell ref="A4:A8"/>
    <mergeCell ref="B4:C4"/>
    <mergeCell ref="D4:H4"/>
    <mergeCell ref="B5:C5"/>
    <mergeCell ref="D5:H5"/>
    <mergeCell ref="B6:C6"/>
    <mergeCell ref="D6:H6"/>
    <mergeCell ref="B7:C7"/>
    <mergeCell ref="D7:H7"/>
    <mergeCell ref="B8:C8"/>
    <mergeCell ref="D8:H8"/>
    <mergeCell ref="A9:A13"/>
    <mergeCell ref="B9:C9"/>
    <mergeCell ref="D9:H9"/>
    <mergeCell ref="B10:C10"/>
    <mergeCell ref="D10:H10"/>
    <mergeCell ref="B11:C11"/>
    <mergeCell ref="D11:H11"/>
    <mergeCell ref="B12:C12"/>
    <mergeCell ref="D12:H12"/>
    <mergeCell ref="B13:C13"/>
    <mergeCell ref="D13:H13"/>
    <mergeCell ref="A14:A18"/>
    <mergeCell ref="B14:C14"/>
    <mergeCell ref="D14:H14"/>
    <mergeCell ref="B15:C15"/>
    <mergeCell ref="D15:H15"/>
    <mergeCell ref="B16:C16"/>
    <mergeCell ref="D16:H16"/>
    <mergeCell ref="B17:C17"/>
    <mergeCell ref="D17:H17"/>
    <mergeCell ref="B18:C18"/>
    <mergeCell ref="D18:H18"/>
    <mergeCell ref="A19:A22"/>
    <mergeCell ref="B19:C19"/>
    <mergeCell ref="D19:H19"/>
    <mergeCell ref="B20:C20"/>
    <mergeCell ref="D20:H20"/>
    <mergeCell ref="B21:C21"/>
    <mergeCell ref="D21:H21"/>
    <mergeCell ref="B22:C22"/>
    <mergeCell ref="D22:H22"/>
    <mergeCell ref="A25:AB25"/>
    <mergeCell ref="A27:E27"/>
    <mergeCell ref="A28:E28"/>
    <mergeCell ref="A29:E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O28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M3" activeCellId="0" sqref="M3"/>
    </sheetView>
  </sheetViews>
  <sheetFormatPr defaultRowHeight="15"/>
  <cols>
    <col collapsed="false" hidden="false" max="1" min="1" style="0" width="10.6032388663968"/>
    <col collapsed="false" hidden="false" max="6" min="2" style="22" width="11.4615384615385"/>
    <col collapsed="false" hidden="false" max="7" min="7" style="0" width="11.4615384615385"/>
    <col collapsed="false" hidden="false" max="9" min="8" style="22" width="11.4615384615385"/>
    <col collapsed="false" hidden="false" max="10" min="10" style="22" width="15.1052631578947"/>
    <col collapsed="false" hidden="false" max="11" min="11" style="22" width="15.4251012145749"/>
    <col collapsed="false" hidden="false" max="33" min="12" style="22" width="11.4615384615385"/>
    <col collapsed="false" hidden="true" max="40" min="34" style="22" width="0"/>
    <col collapsed="false" hidden="false" max="42" min="41" style="22" width="11.4615384615385"/>
    <col collapsed="false" hidden="true" max="44" min="43" style="22" width="0"/>
    <col collapsed="false" hidden="false" max="45" min="45" style="22" width="11.4615384615385"/>
    <col collapsed="false" hidden="true" max="47" min="46" style="22" width="0"/>
    <col collapsed="false" hidden="false" max="48" min="48" style="22" width="11.4615384615385"/>
    <col collapsed="false" hidden="true" max="50" min="49" style="22" width="0"/>
    <col collapsed="false" hidden="false" max="51" min="51" style="22" width="11.4615384615385"/>
    <col collapsed="false" hidden="true" max="53" min="52" style="22" width="0"/>
    <col collapsed="false" hidden="false" max="54" min="54" style="22" width="11.4615384615385"/>
    <col collapsed="false" hidden="true" max="56" min="55" style="22" width="0"/>
    <col collapsed="false" hidden="false" max="57" min="57" style="22" width="11.4615384615385"/>
    <col collapsed="false" hidden="true" max="59" min="58" style="22" width="0"/>
    <col collapsed="false" hidden="false" max="60" min="60" style="22" width="11.4615384615385"/>
    <col collapsed="false" hidden="true" max="62" min="61" style="22" width="0"/>
    <col collapsed="false" hidden="false" max="63" min="63" style="22" width="11.4615384615385"/>
    <col collapsed="false" hidden="true" max="65" min="64" style="22" width="0"/>
    <col collapsed="false" hidden="false" max="68" min="66" style="22" width="11.4615384615385"/>
    <col collapsed="false" hidden="false" max="69" min="69" style="0" width="11.4615384615385"/>
    <col collapsed="false" hidden="false" max="75" min="70" style="22" width="11.4615384615385"/>
    <col collapsed="false" hidden="false" max="77" min="76" style="0" width="10.6032388663968"/>
    <col collapsed="false" hidden="false" max="78" min="78" style="23" width="11.4615384615385"/>
    <col collapsed="false" hidden="false" max="79" min="79" style="0" width="10.6032388663968"/>
    <col collapsed="false" hidden="false" max="80" min="80" style="23" width="11.4615384615385"/>
    <col collapsed="false" hidden="false" max="81" min="81" style="0" width="10.6032388663968"/>
    <col collapsed="false" hidden="false" max="82" min="82" style="23" width="11.4615384615385"/>
    <col collapsed="false" hidden="false" max="83" min="83" style="0" width="10.6032388663968"/>
    <col collapsed="false" hidden="false" max="88" min="84" style="23" width="11.4615384615385"/>
    <col collapsed="false" hidden="false" max="89" min="89" style="0" width="10.6032388663968"/>
    <col collapsed="false" hidden="false" max="90" min="90" style="0" width="9.74898785425101"/>
    <col collapsed="false" hidden="false" max="91" min="91" style="0" width="8.46153846153846"/>
    <col collapsed="false" hidden="false" max="92" min="92" style="0" width="10.0688259109312"/>
    <col collapsed="false" hidden="false" max="93" min="93" style="0" width="8.89068825910931"/>
    <col collapsed="false" hidden="false" max="1025" min="94" style="0" width="10.6032388663968"/>
  </cols>
  <sheetData>
    <row r="1" s="24" customFormat="true" ht="66" hidden="false" customHeight="true" outlineLevel="0" collapsed="false">
      <c r="B1" s="25" t="s">
        <v>59</v>
      </c>
      <c r="C1" s="25"/>
      <c r="D1" s="25"/>
      <c r="E1" s="25"/>
      <c r="F1" s="25"/>
      <c r="H1" s="26" t="s">
        <v>79</v>
      </c>
      <c r="I1" s="26"/>
      <c r="J1" s="26"/>
      <c r="K1" s="26"/>
      <c r="L1" s="27"/>
      <c r="M1" s="26" t="s">
        <v>79</v>
      </c>
      <c r="N1" s="26"/>
      <c r="O1" s="26"/>
      <c r="P1" s="27"/>
      <c r="Q1" s="26" t="s">
        <v>79</v>
      </c>
      <c r="R1" s="26"/>
      <c r="S1" s="26"/>
      <c r="T1" s="26"/>
      <c r="U1" s="26"/>
      <c r="V1" s="26"/>
      <c r="W1" s="26"/>
      <c r="X1" s="27"/>
      <c r="Y1" s="26" t="s">
        <v>79</v>
      </c>
      <c r="Z1" s="26"/>
      <c r="AA1" s="26"/>
      <c r="AB1" s="27"/>
      <c r="AC1" s="26" t="s">
        <v>80</v>
      </c>
      <c r="AD1" s="26"/>
      <c r="AE1" s="26"/>
      <c r="AF1" s="26"/>
      <c r="AG1" s="28"/>
      <c r="AH1" s="26" t="s">
        <v>81</v>
      </c>
      <c r="AI1" s="26"/>
      <c r="AJ1" s="26"/>
      <c r="AK1" s="26"/>
      <c r="AL1" s="26"/>
      <c r="AM1" s="26"/>
      <c r="AN1" s="26"/>
      <c r="AO1" s="28"/>
      <c r="AP1" s="26" t="s">
        <v>82</v>
      </c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9"/>
      <c r="BO1" s="26" t="s">
        <v>83</v>
      </c>
      <c r="BP1" s="26"/>
      <c r="BR1" s="26" t="s">
        <v>83</v>
      </c>
      <c r="BS1" s="26"/>
      <c r="BT1" s="28"/>
      <c r="BU1" s="28"/>
      <c r="BV1" s="30" t="s">
        <v>80</v>
      </c>
      <c r="BW1" s="30"/>
      <c r="BY1" s="31" t="s">
        <v>82</v>
      </c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L1" s="32" t="s">
        <v>84</v>
      </c>
      <c r="CM1" s="32"/>
      <c r="CN1" s="32"/>
      <c r="CO1" s="32"/>
    </row>
    <row r="2" customFormat="false" ht="75.75" hidden="false" customHeight="true" outlineLevel="0" collapsed="false">
      <c r="A2" s="24"/>
      <c r="B2" s="33" t="s">
        <v>85</v>
      </c>
      <c r="C2" s="33"/>
      <c r="D2" s="33"/>
      <c r="E2" s="34" t="s">
        <v>86</v>
      </c>
      <c r="F2" s="34"/>
      <c r="H2" s="35" t="s">
        <v>87</v>
      </c>
      <c r="I2" s="35"/>
      <c r="J2" s="34" t="s">
        <v>88</v>
      </c>
      <c r="K2" s="34"/>
      <c r="L2" s="27"/>
      <c r="M2" s="36" t="s">
        <v>89</v>
      </c>
      <c r="N2" s="36"/>
      <c r="O2" s="36"/>
      <c r="P2" s="27"/>
      <c r="Q2" s="35" t="s">
        <v>90</v>
      </c>
      <c r="R2" s="35"/>
      <c r="S2" s="35"/>
      <c r="T2" s="35"/>
      <c r="U2" s="35"/>
      <c r="V2" s="34" t="s">
        <v>91</v>
      </c>
      <c r="W2" s="34"/>
      <c r="X2" s="27"/>
      <c r="Y2" s="36" t="s">
        <v>92</v>
      </c>
      <c r="Z2" s="36"/>
      <c r="AA2" s="36"/>
      <c r="AB2" s="27"/>
      <c r="AC2" s="37" t="s">
        <v>93</v>
      </c>
      <c r="AD2" s="37"/>
      <c r="AE2" s="37"/>
      <c r="AF2" s="37"/>
      <c r="AG2" s="38"/>
      <c r="AH2" s="37" t="s">
        <v>94</v>
      </c>
      <c r="AI2" s="37"/>
      <c r="AJ2" s="37"/>
      <c r="AK2" s="37"/>
      <c r="AL2" s="37"/>
      <c r="AM2" s="37"/>
      <c r="AN2" s="37"/>
      <c r="AO2" s="38"/>
      <c r="AP2" s="39" t="s">
        <v>95</v>
      </c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29"/>
      <c r="BO2" s="34" t="s">
        <v>96</v>
      </c>
      <c r="BP2" s="34"/>
      <c r="BR2" s="35" t="s">
        <v>97</v>
      </c>
      <c r="BS2" s="35"/>
      <c r="BT2" s="38"/>
      <c r="BU2" s="38"/>
      <c r="BV2" s="40" t="s">
        <v>98</v>
      </c>
      <c r="BW2" s="40"/>
      <c r="BY2" s="41" t="s">
        <v>99</v>
      </c>
      <c r="BZ2" s="41"/>
      <c r="CA2" s="41"/>
      <c r="CB2" s="41"/>
      <c r="CC2" s="41"/>
      <c r="CD2" s="41"/>
      <c r="CE2" s="41"/>
      <c r="CF2" s="41"/>
      <c r="CG2" s="42" t="s">
        <v>100</v>
      </c>
      <c r="CH2" s="42"/>
      <c r="CI2" s="42"/>
      <c r="CJ2" s="42"/>
      <c r="CL2" s="34" t="s">
        <v>101</v>
      </c>
      <c r="CM2" s="34"/>
      <c r="CN2" s="34"/>
      <c r="CO2" s="34"/>
    </row>
    <row r="3" s="43" customFormat="true" ht="177" hidden="false" customHeight="true" outlineLevel="0" collapsed="false">
      <c r="B3" s="44" t="s">
        <v>102</v>
      </c>
      <c r="C3" s="45" t="s">
        <v>103</v>
      </c>
      <c r="D3" s="46" t="s">
        <v>104</v>
      </c>
      <c r="E3" s="47" t="s">
        <v>102</v>
      </c>
      <c r="F3" s="48" t="s">
        <v>105</v>
      </c>
      <c r="H3" s="44" t="s">
        <v>102</v>
      </c>
      <c r="I3" s="49" t="s">
        <v>106</v>
      </c>
      <c r="J3" s="50" t="s">
        <v>107</v>
      </c>
      <c r="K3" s="51" t="s">
        <v>108</v>
      </c>
      <c r="L3" s="52"/>
      <c r="M3" s="53" t="s">
        <v>102</v>
      </c>
      <c r="N3" s="54" t="s">
        <v>109</v>
      </c>
      <c r="O3" s="55" t="s">
        <v>110</v>
      </c>
      <c r="P3" s="52"/>
      <c r="Q3" s="56" t="s">
        <v>102</v>
      </c>
      <c r="R3" s="57" t="s">
        <v>111</v>
      </c>
      <c r="S3" s="57" t="s">
        <v>112</v>
      </c>
      <c r="T3" s="57" t="s">
        <v>113</v>
      </c>
      <c r="U3" s="58" t="s">
        <v>114</v>
      </c>
      <c r="V3" s="59" t="s">
        <v>102</v>
      </c>
      <c r="W3" s="60" t="s">
        <v>115</v>
      </c>
      <c r="X3" s="52"/>
      <c r="Y3" s="53" t="s">
        <v>102</v>
      </c>
      <c r="Z3" s="61" t="s">
        <v>116</v>
      </c>
      <c r="AA3" s="62" t="s">
        <v>117</v>
      </c>
      <c r="AB3" s="52"/>
      <c r="AC3" s="47" t="s">
        <v>102</v>
      </c>
      <c r="AD3" s="63" t="s">
        <v>118</v>
      </c>
      <c r="AE3" s="63" t="s">
        <v>119</v>
      </c>
      <c r="AF3" s="64" t="s">
        <v>120</v>
      </c>
      <c r="AG3" s="52"/>
      <c r="AH3" s="65" t="s">
        <v>121</v>
      </c>
      <c r="AI3" s="57" t="s">
        <v>122</v>
      </c>
      <c r="AJ3" s="57" t="s">
        <v>123</v>
      </c>
      <c r="AK3" s="66" t="s">
        <v>124</v>
      </c>
      <c r="AL3" s="65" t="s">
        <v>125</v>
      </c>
      <c r="AM3" s="67" t="s">
        <v>126</v>
      </c>
      <c r="AN3" s="68" t="s">
        <v>127</v>
      </c>
      <c r="AO3" s="52"/>
      <c r="AP3" s="69" t="s">
        <v>128</v>
      </c>
      <c r="AQ3" s="70" t="s">
        <v>129</v>
      </c>
      <c r="AR3" s="70" t="s">
        <v>130</v>
      </c>
      <c r="AS3" s="71" t="s">
        <v>131</v>
      </c>
      <c r="AT3" s="72" t="s">
        <v>132</v>
      </c>
      <c r="AU3" s="73" t="s">
        <v>130</v>
      </c>
      <c r="AV3" s="69" t="s">
        <v>128</v>
      </c>
      <c r="AW3" s="70" t="s">
        <v>129</v>
      </c>
      <c r="AX3" s="70" t="s">
        <v>130</v>
      </c>
      <c r="AY3" s="71" t="s">
        <v>131</v>
      </c>
      <c r="AZ3" s="72" t="s">
        <v>132</v>
      </c>
      <c r="BA3" s="73" t="s">
        <v>130</v>
      </c>
      <c r="BB3" s="69" t="s">
        <v>128</v>
      </c>
      <c r="BC3" s="70" t="s">
        <v>129</v>
      </c>
      <c r="BD3" s="70" t="s">
        <v>130</v>
      </c>
      <c r="BE3" s="71" t="s">
        <v>131</v>
      </c>
      <c r="BF3" s="72" t="s">
        <v>132</v>
      </c>
      <c r="BG3" s="73" t="s">
        <v>130</v>
      </c>
      <c r="BH3" s="69" t="s">
        <v>128</v>
      </c>
      <c r="BI3" s="70" t="s">
        <v>129</v>
      </c>
      <c r="BJ3" s="70" t="s">
        <v>130</v>
      </c>
      <c r="BK3" s="71" t="s">
        <v>131</v>
      </c>
      <c r="BL3" s="74" t="s">
        <v>132</v>
      </c>
      <c r="BM3" s="75" t="s">
        <v>130</v>
      </c>
      <c r="BN3" s="52"/>
      <c r="BO3" s="76" t="s">
        <v>133</v>
      </c>
      <c r="BP3" s="77" t="s">
        <v>134</v>
      </c>
      <c r="BR3" s="78" t="s">
        <v>135</v>
      </c>
      <c r="BS3" s="79" t="s">
        <v>136</v>
      </c>
      <c r="BT3" s="52"/>
      <c r="BU3" s="80"/>
      <c r="BV3" s="81" t="s">
        <v>137</v>
      </c>
      <c r="BW3" s="81" t="s">
        <v>138</v>
      </c>
      <c r="BY3" s="82" t="s">
        <v>128</v>
      </c>
      <c r="BZ3" s="83" t="s">
        <v>131</v>
      </c>
      <c r="CA3" s="82" t="s">
        <v>128</v>
      </c>
      <c r="CB3" s="83" t="s">
        <v>131</v>
      </c>
      <c r="CC3" s="82" t="s">
        <v>128</v>
      </c>
      <c r="CD3" s="83" t="s">
        <v>131</v>
      </c>
      <c r="CE3" s="82" t="s">
        <v>128</v>
      </c>
      <c r="CF3" s="83" t="s">
        <v>131</v>
      </c>
      <c r="CG3" s="84" t="s">
        <v>128</v>
      </c>
      <c r="CH3" s="85" t="s">
        <v>139</v>
      </c>
      <c r="CI3" s="86" t="s">
        <v>140</v>
      </c>
      <c r="CJ3" s="87" t="s">
        <v>141</v>
      </c>
      <c r="CL3" s="84" t="s">
        <v>142</v>
      </c>
      <c r="CM3" s="88" t="s">
        <v>143</v>
      </c>
      <c r="CN3" s="88" t="s">
        <v>144</v>
      </c>
      <c r="CO3" s="89" t="s">
        <v>145</v>
      </c>
    </row>
    <row r="4" customFormat="false" ht="15" hidden="false" customHeight="false" outlineLevel="0" collapsed="false">
      <c r="B4" s="90" t="n">
        <v>0</v>
      </c>
      <c r="C4" s="91" t="n">
        <v>0</v>
      </c>
      <c r="D4" s="92" t="n">
        <v>0</v>
      </c>
      <c r="E4" s="93" t="n">
        <v>0.152634045188916</v>
      </c>
      <c r="F4" s="93" t="n">
        <v>1.26</v>
      </c>
      <c r="H4" s="90" t="n">
        <v>0</v>
      </c>
      <c r="I4" s="91" t="n">
        <v>0</v>
      </c>
      <c r="J4" s="94" t="n">
        <v>0</v>
      </c>
      <c r="K4" s="95" t="n">
        <v>-1.6</v>
      </c>
      <c r="M4" s="96" t="n">
        <v>0</v>
      </c>
      <c r="N4" s="97" t="n">
        <v>0</v>
      </c>
      <c r="O4" s="98" t="n">
        <v>0</v>
      </c>
      <c r="Q4" s="99" t="n">
        <v>9.5</v>
      </c>
      <c r="R4" s="99"/>
      <c r="S4" s="99"/>
      <c r="T4" s="99"/>
      <c r="U4" s="99"/>
      <c r="V4" s="100"/>
      <c r="W4" s="100"/>
      <c r="Y4" s="101" t="n">
        <v>10</v>
      </c>
      <c r="Z4" s="99" t="n">
        <v>-5.2</v>
      </c>
      <c r="AA4" s="101" t="n">
        <v>4</v>
      </c>
      <c r="AC4" s="102" t="n">
        <v>0</v>
      </c>
      <c r="AD4" s="103" t="n">
        <v>54</v>
      </c>
      <c r="AE4" s="103" t="n">
        <v>16.6789559999996</v>
      </c>
      <c r="AF4" s="103" t="n">
        <v>17.571747</v>
      </c>
      <c r="AH4" s="100" t="n">
        <v>9.2</v>
      </c>
      <c r="AI4" s="99" t="n">
        <v>-5.65</v>
      </c>
      <c r="AJ4" s="99" t="n">
        <v>-2.4</v>
      </c>
      <c r="AK4" s="99" t="n">
        <v>-9</v>
      </c>
      <c r="AL4" s="100" t="n">
        <v>-13.27</v>
      </c>
      <c r="AM4" s="100" t="n">
        <v>-4.91</v>
      </c>
      <c r="AN4" s="100" t="n">
        <v>-11.7</v>
      </c>
      <c r="AP4" s="104" t="s">
        <v>146</v>
      </c>
      <c r="AQ4" s="104" t="n">
        <v>140</v>
      </c>
      <c r="AR4" s="104" t="n">
        <v>184.15</v>
      </c>
      <c r="AS4" s="104" t="n">
        <v>500</v>
      </c>
      <c r="AT4" s="104" t="n">
        <v>500</v>
      </c>
      <c r="AU4" s="104" t="n">
        <v>117.916</v>
      </c>
      <c r="AV4" s="104" t="s">
        <v>146</v>
      </c>
      <c r="AW4" s="104" t="n">
        <v>140</v>
      </c>
      <c r="AX4" s="104" t="n">
        <v>184.15</v>
      </c>
      <c r="AY4" s="104" t="n">
        <v>500</v>
      </c>
      <c r="AZ4" s="104" t="n">
        <v>500</v>
      </c>
      <c r="BA4" s="105" t="n">
        <v>117.916</v>
      </c>
      <c r="BB4" s="104" t="s">
        <v>146</v>
      </c>
      <c r="BC4" s="104" t="n">
        <v>140</v>
      </c>
      <c r="BD4" s="104" t="n">
        <v>184.15</v>
      </c>
      <c r="BE4" s="104" t="n">
        <v>500</v>
      </c>
      <c r="BF4" s="104" t="n">
        <v>500</v>
      </c>
      <c r="BG4" s="105" t="n">
        <v>117.916</v>
      </c>
      <c r="BH4" s="104" t="s">
        <v>146</v>
      </c>
      <c r="BI4" s="104" t="n">
        <v>140</v>
      </c>
      <c r="BJ4" s="104" t="n">
        <v>184.15</v>
      </c>
      <c r="BK4" s="104" t="n">
        <v>500</v>
      </c>
      <c r="BL4" s="104" t="n">
        <v>500</v>
      </c>
      <c r="BM4" s="104" t="n">
        <v>117.916</v>
      </c>
      <c r="BN4" s="0"/>
      <c r="BO4" s="106" t="n">
        <v>0</v>
      </c>
      <c r="BP4" s="95" t="n">
        <v>0</v>
      </c>
      <c r="BR4" s="107" t="n">
        <v>0</v>
      </c>
      <c r="BS4" s="108" t="n">
        <v>-1.6</v>
      </c>
      <c r="BT4" s="0"/>
      <c r="BU4" s="109"/>
      <c r="BV4" s="110" t="n">
        <f aca="false">AD4-AE4</f>
        <v>37.3210440000004</v>
      </c>
      <c r="BW4" s="111" t="n">
        <f aca="false">AD4+AF4</f>
        <v>71.571747</v>
      </c>
      <c r="BY4" s="112" t="n">
        <v>0</v>
      </c>
      <c r="BZ4" s="113" t="n">
        <v>-1</v>
      </c>
      <c r="CA4" s="112" t="n">
        <v>0</v>
      </c>
      <c r="CB4" s="113" t="n">
        <v>0</v>
      </c>
      <c r="CC4" s="112" t="n">
        <v>0</v>
      </c>
      <c r="CD4" s="113" t="n">
        <v>-1</v>
      </c>
      <c r="CE4" s="112" t="n">
        <v>0</v>
      </c>
      <c r="CF4" s="113" t="n">
        <v>-1</v>
      </c>
      <c r="CG4" s="100" t="n">
        <v>0</v>
      </c>
      <c r="CH4" s="114" t="n">
        <f aca="false">MIN(BZ4,CB4,CD4,CF4)</f>
        <v>-1</v>
      </c>
      <c r="CI4" s="114" t="n">
        <f aca="false">AVERAGE(BZ4,CB4,CD4,CF4)</f>
        <v>-0.75</v>
      </c>
      <c r="CJ4" s="114" t="n">
        <f aca="false">MAX(BZ4,CB4,CD4,CF4)</f>
        <v>0</v>
      </c>
      <c r="CL4" s="115" t="n">
        <v>0</v>
      </c>
      <c r="CM4" s="115" t="n">
        <v>0</v>
      </c>
      <c r="CN4" s="115" t="n">
        <f aca="false">AVERAGE(CM4,CO4)</f>
        <v>0</v>
      </c>
      <c r="CO4" s="115" t="n">
        <v>0</v>
      </c>
    </row>
    <row r="5" customFormat="false" ht="15" hidden="false" customHeight="false" outlineLevel="0" collapsed="false">
      <c r="B5" s="116" t="n">
        <v>1</v>
      </c>
      <c r="C5" s="91" t="n">
        <v>-17.2454</v>
      </c>
      <c r="D5" s="92" t="n">
        <v>-0.698273</v>
      </c>
      <c r="E5" s="117" t="n">
        <v>0.261658363180998</v>
      </c>
      <c r="F5" s="117" t="n">
        <v>-79.63</v>
      </c>
      <c r="H5" s="116" t="n">
        <v>1</v>
      </c>
      <c r="I5" s="91" t="n">
        <v>-3.3</v>
      </c>
      <c r="J5" s="118" t="n">
        <v>0.005</v>
      </c>
      <c r="K5" s="119" t="n">
        <v>-3.2910569105691</v>
      </c>
      <c r="M5" s="120" t="n">
        <v>1</v>
      </c>
      <c r="N5" s="121" t="n">
        <v>-30.1904</v>
      </c>
      <c r="O5" s="91" t="n">
        <v>-26.6704</v>
      </c>
      <c r="Q5" s="122" t="n">
        <v>9.6</v>
      </c>
      <c r="R5" s="122"/>
      <c r="S5" s="122"/>
      <c r="T5" s="122"/>
      <c r="U5" s="122"/>
      <c r="V5" s="123"/>
      <c r="W5" s="123"/>
      <c r="Y5" s="124" t="n">
        <v>12</v>
      </c>
      <c r="Z5" s="122" t="n">
        <v>6.9</v>
      </c>
      <c r="AA5" s="124" t="n">
        <v>18.8</v>
      </c>
      <c r="AC5" s="125" t="n">
        <v>1</v>
      </c>
      <c r="AD5" s="126" t="n">
        <v>55.8917</v>
      </c>
      <c r="AE5" s="126" t="n">
        <v>19.0871940000004</v>
      </c>
      <c r="AF5" s="126" t="n">
        <v>20.2946939999998</v>
      </c>
      <c r="AH5" s="123" t="n">
        <v>9.3</v>
      </c>
      <c r="AI5" s="122" t="n">
        <v>-5.64</v>
      </c>
      <c r="AJ5" s="122" t="n">
        <v>-2.39</v>
      </c>
      <c r="AK5" s="122" t="n">
        <v>-8.99</v>
      </c>
      <c r="AL5" s="123" t="n">
        <v>-12.81</v>
      </c>
      <c r="AM5" s="123" t="n">
        <v>-4.36</v>
      </c>
      <c r="AN5" s="123" t="n">
        <v>-11.67</v>
      </c>
      <c r="AP5" s="127" t="n">
        <v>0</v>
      </c>
      <c r="AQ5" s="124" t="n">
        <v>0</v>
      </c>
      <c r="AR5" s="124" t="n">
        <v>0</v>
      </c>
      <c r="AS5" s="127" t="n">
        <v>-1</v>
      </c>
      <c r="AT5" s="128" t="n">
        <v>41.2793853251467</v>
      </c>
      <c r="AU5" s="128" t="n">
        <v>9.735</v>
      </c>
      <c r="AV5" s="127" t="n">
        <v>0</v>
      </c>
      <c r="AW5" s="127" t="n">
        <v>0</v>
      </c>
      <c r="AX5" s="124" t="n">
        <v>0</v>
      </c>
      <c r="AY5" s="127" t="n">
        <v>0</v>
      </c>
      <c r="AZ5" s="124" t="n">
        <v>99.854981512263</v>
      </c>
      <c r="BA5" s="124" t="n">
        <v>23.549</v>
      </c>
      <c r="BB5" s="127" t="n">
        <v>0</v>
      </c>
      <c r="BC5" s="127" t="n">
        <v>0</v>
      </c>
      <c r="BD5" s="124" t="n">
        <v>0</v>
      </c>
      <c r="BE5" s="127" t="n">
        <v>-1</v>
      </c>
      <c r="BF5" s="128" t="n">
        <v>75.27392381017</v>
      </c>
      <c r="BG5" s="129" t="n">
        <v>17.752</v>
      </c>
      <c r="BH5" s="127" t="n">
        <v>0</v>
      </c>
      <c r="BI5" s="124" t="n">
        <v>0</v>
      </c>
      <c r="BJ5" s="124" t="n">
        <v>0</v>
      </c>
      <c r="BK5" s="127" t="n">
        <v>-1</v>
      </c>
      <c r="BL5" s="128" t="n">
        <v>123.303877336409</v>
      </c>
      <c r="BM5" s="128" t="n">
        <v>29.079</v>
      </c>
      <c r="BN5" s="0"/>
      <c r="BO5" s="130" t="n">
        <v>0.001</v>
      </c>
      <c r="BP5" s="119" t="n">
        <v>0</v>
      </c>
      <c r="BR5" s="131" t="n">
        <v>0.005</v>
      </c>
      <c r="BS5" s="132" t="n">
        <v>-3.2910569105691</v>
      </c>
      <c r="BT5" s="0"/>
      <c r="BU5" s="109"/>
      <c r="BV5" s="133" t="n">
        <f aca="false">AD5-AE5</f>
        <v>36.8045059999996</v>
      </c>
      <c r="BW5" s="134" t="n">
        <f aca="false">AD5+AF5</f>
        <v>76.1863939999998</v>
      </c>
      <c r="BY5" s="112" t="n">
        <v>0.01</v>
      </c>
      <c r="BZ5" s="113" t="n">
        <v>0</v>
      </c>
      <c r="CA5" s="112" t="n">
        <v>0.01</v>
      </c>
      <c r="CB5" s="113" t="n">
        <v>0</v>
      </c>
      <c r="CC5" s="112" t="n">
        <v>0.01</v>
      </c>
      <c r="CD5" s="113" t="n">
        <v>-120</v>
      </c>
      <c r="CE5" s="112" t="n">
        <v>0.01</v>
      </c>
      <c r="CF5" s="113" t="n">
        <v>0</v>
      </c>
      <c r="CG5" s="123" t="n">
        <v>0.01</v>
      </c>
      <c r="CH5" s="135" t="n">
        <f aca="false">MIN(BZ5,CB5,CD5,CF5)</f>
        <v>-120</v>
      </c>
      <c r="CI5" s="135" t="n">
        <f aca="false">AVERAGE(BZ5,CB5,CD5,CF5)</f>
        <v>-30</v>
      </c>
      <c r="CJ5" s="135" t="n">
        <f aca="false">MAX(BZ5,CB5,CD5,CF5)</f>
        <v>0</v>
      </c>
      <c r="CL5" s="123" t="n">
        <v>1</v>
      </c>
      <c r="CM5" s="123" t="n">
        <v>1.25</v>
      </c>
      <c r="CN5" s="123" t="n">
        <f aca="false">AVERAGE(CM5,CO5)</f>
        <v>1.775</v>
      </c>
      <c r="CO5" s="123" t="n">
        <v>2.3</v>
      </c>
    </row>
    <row r="6" customFormat="false" ht="15" hidden="false" customHeight="false" outlineLevel="0" collapsed="false">
      <c r="B6" s="116" t="n">
        <v>2</v>
      </c>
      <c r="C6" s="91" t="n">
        <v>-10.6013</v>
      </c>
      <c r="D6" s="92" t="n">
        <v>1.00718</v>
      </c>
      <c r="E6" s="117" t="n">
        <v>0.970316430129535</v>
      </c>
      <c r="F6" s="117" t="n">
        <v>-78.92</v>
      </c>
      <c r="H6" s="116" t="n">
        <v>2</v>
      </c>
      <c r="I6" s="91" t="n">
        <v>-33.9104</v>
      </c>
      <c r="J6" s="118" t="n">
        <v>0.01</v>
      </c>
      <c r="K6" s="119" t="n">
        <v>-52.4098765432099</v>
      </c>
      <c r="M6" s="120" t="n">
        <v>2</v>
      </c>
      <c r="N6" s="121" t="n">
        <v>-20.4332</v>
      </c>
      <c r="O6" s="91" t="n">
        <v>-14.1132</v>
      </c>
      <c r="Q6" s="136" t="n">
        <v>9.7</v>
      </c>
      <c r="R6" s="122" t="n">
        <v>-9.1</v>
      </c>
      <c r="S6" s="122" t="n">
        <v>-5.7</v>
      </c>
      <c r="T6" s="122" t="n">
        <v>-2.5</v>
      </c>
      <c r="U6" s="136" t="n">
        <v>-5.7</v>
      </c>
      <c r="V6" s="119" t="n">
        <v>9.7</v>
      </c>
      <c r="W6" s="119" t="n">
        <v>-5.7853</v>
      </c>
      <c r="Y6" s="124" t="n">
        <v>14</v>
      </c>
      <c r="Z6" s="122" t="n">
        <v>20.7</v>
      </c>
      <c r="AA6" s="124" t="n">
        <v>35.2</v>
      </c>
      <c r="AC6" s="125" t="n">
        <v>2</v>
      </c>
      <c r="AD6" s="126" t="n">
        <v>58.7667</v>
      </c>
      <c r="AE6" s="126" t="n">
        <v>19.5703319999999</v>
      </c>
      <c r="AF6" s="126" t="n">
        <v>20.821923</v>
      </c>
      <c r="AH6" s="123" t="n">
        <v>9.4</v>
      </c>
      <c r="AI6" s="122" t="n">
        <v>-5.63</v>
      </c>
      <c r="AJ6" s="122" t="n">
        <v>-2.37</v>
      </c>
      <c r="AK6" s="122" t="n">
        <v>-8.97</v>
      </c>
      <c r="AL6" s="123" t="n">
        <v>-12.32</v>
      </c>
      <c r="AM6" s="123" t="n">
        <v>-3.8</v>
      </c>
      <c r="AN6" s="123" t="n">
        <v>-11.62</v>
      </c>
      <c r="AP6" s="127" t="n">
        <v>14</v>
      </c>
      <c r="AQ6" s="124" t="n">
        <v>14.2592451805593</v>
      </c>
      <c r="AR6" s="124" t="n">
        <v>18.756</v>
      </c>
      <c r="AS6" s="127" t="n">
        <v>33</v>
      </c>
      <c r="AT6" s="128" t="n">
        <v>33.8037246853692</v>
      </c>
      <c r="AU6" s="128" t="n">
        <v>7.972</v>
      </c>
      <c r="AV6" s="127" t="n">
        <v>5</v>
      </c>
      <c r="AW6" s="127" t="n">
        <v>5.11344013032853</v>
      </c>
      <c r="AX6" s="124" t="n">
        <v>6.726</v>
      </c>
      <c r="AY6" s="127" t="n">
        <v>-21</v>
      </c>
      <c r="AZ6" s="124" t="n">
        <v>99.854981512263</v>
      </c>
      <c r="BA6" s="124" t="n">
        <v>23.549</v>
      </c>
      <c r="BB6" s="127" t="n">
        <v>0.1</v>
      </c>
      <c r="BC6" s="127" t="n">
        <v>0.125441216399674</v>
      </c>
      <c r="BD6" s="124" t="n">
        <v>0.165</v>
      </c>
      <c r="BE6" s="127" t="n">
        <v>-120</v>
      </c>
      <c r="BF6" s="128" t="n">
        <v>111.897452423759</v>
      </c>
      <c r="BG6" s="129" t="n">
        <v>26.389</v>
      </c>
      <c r="BH6" s="127" t="n">
        <v>20</v>
      </c>
      <c r="BI6" s="124" t="n">
        <v>20.1329351072495</v>
      </c>
      <c r="BJ6" s="124" t="n">
        <v>26.482</v>
      </c>
      <c r="BK6" s="127" t="n">
        <v>-18</v>
      </c>
      <c r="BL6" s="128" t="n">
        <v>94.1348078293022</v>
      </c>
      <c r="BM6" s="128" t="n">
        <v>22.2</v>
      </c>
      <c r="BN6" s="0"/>
      <c r="BO6" s="130" t="n">
        <v>0.002</v>
      </c>
      <c r="BP6" s="119" t="n">
        <v>3.33333333333332</v>
      </c>
      <c r="BR6" s="131" t="n">
        <v>0.01</v>
      </c>
      <c r="BS6" s="132" t="n">
        <v>-52.4098765432099</v>
      </c>
      <c r="BT6" s="0"/>
      <c r="BU6" s="109"/>
      <c r="BV6" s="133" t="n">
        <f aca="false">AD6-AE6</f>
        <v>39.1963680000001</v>
      </c>
      <c r="BW6" s="134" t="n">
        <f aca="false">AD6+AF6</f>
        <v>79.588623</v>
      </c>
      <c r="BY6" s="112" t="n">
        <v>1</v>
      </c>
      <c r="BZ6" s="113" t="n">
        <v>1.428571</v>
      </c>
      <c r="CA6" s="112" t="n">
        <v>1</v>
      </c>
      <c r="CB6" s="113" t="n">
        <v>-4.2</v>
      </c>
      <c r="CC6" s="112" t="n">
        <v>1</v>
      </c>
      <c r="CD6" s="113" t="n">
        <v>-80</v>
      </c>
      <c r="CE6" s="112" t="n">
        <v>1</v>
      </c>
      <c r="CF6" s="113" t="n">
        <v>-1.85</v>
      </c>
      <c r="CG6" s="123" t="n">
        <v>1</v>
      </c>
      <c r="CH6" s="135" t="n">
        <f aca="false">MIN(BZ6,CB6,CD6,CF6)</f>
        <v>-80</v>
      </c>
      <c r="CI6" s="135" t="n">
        <f aca="false">AVERAGE(BZ6,CB6,CD6,CF6)</f>
        <v>-21.15535725</v>
      </c>
      <c r="CJ6" s="135" t="n">
        <f aca="false">MAX(BZ6,CB6,CD6,CF6)</f>
        <v>1.428571</v>
      </c>
      <c r="CL6" s="123" t="n">
        <v>2</v>
      </c>
      <c r="CM6" s="123" t="n">
        <v>2.5</v>
      </c>
      <c r="CN6" s="123" t="n">
        <f aca="false">AVERAGE(CM6,CO6)</f>
        <v>3.55</v>
      </c>
      <c r="CO6" s="123" t="n">
        <v>4.6</v>
      </c>
    </row>
    <row r="7" customFormat="false" ht="15" hidden="false" customHeight="false" outlineLevel="0" collapsed="false">
      <c r="B7" s="116" t="n">
        <v>3</v>
      </c>
      <c r="C7" s="91" t="n">
        <v>-3.98287</v>
      </c>
      <c r="D7" s="92" t="n">
        <v>5.6021</v>
      </c>
      <c r="E7" s="117" t="n">
        <v>1.07934074812162</v>
      </c>
      <c r="F7" s="117" t="n">
        <v>1.39</v>
      </c>
      <c r="H7" s="116" t="n">
        <v>3</v>
      </c>
      <c r="I7" s="91" t="n">
        <v>-27.0432</v>
      </c>
      <c r="J7" s="118" t="n">
        <v>0.015</v>
      </c>
      <c r="K7" s="119" t="n">
        <v>-120.354430379747</v>
      </c>
      <c r="M7" s="120" t="n">
        <v>3</v>
      </c>
      <c r="N7" s="121" t="n">
        <v>-10.6445</v>
      </c>
      <c r="O7" s="91" t="n">
        <v>-3.3345</v>
      </c>
      <c r="Q7" s="136" t="n">
        <v>9.8</v>
      </c>
      <c r="R7" s="122" t="n">
        <v>-8.9</v>
      </c>
      <c r="S7" s="122" t="n">
        <v>-5.6</v>
      </c>
      <c r="T7" s="122" t="n">
        <v>-2.3</v>
      </c>
      <c r="U7" s="136" t="n">
        <v>-5.6</v>
      </c>
      <c r="V7" s="119" t="n">
        <v>9.8</v>
      </c>
      <c r="W7" s="119" t="n">
        <v>-5.58965</v>
      </c>
      <c r="Y7" s="124" t="n">
        <v>16</v>
      </c>
      <c r="Z7" s="122" t="n">
        <v>5.7</v>
      </c>
      <c r="AA7" s="124" t="n">
        <v>22.8</v>
      </c>
      <c r="AC7" s="125" t="n">
        <v>3</v>
      </c>
      <c r="AD7" s="126" t="n">
        <v>62.1917</v>
      </c>
      <c r="AE7" s="126" t="n">
        <v>19.32</v>
      </c>
      <c r="AF7" s="126" t="n">
        <v>21.005601</v>
      </c>
      <c r="AH7" s="123" t="n">
        <v>9.5</v>
      </c>
      <c r="AI7" s="122" t="n">
        <v>-5.61</v>
      </c>
      <c r="AJ7" s="122" t="n">
        <v>-2.34</v>
      </c>
      <c r="AK7" s="122" t="n">
        <v>-8.94</v>
      </c>
      <c r="AL7" s="123" t="n">
        <v>-11.8</v>
      </c>
      <c r="AM7" s="123" t="n">
        <v>-3.24</v>
      </c>
      <c r="AN7" s="123" t="n">
        <v>-11.57</v>
      </c>
      <c r="AP7" s="127" t="n">
        <v>27</v>
      </c>
      <c r="AQ7" s="124" t="n">
        <v>27.1325549823513</v>
      </c>
      <c r="AR7" s="124" t="n">
        <v>35.689</v>
      </c>
      <c r="AS7" s="127" t="n">
        <v>21</v>
      </c>
      <c r="AT7" s="128" t="n">
        <v>156.217137623393</v>
      </c>
      <c r="AU7" s="128" t="n">
        <v>36.841</v>
      </c>
      <c r="AV7" s="127" t="n">
        <v>10</v>
      </c>
      <c r="AW7" s="127" t="n">
        <v>10.0907955471083</v>
      </c>
      <c r="AX7" s="124" t="n">
        <v>13.273</v>
      </c>
      <c r="AY7" s="127" t="n">
        <v>-17</v>
      </c>
      <c r="AZ7" s="124" t="n">
        <v>116.680518335086</v>
      </c>
      <c r="BA7" s="124" t="n">
        <v>27.517</v>
      </c>
      <c r="BB7" s="127" t="n">
        <v>3</v>
      </c>
      <c r="BC7" s="127" t="n">
        <v>3.35270160195493</v>
      </c>
      <c r="BD7" s="124" t="n">
        <v>4.41</v>
      </c>
      <c r="BE7" s="127" t="n">
        <v>-1</v>
      </c>
      <c r="BF7" s="128" t="n">
        <v>125.733573052003</v>
      </c>
      <c r="BG7" s="129" t="n">
        <v>29.652</v>
      </c>
      <c r="BH7" s="127" t="n">
        <v>35</v>
      </c>
      <c r="BI7" s="124" t="n">
        <v>34.9289166440402</v>
      </c>
      <c r="BJ7" s="124" t="n">
        <v>45.944</v>
      </c>
      <c r="BK7" s="127" t="n">
        <v>12</v>
      </c>
      <c r="BL7" s="128" t="n">
        <v>151.726652871536</v>
      </c>
      <c r="BM7" s="128" t="n">
        <v>35.782</v>
      </c>
      <c r="BN7" s="0"/>
      <c r="BO7" s="130" t="n">
        <v>0.003</v>
      </c>
      <c r="BP7" s="119" t="n">
        <v>-4</v>
      </c>
      <c r="BR7" s="131" t="n">
        <v>0.015</v>
      </c>
      <c r="BS7" s="132" t="n">
        <v>-120.354430379747</v>
      </c>
      <c r="BT7" s="0"/>
      <c r="BU7" s="109"/>
      <c r="BV7" s="133" t="n">
        <f aca="false">AD7-AE7</f>
        <v>42.8717</v>
      </c>
      <c r="BW7" s="134" t="n">
        <f aca="false">AD7+AF7</f>
        <v>83.197301</v>
      </c>
      <c r="BY7" s="112" t="n">
        <v>2</v>
      </c>
      <c r="BZ7" s="113" t="n">
        <v>3.857143</v>
      </c>
      <c r="CA7" s="112" t="n">
        <v>2</v>
      </c>
      <c r="CB7" s="113" t="n">
        <v>-8.4</v>
      </c>
      <c r="CC7" s="112" t="n">
        <v>2</v>
      </c>
      <c r="CD7" s="113" t="n">
        <v>-60.5</v>
      </c>
      <c r="CE7" s="112" t="n">
        <v>2</v>
      </c>
      <c r="CF7" s="113" t="n">
        <v>-2.7</v>
      </c>
      <c r="CG7" s="123" t="n">
        <v>2</v>
      </c>
      <c r="CH7" s="135" t="n">
        <f aca="false">MIN(BZ7,CB7,CD7,CF7)</f>
        <v>-60.5</v>
      </c>
      <c r="CI7" s="135" t="n">
        <f aca="false">AVERAGE(BZ7,CB7,CD7,CF7)</f>
        <v>-16.93571425</v>
      </c>
      <c r="CJ7" s="135" t="n">
        <f aca="false">MAX(BZ7,CB7,CD7,CF7)</f>
        <v>3.857143</v>
      </c>
      <c r="CL7" s="123" t="n">
        <v>3</v>
      </c>
      <c r="CM7" s="123" t="n">
        <v>3.75</v>
      </c>
      <c r="CN7" s="123" t="n">
        <f aca="false">AVERAGE(CM7,CO7)</f>
        <v>5.325</v>
      </c>
      <c r="CO7" s="123" t="n">
        <v>6.9</v>
      </c>
    </row>
    <row r="8" customFormat="false" ht="15" hidden="false" customHeight="false" outlineLevel="0" collapsed="false">
      <c r="B8" s="116" t="n">
        <v>4</v>
      </c>
      <c r="C8" s="91" t="n">
        <v>2.11726</v>
      </c>
      <c r="D8" s="92" t="n">
        <v>12.9634</v>
      </c>
      <c r="E8" s="117" t="n">
        <v>1.1883650661137</v>
      </c>
      <c r="F8" s="117" t="n">
        <v>11.33</v>
      </c>
      <c r="H8" s="116" t="n">
        <v>4</v>
      </c>
      <c r="I8" s="91" t="n">
        <v>-20.1045</v>
      </c>
      <c r="J8" s="118" t="n">
        <v>0.02</v>
      </c>
      <c r="K8" s="119" t="n">
        <v>-122.210334346505</v>
      </c>
      <c r="M8" s="120" t="n">
        <v>4</v>
      </c>
      <c r="N8" s="121" t="n">
        <v>-1.813</v>
      </c>
      <c r="O8" s="91" t="n">
        <v>6.217</v>
      </c>
      <c r="Q8" s="136" t="n">
        <v>9.9</v>
      </c>
      <c r="R8" s="122" t="n">
        <v>-8.7</v>
      </c>
      <c r="S8" s="122" t="n">
        <v>-5.4</v>
      </c>
      <c r="T8" s="122" t="n">
        <v>-2.1</v>
      </c>
      <c r="U8" s="136" t="n">
        <v>-5.4</v>
      </c>
      <c r="V8" s="119" t="n">
        <v>9.9</v>
      </c>
      <c r="W8" s="119" t="n">
        <v>-5.393995</v>
      </c>
      <c r="Y8" s="124" t="n">
        <v>21</v>
      </c>
      <c r="Z8" s="122" t="n">
        <v>9</v>
      </c>
      <c r="AA8" s="124" t="n">
        <v>32.6</v>
      </c>
      <c r="AC8" s="125" t="n">
        <v>4</v>
      </c>
      <c r="AD8" s="126" t="n">
        <v>66.0417</v>
      </c>
      <c r="AE8" s="126" t="n">
        <v>20.1100500000003</v>
      </c>
      <c r="AF8" s="126" t="n">
        <v>20.7869400000001</v>
      </c>
      <c r="AH8" s="123" t="n">
        <v>9.6</v>
      </c>
      <c r="AI8" s="122" t="n">
        <v>-5.58</v>
      </c>
      <c r="AJ8" s="122" t="n">
        <v>-2.32</v>
      </c>
      <c r="AK8" s="122" t="n">
        <v>-8.92</v>
      </c>
      <c r="AL8" s="123" t="n">
        <v>-11.25</v>
      </c>
      <c r="AM8" s="123" t="n">
        <v>-2.68</v>
      </c>
      <c r="AN8" s="123" t="n">
        <v>-11.5</v>
      </c>
      <c r="AP8" s="127" t="n">
        <v>50</v>
      </c>
      <c r="AQ8" s="124" t="n">
        <v>50.0191148520228</v>
      </c>
      <c r="AR8" s="124" t="n">
        <v>65.793</v>
      </c>
      <c r="AS8" s="127" t="n">
        <v>55</v>
      </c>
      <c r="AT8" s="128" t="n">
        <v>70.7028732317921</v>
      </c>
      <c r="AU8" s="128" t="n">
        <v>16.674</v>
      </c>
      <c r="AV8" s="127" t="n">
        <v>12</v>
      </c>
      <c r="AW8" s="127" t="n">
        <v>11.9351615530817</v>
      </c>
      <c r="AX8" s="124" t="n">
        <v>15.699</v>
      </c>
      <c r="AY8" s="127" t="n">
        <v>-9</v>
      </c>
      <c r="AZ8" s="124" t="n">
        <v>125.657247532142</v>
      </c>
      <c r="BA8" s="124" t="n">
        <v>29.634</v>
      </c>
      <c r="BB8" s="127" t="n">
        <v>8</v>
      </c>
      <c r="BC8" s="127" t="n">
        <v>8.18028780885148</v>
      </c>
      <c r="BD8" s="124" t="n">
        <v>10.76</v>
      </c>
      <c r="BE8" s="127" t="n">
        <v>-19</v>
      </c>
      <c r="BF8" s="128" t="n">
        <v>131.4707079616</v>
      </c>
      <c r="BG8" s="129" t="n">
        <v>31.005</v>
      </c>
      <c r="BH8" s="127" t="n">
        <v>50</v>
      </c>
      <c r="BI8" s="124" t="n">
        <v>50.015313603041</v>
      </c>
      <c r="BJ8" s="124" t="n">
        <v>65.788</v>
      </c>
      <c r="BK8" s="127" t="n">
        <v>55</v>
      </c>
      <c r="BL8" s="128" t="n">
        <v>170.799552223617</v>
      </c>
      <c r="BM8" s="128" t="n">
        <v>40.28</v>
      </c>
      <c r="BN8" s="0"/>
      <c r="BO8" s="130" t="n">
        <v>0.004</v>
      </c>
      <c r="BP8" s="119" t="n">
        <v>-4.66666666666666</v>
      </c>
      <c r="BR8" s="131" t="n">
        <v>0.02</v>
      </c>
      <c r="BS8" s="132" t="n">
        <v>-122.210334346505</v>
      </c>
      <c r="BT8" s="0"/>
      <c r="BU8" s="109"/>
      <c r="BV8" s="133" t="n">
        <f aca="false">AD8-AE8</f>
        <v>45.9316499999997</v>
      </c>
      <c r="BW8" s="134" t="n">
        <f aca="false">AD8+AF8</f>
        <v>86.8286400000001</v>
      </c>
      <c r="BY8" s="112" t="n">
        <v>3</v>
      </c>
      <c r="BZ8" s="113" t="n">
        <v>6.285714</v>
      </c>
      <c r="CA8" s="112" t="n">
        <v>3</v>
      </c>
      <c r="CB8" s="113" t="n">
        <v>-12.6</v>
      </c>
      <c r="CC8" s="112" t="n">
        <v>3</v>
      </c>
      <c r="CD8" s="113" t="n">
        <v>-1</v>
      </c>
      <c r="CE8" s="112" t="n">
        <v>3</v>
      </c>
      <c r="CF8" s="113" t="n">
        <v>-3.55</v>
      </c>
      <c r="CG8" s="123" t="n">
        <v>3</v>
      </c>
      <c r="CH8" s="135" t="n">
        <f aca="false">MIN(BZ8,CB8,CD8,CF8)</f>
        <v>-12.6</v>
      </c>
      <c r="CI8" s="135" t="n">
        <f aca="false">AVERAGE(BZ8,CB8,CD8,CF8)</f>
        <v>-2.7160715</v>
      </c>
      <c r="CJ8" s="135" t="n">
        <f aca="false">MAX(BZ8,CB8,CD8,CF8)</f>
        <v>6.285714</v>
      </c>
      <c r="CL8" s="123" t="n">
        <v>4</v>
      </c>
      <c r="CM8" s="123" t="n">
        <v>5</v>
      </c>
      <c r="CN8" s="123" t="n">
        <f aca="false">AVERAGE(CM8,CO8)</f>
        <v>7.1</v>
      </c>
      <c r="CO8" s="123" t="n">
        <v>9.2</v>
      </c>
    </row>
    <row r="9" customFormat="false" ht="15" hidden="false" customHeight="false" outlineLevel="0" collapsed="false">
      <c r="B9" s="116" t="n">
        <v>5</v>
      </c>
      <c r="C9" s="91" t="n">
        <v>7.18768</v>
      </c>
      <c r="D9" s="92" t="n">
        <v>23.1465</v>
      </c>
      <c r="E9" s="117" t="n">
        <v>1.28648695230657</v>
      </c>
      <c r="F9" s="117" t="n">
        <v>18.02</v>
      </c>
      <c r="H9" s="116" t="n">
        <v>5</v>
      </c>
      <c r="I9" s="91" t="n">
        <v>-13.323</v>
      </c>
      <c r="J9" s="118" t="n">
        <v>0.025</v>
      </c>
      <c r="K9" s="119" t="n">
        <v>-99.0857142857143</v>
      </c>
      <c r="M9" s="120" t="n">
        <v>5</v>
      </c>
      <c r="N9" s="121" t="n">
        <v>6.11435</v>
      </c>
      <c r="O9" s="91" t="n">
        <v>13.6344</v>
      </c>
      <c r="Q9" s="136" t="n">
        <v>10</v>
      </c>
      <c r="R9" s="122" t="n">
        <v>-8.5</v>
      </c>
      <c r="S9" s="122" t="n">
        <v>-5.2</v>
      </c>
      <c r="T9" s="122" t="n">
        <v>-1.9</v>
      </c>
      <c r="U9" s="136" t="n">
        <v>-5.2</v>
      </c>
      <c r="V9" s="119" t="n">
        <v>10</v>
      </c>
      <c r="W9" s="119" t="n">
        <v>-5.198345</v>
      </c>
      <c r="Y9" s="124" t="n">
        <v>24.8</v>
      </c>
      <c r="Z9" s="122" t="n">
        <v>16.6</v>
      </c>
      <c r="AA9" s="124" t="n">
        <v>46</v>
      </c>
      <c r="AC9" s="125" t="n">
        <v>5</v>
      </c>
      <c r="AD9" s="126" t="n">
        <v>67.9917</v>
      </c>
      <c r="AE9" s="126" t="n">
        <v>20.1319920000001</v>
      </c>
      <c r="AF9" s="126" t="n">
        <v>20.7485069999996</v>
      </c>
      <c r="AH9" s="123" t="n">
        <v>9.7</v>
      </c>
      <c r="AI9" s="122" t="n">
        <v>-5.56</v>
      </c>
      <c r="AJ9" s="122" t="n">
        <v>-2.29</v>
      </c>
      <c r="AK9" s="122" t="n">
        <v>-8.89</v>
      </c>
      <c r="AL9" s="123" t="n">
        <v>-10.67</v>
      </c>
      <c r="AM9" s="123" t="n">
        <v>-2.12</v>
      </c>
      <c r="AN9" s="123" t="n">
        <v>-11.42</v>
      </c>
      <c r="AP9" s="127" t="n">
        <v>60</v>
      </c>
      <c r="AQ9" s="124" t="n">
        <v>59.8529459679609</v>
      </c>
      <c r="AR9" s="124" t="n">
        <v>78.728</v>
      </c>
      <c r="AS9" s="127" t="n">
        <v>101</v>
      </c>
      <c r="AT9" s="128" t="n">
        <v>99.8719427388989</v>
      </c>
      <c r="AU9" s="128" t="n">
        <v>23.553</v>
      </c>
      <c r="AV9" s="127" t="n">
        <v>20</v>
      </c>
      <c r="AW9" s="127" t="n">
        <v>20.5168612544122</v>
      </c>
      <c r="AX9" s="124" t="n">
        <v>26.987</v>
      </c>
      <c r="AY9" s="127" t="n">
        <v>-9</v>
      </c>
      <c r="AZ9" s="124" t="n">
        <v>94.2450558024357</v>
      </c>
      <c r="BA9" s="124" t="n">
        <v>22.226</v>
      </c>
      <c r="BB9" s="127" t="n">
        <v>10</v>
      </c>
      <c r="BC9" s="127" t="n">
        <v>9.92354059190877</v>
      </c>
      <c r="BD9" s="124" t="n">
        <v>13.053</v>
      </c>
      <c r="BE9" s="127" t="n">
        <v>4</v>
      </c>
      <c r="BF9" s="128" t="n">
        <v>133.463652091319</v>
      </c>
      <c r="BG9" s="129" t="n">
        <v>31.475</v>
      </c>
      <c r="BH9" s="127" t="n">
        <v>65</v>
      </c>
      <c r="BI9" s="124" t="n">
        <v>65.3024165082813</v>
      </c>
      <c r="BJ9" s="124" t="n">
        <v>85.896</v>
      </c>
      <c r="BK9" s="127" t="n">
        <v>96</v>
      </c>
      <c r="BL9" s="128" t="n">
        <v>97.8747583025205</v>
      </c>
      <c r="BM9" s="128" t="n">
        <v>23.082</v>
      </c>
      <c r="BN9" s="0"/>
      <c r="BO9" s="130" t="n">
        <v>0.005</v>
      </c>
      <c r="BP9" s="119" t="n">
        <v>-1.99999999999999</v>
      </c>
      <c r="BR9" s="131" t="n">
        <v>0.025</v>
      </c>
      <c r="BS9" s="132" t="n">
        <v>-99.0857142857143</v>
      </c>
      <c r="BT9" s="0"/>
      <c r="BU9" s="109"/>
      <c r="BV9" s="133" t="n">
        <f aca="false">AD9-AE9</f>
        <v>47.8597079999999</v>
      </c>
      <c r="BW9" s="134" t="n">
        <f aca="false">AD9+AF9</f>
        <v>88.7402069999996</v>
      </c>
      <c r="BY9" s="112" t="n">
        <v>4</v>
      </c>
      <c r="BZ9" s="113" t="n">
        <v>8.714286</v>
      </c>
      <c r="CA9" s="112" t="n">
        <v>4</v>
      </c>
      <c r="CB9" s="113" t="n">
        <v>-16.8</v>
      </c>
      <c r="CC9" s="112" t="n">
        <v>4</v>
      </c>
      <c r="CD9" s="113" t="n">
        <v>-4.6</v>
      </c>
      <c r="CE9" s="112" t="n">
        <v>4</v>
      </c>
      <c r="CF9" s="113" t="n">
        <v>-4.4</v>
      </c>
      <c r="CG9" s="123" t="n">
        <v>4</v>
      </c>
      <c r="CH9" s="135" t="n">
        <f aca="false">MIN(BZ9,CB9,CD9,CF9)</f>
        <v>-16.8</v>
      </c>
      <c r="CI9" s="135" t="n">
        <f aca="false">AVERAGE(BZ9,CB9,CD9,CF9)</f>
        <v>-4.2714285</v>
      </c>
      <c r="CJ9" s="135" t="n">
        <f aca="false">MAX(BZ9,CB9,CD9,CF9)</f>
        <v>8.714286</v>
      </c>
      <c r="CL9" s="123" t="n">
        <v>5</v>
      </c>
      <c r="CM9" s="123" t="n">
        <v>6.25</v>
      </c>
      <c r="CN9" s="123" t="n">
        <f aca="false">AVERAGE(CM9,CO9)</f>
        <v>8.875</v>
      </c>
      <c r="CO9" s="123" t="n">
        <v>11.5</v>
      </c>
    </row>
    <row r="10" customFormat="false" ht="15" hidden="false" customHeight="false" outlineLevel="0" collapsed="false">
      <c r="B10" s="116" t="n">
        <v>6</v>
      </c>
      <c r="C10" s="91" t="n">
        <v>9.81208</v>
      </c>
      <c r="D10" s="92" t="n">
        <v>35.1371</v>
      </c>
      <c r="E10" s="117" t="n">
        <v>1.42821856569628</v>
      </c>
      <c r="F10" s="117" t="n">
        <v>19.51</v>
      </c>
      <c r="H10" s="116" t="n">
        <v>6</v>
      </c>
      <c r="I10" s="91" t="n">
        <v>-7.32565</v>
      </c>
      <c r="J10" s="118" t="n">
        <v>0.03</v>
      </c>
      <c r="K10" s="119" t="n">
        <v>-102.564485981308</v>
      </c>
      <c r="M10" s="120" t="n">
        <v>6</v>
      </c>
      <c r="N10" s="121" t="n">
        <v>11.5729</v>
      </c>
      <c r="O10" s="91" t="n">
        <v>18.4529</v>
      </c>
      <c r="Q10" s="136" t="n">
        <v>10.1</v>
      </c>
      <c r="R10" s="122" t="n">
        <v>-8.3</v>
      </c>
      <c r="S10" s="122" t="n">
        <v>-5</v>
      </c>
      <c r="T10" s="122" t="n">
        <v>-1.7</v>
      </c>
      <c r="U10" s="136" t="n">
        <v>-5</v>
      </c>
      <c r="V10" s="119" t="n">
        <v>10.1</v>
      </c>
      <c r="W10" s="119" t="n">
        <v>-5.0027</v>
      </c>
      <c r="Y10" s="124" t="n">
        <v>26.3</v>
      </c>
      <c r="Z10" s="122" t="n">
        <v>30.1</v>
      </c>
      <c r="AA10" s="124" t="n">
        <v>61.7</v>
      </c>
      <c r="AC10" s="125" t="n">
        <v>6</v>
      </c>
      <c r="AD10" s="126" t="n">
        <v>65.4667</v>
      </c>
      <c r="AE10" s="126" t="n">
        <v>20.9567490000003</v>
      </c>
      <c r="AF10" s="126" t="n">
        <v>21.8252519999999</v>
      </c>
      <c r="AH10" s="123" t="n">
        <v>9.8</v>
      </c>
      <c r="AI10" s="122" t="n">
        <v>-5.5</v>
      </c>
      <c r="AJ10" s="122" t="n">
        <v>-2.22</v>
      </c>
      <c r="AK10" s="122" t="n">
        <v>-8.82</v>
      </c>
      <c r="AL10" s="123" t="n">
        <v>-10.05</v>
      </c>
      <c r="AM10" s="123" t="n">
        <v>-1.56</v>
      </c>
      <c r="AN10" s="123" t="n">
        <v>-11.32</v>
      </c>
      <c r="AP10" s="127" t="n">
        <v>70</v>
      </c>
      <c r="AQ10" s="124" t="n">
        <v>69.8661960358403</v>
      </c>
      <c r="AR10" s="124" t="n">
        <v>91.899</v>
      </c>
      <c r="AS10" s="127" t="n">
        <v>80</v>
      </c>
      <c r="AT10" s="128" t="n">
        <v>111.091794158554</v>
      </c>
      <c r="AU10" s="128" t="n">
        <v>26.199</v>
      </c>
      <c r="AV10" s="127" t="n">
        <v>30</v>
      </c>
      <c r="AW10" s="127" t="n">
        <v>30.0382297040456</v>
      </c>
      <c r="AX10" s="124" t="n">
        <v>39.511</v>
      </c>
      <c r="AY10" s="127" t="n">
        <v>3</v>
      </c>
      <c r="AZ10" s="124" t="n">
        <v>109.578004681299</v>
      </c>
      <c r="BA10" s="124" t="n">
        <v>25.842</v>
      </c>
      <c r="BB10" s="127" t="n">
        <v>20</v>
      </c>
      <c r="BC10" s="124" t="n">
        <v>26.1046972576704</v>
      </c>
      <c r="BD10" s="124" t="n">
        <v>34.337</v>
      </c>
      <c r="BE10" s="127" t="n">
        <v>-10</v>
      </c>
      <c r="BF10" s="128" t="n">
        <v>137.203602564537</v>
      </c>
      <c r="BG10" s="129" t="n">
        <v>32.357</v>
      </c>
      <c r="BH10" s="127" t="n">
        <v>90</v>
      </c>
      <c r="BI10" s="124" t="n">
        <v>90.1777898452349</v>
      </c>
      <c r="BJ10" s="124" t="n">
        <v>118.616</v>
      </c>
      <c r="BK10" s="127" t="n">
        <v>169</v>
      </c>
      <c r="BL10" s="128" t="n">
        <v>54.4921808745209</v>
      </c>
      <c r="BM10" s="128" t="n">
        <v>12.851</v>
      </c>
      <c r="BN10" s="0"/>
      <c r="BO10" s="130" t="n">
        <v>0.006</v>
      </c>
      <c r="BP10" s="119" t="n">
        <v>-6.66666666666667</v>
      </c>
      <c r="BR10" s="131" t="n">
        <v>0.03</v>
      </c>
      <c r="BS10" s="132" t="n">
        <v>-102.564485981308</v>
      </c>
      <c r="BT10" s="0"/>
      <c r="BU10" s="109"/>
      <c r="BV10" s="133" t="n">
        <f aca="false">AD10-AE10</f>
        <v>44.5099509999997</v>
      </c>
      <c r="BW10" s="134" t="n">
        <f aca="false">AD10+AF10</f>
        <v>87.2919519999999</v>
      </c>
      <c r="BY10" s="112" t="n">
        <v>5</v>
      </c>
      <c r="BZ10" s="113" t="n">
        <v>11.142857</v>
      </c>
      <c r="CA10" s="112" t="n">
        <v>5</v>
      </c>
      <c r="CB10" s="113" t="n">
        <v>-21</v>
      </c>
      <c r="CC10" s="112" t="n">
        <v>5</v>
      </c>
      <c r="CD10" s="113" t="n">
        <v>-8.2</v>
      </c>
      <c r="CE10" s="112" t="n">
        <v>5</v>
      </c>
      <c r="CF10" s="113" t="n">
        <v>-5.25</v>
      </c>
      <c r="CG10" s="123" t="n">
        <v>5</v>
      </c>
      <c r="CH10" s="135" t="n">
        <f aca="false">MIN(BZ10,CB10,CD10,CF10)</f>
        <v>-21</v>
      </c>
      <c r="CI10" s="135" t="n">
        <f aca="false">AVERAGE(BZ10,CB10,CD10,CF10)</f>
        <v>-5.82678575</v>
      </c>
      <c r="CJ10" s="135" t="n">
        <f aca="false">MAX(BZ10,CB10,CD10,CF10)</f>
        <v>11.142857</v>
      </c>
      <c r="CL10" s="123" t="n">
        <v>6</v>
      </c>
      <c r="CM10" s="123" t="n">
        <v>7.5</v>
      </c>
      <c r="CN10" s="123" t="n">
        <f aca="false">AVERAGE(CM10,CO10)</f>
        <v>10.65</v>
      </c>
      <c r="CO10" s="123" t="n">
        <v>13.8</v>
      </c>
    </row>
    <row r="11" customFormat="false" ht="15" hidden="false" customHeight="false" outlineLevel="0" collapsed="false">
      <c r="B11" s="116" t="n">
        <v>7</v>
      </c>
      <c r="C11" s="91" t="n">
        <v>7.6344</v>
      </c>
      <c r="D11" s="92" t="n">
        <v>47.4412</v>
      </c>
      <c r="E11" s="117" t="n">
        <v>1.5917550426844</v>
      </c>
      <c r="F11" s="117" t="n">
        <v>13.09</v>
      </c>
      <c r="H11" s="116" t="n">
        <v>7</v>
      </c>
      <c r="I11" s="91" t="n">
        <v>-3.1671</v>
      </c>
      <c r="J11" s="118" t="n">
        <v>0.035</v>
      </c>
      <c r="K11" s="119" t="n">
        <v>-91.0132295719844</v>
      </c>
      <c r="M11" s="120" t="n">
        <v>7</v>
      </c>
      <c r="N11" s="121" t="n">
        <v>15.3501</v>
      </c>
      <c r="O11" s="91" t="n">
        <v>21.9901</v>
      </c>
      <c r="Q11" s="136" t="n">
        <v>10.2</v>
      </c>
      <c r="R11" s="122" t="n">
        <v>-8.1</v>
      </c>
      <c r="S11" s="122" t="n">
        <v>-4.8</v>
      </c>
      <c r="T11" s="122" t="n">
        <v>-1.5</v>
      </c>
      <c r="U11" s="136" t="n">
        <v>-4.8</v>
      </c>
      <c r="V11" s="119" t="n">
        <v>10.2</v>
      </c>
      <c r="W11" s="119" t="n">
        <v>-4.807045</v>
      </c>
      <c r="Y11" s="124" t="n">
        <v>28.5</v>
      </c>
      <c r="Z11" s="122" t="n">
        <v>23.4</v>
      </c>
      <c r="AA11" s="124" t="n">
        <v>58.9</v>
      </c>
      <c r="AC11" s="125" t="n">
        <v>7</v>
      </c>
      <c r="AD11" s="126" t="n">
        <v>64.6167</v>
      </c>
      <c r="AE11" s="126" t="n">
        <v>20.7</v>
      </c>
      <c r="AF11" s="126" t="n">
        <v>22.08</v>
      </c>
      <c r="AH11" s="123" t="n">
        <v>9.9</v>
      </c>
      <c r="AI11" s="122" t="n">
        <v>-5.41</v>
      </c>
      <c r="AJ11" s="122" t="n">
        <v>-2.12</v>
      </c>
      <c r="AK11" s="122" t="n">
        <v>-8.72</v>
      </c>
      <c r="AL11" s="123" t="n">
        <v>-9.41</v>
      </c>
      <c r="AM11" s="123" t="n">
        <v>-1</v>
      </c>
      <c r="AN11" s="123" t="n">
        <v>-11.22</v>
      </c>
      <c r="AP11" s="127" t="n">
        <v>88</v>
      </c>
      <c r="AQ11" s="124" t="n">
        <v>87.9692641868042</v>
      </c>
      <c r="AR11" s="124" t="n">
        <v>115.711</v>
      </c>
      <c r="AS11" s="127" t="n">
        <v>135</v>
      </c>
      <c r="AT11" s="128" t="n">
        <v>57.7360154686387</v>
      </c>
      <c r="AU11" s="128" t="n">
        <v>13.616</v>
      </c>
      <c r="AV11" s="127" t="n">
        <v>37</v>
      </c>
      <c r="AW11" s="124" t="n">
        <v>37.0789030681509</v>
      </c>
      <c r="AX11" s="124" t="n">
        <v>48.772</v>
      </c>
      <c r="AY11" s="127" t="n">
        <v>33</v>
      </c>
      <c r="AZ11" s="124" t="n">
        <v>159.312561484447</v>
      </c>
      <c r="BA11" s="124" t="n">
        <v>37.571</v>
      </c>
      <c r="BB11" s="127" t="n">
        <v>26</v>
      </c>
      <c r="BC11" s="124" t="n">
        <v>26.1046972576704</v>
      </c>
      <c r="BD11" s="124" t="n">
        <v>34.337</v>
      </c>
      <c r="BE11" s="127" t="n">
        <v>-11</v>
      </c>
      <c r="BF11" s="128" t="n">
        <v>125.733573052003</v>
      </c>
      <c r="BG11" s="129" t="n">
        <v>29.652</v>
      </c>
      <c r="BH11" s="127" t="n">
        <v>105</v>
      </c>
      <c r="BI11" s="124" t="n">
        <v>105.397990768395</v>
      </c>
      <c r="BJ11" s="124" t="n">
        <v>138.636</v>
      </c>
      <c r="BK11" s="127" t="n">
        <v>150</v>
      </c>
      <c r="BL11" s="128" t="n">
        <v>12.6064316971403</v>
      </c>
      <c r="BM11" s="128" t="n">
        <v>2.973</v>
      </c>
      <c r="BN11" s="0"/>
      <c r="BO11" s="130" t="n">
        <v>0.007</v>
      </c>
      <c r="BP11" s="119" t="n">
        <v>-9.33333333333334</v>
      </c>
      <c r="BR11" s="131" t="n">
        <v>0.035</v>
      </c>
      <c r="BS11" s="132" t="n">
        <v>-91.0132295719844</v>
      </c>
      <c r="BT11" s="0"/>
      <c r="BU11" s="109"/>
      <c r="BV11" s="133" t="n">
        <f aca="false">AD11-AE11</f>
        <v>43.9167</v>
      </c>
      <c r="BW11" s="134" t="n">
        <f aca="false">AD11+AF11</f>
        <v>86.6967</v>
      </c>
      <c r="BY11" s="112" t="n">
        <v>6</v>
      </c>
      <c r="BZ11" s="113" t="n">
        <v>13.571429</v>
      </c>
      <c r="CA11" s="112" t="n">
        <v>6</v>
      </c>
      <c r="CB11" s="113" t="n">
        <v>-20.2</v>
      </c>
      <c r="CC11" s="112" t="n">
        <v>6</v>
      </c>
      <c r="CD11" s="113" t="n">
        <v>-11.8</v>
      </c>
      <c r="CE11" s="112" t="n">
        <v>6</v>
      </c>
      <c r="CF11" s="113" t="n">
        <v>-6.1</v>
      </c>
      <c r="CG11" s="123" t="n">
        <v>6</v>
      </c>
      <c r="CH11" s="135" t="n">
        <f aca="false">MIN(BZ11,CB11,CD11,CF11)</f>
        <v>-20.2</v>
      </c>
      <c r="CI11" s="135" t="n">
        <f aca="false">AVERAGE(BZ11,CB11,CD11,CF11)</f>
        <v>-6.13214275</v>
      </c>
      <c r="CJ11" s="135" t="n">
        <f aca="false">MAX(BZ11,CB11,CD11,CF11)</f>
        <v>13.571429</v>
      </c>
      <c r="CL11" s="123" t="n">
        <v>7</v>
      </c>
      <c r="CM11" s="123" t="n">
        <v>8.75</v>
      </c>
      <c r="CN11" s="123" t="n">
        <f aca="false">AVERAGE(CM11,CO11)</f>
        <v>12.425</v>
      </c>
      <c r="CO11" s="123" t="n">
        <v>16.1</v>
      </c>
    </row>
    <row r="12" customFormat="false" ht="15" hidden="false" customHeight="false" outlineLevel="0" collapsed="false">
      <c r="B12" s="116" t="n">
        <v>8</v>
      </c>
      <c r="C12" s="91" t="n">
        <v>2.20984</v>
      </c>
      <c r="D12" s="92" t="n">
        <v>58.1689</v>
      </c>
      <c r="E12" s="117" t="n">
        <v>1.65716963347965</v>
      </c>
      <c r="F12" s="117" t="n">
        <v>-0.89</v>
      </c>
      <c r="H12" s="116" t="n">
        <v>8</v>
      </c>
      <c r="I12" s="91" t="n">
        <v>-0.289897</v>
      </c>
      <c r="J12" s="118" t="n">
        <v>0.04</v>
      </c>
      <c r="K12" s="119" t="n">
        <v>-85.6984615384615</v>
      </c>
      <c r="M12" s="120" t="n">
        <v>8</v>
      </c>
      <c r="N12" s="121" t="n">
        <v>18.3224</v>
      </c>
      <c r="O12" s="91" t="n">
        <v>23.5724</v>
      </c>
      <c r="Q12" s="136" t="n">
        <v>10.3</v>
      </c>
      <c r="R12" s="122" t="n">
        <v>-7.9</v>
      </c>
      <c r="S12" s="122" t="n">
        <v>-4.6</v>
      </c>
      <c r="T12" s="122" t="n">
        <v>-1.3</v>
      </c>
      <c r="U12" s="136" t="n">
        <v>-4.6</v>
      </c>
      <c r="V12" s="119" t="n">
        <v>10.3</v>
      </c>
      <c r="W12" s="119" t="n">
        <v>-4.611395</v>
      </c>
      <c r="Y12" s="124" t="n">
        <v>34</v>
      </c>
      <c r="Z12" s="122" t="n">
        <v>61.7</v>
      </c>
      <c r="AA12" s="124" t="n">
        <v>110.9</v>
      </c>
      <c r="AC12" s="125" t="n">
        <v>8</v>
      </c>
      <c r="AD12" s="126" t="n">
        <v>67.1667</v>
      </c>
      <c r="AE12" s="126" t="n">
        <v>21.028854</v>
      </c>
      <c r="AF12" s="126" t="n">
        <v>22.3043879999995</v>
      </c>
      <c r="AH12" s="123" t="n">
        <v>10</v>
      </c>
      <c r="AI12" s="122" t="n">
        <v>-5.28</v>
      </c>
      <c r="AJ12" s="122" t="n">
        <v>-1.98</v>
      </c>
      <c r="AK12" s="122" t="n">
        <v>-8.53</v>
      </c>
      <c r="AL12" s="123" t="n">
        <v>-8.74</v>
      </c>
      <c r="AM12" s="123" t="n">
        <v>-0.44</v>
      </c>
      <c r="AN12" s="123" t="n">
        <v>-11.1</v>
      </c>
      <c r="AP12" s="127" t="n">
        <v>94</v>
      </c>
      <c r="AQ12" s="124" t="n">
        <v>93.8695628563671</v>
      </c>
      <c r="AR12" s="124" t="n">
        <v>123.472</v>
      </c>
      <c r="AS12" s="127" t="n">
        <v>124</v>
      </c>
      <c r="AT12" s="128" t="n">
        <v>77.1820618067099</v>
      </c>
      <c r="AU12" s="128" t="n">
        <v>18.202</v>
      </c>
      <c r="AV12" s="127" t="n">
        <v>45</v>
      </c>
      <c r="AW12" s="124" t="n">
        <v>37.0789030681509</v>
      </c>
      <c r="AX12" s="124" t="n">
        <v>48.772</v>
      </c>
      <c r="AY12" s="127" t="n">
        <v>62</v>
      </c>
      <c r="AZ12" s="124" t="n">
        <v>144.730146884223</v>
      </c>
      <c r="BA12" s="124" t="n">
        <v>34.132</v>
      </c>
      <c r="BB12" s="127" t="n">
        <v>33</v>
      </c>
      <c r="BC12" s="124" t="n">
        <v>33.0556611458051</v>
      </c>
      <c r="BD12" s="124" t="n">
        <v>43.48</v>
      </c>
      <c r="BE12" s="127" t="n">
        <v>-32</v>
      </c>
      <c r="BF12" s="128" t="n">
        <v>116.260727975847</v>
      </c>
      <c r="BG12" s="129" t="n">
        <v>27.418</v>
      </c>
      <c r="BH12" s="127" t="n">
        <v>120</v>
      </c>
      <c r="BI12" s="124" t="n">
        <v>120.417485745316</v>
      </c>
      <c r="BJ12" s="124" t="n">
        <v>158.392</v>
      </c>
      <c r="BK12" s="127" t="n">
        <v>92</v>
      </c>
      <c r="BL12" s="128" t="n">
        <v>-16.8128159028461</v>
      </c>
      <c r="BM12" s="128" t="n">
        <v>-3.965</v>
      </c>
      <c r="BN12" s="0"/>
      <c r="BO12" s="130" t="n">
        <v>0.008</v>
      </c>
      <c r="BP12" s="119" t="n">
        <v>-12.6666666666667</v>
      </c>
      <c r="BR12" s="131" t="n">
        <v>0.04</v>
      </c>
      <c r="BS12" s="132" t="n">
        <v>-85.6984615384615</v>
      </c>
      <c r="BT12" s="0"/>
      <c r="BU12" s="109"/>
      <c r="BV12" s="133" t="n">
        <f aca="false">AD12-AE12</f>
        <v>46.137846</v>
      </c>
      <c r="BW12" s="134" t="n">
        <f aca="false">AD12+AF12</f>
        <v>89.4710879999995</v>
      </c>
      <c r="BY12" s="112" t="n">
        <v>7</v>
      </c>
      <c r="BZ12" s="113" t="n">
        <v>16</v>
      </c>
      <c r="CA12" s="112" t="n">
        <v>7</v>
      </c>
      <c r="CB12" s="113" t="n">
        <v>-19.4</v>
      </c>
      <c r="CC12" s="112" t="n">
        <v>7</v>
      </c>
      <c r="CD12" s="113" t="n">
        <v>-15.4</v>
      </c>
      <c r="CE12" s="112" t="n">
        <v>7</v>
      </c>
      <c r="CF12" s="113" t="n">
        <v>-6.95</v>
      </c>
      <c r="CG12" s="123" t="n">
        <v>7</v>
      </c>
      <c r="CH12" s="135" t="n">
        <f aca="false">MIN(BZ12,CB12,CD12,CF12)</f>
        <v>-19.4</v>
      </c>
      <c r="CI12" s="135" t="n">
        <f aca="false">AVERAGE(BZ12,CB12,CD12,CF12)</f>
        <v>-6.4375</v>
      </c>
      <c r="CJ12" s="135" t="n">
        <f aca="false">MAX(BZ12,CB12,CD12,CF12)</f>
        <v>16</v>
      </c>
      <c r="CL12" s="123" t="n">
        <v>8</v>
      </c>
      <c r="CM12" s="123" t="n">
        <v>10</v>
      </c>
      <c r="CN12" s="123" t="n">
        <f aca="false">AVERAGE(CM12,CO12)</f>
        <v>14.2</v>
      </c>
      <c r="CO12" s="123" t="n">
        <v>18.4</v>
      </c>
    </row>
    <row r="13" customFormat="false" ht="15" hidden="false" customHeight="false" outlineLevel="0" collapsed="false">
      <c r="B13" s="116" t="n">
        <v>9</v>
      </c>
      <c r="C13" s="91" t="n">
        <v>1.58643</v>
      </c>
      <c r="D13" s="92" t="n">
        <v>65.6569</v>
      </c>
      <c r="E13" s="117" t="n">
        <v>1.73348665607411</v>
      </c>
      <c r="F13" s="117" t="n">
        <v>-73.65</v>
      </c>
      <c r="H13" s="116" t="n">
        <v>9</v>
      </c>
      <c r="I13" s="91" t="n">
        <v>2.02242</v>
      </c>
      <c r="J13" s="118" t="n">
        <v>0.045</v>
      </c>
      <c r="K13" s="119" t="n">
        <v>-80.4</v>
      </c>
      <c r="M13" s="120" t="n">
        <v>9</v>
      </c>
      <c r="N13" s="121" t="n">
        <v>20.7881</v>
      </c>
      <c r="O13" s="91" t="n">
        <v>24.7881</v>
      </c>
      <c r="Q13" s="136" t="n">
        <v>10.4</v>
      </c>
      <c r="R13" s="122"/>
      <c r="S13" s="122"/>
      <c r="T13" s="122"/>
      <c r="U13" s="136" t="n">
        <v>-5</v>
      </c>
      <c r="V13" s="119" t="n">
        <v>10.4</v>
      </c>
      <c r="W13" s="119" t="n">
        <v>-10</v>
      </c>
      <c r="Y13" s="124" t="n">
        <v>37.2</v>
      </c>
      <c r="Z13" s="122" t="n">
        <v>59.9</v>
      </c>
      <c r="AA13" s="124" t="n">
        <v>119.8</v>
      </c>
      <c r="AC13" s="125" t="n">
        <v>9</v>
      </c>
      <c r="AD13" s="126" t="n">
        <v>65.8417</v>
      </c>
      <c r="AE13" s="126" t="n">
        <v>21.8006880000005</v>
      </c>
      <c r="AF13" s="126" t="n">
        <v>23.1018209999997</v>
      </c>
      <c r="AH13" s="123" t="n">
        <v>10.1</v>
      </c>
      <c r="AI13" s="122" t="n">
        <v>-5.12</v>
      </c>
      <c r="AJ13" s="122" t="n">
        <v>-1.76</v>
      </c>
      <c r="AK13" s="122" t="n">
        <v>-8.22</v>
      </c>
      <c r="AL13" s="123" t="n">
        <v>-8.07</v>
      </c>
      <c r="AM13" s="123" t="n">
        <v>0.11</v>
      </c>
      <c r="AN13" s="123" t="n">
        <v>-10.96</v>
      </c>
      <c r="AP13" s="127" t="n">
        <v>100</v>
      </c>
      <c r="AQ13" s="124" t="n">
        <v>100.172033668205</v>
      </c>
      <c r="AR13" s="124" t="n">
        <v>131.762</v>
      </c>
      <c r="AS13" s="127" t="n">
        <v>94</v>
      </c>
      <c r="AT13" s="128" t="n">
        <v>36.2970250008481</v>
      </c>
      <c r="AU13" s="128" t="n">
        <v>8.56</v>
      </c>
      <c r="AV13" s="127" t="n">
        <v>53</v>
      </c>
      <c r="AW13" s="124" t="n">
        <v>53.3049144718979</v>
      </c>
      <c r="AX13" s="124" t="n">
        <v>70.115</v>
      </c>
      <c r="AY13" s="127" t="n">
        <v>68</v>
      </c>
      <c r="AZ13" s="124" t="n">
        <v>159.312561484447</v>
      </c>
      <c r="BA13" s="124" t="n">
        <v>37.571</v>
      </c>
      <c r="BB13" s="127" t="n">
        <v>38</v>
      </c>
      <c r="BC13" s="124" t="n">
        <v>37.9501493347814</v>
      </c>
      <c r="BD13" s="124" t="n">
        <v>49.918</v>
      </c>
      <c r="BE13" s="127" t="n">
        <v>24</v>
      </c>
      <c r="BF13" s="128" t="n">
        <v>72.3820346687472</v>
      </c>
      <c r="BG13" s="129" t="n">
        <v>17.07</v>
      </c>
      <c r="BH13" s="127" t="n">
        <v>150</v>
      </c>
      <c r="BI13" s="124" t="n">
        <v>150.321151235406</v>
      </c>
      <c r="BJ13" s="124" t="n">
        <v>197.726</v>
      </c>
      <c r="BK13" s="127" t="n">
        <v>121</v>
      </c>
      <c r="BL13" s="128" t="n">
        <v>0</v>
      </c>
      <c r="BM13" s="128" t="n">
        <v>0</v>
      </c>
      <c r="BN13" s="0"/>
      <c r="BO13" s="130" t="n">
        <v>0.009</v>
      </c>
      <c r="BP13" s="119" t="n">
        <v>-10</v>
      </c>
      <c r="BR13" s="131" t="n">
        <v>0.045</v>
      </c>
      <c r="BS13" s="132" t="n">
        <v>-80.4</v>
      </c>
      <c r="BT13" s="0"/>
      <c r="BU13" s="109"/>
      <c r="BV13" s="133" t="n">
        <f aca="false">AD13-AE13</f>
        <v>44.0410119999996</v>
      </c>
      <c r="BW13" s="134" t="n">
        <f aca="false">AD13+AF13</f>
        <v>88.9435209999997</v>
      </c>
      <c r="BY13" s="112" t="n">
        <v>8</v>
      </c>
      <c r="BZ13" s="113" t="n">
        <v>18.428571</v>
      </c>
      <c r="CA13" s="112" t="n">
        <v>8</v>
      </c>
      <c r="CB13" s="113" t="n">
        <v>-18.6</v>
      </c>
      <c r="CC13" s="112" t="n">
        <v>8</v>
      </c>
      <c r="CD13" s="113" t="n">
        <v>-19</v>
      </c>
      <c r="CE13" s="112" t="n">
        <v>8</v>
      </c>
      <c r="CF13" s="113" t="n">
        <v>-7.8</v>
      </c>
      <c r="CG13" s="123" t="n">
        <v>8</v>
      </c>
      <c r="CH13" s="135" t="n">
        <f aca="false">MIN(BZ13,CB13,CD13,CF13)</f>
        <v>-19</v>
      </c>
      <c r="CI13" s="135" t="n">
        <f aca="false">AVERAGE(BZ13,CB13,CD13,CF13)</f>
        <v>-6.74285725</v>
      </c>
      <c r="CJ13" s="135" t="n">
        <f aca="false">MAX(BZ13,CB13,CD13,CF13)</f>
        <v>18.428571</v>
      </c>
      <c r="CL13" s="123" t="n">
        <v>9</v>
      </c>
      <c r="CM13" s="123" t="n">
        <v>11.25</v>
      </c>
      <c r="CN13" s="123" t="n">
        <f aca="false">AVERAGE(CM13,CO13)</f>
        <v>15.975</v>
      </c>
      <c r="CO13" s="123" t="n">
        <v>20.7</v>
      </c>
    </row>
    <row r="14" customFormat="false" ht="15" hidden="false" customHeight="false" outlineLevel="0" collapsed="false">
      <c r="B14" s="116" t="n">
        <v>10</v>
      </c>
      <c r="C14" s="91" t="n">
        <v>9.62122</v>
      </c>
      <c r="D14" s="92" t="n">
        <v>72.2958</v>
      </c>
      <c r="E14" s="117" t="n">
        <v>1.75529151967253</v>
      </c>
      <c r="F14" s="117" t="n">
        <v>-77.67</v>
      </c>
      <c r="H14" s="116" t="n">
        <v>10</v>
      </c>
      <c r="I14" s="91" t="n">
        <v>3.99812</v>
      </c>
      <c r="J14" s="118" t="n">
        <v>0.05</v>
      </c>
      <c r="K14" s="119" t="n">
        <v>-75.2888888888889</v>
      </c>
      <c r="M14" s="120" t="n">
        <v>10</v>
      </c>
      <c r="N14" s="121" t="n">
        <v>22.9224</v>
      </c>
      <c r="O14" s="91" t="n">
        <v>25.8024</v>
      </c>
      <c r="Q14" s="136" t="n">
        <v>10.5</v>
      </c>
      <c r="R14" s="122"/>
      <c r="S14" s="122"/>
      <c r="T14" s="122"/>
      <c r="U14" s="136" t="n">
        <v>-10</v>
      </c>
      <c r="V14" s="119" t="n">
        <v>10.5</v>
      </c>
      <c r="W14" s="119" t="n">
        <v>-18</v>
      </c>
      <c r="Y14" s="124" t="n">
        <v>42</v>
      </c>
      <c r="Z14" s="122" t="n">
        <v>70.9</v>
      </c>
      <c r="AA14" s="124" t="n">
        <v>149.2</v>
      </c>
      <c r="AC14" s="125" t="n">
        <v>10</v>
      </c>
      <c r="AD14" s="126" t="n">
        <v>62.1917</v>
      </c>
      <c r="AE14" s="126" t="n">
        <v>22.4364539999999</v>
      </c>
      <c r="AF14" s="126" t="n">
        <v>23.9606639999998</v>
      </c>
      <c r="AH14" s="123" t="n">
        <v>10.2</v>
      </c>
      <c r="AI14" s="122" t="n">
        <v>-4.97</v>
      </c>
      <c r="AJ14" s="122" t="n">
        <v>-1.43</v>
      </c>
      <c r="AK14" s="122" t="n">
        <v>-7.85</v>
      </c>
      <c r="AL14" s="123" t="n">
        <v>-7.4</v>
      </c>
      <c r="AM14" s="123" t="n">
        <v>0.66</v>
      </c>
      <c r="AN14" s="123" t="n">
        <v>-10.82</v>
      </c>
      <c r="AP14" s="127" t="n">
        <v>120</v>
      </c>
      <c r="AQ14" s="124" t="n">
        <v>119.348574531632</v>
      </c>
      <c r="AR14" s="124" t="n">
        <v>156.986</v>
      </c>
      <c r="AS14" s="127" t="n">
        <v>182</v>
      </c>
      <c r="AT14" s="128" t="n">
        <v>21.8333389870755</v>
      </c>
      <c r="AU14" s="128" t="n">
        <v>5.149</v>
      </c>
      <c r="AV14" s="127" t="n">
        <v>60</v>
      </c>
      <c r="AW14" s="124" t="n">
        <v>60.0095574260114</v>
      </c>
      <c r="AX14" s="124" t="n">
        <v>78.934</v>
      </c>
      <c r="AY14" s="127" t="n">
        <v>62</v>
      </c>
      <c r="AZ14" s="124" t="n">
        <v>159.312561484447</v>
      </c>
      <c r="BA14" s="124" t="n">
        <v>37.571</v>
      </c>
      <c r="BB14" s="127" t="n">
        <v>46</v>
      </c>
      <c r="BC14" s="124" t="n">
        <v>45.9958729296769</v>
      </c>
      <c r="BD14" s="124" t="n">
        <v>60.501</v>
      </c>
      <c r="BE14" s="127" t="n">
        <v>62</v>
      </c>
      <c r="BF14" s="128" t="n">
        <v>74.3749787984667</v>
      </c>
      <c r="BG14" s="137" t="n">
        <v>17.54</v>
      </c>
      <c r="BH14" s="138"/>
      <c r="BI14" s="128"/>
      <c r="BJ14" s="128"/>
      <c r="BK14" s="138"/>
      <c r="BL14" s="128"/>
      <c r="BM14" s="128"/>
      <c r="BN14" s="0"/>
      <c r="BO14" s="130" t="n">
        <v>0.01</v>
      </c>
      <c r="BP14" s="117" t="n">
        <v>-19.3333333333333</v>
      </c>
      <c r="BR14" s="131" t="n">
        <v>0.05</v>
      </c>
      <c r="BS14" s="132" t="n">
        <v>-75.2888888888889</v>
      </c>
      <c r="BT14" s="0"/>
      <c r="BU14" s="109"/>
      <c r="BV14" s="133" t="n">
        <f aca="false">AD14-AE14</f>
        <v>39.7552460000001</v>
      </c>
      <c r="BW14" s="134" t="n">
        <f aca="false">AD14+AF14</f>
        <v>86.1523639999998</v>
      </c>
      <c r="BY14" s="112" t="n">
        <v>9</v>
      </c>
      <c r="BZ14" s="113" t="n">
        <v>20.857143</v>
      </c>
      <c r="CA14" s="112" t="n">
        <v>9</v>
      </c>
      <c r="CB14" s="113" t="n">
        <v>-17.8</v>
      </c>
      <c r="CC14" s="112" t="n">
        <v>9</v>
      </c>
      <c r="CD14" s="113" t="n">
        <v>-7.5</v>
      </c>
      <c r="CE14" s="112" t="n">
        <v>9</v>
      </c>
      <c r="CF14" s="113" t="n">
        <v>-8.65</v>
      </c>
      <c r="CG14" s="123" t="n">
        <v>9</v>
      </c>
      <c r="CH14" s="135" t="n">
        <f aca="false">MIN(BZ14,CB14,CD14,CF14)</f>
        <v>-17.8</v>
      </c>
      <c r="CI14" s="135" t="n">
        <f aca="false">AVERAGE(BZ14,CB14,CD14,CF14)</f>
        <v>-3.27321425</v>
      </c>
      <c r="CJ14" s="135" t="n">
        <f aca="false">MAX(BZ14,CB14,CD14,CF14)</f>
        <v>20.857143</v>
      </c>
      <c r="CL14" s="123" t="n">
        <v>10</v>
      </c>
      <c r="CM14" s="123" t="n">
        <v>12.5</v>
      </c>
      <c r="CN14" s="123" t="n">
        <f aca="false">AVERAGE(CM14,CO14)</f>
        <v>17.75</v>
      </c>
      <c r="CO14" s="123" t="n">
        <v>23</v>
      </c>
    </row>
    <row r="15" customFormat="false" ht="15" hidden="false" customHeight="false" outlineLevel="0" collapsed="false">
      <c r="B15" s="116" t="n">
        <v>11</v>
      </c>
      <c r="C15" s="91" t="n">
        <v>24.0122</v>
      </c>
      <c r="D15" s="92" t="n">
        <v>81.0846</v>
      </c>
      <c r="E15" s="117" t="n">
        <v>1.94063286025907</v>
      </c>
      <c r="F15" s="117" t="n">
        <v>-79.54</v>
      </c>
      <c r="H15" s="116" t="n">
        <v>11</v>
      </c>
      <c r="I15" s="91" t="n">
        <v>5.6524</v>
      </c>
      <c r="J15" s="118" t="n">
        <v>0.055</v>
      </c>
      <c r="K15" s="119" t="n">
        <v>-87.8111111111112</v>
      </c>
      <c r="M15" s="120" t="n">
        <v>11</v>
      </c>
      <c r="N15" s="121" t="n">
        <v>25.4706</v>
      </c>
      <c r="O15" s="91" t="n">
        <v>27.1406</v>
      </c>
      <c r="Q15" s="136" t="n">
        <v>10.6</v>
      </c>
      <c r="R15" s="122"/>
      <c r="S15" s="122"/>
      <c r="T15" s="122"/>
      <c r="U15" s="136" t="n">
        <v>-18</v>
      </c>
      <c r="V15" s="119" t="n">
        <v>10.6</v>
      </c>
      <c r="W15" s="119" t="n">
        <v>-26</v>
      </c>
      <c r="Y15" s="124" t="n">
        <v>44</v>
      </c>
      <c r="Z15" s="122" t="n">
        <v>90.7</v>
      </c>
      <c r="AA15" s="124" t="n">
        <v>176.4</v>
      </c>
      <c r="AC15" s="125" t="n">
        <v>11</v>
      </c>
      <c r="AD15" s="126" t="n">
        <v>59.6667</v>
      </c>
      <c r="AE15" s="126" t="n">
        <v>24.2103060000002</v>
      </c>
      <c r="AF15" s="126" t="n">
        <v>26.0498459999997</v>
      </c>
      <c r="AH15" s="123" t="n">
        <v>10.3</v>
      </c>
      <c r="AI15" s="122" t="n">
        <v>-5</v>
      </c>
      <c r="AJ15" s="122" t="n">
        <v>-0.98</v>
      </c>
      <c r="AK15" s="122" t="n">
        <v>-7.78</v>
      </c>
      <c r="AL15" s="123" t="n">
        <v>-6.75</v>
      </c>
      <c r="AM15" s="123" t="n">
        <v>1.2</v>
      </c>
      <c r="AN15" s="123" t="n">
        <v>-10.66</v>
      </c>
      <c r="AP15" s="127" t="n">
        <v>130</v>
      </c>
      <c r="AQ15" s="124" t="n">
        <v>130.233070866142</v>
      </c>
      <c r="AR15" s="124" t="n">
        <v>171.303</v>
      </c>
      <c r="AS15" s="127" t="n">
        <v>53</v>
      </c>
      <c r="AT15" s="128" t="n">
        <v>32.8072526205095</v>
      </c>
      <c r="AU15" s="128" t="n">
        <v>7.737</v>
      </c>
      <c r="AV15" s="127" t="n">
        <v>70</v>
      </c>
      <c r="AW15" s="124" t="n">
        <v>70.3352701601955</v>
      </c>
      <c r="AX15" s="124" t="n">
        <v>92.516</v>
      </c>
      <c r="AY15" s="127" t="n">
        <v>210</v>
      </c>
      <c r="AZ15" s="124" t="n">
        <v>200.078869703857</v>
      </c>
      <c r="BA15" s="124" t="n">
        <v>47.185</v>
      </c>
      <c r="BB15" s="127" t="n">
        <v>55</v>
      </c>
      <c r="BC15" s="124" t="n">
        <v>55.148520228075</v>
      </c>
      <c r="BD15" s="124" t="n">
        <v>72.54</v>
      </c>
      <c r="BE15" s="127" t="n">
        <v>60</v>
      </c>
      <c r="BF15" s="128" t="n">
        <v>63.4053054716917</v>
      </c>
      <c r="BG15" s="137" t="n">
        <v>14.953</v>
      </c>
      <c r="BH15" s="138"/>
      <c r="BI15" s="128"/>
      <c r="BJ15" s="128"/>
      <c r="BK15" s="138"/>
      <c r="BL15" s="128"/>
      <c r="BM15" s="128"/>
      <c r="BN15" s="0"/>
      <c r="BO15" s="130" t="n">
        <v>0.011</v>
      </c>
      <c r="BP15" s="117" t="n">
        <v>-24.6666666666667</v>
      </c>
      <c r="BR15" s="131" t="n">
        <v>0.055</v>
      </c>
      <c r="BS15" s="132" t="n">
        <v>-87.8111111111112</v>
      </c>
      <c r="BT15" s="0"/>
      <c r="BU15" s="109"/>
      <c r="BV15" s="133" t="n">
        <f aca="false">AD15-AE15</f>
        <v>35.4563939999998</v>
      </c>
      <c r="BW15" s="134" t="n">
        <f aca="false">AD15+AF15</f>
        <v>85.7165459999997</v>
      </c>
      <c r="BY15" s="112" t="n">
        <v>10</v>
      </c>
      <c r="BZ15" s="113" t="n">
        <v>23.285714</v>
      </c>
      <c r="CA15" s="112" t="n">
        <v>10</v>
      </c>
      <c r="CB15" s="113" t="n">
        <v>-17</v>
      </c>
      <c r="CC15" s="112" t="n">
        <v>10</v>
      </c>
      <c r="CD15" s="113" t="n">
        <v>4</v>
      </c>
      <c r="CE15" s="112" t="n">
        <v>10</v>
      </c>
      <c r="CF15" s="113" t="n">
        <v>-9.5</v>
      </c>
      <c r="CG15" s="123" t="n">
        <v>10</v>
      </c>
      <c r="CH15" s="135" t="n">
        <f aca="false">MIN(BZ15,CB15,CD15,CF15)</f>
        <v>-17</v>
      </c>
      <c r="CI15" s="135" t="n">
        <f aca="false">AVERAGE(BZ15,CB15,CD15,CF15)</f>
        <v>0.1964285</v>
      </c>
      <c r="CJ15" s="135" t="n">
        <f aca="false">MAX(BZ15,CB15,CD15,CF15)</f>
        <v>23.285714</v>
      </c>
      <c r="CL15" s="123" t="n">
        <v>11</v>
      </c>
      <c r="CM15" s="123" t="n">
        <v>14.9</v>
      </c>
      <c r="CN15" s="123" t="n">
        <f aca="false">AVERAGE(CM15,CO15)</f>
        <v>20.65</v>
      </c>
      <c r="CO15" s="123" t="n">
        <v>26.4</v>
      </c>
    </row>
    <row r="16" customFormat="false" ht="15" hidden="false" customHeight="false" outlineLevel="0" collapsed="false">
      <c r="B16" s="116" t="n">
        <v>12</v>
      </c>
      <c r="C16" s="91" t="n">
        <v>42.8281</v>
      </c>
      <c r="D16" s="92" t="n">
        <v>90.5724</v>
      </c>
      <c r="E16" s="117" t="n">
        <v>2.03875474645194</v>
      </c>
      <c r="F16" s="117" t="n">
        <v>-75.45</v>
      </c>
      <c r="H16" s="116" t="n">
        <v>12</v>
      </c>
      <c r="I16" s="91" t="n">
        <v>6.62059</v>
      </c>
      <c r="J16" s="118" t="n">
        <v>0.06</v>
      </c>
      <c r="K16" s="119" t="n">
        <v>-76.0765217391304</v>
      </c>
      <c r="M16" s="120" t="n">
        <v>12</v>
      </c>
      <c r="N16" s="121" t="n">
        <v>26.5285</v>
      </c>
      <c r="O16" s="91" t="n">
        <v>26.6485</v>
      </c>
      <c r="Q16" s="136" t="n">
        <v>10.7</v>
      </c>
      <c r="R16" s="122"/>
      <c r="S16" s="122"/>
      <c r="T16" s="122"/>
      <c r="U16" s="136" t="n">
        <v>-25</v>
      </c>
      <c r="V16" s="119" t="n">
        <v>10.7</v>
      </c>
      <c r="W16" s="119" t="n">
        <v>-30</v>
      </c>
      <c r="Y16" s="124" t="n">
        <v>48</v>
      </c>
      <c r="Z16" s="122" t="n">
        <v>109.7</v>
      </c>
      <c r="AA16" s="124" t="n">
        <v>207.3</v>
      </c>
      <c r="AC16" s="125" t="n">
        <v>12</v>
      </c>
      <c r="AD16" s="126" t="n">
        <v>59.5417</v>
      </c>
      <c r="AE16" s="126" t="n">
        <v>24.1116360000002</v>
      </c>
      <c r="AF16" s="126" t="n">
        <v>25.639503</v>
      </c>
      <c r="AH16" s="123" t="n">
        <v>10.4</v>
      </c>
      <c r="AI16" s="122" t="n">
        <v>-5.4</v>
      </c>
      <c r="AJ16" s="122" t="n">
        <v>-0.39</v>
      </c>
      <c r="AK16" s="122" t="n">
        <v>-8.54</v>
      </c>
      <c r="AL16" s="123" t="n">
        <v>-6.12</v>
      </c>
      <c r="AM16" s="123" t="n">
        <v>1.74</v>
      </c>
      <c r="AN16" s="123" t="n">
        <v>-10.5</v>
      </c>
      <c r="AP16" s="127" t="n">
        <v>152</v>
      </c>
      <c r="AQ16" s="124" t="n">
        <v>152.382188433342</v>
      </c>
      <c r="AR16" s="124" t="n">
        <v>200.437</v>
      </c>
      <c r="AS16" s="127" t="n">
        <v>60</v>
      </c>
      <c r="AT16" s="128" t="n">
        <v>0</v>
      </c>
      <c r="AU16" s="128" t="n">
        <v>0</v>
      </c>
      <c r="AV16" s="127" t="n">
        <v>80</v>
      </c>
      <c r="AW16" s="124" t="n">
        <v>80.4595166983437</v>
      </c>
      <c r="AX16" s="124" t="n">
        <v>105.833</v>
      </c>
      <c r="AY16" s="127" t="n">
        <v>204</v>
      </c>
      <c r="AZ16" s="124" t="n">
        <v>205.311408121035</v>
      </c>
      <c r="BA16" s="124" t="n">
        <v>48.419</v>
      </c>
      <c r="BB16" s="127" t="n">
        <v>59</v>
      </c>
      <c r="BC16" s="124" t="n">
        <v>59.3169698615259</v>
      </c>
      <c r="BD16" s="124" t="n">
        <v>78.023</v>
      </c>
      <c r="BE16" s="127" t="n">
        <v>70</v>
      </c>
      <c r="BF16" s="128" t="n">
        <v>65.4024899080701</v>
      </c>
      <c r="BG16" s="137" t="n">
        <v>15.424</v>
      </c>
      <c r="BH16" s="138"/>
      <c r="BI16" s="128"/>
      <c r="BJ16" s="128"/>
      <c r="BK16" s="138"/>
      <c r="BL16" s="128"/>
      <c r="BM16" s="128"/>
      <c r="BN16" s="0"/>
      <c r="BO16" s="130" t="n">
        <v>0.012</v>
      </c>
      <c r="BP16" s="117" t="n">
        <v>-46</v>
      </c>
      <c r="BR16" s="131" t="n">
        <v>0.06</v>
      </c>
      <c r="BS16" s="132" t="n">
        <v>-76.0765217391304</v>
      </c>
      <c r="BT16" s="0"/>
      <c r="BU16" s="109"/>
      <c r="BV16" s="133" t="n">
        <f aca="false">AD16-AE16</f>
        <v>35.4300639999998</v>
      </c>
      <c r="BW16" s="134" t="n">
        <f aca="false">AD16+AF16</f>
        <v>85.181203</v>
      </c>
      <c r="BY16" s="112" t="n">
        <v>11</v>
      </c>
      <c r="BZ16" s="113" t="n">
        <v>25.714286</v>
      </c>
      <c r="CA16" s="112" t="n">
        <v>11</v>
      </c>
      <c r="CB16" s="113" t="n">
        <v>-13</v>
      </c>
      <c r="CC16" s="112" t="n">
        <v>11</v>
      </c>
      <c r="CD16" s="113" t="n">
        <v>2.6</v>
      </c>
      <c r="CE16" s="112" t="n">
        <v>11</v>
      </c>
      <c r="CF16" s="113" t="n">
        <v>-10.35</v>
      </c>
      <c r="CG16" s="123" t="n">
        <v>11</v>
      </c>
      <c r="CH16" s="135" t="n">
        <f aca="false">MIN(BZ16,CB16,CD16,CF16)</f>
        <v>-13</v>
      </c>
      <c r="CI16" s="135" t="n">
        <f aca="false">AVERAGE(BZ16,CB16,CD16,CF16)</f>
        <v>1.2410715</v>
      </c>
      <c r="CJ16" s="135" t="n">
        <f aca="false">MAX(BZ16,CB16,CD16,CF16)</f>
        <v>25.714286</v>
      </c>
      <c r="CL16" s="123" t="n">
        <v>12</v>
      </c>
      <c r="CM16" s="123" t="n">
        <v>17.3</v>
      </c>
      <c r="CN16" s="123" t="n">
        <f aca="false">AVERAGE(CM16,CO16)</f>
        <v>23.55</v>
      </c>
      <c r="CO16" s="123" t="n">
        <v>29.8</v>
      </c>
    </row>
    <row r="17" customFormat="false" ht="15" hidden="false" customHeight="false" outlineLevel="0" collapsed="false">
      <c r="B17" s="116" t="n">
        <v>13</v>
      </c>
      <c r="C17" s="91" t="n">
        <v>64.7477</v>
      </c>
      <c r="D17" s="92" t="n">
        <v>100.146</v>
      </c>
      <c r="E17" s="117" t="n">
        <v>2.00604745105432</v>
      </c>
      <c r="F17" s="117" t="n">
        <v>-2.69</v>
      </c>
      <c r="H17" s="116" t="n">
        <v>13</v>
      </c>
      <c r="I17" s="91" t="n">
        <v>6.00846</v>
      </c>
      <c r="J17" s="118" t="n">
        <v>0.065</v>
      </c>
      <c r="K17" s="119" t="n">
        <v>-85.2088105726872</v>
      </c>
      <c r="M17" s="120" t="n">
        <v>13</v>
      </c>
      <c r="N17" s="121" t="n">
        <v>24.6844</v>
      </c>
      <c r="O17" s="91" t="n">
        <v>23.1444</v>
      </c>
      <c r="Q17" s="136" t="n">
        <v>10.8</v>
      </c>
      <c r="R17" s="122"/>
      <c r="S17" s="122"/>
      <c r="T17" s="122"/>
      <c r="U17" s="136" t="n">
        <v>-30</v>
      </c>
      <c r="V17" s="119" t="n">
        <v>10.8</v>
      </c>
      <c r="W17" s="119" t="n">
        <v>-32</v>
      </c>
      <c r="Y17" s="124" t="n">
        <v>53</v>
      </c>
      <c r="Z17" s="122" t="n">
        <v>130.2</v>
      </c>
      <c r="AA17" s="124" t="n">
        <v>235.7</v>
      </c>
      <c r="AC17" s="125" t="n">
        <v>13</v>
      </c>
      <c r="AD17" s="126" t="n">
        <v>61.0667</v>
      </c>
      <c r="AE17" s="126" t="n">
        <v>23.6436089999999</v>
      </c>
      <c r="AF17" s="126" t="n">
        <v>25.0765319999996</v>
      </c>
      <c r="AH17" s="123" t="n">
        <v>10.5</v>
      </c>
      <c r="AI17" s="122" t="n">
        <v>-6.36</v>
      </c>
      <c r="AJ17" s="122" t="n">
        <v>0.32</v>
      </c>
      <c r="AK17" s="122" t="n">
        <v>-10.63</v>
      </c>
      <c r="AL17" s="123" t="n">
        <v>-5.53</v>
      </c>
      <c r="AM17" s="123" t="n">
        <v>2.27</v>
      </c>
      <c r="AN17" s="123" t="n">
        <v>-10.32</v>
      </c>
      <c r="AP17" s="138"/>
      <c r="AQ17" s="128"/>
      <c r="AR17" s="128"/>
      <c r="AS17" s="138"/>
      <c r="AT17" s="128"/>
      <c r="AU17" s="128"/>
      <c r="AV17" s="127" t="n">
        <v>85</v>
      </c>
      <c r="AW17" s="124" t="n">
        <v>85.1532989410806</v>
      </c>
      <c r="AX17" s="124" t="n">
        <v>112.007</v>
      </c>
      <c r="AY17" s="127" t="n">
        <v>164</v>
      </c>
      <c r="AZ17" s="124" t="n">
        <v>57.9692323348825</v>
      </c>
      <c r="BA17" s="124" t="n">
        <v>13.671</v>
      </c>
      <c r="BB17" s="127" t="n">
        <v>63</v>
      </c>
      <c r="BC17" s="124" t="n">
        <v>63.3394515340755</v>
      </c>
      <c r="BD17" s="124" t="n">
        <v>83.314</v>
      </c>
      <c r="BE17" s="127" t="n">
        <v>69</v>
      </c>
      <c r="BF17" s="128" t="n">
        <v>12.5046643373249</v>
      </c>
      <c r="BG17" s="137" t="n">
        <v>2.949</v>
      </c>
      <c r="BH17" s="138"/>
      <c r="BI17" s="128"/>
      <c r="BJ17" s="128"/>
      <c r="BK17" s="138"/>
      <c r="BL17" s="128"/>
      <c r="BM17" s="128"/>
      <c r="BN17" s="0"/>
      <c r="BO17" s="130" t="n">
        <v>0.013</v>
      </c>
      <c r="BP17" s="117" t="n">
        <v>-55.3333333333333</v>
      </c>
      <c r="BR17" s="131" t="n">
        <v>0.065</v>
      </c>
      <c r="BS17" s="132" t="n">
        <v>-85.2088105726872</v>
      </c>
      <c r="BT17" s="0"/>
      <c r="BU17" s="109"/>
      <c r="BV17" s="133" t="n">
        <f aca="false">AD17-AE17</f>
        <v>37.4230910000001</v>
      </c>
      <c r="BW17" s="134" t="n">
        <f aca="false">AD17+AF17</f>
        <v>86.1432319999996</v>
      </c>
      <c r="BY17" s="112" t="n">
        <v>12</v>
      </c>
      <c r="BZ17" s="113" t="n">
        <v>28.142857</v>
      </c>
      <c r="CA17" s="112" t="n">
        <v>12</v>
      </c>
      <c r="CB17" s="113" t="n">
        <v>-9</v>
      </c>
      <c r="CC17" s="112" t="n">
        <v>12</v>
      </c>
      <c r="CD17" s="113" t="n">
        <v>1.2</v>
      </c>
      <c r="CE17" s="112" t="n">
        <v>12</v>
      </c>
      <c r="CF17" s="113" t="n">
        <v>-11.2</v>
      </c>
      <c r="CG17" s="123" t="n">
        <v>12</v>
      </c>
      <c r="CH17" s="135" t="n">
        <f aca="false">MIN(BZ17,CB17,CD17,CF17)</f>
        <v>-11.2</v>
      </c>
      <c r="CI17" s="135" t="n">
        <f aca="false">AVERAGE(BZ17,CB17,CD17,CF17)</f>
        <v>2.28571425</v>
      </c>
      <c r="CJ17" s="135" t="n">
        <f aca="false">MAX(BZ17,CB17,CD17,CF17)</f>
        <v>28.142857</v>
      </c>
      <c r="CL17" s="123" t="n">
        <v>13</v>
      </c>
      <c r="CM17" s="123" t="n">
        <v>19.7</v>
      </c>
      <c r="CN17" s="123" t="n">
        <f aca="false">AVERAGE(CM17,CO17)</f>
        <v>26.45</v>
      </c>
      <c r="CO17" s="123" t="n">
        <v>33.2</v>
      </c>
    </row>
    <row r="18" customFormat="false" ht="15" hidden="false" customHeight="false" outlineLevel="0" collapsed="false">
      <c r="B18" s="116" t="n">
        <v>14</v>
      </c>
      <c r="C18" s="91" t="n">
        <v>85.5276</v>
      </c>
      <c r="D18" s="92" t="n">
        <v>109.099</v>
      </c>
      <c r="E18" s="117" t="n">
        <v>2.07146204184957</v>
      </c>
      <c r="F18" s="117" t="n">
        <v>6.17</v>
      </c>
      <c r="H18" s="116" t="n">
        <v>14</v>
      </c>
      <c r="I18" s="91" t="n">
        <v>2.25437</v>
      </c>
      <c r="J18" s="118" t="n">
        <v>0.07</v>
      </c>
      <c r="K18" s="119" t="n">
        <v>-57.9169811320756</v>
      </c>
      <c r="M18" s="120" t="n">
        <v>14</v>
      </c>
      <c r="N18" s="121" t="n">
        <v>23.3028</v>
      </c>
      <c r="O18" s="91" t="n">
        <v>19.6328</v>
      </c>
      <c r="Q18" s="136" t="n">
        <v>10.9</v>
      </c>
      <c r="R18" s="122"/>
      <c r="S18" s="122"/>
      <c r="T18" s="122"/>
      <c r="U18" s="136" t="n">
        <v>-32</v>
      </c>
      <c r="V18" s="119" t="n">
        <v>10.9</v>
      </c>
      <c r="W18" s="119" t="n">
        <v>-32</v>
      </c>
      <c r="Y18" s="124" t="n">
        <v>55.6</v>
      </c>
      <c r="Z18" s="122" t="n">
        <v>103.8</v>
      </c>
      <c r="AA18" s="124" t="n">
        <v>204.9</v>
      </c>
      <c r="AC18" s="125" t="n">
        <v>14</v>
      </c>
      <c r="AD18" s="126" t="n">
        <v>62.2417</v>
      </c>
      <c r="AE18" s="126" t="n">
        <v>23.283153</v>
      </c>
      <c r="AF18" s="126" t="n">
        <v>24.459948</v>
      </c>
      <c r="AH18" s="123" t="n">
        <v>10.6</v>
      </c>
      <c r="AI18" s="122" t="n">
        <v>-7.89</v>
      </c>
      <c r="AJ18" s="122" t="n">
        <v>1.12</v>
      </c>
      <c r="AK18" s="122" t="n">
        <v>-14.15</v>
      </c>
      <c r="AL18" s="123" t="n">
        <v>-4.98</v>
      </c>
      <c r="AM18" s="123" t="n">
        <v>2.8</v>
      </c>
      <c r="AN18" s="123" t="n">
        <v>-10.15</v>
      </c>
      <c r="AP18" s="138"/>
      <c r="AQ18" s="128"/>
      <c r="AR18" s="128"/>
      <c r="AS18" s="138"/>
      <c r="AT18" s="128"/>
      <c r="AU18" s="128"/>
      <c r="AV18" s="127" t="n">
        <v>88</v>
      </c>
      <c r="AW18" s="124" t="n">
        <v>88.0361661688841</v>
      </c>
      <c r="AX18" s="124" t="n">
        <v>115.799</v>
      </c>
      <c r="AY18" s="127" t="n">
        <v>164</v>
      </c>
      <c r="AZ18" s="139" t="n">
        <v>65.8222802673089</v>
      </c>
      <c r="BA18" s="139" t="n">
        <v>15.523</v>
      </c>
      <c r="BB18" s="127" t="n">
        <v>70</v>
      </c>
      <c r="BC18" s="124" t="n">
        <v>70.313222916101</v>
      </c>
      <c r="BD18" s="124" t="n">
        <v>92.487</v>
      </c>
      <c r="BE18" s="127" t="n">
        <v>113</v>
      </c>
      <c r="BF18" s="128" t="n">
        <v>-27.9690627226161</v>
      </c>
      <c r="BG18" s="137" t="n">
        <v>-6.596</v>
      </c>
      <c r="BH18" s="138"/>
      <c r="BI18" s="128"/>
      <c r="BJ18" s="128"/>
      <c r="BK18" s="138"/>
      <c r="BL18" s="128"/>
      <c r="BM18" s="128"/>
      <c r="BN18" s="0"/>
      <c r="BO18" s="130" t="n">
        <v>0.014</v>
      </c>
      <c r="BP18" s="117" t="n">
        <v>-70</v>
      </c>
      <c r="BR18" s="131" t="n">
        <v>0.07</v>
      </c>
      <c r="BS18" s="132" t="n">
        <v>-57.9169811320756</v>
      </c>
      <c r="BT18" s="0"/>
      <c r="BU18" s="109"/>
      <c r="BV18" s="133" t="n">
        <f aca="false">AD18-AE18</f>
        <v>38.958547</v>
      </c>
      <c r="BW18" s="134" t="n">
        <f aca="false">AD18+AF18</f>
        <v>86.701648</v>
      </c>
      <c r="BY18" s="112" t="n">
        <v>13</v>
      </c>
      <c r="BZ18" s="113" t="n">
        <v>30.571429</v>
      </c>
      <c r="CA18" s="112" t="n">
        <v>13</v>
      </c>
      <c r="CB18" s="113" t="n">
        <v>-9</v>
      </c>
      <c r="CC18" s="112" t="n">
        <v>13</v>
      </c>
      <c r="CD18" s="113" t="n">
        <v>-0.2</v>
      </c>
      <c r="CE18" s="112" t="n">
        <v>13</v>
      </c>
      <c r="CF18" s="113" t="n">
        <v>-12.05</v>
      </c>
      <c r="CG18" s="123" t="n">
        <v>13</v>
      </c>
      <c r="CH18" s="135" t="n">
        <f aca="false">MIN(BZ18,CB18,CD18,CF18)</f>
        <v>-12.05</v>
      </c>
      <c r="CI18" s="135" t="n">
        <f aca="false">AVERAGE(BZ18,CB18,CD18,CF18)</f>
        <v>2.33035725</v>
      </c>
      <c r="CJ18" s="135" t="n">
        <f aca="false">MAX(BZ18,CB18,CD18,CF18)</f>
        <v>30.571429</v>
      </c>
      <c r="CL18" s="123" t="n">
        <v>14</v>
      </c>
      <c r="CM18" s="123" t="n">
        <v>22.1</v>
      </c>
      <c r="CN18" s="123" t="n">
        <f aca="false">AVERAGE(CM18,CO18)</f>
        <v>29.35</v>
      </c>
      <c r="CO18" s="123" t="n">
        <v>36.6</v>
      </c>
    </row>
    <row r="19" customFormat="false" ht="15" hidden="false" customHeight="false" outlineLevel="0" collapsed="false">
      <c r="B19" s="116" t="n">
        <v>15</v>
      </c>
      <c r="C19" s="91" t="n">
        <v>100.537</v>
      </c>
      <c r="D19" s="92" t="n">
        <v>117.055</v>
      </c>
      <c r="E19" s="117" t="n">
        <v>2.2459009506369</v>
      </c>
      <c r="F19" s="117" t="n">
        <v>16.42</v>
      </c>
      <c r="H19" s="116" t="n">
        <v>15</v>
      </c>
      <c r="I19" s="91" t="n">
        <v>-0.667173</v>
      </c>
      <c r="J19" s="118" t="n">
        <v>0.075</v>
      </c>
      <c r="K19" s="119" t="n">
        <v>-52.9032258064517</v>
      </c>
      <c r="M19" s="120" t="n">
        <v>15</v>
      </c>
      <c r="N19" s="121" t="n">
        <v>24.0887</v>
      </c>
      <c r="O19" s="91" t="n">
        <v>18.8187</v>
      </c>
      <c r="Q19" s="136" t="n">
        <v>11</v>
      </c>
      <c r="R19" s="122"/>
      <c r="S19" s="122"/>
      <c r="T19" s="122"/>
      <c r="U19" s="136" t="n">
        <v>-30</v>
      </c>
      <c r="V19" s="119" t="n">
        <v>11</v>
      </c>
      <c r="W19" s="119" t="n">
        <v>-30</v>
      </c>
      <c r="Y19" s="124" t="n">
        <v>61.5</v>
      </c>
      <c r="Z19" s="122" t="n">
        <v>86</v>
      </c>
      <c r="AA19" s="124" t="n">
        <v>172.2</v>
      </c>
      <c r="AC19" s="125" t="n">
        <v>15</v>
      </c>
      <c r="AD19" s="126" t="n">
        <v>62.8417</v>
      </c>
      <c r="AE19" s="126" t="n">
        <v>22.77</v>
      </c>
      <c r="AF19" s="126" t="n">
        <v>23.951418</v>
      </c>
      <c r="AH19" s="123" t="n">
        <v>10.7</v>
      </c>
      <c r="AI19" s="122" t="n">
        <v>-9.72</v>
      </c>
      <c r="AJ19" s="122" t="n">
        <v>1.96</v>
      </c>
      <c r="AK19" s="122" t="n">
        <v>-18.55</v>
      </c>
      <c r="AL19" s="123" t="n">
        <v>-4.48</v>
      </c>
      <c r="AM19" s="123" t="n">
        <v>3.31</v>
      </c>
      <c r="AN19" s="123" t="n">
        <v>-9.96</v>
      </c>
      <c r="AP19" s="138"/>
      <c r="AQ19" s="128"/>
      <c r="AR19" s="128"/>
      <c r="AS19" s="138"/>
      <c r="AT19" s="128"/>
      <c r="AU19" s="128"/>
      <c r="AV19" s="140" t="n">
        <v>90</v>
      </c>
      <c r="AW19" s="139" t="n">
        <v>90.1146891121368</v>
      </c>
      <c r="AX19" s="139" t="n">
        <v>118.533</v>
      </c>
      <c r="AY19" s="140" t="n">
        <v>150</v>
      </c>
      <c r="AZ19" s="124" t="n">
        <v>29.5464567997558</v>
      </c>
      <c r="BA19" s="124" t="n">
        <v>6.968</v>
      </c>
      <c r="BB19" s="140" t="n">
        <v>78</v>
      </c>
      <c r="BC19" s="139" t="n">
        <v>78.1802878088515</v>
      </c>
      <c r="BD19" s="139" t="n">
        <v>102.835</v>
      </c>
      <c r="BE19" s="140" t="n">
        <v>121</v>
      </c>
      <c r="BF19" s="128" t="n">
        <v>-4.53288781844703</v>
      </c>
      <c r="BG19" s="137" t="n">
        <v>-1.069</v>
      </c>
      <c r="BH19" s="138"/>
      <c r="BI19" s="128"/>
      <c r="BJ19" s="128"/>
      <c r="BK19" s="138"/>
      <c r="BL19" s="128"/>
      <c r="BM19" s="128"/>
      <c r="BN19" s="0"/>
      <c r="BO19" s="130" t="n">
        <v>0.015</v>
      </c>
      <c r="BP19" s="117" t="n">
        <v>-84</v>
      </c>
      <c r="BR19" s="131" t="n">
        <v>0.075</v>
      </c>
      <c r="BS19" s="132" t="n">
        <v>-52.9032258064517</v>
      </c>
      <c r="BT19" s="0"/>
      <c r="BU19" s="109"/>
      <c r="BV19" s="133" t="n">
        <f aca="false">AD19-AE19</f>
        <v>40.0717</v>
      </c>
      <c r="BW19" s="134" t="n">
        <f aca="false">AD19+AF19</f>
        <v>86.793118</v>
      </c>
      <c r="BY19" s="112" t="n">
        <v>14</v>
      </c>
      <c r="BZ19" s="113" t="n">
        <v>33</v>
      </c>
      <c r="CA19" s="112" t="n">
        <v>14</v>
      </c>
      <c r="CB19" s="113" t="n">
        <v>-9</v>
      </c>
      <c r="CC19" s="112" t="n">
        <v>14</v>
      </c>
      <c r="CD19" s="113" t="n">
        <v>-1.6</v>
      </c>
      <c r="CE19" s="112" t="n">
        <v>14</v>
      </c>
      <c r="CF19" s="113" t="n">
        <v>-12.9</v>
      </c>
      <c r="CG19" s="123" t="n">
        <v>14</v>
      </c>
      <c r="CH19" s="135" t="n">
        <f aca="false">MIN(BZ19,CB19,CD19,CF19)</f>
        <v>-12.9</v>
      </c>
      <c r="CI19" s="135" t="n">
        <f aca="false">AVERAGE(BZ19,CB19,CD19,CF19)</f>
        <v>2.375</v>
      </c>
      <c r="CJ19" s="135" t="n">
        <f aca="false">MAX(BZ19,CB19,CD19,CF19)</f>
        <v>33</v>
      </c>
      <c r="CL19" s="123" t="n">
        <v>15</v>
      </c>
      <c r="CM19" s="123" t="n">
        <v>24.5</v>
      </c>
      <c r="CN19" s="123" t="n">
        <f aca="false">AVERAGE(CM19,CO19)</f>
        <v>32.25</v>
      </c>
      <c r="CO19" s="123" t="n">
        <v>40</v>
      </c>
    </row>
    <row r="20" customFormat="false" ht="15" hidden="false" customHeight="false" outlineLevel="0" collapsed="false">
      <c r="B20" s="116" t="n">
        <v>16</v>
      </c>
      <c r="C20" s="91" t="n">
        <v>106.509</v>
      </c>
      <c r="D20" s="92" t="n">
        <v>123.355</v>
      </c>
      <c r="E20" s="117" t="n">
        <v>2.38763256402661</v>
      </c>
      <c r="F20" s="117" t="n">
        <v>7.73</v>
      </c>
      <c r="H20" s="116" t="n">
        <v>16</v>
      </c>
      <c r="I20" s="91" t="n">
        <v>-1.38133</v>
      </c>
      <c r="J20" s="118" t="n">
        <v>0.08</v>
      </c>
      <c r="K20" s="119" t="n">
        <v>-47.3938718662953</v>
      </c>
      <c r="M20" s="120" t="n">
        <v>16</v>
      </c>
      <c r="N20" s="121" t="n">
        <v>24.9565</v>
      </c>
      <c r="O20" s="91" t="n">
        <v>17.7265</v>
      </c>
      <c r="Q20" s="136" t="n">
        <v>11.1</v>
      </c>
      <c r="R20" s="122"/>
      <c r="S20" s="122"/>
      <c r="T20" s="122"/>
      <c r="U20" s="136" t="n">
        <v>-25</v>
      </c>
      <c r="V20" s="119" t="n">
        <v>11.1</v>
      </c>
      <c r="W20" s="119" t="n">
        <v>-26</v>
      </c>
      <c r="Y20" s="124" t="n">
        <v>69</v>
      </c>
      <c r="Z20" s="122" t="n">
        <v>100.6</v>
      </c>
      <c r="AA20" s="124" t="n">
        <v>189.2</v>
      </c>
      <c r="AC20" s="125" t="n">
        <v>16</v>
      </c>
      <c r="AD20" s="126" t="n">
        <v>63.2417</v>
      </c>
      <c r="AE20" s="126" t="n">
        <v>22.8559049999999</v>
      </c>
      <c r="AF20" s="126" t="n">
        <v>23.519271</v>
      </c>
      <c r="AH20" s="123" t="n">
        <v>10.8</v>
      </c>
      <c r="AI20" s="122" t="n">
        <v>-11.39</v>
      </c>
      <c r="AJ20" s="122" t="n">
        <v>2.81</v>
      </c>
      <c r="AK20" s="122" t="n">
        <v>-22.76</v>
      </c>
      <c r="AL20" s="123" t="n">
        <v>-4.02</v>
      </c>
      <c r="AM20" s="123" t="n">
        <v>3.83</v>
      </c>
      <c r="AN20" s="123" t="n">
        <v>-9.78</v>
      </c>
      <c r="AP20" s="128"/>
      <c r="AQ20" s="128"/>
      <c r="AR20" s="128"/>
      <c r="AS20" s="129"/>
      <c r="AT20" s="129"/>
      <c r="AU20" s="129"/>
      <c r="AV20" s="127" t="n">
        <v>95</v>
      </c>
      <c r="AW20" s="124" t="n">
        <v>95.0099375509096</v>
      </c>
      <c r="AX20" s="124" t="n">
        <v>124.972</v>
      </c>
      <c r="AY20" s="127" t="n">
        <v>164</v>
      </c>
      <c r="AZ20" s="127" t="n">
        <v>0.750534278639033</v>
      </c>
      <c r="BA20" s="124" t="n">
        <v>0.177</v>
      </c>
      <c r="BB20" s="127" t="n">
        <v>85</v>
      </c>
      <c r="BC20" s="124" t="n">
        <v>85.06358946511</v>
      </c>
      <c r="BD20" s="124" t="n">
        <v>111.889</v>
      </c>
      <c r="BE20" s="127" t="n">
        <v>134</v>
      </c>
      <c r="BF20" s="141" t="n">
        <v>7.56046677295702</v>
      </c>
      <c r="BG20" s="129" t="n">
        <v>1.783</v>
      </c>
      <c r="BH20" s="129"/>
      <c r="BI20" s="141"/>
      <c r="BJ20" s="129"/>
      <c r="BK20" s="129"/>
      <c r="BL20" s="141"/>
      <c r="BM20" s="129"/>
      <c r="BN20" s="142"/>
      <c r="BO20" s="130" t="n">
        <v>0.016</v>
      </c>
      <c r="BP20" s="117" t="n">
        <v>-101.333333333333</v>
      </c>
      <c r="BQ20" s="142"/>
      <c r="BR20" s="131" t="n">
        <v>0.08</v>
      </c>
      <c r="BS20" s="132" t="n">
        <v>-47.3938718662953</v>
      </c>
      <c r="BT20" s="142"/>
      <c r="BU20" s="109"/>
      <c r="BV20" s="133" t="n">
        <f aca="false">AD20-AE20</f>
        <v>40.3857950000001</v>
      </c>
      <c r="BW20" s="134" t="n">
        <f aca="false">AD20+AF20</f>
        <v>86.760971</v>
      </c>
      <c r="BY20" s="112" t="n">
        <v>15</v>
      </c>
      <c r="BZ20" s="113" t="n">
        <v>32.076923</v>
      </c>
      <c r="CA20" s="112" t="n">
        <v>15</v>
      </c>
      <c r="CB20" s="113" t="n">
        <v>-9</v>
      </c>
      <c r="CC20" s="112" t="n">
        <v>15</v>
      </c>
      <c r="CD20" s="113" t="n">
        <v>-3</v>
      </c>
      <c r="CE20" s="112" t="n">
        <v>15</v>
      </c>
      <c r="CF20" s="113" t="n">
        <v>-13.75</v>
      </c>
      <c r="CG20" s="123" t="n">
        <v>15</v>
      </c>
      <c r="CH20" s="135" t="n">
        <f aca="false">MIN(BZ20,CB20,CD20,CF20)</f>
        <v>-13.75</v>
      </c>
      <c r="CI20" s="135" t="n">
        <f aca="false">AVERAGE(BZ20,CB20,CD20,CF20)</f>
        <v>1.58173075</v>
      </c>
      <c r="CJ20" s="135" t="n">
        <f aca="false">MAX(BZ20,CB20,CD20,CF20)</f>
        <v>32.076923</v>
      </c>
      <c r="CL20" s="123" t="n">
        <v>16</v>
      </c>
      <c r="CM20" s="123" t="n">
        <v>26.9</v>
      </c>
      <c r="CN20" s="123" t="n">
        <f aca="false">AVERAGE(CM20,CO20)</f>
        <v>35.15</v>
      </c>
      <c r="CO20" s="123" t="n">
        <v>43.4</v>
      </c>
    </row>
    <row r="21" customFormat="false" ht="15" hidden="false" customHeight="false" outlineLevel="0" collapsed="false">
      <c r="B21" s="116" t="n">
        <v>17</v>
      </c>
      <c r="C21" s="91" t="n">
        <v>106.76</v>
      </c>
      <c r="D21" s="92" t="n">
        <v>127.672</v>
      </c>
      <c r="E21" s="117" t="n">
        <v>2.42033985942423</v>
      </c>
      <c r="F21" s="117" t="n">
        <v>-3.54</v>
      </c>
      <c r="H21" s="116" t="n">
        <v>17</v>
      </c>
      <c r="I21" s="91" t="n">
        <v>-2.04352</v>
      </c>
      <c r="J21" s="118" t="n">
        <v>0.085</v>
      </c>
      <c r="K21" s="119" t="n">
        <v>-49.025201072386</v>
      </c>
      <c r="M21" s="120" t="n">
        <v>17</v>
      </c>
      <c r="N21" s="121" t="n">
        <v>26.599</v>
      </c>
      <c r="O21" s="91" t="n">
        <v>16.839</v>
      </c>
      <c r="Q21" s="136" t="n">
        <v>11.2</v>
      </c>
      <c r="R21" s="122"/>
      <c r="S21" s="122"/>
      <c r="T21" s="122"/>
      <c r="U21" s="136" t="n">
        <v>-18</v>
      </c>
      <c r="V21" s="119" t="n">
        <v>11.2</v>
      </c>
      <c r="W21" s="119" t="n">
        <v>-20</v>
      </c>
      <c r="Y21" s="124" t="n">
        <v>75</v>
      </c>
      <c r="Z21" s="122" t="n">
        <v>79.7</v>
      </c>
      <c r="AA21" s="124" t="n">
        <v>169.4</v>
      </c>
      <c r="AC21" s="125" t="n">
        <v>17</v>
      </c>
      <c r="AD21" s="126" t="n">
        <v>64.6667</v>
      </c>
      <c r="AE21" s="126" t="n">
        <v>23.3609160000004</v>
      </c>
      <c r="AF21" s="126" t="n">
        <v>24.1321979999998</v>
      </c>
      <c r="AH21" s="123" t="n">
        <v>10.9</v>
      </c>
      <c r="AI21" s="122" t="n">
        <v>-12.33</v>
      </c>
      <c r="AJ21" s="122" t="n">
        <v>3.66</v>
      </c>
      <c r="AK21" s="122" t="n">
        <v>-25.58</v>
      </c>
      <c r="AL21" s="123" t="n">
        <v>-3.61</v>
      </c>
      <c r="AM21" s="123" t="n">
        <v>4.33</v>
      </c>
      <c r="AN21" s="123" t="n">
        <v>-9.61</v>
      </c>
      <c r="AP21" s="128"/>
      <c r="AQ21" s="128"/>
      <c r="AR21" s="128"/>
      <c r="AS21" s="129"/>
      <c r="AT21" s="129"/>
      <c r="AU21" s="129"/>
      <c r="AV21" s="127" t="n">
        <v>105</v>
      </c>
      <c r="AW21" s="124" t="n">
        <v>105.134184089058</v>
      </c>
      <c r="AX21" s="124" t="n">
        <v>138.289</v>
      </c>
      <c r="AY21" s="127" t="n">
        <v>109</v>
      </c>
      <c r="AZ21" s="127" t="n">
        <v>-8.08626479867024</v>
      </c>
      <c r="BA21" s="124" t="n">
        <v>-1.907</v>
      </c>
      <c r="BB21" s="127" t="n">
        <v>88</v>
      </c>
      <c r="BC21" s="124" t="n">
        <v>88.3265815910942</v>
      </c>
      <c r="BD21" s="124" t="n">
        <v>116.181</v>
      </c>
      <c r="BE21" s="127" t="n">
        <v>130</v>
      </c>
      <c r="BF21" s="141" t="n">
        <v>-14.8792360663523</v>
      </c>
      <c r="BG21" s="129" t="n">
        <v>-3.509</v>
      </c>
      <c r="BH21" s="129"/>
      <c r="BI21" s="141"/>
      <c r="BJ21" s="129"/>
      <c r="BK21" s="129"/>
      <c r="BL21" s="141"/>
      <c r="BM21" s="129"/>
      <c r="BN21" s="142"/>
      <c r="BO21" s="130" t="n">
        <v>0.017</v>
      </c>
      <c r="BP21" s="117" t="n">
        <v>-110</v>
      </c>
      <c r="BQ21" s="142"/>
      <c r="BR21" s="131" t="n">
        <v>0.085</v>
      </c>
      <c r="BS21" s="132" t="n">
        <v>-49.025201072386</v>
      </c>
      <c r="BT21" s="142"/>
      <c r="BU21" s="109"/>
      <c r="BV21" s="133" t="n">
        <f aca="false">AD21-AE21</f>
        <v>41.3057839999996</v>
      </c>
      <c r="BW21" s="134" t="n">
        <f aca="false">AD21+AF21</f>
        <v>88.7988979999998</v>
      </c>
      <c r="BY21" s="112" t="n">
        <v>16</v>
      </c>
      <c r="BZ21" s="113" t="n">
        <v>31.153846</v>
      </c>
      <c r="CA21" s="112" t="n">
        <v>16</v>
      </c>
      <c r="CB21" s="113" t="n">
        <v>-9</v>
      </c>
      <c r="CC21" s="112" t="n">
        <v>16</v>
      </c>
      <c r="CD21" s="113" t="n">
        <v>-4.4</v>
      </c>
      <c r="CE21" s="112" t="n">
        <v>16</v>
      </c>
      <c r="CF21" s="113" t="n">
        <v>-14.6</v>
      </c>
      <c r="CG21" s="123" t="n">
        <v>16</v>
      </c>
      <c r="CH21" s="135" t="n">
        <f aca="false">MIN(BZ21,CB21,CD21,CF21)</f>
        <v>-14.6</v>
      </c>
      <c r="CI21" s="135" t="n">
        <f aca="false">AVERAGE(BZ21,CB21,CD21,CF21)</f>
        <v>0.788461500000001</v>
      </c>
      <c r="CJ21" s="135" t="n">
        <f aca="false">MAX(BZ21,CB21,CD21,CF21)</f>
        <v>31.153846</v>
      </c>
      <c r="CL21" s="123" t="n">
        <v>17</v>
      </c>
      <c r="CM21" s="123" t="n">
        <v>29.3</v>
      </c>
      <c r="CN21" s="123" t="n">
        <f aca="false">AVERAGE(CM21,CO21)</f>
        <v>38.05</v>
      </c>
      <c r="CO21" s="123" t="n">
        <v>46.8</v>
      </c>
    </row>
    <row r="22" customFormat="false" ht="15" hidden="false" customHeight="false" outlineLevel="0" collapsed="false">
      <c r="B22" s="116" t="n">
        <v>18</v>
      </c>
      <c r="C22" s="91" t="n">
        <v>105.88</v>
      </c>
      <c r="D22" s="92" t="n">
        <v>129.867</v>
      </c>
      <c r="E22" s="117" t="n">
        <v>2.46394958662106</v>
      </c>
      <c r="F22" s="117" t="n">
        <v>-64.17</v>
      </c>
      <c r="H22" s="116" t="n">
        <v>18</v>
      </c>
      <c r="I22" s="91" t="n">
        <v>-2.32097</v>
      </c>
      <c r="J22" s="118" t="n">
        <v>0.09</v>
      </c>
      <c r="K22" s="119" t="n">
        <v>-55.145945945946</v>
      </c>
      <c r="M22" s="120" t="n">
        <v>18</v>
      </c>
      <c r="N22" s="121" t="n">
        <v>28.5412</v>
      </c>
      <c r="O22" s="91" t="n">
        <v>16.3212</v>
      </c>
      <c r="Q22" s="136" t="n">
        <v>11.3</v>
      </c>
      <c r="R22" s="122"/>
      <c r="S22" s="122"/>
      <c r="T22" s="122"/>
      <c r="U22" s="136" t="n">
        <v>-10</v>
      </c>
      <c r="V22" s="119" t="n">
        <v>11.3</v>
      </c>
      <c r="W22" s="119" t="n">
        <v>-10</v>
      </c>
      <c r="Y22" s="124" t="n">
        <v>77</v>
      </c>
      <c r="Z22" s="122" t="n">
        <v>66.5</v>
      </c>
      <c r="AA22" s="124" t="n">
        <v>156.1</v>
      </c>
      <c r="AC22" s="125" t="n">
        <v>18</v>
      </c>
      <c r="AD22" s="126" t="n">
        <v>66.4917</v>
      </c>
      <c r="AE22" s="126" t="n">
        <v>23.46</v>
      </c>
      <c r="AF22" s="126" t="n">
        <v>23.9015310000001</v>
      </c>
      <c r="AH22" s="123" t="n">
        <v>11</v>
      </c>
      <c r="AI22" s="122" t="n">
        <v>-12.13</v>
      </c>
      <c r="AJ22" s="122" t="n">
        <v>4.51</v>
      </c>
      <c r="AK22" s="122" t="n">
        <v>-26.13</v>
      </c>
      <c r="AL22" s="123" t="n">
        <v>-3.24</v>
      </c>
      <c r="AM22" s="123" t="n">
        <v>4.83</v>
      </c>
      <c r="AN22" s="123" t="n">
        <v>-9.45</v>
      </c>
      <c r="AP22" s="128"/>
      <c r="AQ22" s="128"/>
      <c r="AR22" s="128"/>
      <c r="AS22" s="129"/>
      <c r="AT22" s="129"/>
      <c r="AU22" s="129"/>
      <c r="AV22" s="127" t="n">
        <v>120</v>
      </c>
      <c r="AW22" s="124" t="n">
        <v>120.287483030138</v>
      </c>
      <c r="AX22" s="124" t="n">
        <v>158.221</v>
      </c>
      <c r="AY22" s="127" t="n">
        <v>99</v>
      </c>
      <c r="AZ22" s="127" t="n">
        <v>-9.87991451541775</v>
      </c>
      <c r="BA22" s="124" t="n">
        <v>-2.33</v>
      </c>
      <c r="BB22" s="127" t="n">
        <v>90</v>
      </c>
      <c r="BC22" s="124" t="n">
        <v>90.1146891121369</v>
      </c>
      <c r="BD22" s="124" t="n">
        <v>118.533</v>
      </c>
      <c r="BE22" s="127" t="n">
        <v>128</v>
      </c>
      <c r="BF22" s="141" t="n">
        <v>3.44736931374877</v>
      </c>
      <c r="BG22" s="129" t="n">
        <v>0.813</v>
      </c>
      <c r="BH22" s="129"/>
      <c r="BI22" s="141"/>
      <c r="BJ22" s="129"/>
      <c r="BK22" s="129"/>
      <c r="BL22" s="141"/>
      <c r="BM22" s="129"/>
      <c r="BN22" s="142"/>
      <c r="BO22" s="130" t="n">
        <v>0.018</v>
      </c>
      <c r="BP22" s="117" t="n">
        <v>-119.333333333333</v>
      </c>
      <c r="BQ22" s="142"/>
      <c r="BR22" s="131" t="n">
        <v>0.09</v>
      </c>
      <c r="BS22" s="132" t="n">
        <v>-55.145945945946</v>
      </c>
      <c r="BT22" s="142"/>
      <c r="BV22" s="133" t="n">
        <f aca="false">AD22-AE22</f>
        <v>43.0317</v>
      </c>
      <c r="BW22" s="134" t="n">
        <f aca="false">AD22+AF22</f>
        <v>90.3932310000001</v>
      </c>
      <c r="BY22" s="112" t="n">
        <v>17</v>
      </c>
      <c r="BZ22" s="113" t="n">
        <v>30.230769</v>
      </c>
      <c r="CA22" s="112" t="n">
        <v>17</v>
      </c>
      <c r="CB22" s="113" t="n">
        <v>-9</v>
      </c>
      <c r="CC22" s="112" t="n">
        <v>17</v>
      </c>
      <c r="CD22" s="113" t="n">
        <v>-5.8</v>
      </c>
      <c r="CE22" s="112" t="n">
        <v>17</v>
      </c>
      <c r="CF22" s="113" t="n">
        <v>-15.45</v>
      </c>
      <c r="CG22" s="123" t="n">
        <v>17</v>
      </c>
      <c r="CH22" s="135" t="n">
        <f aca="false">MIN(BZ22,CB22,CD22,CF22)</f>
        <v>-15.45</v>
      </c>
      <c r="CI22" s="135" t="n">
        <f aca="false">AVERAGE(BZ22,CB22,CD22,CF22)</f>
        <v>-0.00480775000000033</v>
      </c>
      <c r="CJ22" s="135" t="n">
        <f aca="false">MAX(BZ22,CB22,CD22,CF22)</f>
        <v>30.230769</v>
      </c>
      <c r="CL22" s="123" t="n">
        <v>18</v>
      </c>
      <c r="CM22" s="123" t="n">
        <v>31.7</v>
      </c>
      <c r="CN22" s="123" t="n">
        <f aca="false">AVERAGE(CM22,CO22)</f>
        <v>40.95</v>
      </c>
      <c r="CO22" s="123" t="n">
        <v>50.2</v>
      </c>
    </row>
    <row r="23" customFormat="false" ht="15" hidden="false" customHeight="false" outlineLevel="0" collapsed="false">
      <c r="B23" s="116" t="n">
        <v>19</v>
      </c>
      <c r="C23" s="91" t="n">
        <v>105.255</v>
      </c>
      <c r="D23" s="92" t="n">
        <v>131.354</v>
      </c>
      <c r="E23" s="117" t="n">
        <v>2.54026660921552</v>
      </c>
      <c r="F23" s="117" t="n">
        <v>-71.55</v>
      </c>
      <c r="H23" s="116" t="n">
        <v>19</v>
      </c>
      <c r="I23" s="91" t="n">
        <v>-2.77884</v>
      </c>
      <c r="J23" s="118" t="n">
        <v>0.095</v>
      </c>
      <c r="K23" s="119" t="n">
        <v>-50.5521472392638</v>
      </c>
      <c r="M23" s="120" t="n">
        <v>19</v>
      </c>
      <c r="N23" s="121" t="n">
        <v>29.6799</v>
      </c>
      <c r="O23" s="91" t="n">
        <v>15.6499</v>
      </c>
      <c r="Q23" s="136" t="n">
        <v>11.4</v>
      </c>
      <c r="R23" s="122"/>
      <c r="S23" s="122"/>
      <c r="T23" s="122"/>
      <c r="U23" s="136" t="n">
        <v>0</v>
      </c>
      <c r="V23" s="119" t="n">
        <v>11.4</v>
      </c>
      <c r="W23" s="119" t="n">
        <v>0</v>
      </c>
      <c r="Y23" s="124" t="n">
        <v>81</v>
      </c>
      <c r="Z23" s="122" t="n">
        <v>74.7</v>
      </c>
      <c r="AA23" s="124" t="n">
        <v>164.3</v>
      </c>
      <c r="AC23" s="125" t="n">
        <v>19</v>
      </c>
      <c r="AD23" s="126" t="n">
        <v>67.1417</v>
      </c>
      <c r="AE23" s="126" t="n">
        <v>23.9592840000002</v>
      </c>
      <c r="AF23" s="126" t="n">
        <v>25.074531</v>
      </c>
      <c r="AH23" s="123" t="n">
        <v>11.1</v>
      </c>
      <c r="AI23" s="122" t="n">
        <v>-10.65</v>
      </c>
      <c r="AJ23" s="122" t="n">
        <v>5.36</v>
      </c>
      <c r="AK23" s="122" t="n">
        <v>-24.1</v>
      </c>
      <c r="AL23" s="123" t="n">
        <v>-2.9</v>
      </c>
      <c r="AM23" s="123" t="n">
        <v>5.33</v>
      </c>
      <c r="AN23" s="123" t="n">
        <v>-9.3</v>
      </c>
      <c r="AP23" s="128"/>
      <c r="AQ23" s="128"/>
      <c r="AR23" s="128"/>
      <c r="AS23" s="129"/>
      <c r="AT23" s="129"/>
      <c r="AU23" s="129"/>
      <c r="AV23" s="127" t="n">
        <v>130</v>
      </c>
      <c r="AW23" s="124" t="n">
        <v>130.143361390171</v>
      </c>
      <c r="AX23" s="124" t="n">
        <v>171.185</v>
      </c>
      <c r="AY23" s="127" t="n">
        <v>130</v>
      </c>
      <c r="AZ23" s="127" t="n">
        <v>-16.0622816242071</v>
      </c>
      <c r="BA23" s="124" t="n">
        <v>-3.788</v>
      </c>
      <c r="BB23" s="127" t="n">
        <v>92</v>
      </c>
      <c r="BC23" s="124" t="n">
        <v>92.2266630464296</v>
      </c>
      <c r="BD23" s="124" t="n">
        <v>121.311</v>
      </c>
      <c r="BE23" s="127" t="n">
        <v>121</v>
      </c>
      <c r="BF23" s="141" t="n">
        <v>-113.233149021337</v>
      </c>
      <c r="BG23" s="129" t="n">
        <v>-26.704</v>
      </c>
      <c r="BH23" s="129"/>
      <c r="BI23" s="141"/>
      <c r="BJ23" s="129"/>
      <c r="BK23" s="129"/>
      <c r="BL23" s="141"/>
      <c r="BM23" s="129"/>
      <c r="BN23" s="142"/>
      <c r="BO23" s="130" t="n">
        <v>0.019</v>
      </c>
      <c r="BP23" s="117" t="n">
        <v>-115.333333333333</v>
      </c>
      <c r="BQ23" s="142"/>
      <c r="BR23" s="131" t="n">
        <v>0.095</v>
      </c>
      <c r="BS23" s="132" t="n">
        <v>-50.5521472392638</v>
      </c>
      <c r="BT23" s="142"/>
      <c r="BV23" s="133" t="n">
        <f aca="false">AD23-AE23</f>
        <v>43.1824159999998</v>
      </c>
      <c r="BW23" s="134" t="n">
        <f aca="false">AD23+AF23</f>
        <v>92.216231</v>
      </c>
      <c r="BY23" s="112" t="n">
        <v>18</v>
      </c>
      <c r="BZ23" s="113" t="n">
        <v>29.307692</v>
      </c>
      <c r="CA23" s="112" t="n">
        <v>18</v>
      </c>
      <c r="CB23" s="113" t="n">
        <v>-9</v>
      </c>
      <c r="CC23" s="112" t="n">
        <v>18</v>
      </c>
      <c r="CD23" s="113" t="n">
        <v>-7.2</v>
      </c>
      <c r="CE23" s="112" t="n">
        <v>18</v>
      </c>
      <c r="CF23" s="113" t="n">
        <v>-16.3</v>
      </c>
      <c r="CG23" s="123" t="n">
        <v>18</v>
      </c>
      <c r="CH23" s="135" t="n">
        <f aca="false">MIN(BZ23,CB23,CD23,CF23)</f>
        <v>-16.3</v>
      </c>
      <c r="CI23" s="135" t="n">
        <f aca="false">AVERAGE(BZ23,CB23,CD23,CF23)</f>
        <v>-0.798077</v>
      </c>
      <c r="CJ23" s="135" t="n">
        <f aca="false">MAX(BZ23,CB23,CD23,CF23)</f>
        <v>29.307692</v>
      </c>
      <c r="CL23" s="123" t="n">
        <v>19</v>
      </c>
      <c r="CM23" s="123" t="n">
        <v>34.1</v>
      </c>
      <c r="CN23" s="123" t="n">
        <f aca="false">AVERAGE(CM23,CO23)</f>
        <v>43.85</v>
      </c>
      <c r="CO23" s="123" t="n">
        <v>53.6</v>
      </c>
    </row>
    <row r="24" customFormat="false" ht="15" hidden="false" customHeight="false" outlineLevel="0" collapsed="false">
      <c r="B24" s="116" t="n">
        <v>20</v>
      </c>
      <c r="C24" s="91" t="n">
        <v>103.031</v>
      </c>
      <c r="D24" s="92" t="n">
        <v>132.508</v>
      </c>
      <c r="E24" s="117" t="n">
        <v>2.61658363180998</v>
      </c>
      <c r="F24" s="117" t="n">
        <v>-67.02</v>
      </c>
      <c r="H24" s="116" t="n">
        <v>20</v>
      </c>
      <c r="I24" s="91" t="n">
        <v>-3.51008</v>
      </c>
      <c r="J24" s="118" t="n">
        <v>0.1</v>
      </c>
      <c r="K24" s="119" t="n">
        <v>-39.1949044585986</v>
      </c>
      <c r="M24" s="120" t="n">
        <v>20</v>
      </c>
      <c r="N24" s="121" t="n">
        <v>30.6576</v>
      </c>
      <c r="O24" s="91" t="n">
        <v>13.9676</v>
      </c>
      <c r="Q24" s="136" t="n">
        <v>11.5</v>
      </c>
      <c r="R24" s="122" t="n">
        <v>4.3</v>
      </c>
      <c r="S24" s="122" t="n">
        <v>5.8</v>
      </c>
      <c r="T24" s="122" t="n">
        <v>7.5</v>
      </c>
      <c r="U24" s="136" t="n">
        <v>5.8</v>
      </c>
      <c r="V24" s="119" t="n">
        <v>11.5</v>
      </c>
      <c r="W24" s="119" t="n">
        <v>5.934565</v>
      </c>
      <c r="Y24" s="124" t="n">
        <v>83</v>
      </c>
      <c r="Z24" s="122" t="n">
        <v>72.4</v>
      </c>
      <c r="AA24" s="124" t="n">
        <v>162.1</v>
      </c>
      <c r="AC24" s="125" t="n">
        <v>20</v>
      </c>
      <c r="AD24" s="126" t="n">
        <v>65.6917</v>
      </c>
      <c r="AE24" s="126" t="n">
        <v>24.0970769999996</v>
      </c>
      <c r="AF24" s="126" t="n">
        <v>25.3534980000001</v>
      </c>
      <c r="AH24" s="123" t="n">
        <v>11.2</v>
      </c>
      <c r="AI24" s="122" t="n">
        <v>-8.03</v>
      </c>
      <c r="AJ24" s="122" t="n">
        <v>6.2</v>
      </c>
      <c r="AK24" s="122" t="n">
        <v>-19.83</v>
      </c>
      <c r="AL24" s="123" t="n">
        <v>-2.58</v>
      </c>
      <c r="AM24" s="123" t="n">
        <v>5.83</v>
      </c>
      <c r="AN24" s="123" t="n">
        <v>-9.16</v>
      </c>
      <c r="AP24" s="128"/>
      <c r="AQ24" s="128"/>
      <c r="AR24" s="128"/>
      <c r="AS24" s="129"/>
      <c r="AT24" s="129"/>
      <c r="AU24" s="129"/>
      <c r="AV24" s="127" t="n">
        <v>138</v>
      </c>
      <c r="AW24" s="124" t="n">
        <v>138.323649199023</v>
      </c>
      <c r="AX24" s="124" t="n">
        <v>181.945</v>
      </c>
      <c r="AY24" s="127" t="n">
        <v>120</v>
      </c>
      <c r="AZ24" s="127" t="n">
        <v>-20.5485260694053</v>
      </c>
      <c r="BA24" s="124" t="n">
        <v>-4.846</v>
      </c>
      <c r="BB24" s="127" t="n">
        <v>105</v>
      </c>
      <c r="BC24" s="124" t="n">
        <v>105.000380124898</v>
      </c>
      <c r="BD24" s="124" t="n">
        <v>138.113</v>
      </c>
      <c r="BE24" s="127" t="n">
        <v>108</v>
      </c>
      <c r="BF24" s="141" t="n">
        <v>0</v>
      </c>
      <c r="BG24" s="129" t="n">
        <v>0</v>
      </c>
      <c r="BH24" s="129"/>
      <c r="BI24" s="141"/>
      <c r="BJ24" s="129"/>
      <c r="BK24" s="129"/>
      <c r="BL24" s="141"/>
      <c r="BM24" s="129"/>
      <c r="BN24" s="142"/>
      <c r="BO24" s="130" t="n">
        <v>0.02</v>
      </c>
      <c r="BP24" s="117" t="n">
        <v>-117.333333333333</v>
      </c>
      <c r="BQ24" s="142"/>
      <c r="BR24" s="131" t="n">
        <v>0.1</v>
      </c>
      <c r="BS24" s="132" t="n">
        <v>-39.1949044585986</v>
      </c>
      <c r="BT24" s="142"/>
      <c r="BV24" s="133" t="n">
        <f aca="false">AD24-AE24</f>
        <v>41.5946230000004</v>
      </c>
      <c r="BW24" s="134" t="n">
        <f aca="false">AD24+AF24</f>
        <v>91.0451980000001</v>
      </c>
      <c r="BY24" s="112" t="n">
        <v>19</v>
      </c>
      <c r="BZ24" s="113" t="n">
        <v>28.384615</v>
      </c>
      <c r="CA24" s="112" t="n">
        <v>19</v>
      </c>
      <c r="CB24" s="113" t="n">
        <v>-9</v>
      </c>
      <c r="CC24" s="112" t="n">
        <v>19</v>
      </c>
      <c r="CD24" s="113" t="n">
        <v>-8.6</v>
      </c>
      <c r="CE24" s="112" t="n">
        <v>19</v>
      </c>
      <c r="CF24" s="113" t="n">
        <v>-17.15</v>
      </c>
      <c r="CG24" s="123" t="n">
        <v>19</v>
      </c>
      <c r="CH24" s="135" t="n">
        <f aca="false">MIN(BZ24,CB24,CD24,CF24)</f>
        <v>-17.15</v>
      </c>
      <c r="CI24" s="135" t="n">
        <f aca="false">AVERAGE(BZ24,CB24,CD24,CF24)</f>
        <v>-1.59134625</v>
      </c>
      <c r="CJ24" s="135" t="n">
        <f aca="false">MAX(BZ24,CB24,CD24,CF24)</f>
        <v>28.384615</v>
      </c>
      <c r="CL24" s="123" t="n">
        <v>20</v>
      </c>
      <c r="CM24" s="123" t="n">
        <v>36.5</v>
      </c>
      <c r="CN24" s="123" t="n">
        <f aca="false">AVERAGE(CM24,CO24)</f>
        <v>46.75</v>
      </c>
      <c r="CO24" s="123" t="n">
        <v>57</v>
      </c>
    </row>
    <row r="25" customFormat="false" ht="15" hidden="false" customHeight="false" outlineLevel="0" collapsed="false">
      <c r="B25" s="116" t="n">
        <v>21</v>
      </c>
      <c r="C25" s="91" t="n">
        <v>97.9381</v>
      </c>
      <c r="D25" s="92" t="n">
        <v>132.736</v>
      </c>
      <c r="E25" s="117" t="n">
        <v>2.71470551800286</v>
      </c>
      <c r="F25" s="117" t="n">
        <v>-60.11</v>
      </c>
      <c r="H25" s="116" t="n">
        <v>21</v>
      </c>
      <c r="I25" s="91" t="n">
        <v>-4.49239</v>
      </c>
      <c r="J25" s="118" t="n">
        <v>0.105</v>
      </c>
      <c r="K25" s="119" t="n">
        <v>-42.8049875311723</v>
      </c>
      <c r="M25" s="120" t="n">
        <v>21</v>
      </c>
      <c r="N25" s="121" t="n">
        <v>31.7147</v>
      </c>
      <c r="O25" s="91" t="n">
        <v>13.3447</v>
      </c>
      <c r="Q25" s="136" t="n">
        <v>11.6</v>
      </c>
      <c r="R25" s="122" t="n">
        <v>6.8</v>
      </c>
      <c r="S25" s="122" t="n">
        <v>9.8</v>
      </c>
      <c r="T25" s="122" t="n">
        <v>14</v>
      </c>
      <c r="U25" s="136" t="n">
        <v>9.8</v>
      </c>
      <c r="V25" s="119" t="n">
        <v>11.6</v>
      </c>
      <c r="W25" s="119" t="n">
        <v>10.425235</v>
      </c>
      <c r="Y25" s="124" t="n">
        <v>86</v>
      </c>
      <c r="Z25" s="122" t="n">
        <v>58.5</v>
      </c>
      <c r="AA25" s="124" t="n">
        <v>148.1</v>
      </c>
      <c r="AC25" s="125" t="n">
        <v>21</v>
      </c>
      <c r="AD25" s="126" t="n">
        <v>63.4417</v>
      </c>
      <c r="AE25" s="126" t="n">
        <v>24.648594</v>
      </c>
      <c r="AF25" s="126" t="n">
        <v>25.7820569999996</v>
      </c>
      <c r="AH25" s="123" t="n">
        <v>11.3</v>
      </c>
      <c r="AI25" s="122" t="n">
        <v>-4.63</v>
      </c>
      <c r="AJ25" s="122" t="n">
        <v>7.11</v>
      </c>
      <c r="AK25" s="122" t="n">
        <v>-14.12</v>
      </c>
      <c r="AL25" s="123" t="n">
        <v>-2.27</v>
      </c>
      <c r="AM25" s="123" t="n">
        <v>6.33</v>
      </c>
      <c r="AN25" s="123" t="n">
        <v>-9.04</v>
      </c>
      <c r="AP25" s="128"/>
      <c r="AQ25" s="128"/>
      <c r="AR25" s="128"/>
      <c r="AS25" s="129"/>
      <c r="AT25" s="129"/>
      <c r="AU25" s="129"/>
      <c r="AV25" s="127" t="n">
        <v>148</v>
      </c>
      <c r="AW25" s="124" t="n">
        <v>148.180287808851</v>
      </c>
      <c r="AX25" s="124" t="n">
        <v>194.91</v>
      </c>
      <c r="AY25" s="127" t="n">
        <v>104</v>
      </c>
      <c r="AZ25" s="127" t="n">
        <v>0</v>
      </c>
      <c r="BA25" s="124" t="n">
        <v>0</v>
      </c>
      <c r="BB25" s="127" t="n">
        <v>116</v>
      </c>
      <c r="BC25" s="124" t="n">
        <v>116.147162639153</v>
      </c>
      <c r="BD25" s="124" t="n">
        <v>152.775</v>
      </c>
      <c r="BE25" s="127" t="n">
        <v>73</v>
      </c>
      <c r="BF25" s="141"/>
      <c r="BG25" s="129"/>
      <c r="BH25" s="129"/>
      <c r="BI25" s="141"/>
      <c r="BJ25" s="129"/>
      <c r="BK25" s="129"/>
      <c r="BL25" s="141"/>
      <c r="BM25" s="129"/>
      <c r="BN25" s="142"/>
      <c r="BO25" s="130" t="n">
        <v>0.021</v>
      </c>
      <c r="BP25" s="117" t="n">
        <v>-112</v>
      </c>
      <c r="BQ25" s="142"/>
      <c r="BR25" s="131" t="n">
        <v>0.105</v>
      </c>
      <c r="BS25" s="132" t="n">
        <v>-42.8049875311723</v>
      </c>
      <c r="BT25" s="142"/>
      <c r="BV25" s="133" t="n">
        <f aca="false">AD25-AE25</f>
        <v>38.793106</v>
      </c>
      <c r="BW25" s="134" t="n">
        <f aca="false">AD25+AF25</f>
        <v>89.2237569999996</v>
      </c>
      <c r="BY25" s="112" t="n">
        <v>20</v>
      </c>
      <c r="BZ25" s="113" t="n">
        <v>27.461538</v>
      </c>
      <c r="CA25" s="112" t="n">
        <v>20</v>
      </c>
      <c r="CB25" s="113" t="n">
        <v>-9</v>
      </c>
      <c r="CC25" s="112" t="n">
        <v>20</v>
      </c>
      <c r="CD25" s="113" t="n">
        <v>-10</v>
      </c>
      <c r="CE25" s="112" t="n">
        <v>20</v>
      </c>
      <c r="CF25" s="113" t="n">
        <v>-18</v>
      </c>
      <c r="CG25" s="123" t="n">
        <v>20</v>
      </c>
      <c r="CH25" s="135" t="n">
        <f aca="false">MIN(BZ25,CB25,CD25,CF25)</f>
        <v>-18</v>
      </c>
      <c r="CI25" s="135" t="n">
        <f aca="false">AVERAGE(BZ25,CB25,CD25,CF25)</f>
        <v>-2.3846155</v>
      </c>
      <c r="CJ25" s="135" t="n">
        <f aca="false">MAX(BZ25,CB25,CD25,CF25)</f>
        <v>27.461538</v>
      </c>
      <c r="CL25" s="123" t="n">
        <v>21</v>
      </c>
      <c r="CM25" s="123" t="n">
        <v>36.85</v>
      </c>
      <c r="CN25" s="123" t="n">
        <f aca="false">AVERAGE(CM25,CO25)</f>
        <v>47.35</v>
      </c>
      <c r="CO25" s="123" t="n">
        <v>57.85</v>
      </c>
    </row>
    <row r="26" customFormat="false" ht="15" hidden="false" customHeight="false" outlineLevel="0" collapsed="false">
      <c r="B26" s="116" t="n">
        <v>22</v>
      </c>
      <c r="C26" s="91" t="n">
        <v>92.0316</v>
      </c>
      <c r="D26" s="92" t="n">
        <v>131.432</v>
      </c>
      <c r="E26" s="117" t="n">
        <v>2.7692176769989</v>
      </c>
      <c r="F26" s="117" t="n">
        <v>-24.61</v>
      </c>
      <c r="H26" s="116" t="n">
        <v>22</v>
      </c>
      <c r="I26" s="91" t="n">
        <v>-5.74532</v>
      </c>
      <c r="J26" s="118" t="n">
        <v>0.11</v>
      </c>
      <c r="K26" s="119" t="n">
        <v>-72.4338624338626</v>
      </c>
      <c r="M26" s="120" t="n">
        <v>22</v>
      </c>
      <c r="N26" s="121" t="n">
        <v>33.0614</v>
      </c>
      <c r="O26" s="91" t="n">
        <v>12.6214</v>
      </c>
      <c r="Q26" s="136" t="n">
        <v>11.7</v>
      </c>
      <c r="R26" s="122" t="n">
        <v>8.4</v>
      </c>
      <c r="S26" s="122" t="n">
        <v>12.4</v>
      </c>
      <c r="T26" s="122" t="n">
        <v>18.3</v>
      </c>
      <c r="U26" s="136" t="n">
        <v>12.4</v>
      </c>
      <c r="V26" s="119" t="n">
        <v>11.7</v>
      </c>
      <c r="W26" s="119" t="n">
        <v>13.34005</v>
      </c>
      <c r="Y26" s="124" t="n">
        <v>90</v>
      </c>
      <c r="Z26" s="122" t="n">
        <v>60</v>
      </c>
      <c r="AA26" s="124" t="n">
        <v>149.6</v>
      </c>
      <c r="AC26" s="125" t="n">
        <v>22</v>
      </c>
      <c r="AD26" s="126" t="n">
        <v>62.5917</v>
      </c>
      <c r="AE26" s="126" t="n">
        <v>25.0542450000003</v>
      </c>
      <c r="AF26" s="126" t="n">
        <v>26.3699369999995</v>
      </c>
      <c r="AH26" s="123" t="n">
        <v>11.4</v>
      </c>
      <c r="AI26" s="122" t="n">
        <v>-0.89</v>
      </c>
      <c r="AJ26" s="122" t="n">
        <v>8.24</v>
      </c>
      <c r="AK26" s="122" t="n">
        <v>-7.98</v>
      </c>
      <c r="AL26" s="123" t="n">
        <v>-1.94</v>
      </c>
      <c r="AM26" s="123" t="n">
        <v>6.85</v>
      </c>
      <c r="AN26" s="123" t="n">
        <v>-8.89</v>
      </c>
      <c r="AP26" s="128"/>
      <c r="AQ26" s="128"/>
      <c r="AR26" s="128"/>
      <c r="AS26" s="129"/>
      <c r="AT26" s="129"/>
      <c r="AU26" s="129"/>
      <c r="AV26" s="127" t="n">
        <v>153</v>
      </c>
      <c r="AW26" s="124" t="n">
        <v>153.074775997828</v>
      </c>
      <c r="AX26" s="124" t="n">
        <v>201.348</v>
      </c>
      <c r="AY26" s="127" t="n">
        <v>104</v>
      </c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42"/>
      <c r="BO26" s="130" t="n">
        <v>0.022</v>
      </c>
      <c r="BP26" s="117" t="n">
        <v>-110</v>
      </c>
      <c r="BQ26" s="143"/>
      <c r="BR26" s="131" t="n">
        <v>0.11</v>
      </c>
      <c r="BS26" s="132" t="n">
        <v>-72.4338624338626</v>
      </c>
      <c r="BT26" s="142"/>
      <c r="BV26" s="133" t="n">
        <f aca="false">AD26-AE26</f>
        <v>37.5374549999997</v>
      </c>
      <c r="BW26" s="134" t="n">
        <f aca="false">AD26+AF26</f>
        <v>88.9616369999995</v>
      </c>
      <c r="BY26" s="112" t="n">
        <v>21</v>
      </c>
      <c r="BZ26" s="113" t="n">
        <v>26.538462</v>
      </c>
      <c r="CA26" s="112" t="n">
        <v>21</v>
      </c>
      <c r="CB26" s="113" t="n">
        <v>-7.8</v>
      </c>
      <c r="CC26" s="112" t="n">
        <v>21</v>
      </c>
      <c r="CD26" s="113" t="n">
        <v>-10.166667</v>
      </c>
      <c r="CE26" s="112" t="n">
        <v>21</v>
      </c>
      <c r="CF26" s="113" t="n">
        <v>-16</v>
      </c>
      <c r="CG26" s="123" t="n">
        <v>21</v>
      </c>
      <c r="CH26" s="135" t="n">
        <f aca="false">MIN(BZ26,CB26,CD26,CF26)</f>
        <v>-16</v>
      </c>
      <c r="CI26" s="135" t="n">
        <f aca="false">AVERAGE(BZ26,CB26,CD26,CF26)</f>
        <v>-1.85705125</v>
      </c>
      <c r="CJ26" s="135" t="n">
        <f aca="false">MAX(BZ26,CB26,CD26,CF26)</f>
        <v>26.538462</v>
      </c>
      <c r="CL26" s="123" t="n">
        <v>22</v>
      </c>
      <c r="CM26" s="123" t="n">
        <v>37.2</v>
      </c>
      <c r="CN26" s="123" t="n">
        <f aca="false">AVERAGE(CM26,CO26)</f>
        <v>47.95</v>
      </c>
      <c r="CO26" s="123" t="n">
        <v>58.7</v>
      </c>
    </row>
    <row r="27" customFormat="false" ht="15" hidden="false" customHeight="false" outlineLevel="0" collapsed="false">
      <c r="B27" s="116" t="n">
        <v>23</v>
      </c>
      <c r="C27" s="91" t="n">
        <v>85.1694</v>
      </c>
      <c r="D27" s="92" t="n">
        <v>128.644</v>
      </c>
      <c r="E27" s="117" t="n">
        <v>2.84553469959335</v>
      </c>
      <c r="F27" s="117" t="n">
        <v>10.99</v>
      </c>
      <c r="H27" s="116" t="n">
        <v>23</v>
      </c>
      <c r="I27" s="91" t="n">
        <v>-6.89859</v>
      </c>
      <c r="J27" s="118" t="n">
        <v>0.115</v>
      </c>
      <c r="K27" s="119" t="n">
        <v>-4.31137724550908</v>
      </c>
      <c r="M27" s="120" t="n">
        <v>23</v>
      </c>
      <c r="N27" s="121" t="n">
        <v>34.9017</v>
      </c>
      <c r="O27" s="91" t="n">
        <v>12.7717</v>
      </c>
      <c r="Q27" s="136" t="n">
        <v>11.8</v>
      </c>
      <c r="R27" s="122" t="n">
        <v>9.3</v>
      </c>
      <c r="S27" s="122" t="n">
        <v>14.1</v>
      </c>
      <c r="T27" s="122" t="n">
        <v>21.4</v>
      </c>
      <c r="U27" s="136" t="n">
        <v>14.1</v>
      </c>
      <c r="V27" s="119" t="n">
        <v>11.8</v>
      </c>
      <c r="W27" s="119" t="n">
        <v>15.323365</v>
      </c>
      <c r="Y27" s="124" t="n">
        <v>92.3</v>
      </c>
      <c r="Z27" s="122" t="n">
        <v>90.1</v>
      </c>
      <c r="AA27" s="124" t="n">
        <v>179.7</v>
      </c>
      <c r="AC27" s="125" t="n">
        <v>23</v>
      </c>
      <c r="AD27" s="126" t="n">
        <v>63.1417</v>
      </c>
      <c r="AE27" s="126" t="n">
        <v>25.2628319999999</v>
      </c>
      <c r="AF27" s="126" t="n">
        <v>26.5902540000002</v>
      </c>
      <c r="AH27" s="123" t="n">
        <v>11.5</v>
      </c>
      <c r="AI27" s="122" t="n">
        <v>2.78</v>
      </c>
      <c r="AJ27" s="122" t="n">
        <v>9.82</v>
      </c>
      <c r="AK27" s="122" t="n">
        <v>-2.43</v>
      </c>
      <c r="AL27" s="123" t="n">
        <v>-1.6</v>
      </c>
      <c r="AM27" s="123" t="n">
        <v>7.21</v>
      </c>
      <c r="AN27" s="123" t="n">
        <v>-8.53</v>
      </c>
      <c r="AP27" s="128"/>
      <c r="AQ27" s="128"/>
      <c r="AR27" s="128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42"/>
      <c r="BO27" s="130" t="n">
        <v>0.023</v>
      </c>
      <c r="BP27" s="117" t="n">
        <v>-108.666666666667</v>
      </c>
      <c r="BQ27" s="143"/>
      <c r="BR27" s="131" t="n">
        <v>0.115</v>
      </c>
      <c r="BS27" s="132" t="n">
        <v>-4.31137724550908</v>
      </c>
      <c r="BT27" s="142"/>
      <c r="BV27" s="133" t="n">
        <f aca="false">AD27-AE27</f>
        <v>37.8788680000001</v>
      </c>
      <c r="BW27" s="134" t="n">
        <f aca="false">AD27+AF27</f>
        <v>89.7319540000003</v>
      </c>
      <c r="BY27" s="112" t="n">
        <v>22</v>
      </c>
      <c r="BZ27" s="113" t="n">
        <v>25.615385</v>
      </c>
      <c r="CA27" s="112" t="n">
        <v>22</v>
      </c>
      <c r="CB27" s="113" t="n">
        <v>-6.6</v>
      </c>
      <c r="CC27" s="112" t="n">
        <v>22</v>
      </c>
      <c r="CD27" s="113" t="n">
        <v>-10.333333</v>
      </c>
      <c r="CE27" s="112" t="n">
        <v>22</v>
      </c>
      <c r="CF27" s="113" t="n">
        <v>-14</v>
      </c>
      <c r="CG27" s="123" t="n">
        <v>22</v>
      </c>
      <c r="CH27" s="135" t="n">
        <f aca="false">MIN(BZ27,CB27,CD27,CF27)</f>
        <v>-14</v>
      </c>
      <c r="CI27" s="135" t="n">
        <f aca="false">AVERAGE(BZ27,CB27,CD27,CF27)</f>
        <v>-1.329487</v>
      </c>
      <c r="CJ27" s="135" t="n">
        <f aca="false">MAX(BZ27,CB27,CD27,CF27)</f>
        <v>25.615385</v>
      </c>
      <c r="CL27" s="123" t="n">
        <v>23</v>
      </c>
      <c r="CM27" s="123" t="n">
        <v>37.55</v>
      </c>
      <c r="CN27" s="123" t="n">
        <f aca="false">AVERAGE(CM27,CO27)</f>
        <v>48.55</v>
      </c>
      <c r="CO27" s="123" t="n">
        <v>59.55</v>
      </c>
    </row>
    <row r="28" customFormat="false" ht="15" hidden="false" customHeight="false" outlineLevel="0" collapsed="false">
      <c r="B28" s="116" t="n">
        <v>24</v>
      </c>
      <c r="C28" s="91" t="n">
        <v>77.2923</v>
      </c>
      <c r="D28" s="92" t="n">
        <v>124.204</v>
      </c>
      <c r="E28" s="117" t="n">
        <v>2.86733956319177</v>
      </c>
      <c r="F28" s="117" t="n">
        <v>15.86</v>
      </c>
      <c r="H28" s="116" t="n">
        <v>24</v>
      </c>
      <c r="I28" s="91" t="n">
        <v>-7.34828</v>
      </c>
      <c r="J28" s="118" t="n">
        <v>0.12</v>
      </c>
      <c r="K28" s="119" t="n">
        <v>24.0000000000002</v>
      </c>
      <c r="M28" s="120" t="n">
        <v>24</v>
      </c>
      <c r="N28" s="121" t="n">
        <v>37.187</v>
      </c>
      <c r="O28" s="91" t="n">
        <v>12.567</v>
      </c>
      <c r="Q28" s="136" t="n">
        <v>11.9</v>
      </c>
      <c r="R28" s="122" t="n">
        <v>-5.8</v>
      </c>
      <c r="S28" s="122" t="n">
        <v>6.6</v>
      </c>
      <c r="T28" s="122" t="n">
        <v>24.2</v>
      </c>
      <c r="U28" s="136" t="n">
        <v>6.6</v>
      </c>
      <c r="V28" s="119" t="n">
        <v>11.9</v>
      </c>
      <c r="W28" s="119" t="n">
        <v>5.3697035</v>
      </c>
      <c r="Y28" s="124" t="n">
        <v>95</v>
      </c>
      <c r="Z28" s="122" t="n">
        <v>74.4</v>
      </c>
      <c r="AA28" s="124" t="n">
        <v>164.1</v>
      </c>
      <c r="AC28" s="125" t="n">
        <v>24</v>
      </c>
      <c r="AD28" s="126" t="n">
        <v>64.0917</v>
      </c>
      <c r="AE28" s="126" t="n">
        <v>25.53</v>
      </c>
      <c r="AF28" s="126" t="n">
        <v>26.91</v>
      </c>
      <c r="AH28" s="123" t="n">
        <v>11.6</v>
      </c>
      <c r="AI28" s="122" t="n">
        <v>5.95</v>
      </c>
      <c r="AJ28" s="122" t="n">
        <v>12.02</v>
      </c>
      <c r="AK28" s="122" t="n">
        <v>1.66</v>
      </c>
      <c r="AL28" s="123" t="n">
        <v>-1.27</v>
      </c>
      <c r="AM28" s="123" t="n">
        <v>7.55</v>
      </c>
      <c r="AN28" s="123" t="n">
        <v>-8.12</v>
      </c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30" t="n">
        <v>0.024</v>
      </c>
      <c r="BP28" s="117" t="n">
        <v>-105.333333333333</v>
      </c>
      <c r="BQ28" s="143"/>
      <c r="BR28" s="131" t="n">
        <v>0.12</v>
      </c>
      <c r="BS28" s="132" t="n">
        <v>24.0000000000002</v>
      </c>
      <c r="BT28" s="142"/>
      <c r="BV28" s="133" t="n">
        <f aca="false">AD28-AE28</f>
        <v>38.5617</v>
      </c>
      <c r="BW28" s="134" t="n">
        <f aca="false">AD28+AF28</f>
        <v>91.0017</v>
      </c>
      <c r="BY28" s="112" t="n">
        <v>23</v>
      </c>
      <c r="BZ28" s="113" t="n">
        <v>24.692308</v>
      </c>
      <c r="CA28" s="112" t="n">
        <v>23</v>
      </c>
      <c r="CB28" s="113" t="n">
        <v>-5.4</v>
      </c>
      <c r="CC28" s="112" t="n">
        <v>23</v>
      </c>
      <c r="CD28" s="113" t="n">
        <v>-10.5</v>
      </c>
      <c r="CE28" s="112" t="n">
        <v>23</v>
      </c>
      <c r="CF28" s="113" t="n">
        <v>-12</v>
      </c>
      <c r="CG28" s="123" t="n">
        <v>23</v>
      </c>
      <c r="CH28" s="135" t="n">
        <f aca="false">MIN(BZ28,CB28,CD28,CF28)</f>
        <v>-12</v>
      </c>
      <c r="CI28" s="135" t="n">
        <f aca="false">AVERAGE(BZ28,CB28,CD28,CF28)</f>
        <v>-0.801923</v>
      </c>
      <c r="CJ28" s="135" t="n">
        <f aca="false">MAX(BZ28,CB28,CD28,CF28)</f>
        <v>24.692308</v>
      </c>
      <c r="CL28" s="123" t="n">
        <v>24</v>
      </c>
      <c r="CM28" s="123" t="n">
        <v>37.9</v>
      </c>
      <c r="CN28" s="123" t="n">
        <f aca="false">AVERAGE(CM28,CO28)</f>
        <v>49.15</v>
      </c>
      <c r="CO28" s="123" t="n">
        <v>60.4</v>
      </c>
    </row>
    <row r="29" customFormat="false" ht="15" hidden="false" customHeight="false" outlineLevel="0" collapsed="false">
      <c r="B29" s="116" t="n">
        <v>25</v>
      </c>
      <c r="C29" s="91" t="n">
        <v>68.8376</v>
      </c>
      <c r="D29" s="92" t="n">
        <v>117.717</v>
      </c>
      <c r="E29" s="117" t="n">
        <v>2.98726631298306</v>
      </c>
      <c r="F29" s="117" t="n">
        <v>16.48</v>
      </c>
      <c r="H29" s="116" t="n">
        <v>25</v>
      </c>
      <c r="I29" s="91" t="n">
        <v>-7.03301</v>
      </c>
      <c r="J29" s="118" t="n">
        <v>0.125</v>
      </c>
      <c r="K29" s="119" t="n">
        <v>-1.86666666666731</v>
      </c>
      <c r="M29" s="120" t="n">
        <v>25</v>
      </c>
      <c r="N29" s="121" t="n">
        <v>40.0359</v>
      </c>
      <c r="O29" s="91" t="n">
        <v>13.546</v>
      </c>
      <c r="Q29" s="136" t="n">
        <v>12</v>
      </c>
      <c r="R29" s="122" t="n">
        <v>-6.1</v>
      </c>
      <c r="S29" s="122" t="n">
        <v>6.9</v>
      </c>
      <c r="T29" s="122" t="n">
        <v>25.8</v>
      </c>
      <c r="U29" s="136" t="n">
        <v>6.9</v>
      </c>
      <c r="V29" s="119" t="n">
        <v>12</v>
      </c>
      <c r="W29" s="119" t="n">
        <v>5.383924</v>
      </c>
      <c r="Y29" s="124" t="n">
        <v>98</v>
      </c>
      <c r="Z29" s="122" t="n">
        <v>52.3</v>
      </c>
      <c r="AA29" s="124" t="n">
        <v>141.9</v>
      </c>
      <c r="AC29" s="125" t="n">
        <v>25</v>
      </c>
      <c r="AD29" s="126" t="n">
        <v>63.8917</v>
      </c>
      <c r="AE29" s="126" t="n">
        <v>26.0700629999998</v>
      </c>
      <c r="AF29" s="126" t="n">
        <v>27.6784530000005</v>
      </c>
      <c r="AH29" s="123" t="n">
        <v>11.7</v>
      </c>
      <c r="AI29" s="122" t="n">
        <v>8.21</v>
      </c>
      <c r="AJ29" s="122" t="n">
        <v>14.73</v>
      </c>
      <c r="AK29" s="122" t="n">
        <v>3.69</v>
      </c>
      <c r="AL29" s="123" t="n">
        <v>-0.87</v>
      </c>
      <c r="AM29" s="123" t="n">
        <v>7.89</v>
      </c>
      <c r="AN29" s="123" t="n">
        <v>-7.64</v>
      </c>
      <c r="BO29" s="130" t="n">
        <v>0.025</v>
      </c>
      <c r="BP29" s="117" t="n">
        <v>-106</v>
      </c>
      <c r="BR29" s="131" t="n">
        <v>0.125</v>
      </c>
      <c r="BS29" s="132" t="n">
        <v>-1.86666666666731</v>
      </c>
      <c r="BV29" s="133" t="n">
        <f aca="false">AD29-AE29</f>
        <v>37.8216370000002</v>
      </c>
      <c r="BW29" s="134" t="n">
        <f aca="false">AD29+AF29</f>
        <v>91.5701530000005</v>
      </c>
      <c r="BY29" s="112" t="n">
        <v>24</v>
      </c>
      <c r="BZ29" s="113" t="n">
        <v>23.769231</v>
      </c>
      <c r="CA29" s="112" t="n">
        <v>24</v>
      </c>
      <c r="CB29" s="113" t="n">
        <v>-4.2</v>
      </c>
      <c r="CC29" s="112" t="n">
        <v>24</v>
      </c>
      <c r="CD29" s="113" t="n">
        <v>-10.666667</v>
      </c>
      <c r="CE29" s="112" t="n">
        <v>24</v>
      </c>
      <c r="CF29" s="113" t="n">
        <v>-10</v>
      </c>
      <c r="CG29" s="123" t="n">
        <v>24</v>
      </c>
      <c r="CH29" s="135" t="n">
        <f aca="false">MIN(BZ29,CB29,CD29,CF29)</f>
        <v>-10.666667</v>
      </c>
      <c r="CI29" s="135" t="n">
        <f aca="false">AVERAGE(BZ29,CB29,CD29,CF29)</f>
        <v>-0.274359</v>
      </c>
      <c r="CJ29" s="135" t="n">
        <f aca="false">MAX(BZ29,CB29,CD29,CF29)</f>
        <v>23.769231</v>
      </c>
      <c r="CL29" s="123" t="n">
        <v>25</v>
      </c>
      <c r="CM29" s="123" t="n">
        <v>38.25</v>
      </c>
      <c r="CN29" s="123" t="n">
        <f aca="false">AVERAGE(CM29,CO29)</f>
        <v>49.75</v>
      </c>
      <c r="CO29" s="123" t="n">
        <v>61.25</v>
      </c>
    </row>
    <row r="30" customFormat="false" ht="15" hidden="false" customHeight="false" outlineLevel="0" collapsed="false">
      <c r="B30" s="116" t="n">
        <v>26</v>
      </c>
      <c r="C30" s="91" t="n">
        <v>61.2302</v>
      </c>
      <c r="D30" s="92" t="n">
        <v>109.929</v>
      </c>
      <c r="E30" s="117" t="n">
        <v>3.08538819917594</v>
      </c>
      <c r="F30" s="117" t="n">
        <v>11.37</v>
      </c>
      <c r="H30" s="116" t="n">
        <v>26</v>
      </c>
      <c r="I30" s="91" t="n">
        <v>-5.73405</v>
      </c>
      <c r="J30" s="118" t="n">
        <v>0.13</v>
      </c>
      <c r="K30" s="119" t="n">
        <v>-76.3130434782616</v>
      </c>
      <c r="M30" s="120" t="n">
        <v>26</v>
      </c>
      <c r="N30" s="121" t="n">
        <v>44.808</v>
      </c>
      <c r="O30" s="91" t="n">
        <v>15.178</v>
      </c>
      <c r="Q30" s="136" t="n">
        <v>12.1</v>
      </c>
      <c r="R30" s="122" t="n">
        <v>-6.3</v>
      </c>
      <c r="S30" s="122" t="n">
        <v>5.3</v>
      </c>
      <c r="T30" s="122" t="n">
        <v>21.9</v>
      </c>
      <c r="U30" s="136" t="n">
        <v>5.3</v>
      </c>
      <c r="V30" s="119" t="n">
        <v>12.1</v>
      </c>
      <c r="W30" s="119" t="n">
        <v>4.108409</v>
      </c>
      <c r="Y30" s="124" t="n">
        <v>100</v>
      </c>
      <c r="Z30" s="122" t="n">
        <v>48</v>
      </c>
      <c r="AA30" s="124" t="n">
        <v>137.7</v>
      </c>
      <c r="AC30" s="125" t="n">
        <v>26</v>
      </c>
      <c r="AD30" s="126" t="n">
        <v>62.6667</v>
      </c>
      <c r="AE30" s="126" t="n">
        <v>27.0895379999998</v>
      </c>
      <c r="AF30" s="126" t="n">
        <v>28.775553</v>
      </c>
      <c r="AH30" s="123" t="n">
        <v>11.8</v>
      </c>
      <c r="AI30" s="122" t="n">
        <v>9.18</v>
      </c>
      <c r="AJ30" s="122" t="n">
        <v>17.28</v>
      </c>
      <c r="AK30" s="122" t="n">
        <v>3.58</v>
      </c>
      <c r="AL30" s="123" t="n">
        <v>-0.41</v>
      </c>
      <c r="AM30" s="123" t="n">
        <v>8.22</v>
      </c>
      <c r="AN30" s="123" t="n">
        <v>-7.08</v>
      </c>
      <c r="BO30" s="130" t="n">
        <v>0.026</v>
      </c>
      <c r="BP30" s="117" t="n">
        <v>-96</v>
      </c>
      <c r="BR30" s="131" t="n">
        <v>0.13</v>
      </c>
      <c r="BS30" s="132" t="n">
        <v>-76.3130434782616</v>
      </c>
      <c r="BV30" s="133" t="n">
        <f aca="false">AD30-AE30</f>
        <v>35.5771620000002</v>
      </c>
      <c r="BW30" s="134" t="n">
        <f aca="false">AD30+AF30</f>
        <v>91.442253</v>
      </c>
      <c r="BY30" s="112" t="n">
        <v>25</v>
      </c>
      <c r="BZ30" s="113" t="n">
        <v>22.846154</v>
      </c>
      <c r="CA30" s="112" t="n">
        <v>25</v>
      </c>
      <c r="CB30" s="113" t="n">
        <v>-3</v>
      </c>
      <c r="CC30" s="112" t="n">
        <v>25</v>
      </c>
      <c r="CD30" s="113" t="n">
        <v>-10.833333</v>
      </c>
      <c r="CE30" s="112" t="n">
        <v>25</v>
      </c>
      <c r="CF30" s="113" t="n">
        <v>-8</v>
      </c>
      <c r="CG30" s="123" t="n">
        <v>25</v>
      </c>
      <c r="CH30" s="135" t="n">
        <f aca="false">MIN(BZ30,CB30,CD30,CF30)</f>
        <v>-10.833333</v>
      </c>
      <c r="CI30" s="135" t="n">
        <f aca="false">AVERAGE(BZ30,CB30,CD30,CF30)</f>
        <v>0.25320525</v>
      </c>
      <c r="CJ30" s="135" t="n">
        <f aca="false">MAX(BZ30,CB30,CD30,CF30)</f>
        <v>22.846154</v>
      </c>
      <c r="CL30" s="123" t="n">
        <v>26</v>
      </c>
      <c r="CM30" s="123" t="n">
        <v>38.6</v>
      </c>
      <c r="CN30" s="123" t="n">
        <f aca="false">AVERAGE(CM30,CO30)</f>
        <v>50.35</v>
      </c>
      <c r="CO30" s="123" t="n">
        <v>62.1</v>
      </c>
    </row>
    <row r="31" customFormat="false" ht="15" hidden="false" customHeight="false" outlineLevel="0" collapsed="false">
      <c r="B31" s="116" t="n">
        <v>27</v>
      </c>
      <c r="C31" s="91" t="n">
        <v>58.897</v>
      </c>
      <c r="D31" s="92" t="n">
        <v>104.108</v>
      </c>
      <c r="E31" s="117" t="n">
        <v>3.16170522177039</v>
      </c>
      <c r="F31" s="117" t="n">
        <v>-62.69</v>
      </c>
      <c r="H31" s="116" t="n">
        <v>27</v>
      </c>
      <c r="I31" s="91" t="n">
        <v>-3.85202</v>
      </c>
      <c r="J31" s="118" t="n">
        <v>0.135</v>
      </c>
      <c r="K31" s="119" t="n">
        <v>-96.8872727272719</v>
      </c>
      <c r="M31" s="120" t="n">
        <v>27</v>
      </c>
      <c r="N31" s="121" t="n">
        <v>49.1008</v>
      </c>
      <c r="O31" s="91" t="n">
        <v>15.9108</v>
      </c>
      <c r="Q31" s="136" t="n">
        <v>12.2</v>
      </c>
      <c r="R31" s="122" t="n">
        <v>-6.5</v>
      </c>
      <c r="S31" s="122" t="n">
        <v>-3.2</v>
      </c>
      <c r="T31" s="122" t="n">
        <v>-0.1</v>
      </c>
      <c r="U31" s="136" t="n">
        <v>-3.2</v>
      </c>
      <c r="V31" s="119" t="n">
        <v>12.2</v>
      </c>
      <c r="W31" s="119" t="n">
        <v>-3.294844315</v>
      </c>
      <c r="Y31" s="124" t="n">
        <v>103</v>
      </c>
      <c r="Z31" s="122" t="n">
        <v>50.4</v>
      </c>
      <c r="AA31" s="124" t="n">
        <v>140</v>
      </c>
      <c r="AC31" s="125" t="n">
        <v>27</v>
      </c>
      <c r="AD31" s="126" t="n">
        <v>62.0917</v>
      </c>
      <c r="AE31" s="126" t="n">
        <v>27.353049</v>
      </c>
      <c r="AF31" s="126" t="n">
        <v>29.2677299999996</v>
      </c>
      <c r="AH31" s="123" t="n">
        <v>11.9</v>
      </c>
      <c r="AI31" s="122" t="n">
        <v>8.67</v>
      </c>
      <c r="AJ31" s="122" t="n">
        <v>18.62</v>
      </c>
      <c r="AK31" s="122" t="n">
        <v>1.72</v>
      </c>
      <c r="AL31" s="123" t="n">
        <v>0.09</v>
      </c>
      <c r="AM31" s="123" t="n">
        <v>8.57</v>
      </c>
      <c r="AN31" s="123" t="n">
        <v>-6.45</v>
      </c>
      <c r="BO31" s="130" t="n">
        <v>0.027</v>
      </c>
      <c r="BP31" s="117" t="n">
        <v>-101.333333333333</v>
      </c>
      <c r="BR31" s="131" t="n">
        <v>0.135</v>
      </c>
      <c r="BS31" s="132" t="n">
        <v>-96.8872727272719</v>
      </c>
      <c r="BV31" s="133" t="n">
        <f aca="false">AD31-AE31</f>
        <v>34.738651</v>
      </c>
      <c r="BW31" s="134" t="n">
        <f aca="false">AD31+AF31</f>
        <v>91.3594299999996</v>
      </c>
      <c r="BY31" s="112" t="n">
        <v>26</v>
      </c>
      <c r="BZ31" s="113" t="n">
        <v>21.923077</v>
      </c>
      <c r="CA31" s="112" t="n">
        <v>26</v>
      </c>
      <c r="CB31" s="113" t="n">
        <v>-1.8</v>
      </c>
      <c r="CC31" s="112" t="n">
        <v>26</v>
      </c>
      <c r="CD31" s="113" t="n">
        <v>-11</v>
      </c>
      <c r="CE31" s="112" t="n">
        <v>26</v>
      </c>
      <c r="CF31" s="113" t="n">
        <v>-6</v>
      </c>
      <c r="CG31" s="123" t="n">
        <v>26</v>
      </c>
      <c r="CH31" s="135" t="n">
        <f aca="false">MIN(BZ31,CB31,CD31,CF31)</f>
        <v>-11</v>
      </c>
      <c r="CI31" s="135" t="n">
        <f aca="false">AVERAGE(BZ31,CB31,CD31,CF31)</f>
        <v>0.78076925</v>
      </c>
      <c r="CJ31" s="135" t="n">
        <f aca="false">MAX(BZ31,CB31,CD31,CF31)</f>
        <v>21.923077</v>
      </c>
      <c r="CL31" s="123" t="n">
        <v>27</v>
      </c>
      <c r="CM31" s="123" t="n">
        <v>38.95</v>
      </c>
      <c r="CN31" s="123" t="n">
        <f aca="false">AVERAGE(CM31,CO31)</f>
        <v>50.95</v>
      </c>
      <c r="CO31" s="123" t="n">
        <v>62.95</v>
      </c>
    </row>
    <row r="32" customFormat="false" ht="15" hidden="false" customHeight="false" outlineLevel="0" collapsed="false">
      <c r="B32" s="116" t="n">
        <v>28</v>
      </c>
      <c r="C32" s="91" t="n">
        <v>67.0152</v>
      </c>
      <c r="D32" s="92" t="n">
        <v>102.773</v>
      </c>
      <c r="E32" s="117" t="n">
        <v>3.13990035817198</v>
      </c>
      <c r="F32" s="117" t="n">
        <v>-68.1</v>
      </c>
      <c r="H32" s="116" t="n">
        <v>28</v>
      </c>
      <c r="I32" s="91" t="n">
        <v>-1.90916</v>
      </c>
      <c r="J32" s="118" t="n">
        <v>0.14</v>
      </c>
      <c r="K32" s="119" t="n">
        <v>-107.695575221239</v>
      </c>
      <c r="M32" s="120" t="n">
        <v>28</v>
      </c>
      <c r="N32" s="121" t="n">
        <v>53.9888</v>
      </c>
      <c r="O32" s="91" t="n">
        <v>17.3088</v>
      </c>
      <c r="Q32" s="136" t="n">
        <v>12.3</v>
      </c>
      <c r="R32" s="122" t="n">
        <v>-6.8</v>
      </c>
      <c r="S32" s="122" t="n">
        <v>-3.5</v>
      </c>
      <c r="T32" s="122" t="n">
        <v>-0.3</v>
      </c>
      <c r="U32" s="136" t="n">
        <v>-3.5</v>
      </c>
      <c r="V32" s="119" t="n">
        <v>12.3</v>
      </c>
      <c r="W32" s="119" t="n">
        <v>-3.514598</v>
      </c>
      <c r="Y32" s="124" t="n">
        <v>108</v>
      </c>
      <c r="Z32" s="122" t="n">
        <v>47.9</v>
      </c>
      <c r="AA32" s="124" t="n">
        <v>137.6</v>
      </c>
      <c r="AC32" s="125" t="n">
        <v>28</v>
      </c>
      <c r="AD32" s="126" t="n">
        <v>61.8167</v>
      </c>
      <c r="AE32" s="126" t="n">
        <v>27.6883199999998</v>
      </c>
      <c r="AF32" s="126" t="n">
        <v>29.8522290000002</v>
      </c>
      <c r="AH32" s="123" t="n">
        <v>12</v>
      </c>
      <c r="AI32" s="122" t="n">
        <v>6.86</v>
      </c>
      <c r="AJ32" s="122" t="n">
        <v>17.88</v>
      </c>
      <c r="AK32" s="122" t="n">
        <v>-0.97</v>
      </c>
      <c r="AL32" s="123" t="n">
        <v>0.64</v>
      </c>
      <c r="AM32" s="123" t="n">
        <v>8.94</v>
      </c>
      <c r="AN32" s="123" t="n">
        <v>-5.74</v>
      </c>
      <c r="BO32" s="130" t="n">
        <v>0.028</v>
      </c>
      <c r="BP32" s="117" t="n">
        <v>-101.333333333333</v>
      </c>
      <c r="BR32" s="131" t="n">
        <v>0.14</v>
      </c>
      <c r="BS32" s="132" t="n">
        <v>-107.695575221239</v>
      </c>
      <c r="BV32" s="133" t="n">
        <f aca="false">AD32-AE32</f>
        <v>34.1283800000002</v>
      </c>
      <c r="BW32" s="134" t="n">
        <f aca="false">AD32+AF32</f>
        <v>91.6689290000002</v>
      </c>
      <c r="BY32" s="112" t="n">
        <v>27</v>
      </c>
      <c r="BZ32" s="113" t="n">
        <v>21</v>
      </c>
      <c r="CA32" s="112" t="n">
        <v>27</v>
      </c>
      <c r="CB32" s="113" t="n">
        <v>-0.6</v>
      </c>
      <c r="CC32" s="112" t="n">
        <v>27</v>
      </c>
      <c r="CD32" s="113" t="n">
        <v>-14</v>
      </c>
      <c r="CE32" s="112" t="n">
        <v>27</v>
      </c>
      <c r="CF32" s="113" t="n">
        <v>-4</v>
      </c>
      <c r="CG32" s="123" t="n">
        <v>27</v>
      </c>
      <c r="CH32" s="135" t="n">
        <f aca="false">MIN(BZ32,CB32,CD32,CF32)</f>
        <v>-14</v>
      </c>
      <c r="CI32" s="135" t="n">
        <f aca="false">AVERAGE(BZ32,CB32,CD32,CF32)</f>
        <v>0.6</v>
      </c>
      <c r="CJ32" s="135" t="n">
        <f aca="false">MAX(BZ32,CB32,CD32,CF32)</f>
        <v>21</v>
      </c>
      <c r="CL32" s="123" t="n">
        <v>28</v>
      </c>
      <c r="CM32" s="123" t="n">
        <v>39.3</v>
      </c>
      <c r="CN32" s="123" t="n">
        <f aca="false">AVERAGE(CM32,CO32)</f>
        <v>51.55</v>
      </c>
      <c r="CO32" s="123" t="n">
        <v>63.8</v>
      </c>
    </row>
    <row r="33" customFormat="false" ht="15" hidden="false" customHeight="false" outlineLevel="0" collapsed="false">
      <c r="B33" s="116" t="n">
        <v>29</v>
      </c>
      <c r="C33" s="91" t="n">
        <v>85.1521</v>
      </c>
      <c r="D33" s="92" t="n">
        <v>106.445</v>
      </c>
      <c r="E33" s="117" t="n">
        <v>3.16170522177039</v>
      </c>
      <c r="F33" s="117" t="n">
        <v>-72.97</v>
      </c>
      <c r="H33" s="116" t="n">
        <v>29</v>
      </c>
      <c r="I33" s="91" t="n">
        <v>-0.0211944</v>
      </c>
      <c r="J33" s="118" t="n">
        <v>0.145</v>
      </c>
      <c r="K33" s="119" t="n">
        <v>-96.9745454545454</v>
      </c>
      <c r="M33" s="120" t="n">
        <v>29</v>
      </c>
      <c r="N33" s="121" t="n">
        <v>57.9541</v>
      </c>
      <c r="O33" s="91" t="n">
        <v>18.3241</v>
      </c>
      <c r="Q33" s="136" t="n">
        <v>12.4</v>
      </c>
      <c r="R33" s="122" t="n">
        <v>-5.2</v>
      </c>
      <c r="S33" s="122" t="n">
        <v>-1.9</v>
      </c>
      <c r="T33" s="122" t="n">
        <v>1.3</v>
      </c>
      <c r="U33" s="136" t="n">
        <v>-1.9</v>
      </c>
      <c r="V33" s="119" t="n">
        <v>12.4</v>
      </c>
      <c r="W33" s="119" t="n">
        <v>-1.93416</v>
      </c>
      <c r="AC33" s="125" t="n">
        <v>29</v>
      </c>
      <c r="AD33" s="126" t="n">
        <v>61.4417</v>
      </c>
      <c r="AE33" s="126" t="n">
        <v>27.575781</v>
      </c>
      <c r="AF33" s="126" t="n">
        <v>29.7963390000001</v>
      </c>
      <c r="AH33" s="123" t="n">
        <v>12.1</v>
      </c>
      <c r="AI33" s="122" t="n">
        <v>4.32</v>
      </c>
      <c r="AJ33" s="122" t="n">
        <v>14.95</v>
      </c>
      <c r="AK33" s="122" t="n">
        <v>-3.43</v>
      </c>
      <c r="AL33" s="123" t="n">
        <v>1.23</v>
      </c>
      <c r="AM33" s="123" t="n">
        <v>9.33</v>
      </c>
      <c r="AN33" s="123" t="n">
        <v>-4.96</v>
      </c>
      <c r="BO33" s="130" t="n">
        <v>0.029</v>
      </c>
      <c r="BP33" s="117" t="n">
        <v>-100</v>
      </c>
      <c r="BR33" s="131" t="n">
        <v>0.145</v>
      </c>
      <c r="BS33" s="132" t="n">
        <v>-96.9745454545454</v>
      </c>
      <c r="BV33" s="133" t="n">
        <f aca="false">AD33-AE33</f>
        <v>33.865919</v>
      </c>
      <c r="BW33" s="134" t="n">
        <f aca="false">AD33+AF33</f>
        <v>91.2380390000001</v>
      </c>
      <c r="BY33" s="112" t="n">
        <v>28</v>
      </c>
      <c r="BZ33" s="113" t="n">
        <v>22.478261</v>
      </c>
      <c r="CA33" s="112" t="n">
        <v>28</v>
      </c>
      <c r="CB33" s="113" t="n">
        <v>0.6</v>
      </c>
      <c r="CC33" s="112" t="n">
        <v>28</v>
      </c>
      <c r="CD33" s="113" t="n">
        <v>-17</v>
      </c>
      <c r="CE33" s="112" t="n">
        <v>28</v>
      </c>
      <c r="CF33" s="113" t="n">
        <v>-2</v>
      </c>
      <c r="CG33" s="123" t="n">
        <v>28</v>
      </c>
      <c r="CH33" s="135" t="n">
        <f aca="false">MIN(BZ33,CB33,CD33,CF33)</f>
        <v>-17</v>
      </c>
      <c r="CI33" s="135" t="n">
        <f aca="false">AVERAGE(BZ33,CB33,CD33,CF33)</f>
        <v>1.01956525</v>
      </c>
      <c r="CJ33" s="135" t="n">
        <f aca="false">MAX(BZ33,CB33,CD33,CF33)</f>
        <v>22.478261</v>
      </c>
      <c r="CL33" s="123" t="n">
        <v>29</v>
      </c>
      <c r="CM33" s="123" t="n">
        <v>39.65</v>
      </c>
      <c r="CN33" s="123" t="n">
        <f aca="false">AVERAGE(CM33,CO33)</f>
        <v>52.15</v>
      </c>
      <c r="CO33" s="123" t="n">
        <v>64.65</v>
      </c>
    </row>
    <row r="34" customFormat="false" ht="15" hidden="false" customHeight="false" outlineLevel="0" collapsed="false">
      <c r="B34" s="116" t="n">
        <v>30</v>
      </c>
      <c r="C34" s="91" t="n">
        <v>108.795</v>
      </c>
      <c r="D34" s="92" t="n">
        <v>115.131</v>
      </c>
      <c r="E34" s="117" t="n">
        <v>3.27072953976248</v>
      </c>
      <c r="F34" s="117" t="n">
        <v>-75.06</v>
      </c>
      <c r="H34" s="116" t="n">
        <v>30</v>
      </c>
      <c r="I34" s="91" t="n">
        <v>1.5941</v>
      </c>
      <c r="J34" s="118" t="n">
        <v>0.15</v>
      </c>
      <c r="K34" s="119" t="n">
        <v>-93.9409523809522</v>
      </c>
      <c r="M34" s="120" t="n">
        <v>30</v>
      </c>
      <c r="N34" s="121" t="n">
        <v>62.2137</v>
      </c>
      <c r="O34" s="91" t="n">
        <v>18.9337</v>
      </c>
      <c r="Q34" s="136" t="n">
        <v>12.5</v>
      </c>
      <c r="R34" s="122" t="n">
        <v>-3.6</v>
      </c>
      <c r="S34" s="122" t="n">
        <v>-0.3</v>
      </c>
      <c r="T34" s="122" t="n">
        <v>2.9</v>
      </c>
      <c r="U34" s="136" t="n">
        <v>-0.3</v>
      </c>
      <c r="V34" s="119" t="n">
        <v>12.5</v>
      </c>
      <c r="W34" s="119" t="n">
        <v>-0.353705</v>
      </c>
      <c r="AC34" s="125" t="n">
        <v>30</v>
      </c>
      <c r="AD34" s="126" t="n">
        <v>58.0417</v>
      </c>
      <c r="AE34" s="126" t="n">
        <v>28.3027650000001</v>
      </c>
      <c r="AF34" s="126" t="n">
        <v>30.7083809999999</v>
      </c>
      <c r="AH34" s="123" t="n">
        <v>12.2</v>
      </c>
      <c r="AI34" s="122" t="n">
        <v>1.73</v>
      </c>
      <c r="AJ34" s="122" t="n">
        <v>10.77</v>
      </c>
      <c r="AK34" s="122" t="n">
        <v>-5.12</v>
      </c>
      <c r="AL34" s="123" t="n">
        <v>1.87</v>
      </c>
      <c r="AM34" s="123" t="n">
        <v>9.76</v>
      </c>
      <c r="AN34" s="123" t="n">
        <v>-4.13</v>
      </c>
      <c r="BO34" s="130" t="n">
        <v>0.03</v>
      </c>
      <c r="BP34" s="117" t="n">
        <v>-92.6666666666667</v>
      </c>
      <c r="BR34" s="131" t="n">
        <v>0.15</v>
      </c>
      <c r="BS34" s="132" t="n">
        <v>-93.9409523809522</v>
      </c>
      <c r="BV34" s="133" t="n">
        <f aca="false">AD34-AE34</f>
        <v>29.7389349999999</v>
      </c>
      <c r="BW34" s="134" t="n">
        <f aca="false">AD34+AF34</f>
        <v>88.7500809999999</v>
      </c>
      <c r="BY34" s="112" t="n">
        <v>29</v>
      </c>
      <c r="BZ34" s="113" t="n">
        <v>23.956522</v>
      </c>
      <c r="CA34" s="112" t="n">
        <v>29</v>
      </c>
      <c r="CB34" s="113" t="n">
        <v>1.8</v>
      </c>
      <c r="CC34" s="112" t="n">
        <v>29</v>
      </c>
      <c r="CD34" s="113" t="n">
        <v>-20</v>
      </c>
      <c r="CE34" s="112" t="n">
        <v>29</v>
      </c>
      <c r="CF34" s="113" t="n">
        <v>0</v>
      </c>
      <c r="CG34" s="123" t="n">
        <v>29</v>
      </c>
      <c r="CH34" s="135" t="n">
        <f aca="false">MIN(BZ34,CB34,CD34,CF34)</f>
        <v>-20</v>
      </c>
      <c r="CI34" s="135" t="n">
        <f aca="false">AVERAGE(BZ34,CB34,CD34,CF34)</f>
        <v>1.4391305</v>
      </c>
      <c r="CJ34" s="135" t="n">
        <f aca="false">MAX(BZ34,CB34,CD34,CF34)</f>
        <v>23.956522</v>
      </c>
      <c r="CL34" s="123" t="n">
        <v>30</v>
      </c>
      <c r="CM34" s="123" t="n">
        <v>40</v>
      </c>
      <c r="CN34" s="123" t="n">
        <f aca="false">AVERAGE(CM34,CO34)</f>
        <v>52.75</v>
      </c>
      <c r="CO34" s="123" t="n">
        <v>65.5</v>
      </c>
    </row>
    <row r="35" customFormat="false" ht="15" hidden="false" customHeight="false" outlineLevel="0" collapsed="false">
      <c r="B35" s="116" t="n">
        <v>31</v>
      </c>
      <c r="C35" s="91" t="n">
        <v>129.317</v>
      </c>
      <c r="D35" s="92" t="n">
        <v>127.247</v>
      </c>
      <c r="E35" s="117" t="n">
        <v>3.37975385775456</v>
      </c>
      <c r="F35" s="117" t="n">
        <v>-69.66</v>
      </c>
      <c r="H35" s="116" t="n">
        <v>31</v>
      </c>
      <c r="I35" s="91" t="n">
        <v>3.44369</v>
      </c>
      <c r="J35" s="118" t="n">
        <v>0.155</v>
      </c>
      <c r="K35" s="119" t="n">
        <v>-102.189010989011</v>
      </c>
      <c r="M35" s="120" t="n">
        <v>31</v>
      </c>
      <c r="N35" s="121" t="n">
        <v>68.2079</v>
      </c>
      <c r="O35" s="91" t="n">
        <v>22.8979</v>
      </c>
      <c r="Q35" s="136" t="n">
        <v>12.6</v>
      </c>
      <c r="R35" s="122"/>
      <c r="S35" s="122"/>
      <c r="T35" s="122"/>
      <c r="U35" s="136" t="n">
        <v>-20</v>
      </c>
      <c r="V35" s="119" t="n">
        <v>12.6</v>
      </c>
      <c r="W35" s="119" t="n">
        <v>-13</v>
      </c>
      <c r="AC35" s="125" t="n">
        <v>31</v>
      </c>
      <c r="AD35" s="126" t="n">
        <v>52.1167</v>
      </c>
      <c r="AE35" s="126" t="n">
        <v>28.9052039999999</v>
      </c>
      <c r="AF35" s="126" t="n">
        <v>31.4226</v>
      </c>
      <c r="AH35" s="123" t="n">
        <v>12.3</v>
      </c>
      <c r="AI35" s="122" t="n">
        <v>-0.31</v>
      </c>
      <c r="AJ35" s="122" t="n">
        <v>6.96</v>
      </c>
      <c r="AK35" s="122" t="n">
        <v>-6.05</v>
      </c>
      <c r="AL35" s="123" t="n">
        <v>2.53</v>
      </c>
      <c r="AM35" s="123" t="n">
        <v>10.22</v>
      </c>
      <c r="AN35" s="123" t="n">
        <v>-3.25</v>
      </c>
      <c r="BO35" s="130" t="n">
        <v>0.031</v>
      </c>
      <c r="BP35" s="117" t="n">
        <v>-92.6666666666667</v>
      </c>
      <c r="BR35" s="131" t="n">
        <v>0.155</v>
      </c>
      <c r="BS35" s="132" t="n">
        <v>-102.189010989011</v>
      </c>
      <c r="BV35" s="133" t="n">
        <f aca="false">AD35-AE35</f>
        <v>23.2114960000001</v>
      </c>
      <c r="BW35" s="134" t="n">
        <f aca="false">AD35+AF35</f>
        <v>83.5393</v>
      </c>
      <c r="BY35" s="112" t="n">
        <v>30</v>
      </c>
      <c r="BZ35" s="113" t="n">
        <v>25.434783</v>
      </c>
      <c r="CA35" s="112" t="n">
        <v>30</v>
      </c>
      <c r="CB35" s="113" t="n">
        <v>3</v>
      </c>
      <c r="CC35" s="112" t="n">
        <v>30</v>
      </c>
      <c r="CD35" s="113" t="n">
        <v>-23</v>
      </c>
      <c r="CE35" s="112" t="n">
        <v>30</v>
      </c>
      <c r="CF35" s="113" t="n">
        <v>2</v>
      </c>
      <c r="CG35" s="123" t="n">
        <v>30</v>
      </c>
      <c r="CH35" s="135" t="n">
        <f aca="false">MIN(BZ35,CB35,CD35,CF35)</f>
        <v>-23</v>
      </c>
      <c r="CI35" s="135" t="n">
        <f aca="false">AVERAGE(BZ35,CB35,CD35,CF35)</f>
        <v>1.85869575</v>
      </c>
      <c r="CJ35" s="135" t="n">
        <f aca="false">MAX(BZ35,CB35,CD35,CF35)</f>
        <v>25.434783</v>
      </c>
      <c r="CL35" s="123" t="n">
        <v>31</v>
      </c>
      <c r="CM35" s="123" t="n">
        <v>43.95</v>
      </c>
      <c r="CN35" s="123" t="n">
        <f aca="false">AVERAGE(CM35,CO35)</f>
        <v>56.95</v>
      </c>
      <c r="CO35" s="123" t="n">
        <v>69.95</v>
      </c>
    </row>
    <row r="36" customFormat="false" ht="15" hidden="false" customHeight="false" outlineLevel="0" collapsed="false">
      <c r="B36" s="116" t="n">
        <v>32</v>
      </c>
      <c r="C36" s="91" t="n">
        <v>140.977</v>
      </c>
      <c r="D36" s="92" t="n">
        <v>140.196</v>
      </c>
      <c r="E36" s="117" t="n">
        <v>3.4342660167506</v>
      </c>
      <c r="F36" s="117" t="n">
        <v>-62.53</v>
      </c>
      <c r="H36" s="116" t="n">
        <v>32</v>
      </c>
      <c r="I36" s="91" t="n">
        <v>6.65787</v>
      </c>
      <c r="J36" s="118" t="n">
        <v>0.16</v>
      </c>
      <c r="K36" s="119" t="n">
        <v>-90.2560846560844</v>
      </c>
      <c r="M36" s="120" t="n">
        <v>32</v>
      </c>
      <c r="N36" s="121" t="n">
        <v>75.5963</v>
      </c>
      <c r="O36" s="91" t="n">
        <v>28.2263</v>
      </c>
      <c r="Q36" s="136" t="n">
        <v>12.7</v>
      </c>
      <c r="R36" s="122" t="n">
        <v>4.8</v>
      </c>
      <c r="S36" s="122" t="n">
        <v>6.7</v>
      </c>
      <c r="T36" s="122" t="n">
        <v>9.9</v>
      </c>
      <c r="U36" s="136" t="n">
        <v>6.7</v>
      </c>
      <c r="V36" s="119" t="n">
        <v>12.7</v>
      </c>
      <c r="W36" s="119" t="n">
        <v>7.34461</v>
      </c>
      <c r="AC36" s="125" t="n">
        <v>32</v>
      </c>
      <c r="AD36" s="126" t="n">
        <v>50.1167</v>
      </c>
      <c r="AE36" s="126" t="n">
        <v>29.6848349999999</v>
      </c>
      <c r="AF36" s="126" t="n">
        <v>32.3063520000003</v>
      </c>
      <c r="AH36" s="123" t="n">
        <v>12.4</v>
      </c>
      <c r="AI36" s="122" t="n">
        <v>-1.44</v>
      </c>
      <c r="AJ36" s="122" t="n">
        <v>4.76</v>
      </c>
      <c r="AK36" s="122" t="n">
        <v>-6.38</v>
      </c>
      <c r="AL36" s="123" t="n">
        <v>3.21</v>
      </c>
      <c r="AM36" s="123" t="n">
        <v>10.71</v>
      </c>
      <c r="AN36" s="123" t="n">
        <v>-2.36</v>
      </c>
      <c r="BO36" s="130" t="n">
        <v>0.032</v>
      </c>
      <c r="BP36" s="117" t="n">
        <v>-91.3333333333333</v>
      </c>
      <c r="BR36" s="131" t="n">
        <v>0.16</v>
      </c>
      <c r="BS36" s="132" t="n">
        <v>-90.2560846560844</v>
      </c>
      <c r="BV36" s="133" t="n">
        <f aca="false">AD36-AE36</f>
        <v>20.4318650000001</v>
      </c>
      <c r="BW36" s="134" t="n">
        <f aca="false">AD36+AF36</f>
        <v>82.4230520000003</v>
      </c>
      <c r="BY36" s="112" t="n">
        <v>31</v>
      </c>
      <c r="BZ36" s="113" t="n">
        <v>26.913043</v>
      </c>
      <c r="CA36" s="112" t="n">
        <v>31</v>
      </c>
      <c r="CB36" s="113" t="n">
        <v>7.285714</v>
      </c>
      <c r="CC36" s="112" t="n">
        <v>31</v>
      </c>
      <c r="CD36" s="113" t="n">
        <v>-26</v>
      </c>
      <c r="CE36" s="112" t="n">
        <v>31</v>
      </c>
      <c r="CF36" s="113" t="n">
        <v>4</v>
      </c>
      <c r="CG36" s="123" t="n">
        <v>31</v>
      </c>
      <c r="CH36" s="135" t="n">
        <f aca="false">MIN(BZ36,CB36,CD36,CF36)</f>
        <v>-26</v>
      </c>
      <c r="CI36" s="135" t="n">
        <f aca="false">AVERAGE(BZ36,CB36,CD36,CF36)</f>
        <v>3.04968925</v>
      </c>
      <c r="CJ36" s="135" t="n">
        <f aca="false">MAX(BZ36,CB36,CD36,CF36)</f>
        <v>26.913043</v>
      </c>
      <c r="CL36" s="123" t="n">
        <v>32</v>
      </c>
      <c r="CM36" s="123" t="n">
        <v>47.9</v>
      </c>
      <c r="CN36" s="123" t="n">
        <f aca="false">AVERAGE(CM36,CO36)</f>
        <v>61.15</v>
      </c>
      <c r="CO36" s="123" t="n">
        <v>74.4</v>
      </c>
    </row>
    <row r="37" customFormat="false" ht="15" hidden="false" customHeight="false" outlineLevel="0" collapsed="false">
      <c r="B37" s="116" t="n">
        <v>33</v>
      </c>
      <c r="C37" s="91" t="n">
        <v>144.97</v>
      </c>
      <c r="D37" s="92" t="n">
        <v>151.293</v>
      </c>
      <c r="E37" s="117" t="n">
        <v>3.54329033474268</v>
      </c>
      <c r="F37" s="117" t="n">
        <v>28.06</v>
      </c>
      <c r="H37" s="116" t="n">
        <v>33</v>
      </c>
      <c r="I37" s="91" t="n">
        <v>11.4063</v>
      </c>
      <c r="J37" s="118" t="n">
        <v>0.165</v>
      </c>
      <c r="K37" s="119" t="n">
        <v>-78.481632653061</v>
      </c>
      <c r="M37" s="120" t="n">
        <v>33</v>
      </c>
      <c r="N37" s="121" t="n">
        <v>83.502</v>
      </c>
      <c r="O37" s="91" t="n">
        <v>33.932</v>
      </c>
      <c r="Q37" s="136" t="n">
        <v>12.8</v>
      </c>
      <c r="R37" s="122" t="n">
        <v>-0.6</v>
      </c>
      <c r="S37" s="122" t="n">
        <v>2.7</v>
      </c>
      <c r="T37" s="122" t="n">
        <v>7.7</v>
      </c>
      <c r="U37" s="136" t="n">
        <v>2.7</v>
      </c>
      <c r="V37" s="119" t="n">
        <v>12.8</v>
      </c>
      <c r="W37" s="119" t="n">
        <v>2.49945725</v>
      </c>
      <c r="AC37" s="125" t="n">
        <v>33</v>
      </c>
      <c r="AD37" s="126" t="n">
        <v>52.0167</v>
      </c>
      <c r="AE37" s="126" t="n">
        <v>29.6848349999999</v>
      </c>
      <c r="AF37" s="126" t="n">
        <v>32.3063520000003</v>
      </c>
      <c r="AH37" s="123" t="n">
        <v>12.5</v>
      </c>
      <c r="AI37" s="122" t="n">
        <v>-1.64</v>
      </c>
      <c r="AJ37" s="122" t="n">
        <v>4.39</v>
      </c>
      <c r="AK37" s="122" t="n">
        <v>-6.25</v>
      </c>
      <c r="AL37" s="123" t="n">
        <v>3.89</v>
      </c>
      <c r="AM37" s="123" t="n">
        <v>11.23</v>
      </c>
      <c r="AN37" s="123" t="n">
        <v>-1.48</v>
      </c>
      <c r="BO37" s="130" t="n">
        <v>0.033</v>
      </c>
      <c r="BP37" s="117" t="n">
        <v>-90</v>
      </c>
      <c r="BR37" s="131" t="n">
        <v>0.165</v>
      </c>
      <c r="BS37" s="132" t="n">
        <v>-78.481632653061</v>
      </c>
      <c r="BV37" s="133" t="n">
        <f aca="false">AD37-AE37</f>
        <v>22.3318650000001</v>
      </c>
      <c r="BW37" s="134" t="n">
        <f aca="false">AD37+AF37</f>
        <v>84.3230520000003</v>
      </c>
      <c r="BY37" s="112" t="n">
        <v>32</v>
      </c>
      <c r="BZ37" s="113" t="n">
        <v>28.391304</v>
      </c>
      <c r="CA37" s="112" t="n">
        <v>32</v>
      </c>
      <c r="CB37" s="113" t="n">
        <v>11.571429</v>
      </c>
      <c r="CC37" s="112" t="n">
        <v>32</v>
      </c>
      <c r="CD37" s="113" t="n">
        <v>-29</v>
      </c>
      <c r="CE37" s="112" t="n">
        <v>32</v>
      </c>
      <c r="CF37" s="113" t="n">
        <v>6</v>
      </c>
      <c r="CG37" s="123" t="n">
        <v>32</v>
      </c>
      <c r="CH37" s="135" t="n">
        <f aca="false">MIN(BZ37,CB37,CD37,CF37)</f>
        <v>-29</v>
      </c>
      <c r="CI37" s="135" t="n">
        <f aca="false">AVERAGE(BZ37,CB37,CD37,CF37)</f>
        <v>4.24068325</v>
      </c>
      <c r="CJ37" s="135" t="n">
        <f aca="false">MAX(BZ37,CB37,CD37,CF37)</f>
        <v>28.391304</v>
      </c>
      <c r="CL37" s="123" t="n">
        <v>33</v>
      </c>
      <c r="CM37" s="123" t="n">
        <v>51.85</v>
      </c>
      <c r="CN37" s="123" t="n">
        <f aca="false">AVERAGE(CM37,CO37)</f>
        <v>65.35</v>
      </c>
      <c r="CO37" s="123" t="n">
        <v>78.85</v>
      </c>
    </row>
    <row r="38" customFormat="false" ht="15" hidden="false" customHeight="false" outlineLevel="0" collapsed="false">
      <c r="B38" s="116" t="n">
        <v>34</v>
      </c>
      <c r="C38" s="91" t="n">
        <v>143.598</v>
      </c>
      <c r="D38" s="92" t="n">
        <v>159.143</v>
      </c>
      <c r="E38" s="117" t="n">
        <v>3.59780249373872</v>
      </c>
      <c r="F38" s="117" t="n">
        <v>41.15</v>
      </c>
      <c r="H38" s="116" t="n">
        <v>34</v>
      </c>
      <c r="I38" s="91" t="n">
        <v>16.552</v>
      </c>
      <c r="J38" s="118" t="n">
        <v>0.17</v>
      </c>
      <c r="K38" s="119" t="n">
        <v>-67.7911330049261</v>
      </c>
      <c r="M38" s="120" t="n">
        <v>34</v>
      </c>
      <c r="N38" s="121" t="n">
        <v>91.3584</v>
      </c>
      <c r="O38" s="91" t="n">
        <v>40.2284</v>
      </c>
      <c r="Q38" s="136" t="n">
        <v>12.9</v>
      </c>
      <c r="R38" s="122" t="n">
        <v>0.5</v>
      </c>
      <c r="S38" s="122" t="n">
        <v>2.3</v>
      </c>
      <c r="T38" s="122" t="n">
        <v>4.5</v>
      </c>
      <c r="U38" s="136" t="n">
        <v>2.3</v>
      </c>
      <c r="V38" s="119" t="n">
        <v>12.9</v>
      </c>
      <c r="W38" s="119" t="n">
        <v>2.501867</v>
      </c>
      <c r="AC38" s="125" t="n">
        <v>34</v>
      </c>
      <c r="AD38" s="126" t="n">
        <v>54.6667</v>
      </c>
      <c r="AE38" s="126" t="n">
        <v>32.8821569999996</v>
      </c>
      <c r="AF38" s="126" t="n">
        <v>35.7246810000002</v>
      </c>
      <c r="AH38" s="123" t="n">
        <v>12.6</v>
      </c>
      <c r="AI38" s="122" t="n">
        <v>-1.05</v>
      </c>
      <c r="AJ38" s="122" t="n">
        <v>5.23</v>
      </c>
      <c r="AK38" s="122" t="n">
        <v>-5.56</v>
      </c>
      <c r="AL38" s="123" t="n">
        <v>4.56</v>
      </c>
      <c r="AM38" s="123" t="n">
        <v>11.76</v>
      </c>
      <c r="AN38" s="123" t="n">
        <v>-0.62</v>
      </c>
      <c r="BO38" s="130" t="n">
        <v>0.034</v>
      </c>
      <c r="BP38" s="117" t="n">
        <v>-90.6666666666667</v>
      </c>
      <c r="BR38" s="131" t="n">
        <v>0.17</v>
      </c>
      <c r="BS38" s="132" t="n">
        <v>-67.7911330049261</v>
      </c>
      <c r="BV38" s="133" t="n">
        <f aca="false">AD38-AE38</f>
        <v>21.7845430000004</v>
      </c>
      <c r="BW38" s="134" t="n">
        <f aca="false">AD38+AF38</f>
        <v>90.3913810000002</v>
      </c>
      <c r="BY38" s="112" t="n">
        <v>33</v>
      </c>
      <c r="BZ38" s="113" t="n">
        <v>29.869565</v>
      </c>
      <c r="CA38" s="112" t="n">
        <v>33</v>
      </c>
      <c r="CB38" s="113" t="n">
        <v>15.857143</v>
      </c>
      <c r="CC38" s="112" t="n">
        <v>33</v>
      </c>
      <c r="CD38" s="113" t="n">
        <v>-32</v>
      </c>
      <c r="CE38" s="112" t="n">
        <v>33</v>
      </c>
      <c r="CF38" s="113" t="n">
        <v>8</v>
      </c>
      <c r="CG38" s="123" t="n">
        <v>33</v>
      </c>
      <c r="CH38" s="135" t="n">
        <f aca="false">MIN(BZ38,CB38,CD38,CF38)</f>
        <v>-32</v>
      </c>
      <c r="CI38" s="135" t="n">
        <f aca="false">AVERAGE(BZ38,CB38,CD38,CF38)</f>
        <v>5.431677</v>
      </c>
      <c r="CJ38" s="135" t="n">
        <f aca="false">MAX(BZ38,CB38,CD38,CF38)</f>
        <v>29.869565</v>
      </c>
      <c r="CL38" s="123" t="n">
        <v>34</v>
      </c>
      <c r="CM38" s="123" t="n">
        <v>55.8</v>
      </c>
      <c r="CN38" s="123" t="n">
        <f aca="false">AVERAGE(CM38,CO38)</f>
        <v>69.55</v>
      </c>
      <c r="CO38" s="123" t="n">
        <v>83.3</v>
      </c>
    </row>
    <row r="39" customFormat="false" ht="15" hidden="false" customHeight="false" outlineLevel="0" collapsed="false">
      <c r="B39" s="116" t="n">
        <v>35</v>
      </c>
      <c r="C39" s="91" t="n">
        <v>140.703</v>
      </c>
      <c r="D39" s="92" t="n">
        <v>164.597</v>
      </c>
      <c r="E39" s="117" t="n">
        <v>3.64141222093556</v>
      </c>
      <c r="F39" s="117" t="n">
        <v>51.32</v>
      </c>
      <c r="H39" s="116" t="n">
        <v>35</v>
      </c>
      <c r="I39" s="91" t="n">
        <v>21.1984</v>
      </c>
      <c r="J39" s="118" t="n">
        <v>0.175</v>
      </c>
      <c r="K39" s="119" t="n">
        <v>-72</v>
      </c>
      <c r="M39" s="120" t="n">
        <v>35</v>
      </c>
      <c r="N39" s="121" t="n">
        <v>97.4162</v>
      </c>
      <c r="O39" s="91" t="n">
        <v>45.0962</v>
      </c>
      <c r="Q39" s="136" t="n">
        <v>13</v>
      </c>
      <c r="R39" s="122" t="n">
        <v>1.2</v>
      </c>
      <c r="S39" s="122" t="n">
        <v>3.7</v>
      </c>
      <c r="T39" s="122" t="n">
        <v>6.8</v>
      </c>
      <c r="U39" s="136" t="n">
        <v>3.7</v>
      </c>
      <c r="V39" s="119" t="n">
        <v>13</v>
      </c>
      <c r="W39" s="119" t="n">
        <v>4.0061</v>
      </c>
      <c r="AC39" s="125" t="n">
        <v>35</v>
      </c>
      <c r="AD39" s="126" t="n">
        <v>56.7667</v>
      </c>
      <c r="AE39" s="126" t="n">
        <v>33.3022290000002</v>
      </c>
      <c r="AF39" s="126" t="n">
        <v>35.8345290000003</v>
      </c>
      <c r="AH39" s="123" t="n">
        <v>12.7</v>
      </c>
      <c r="AI39" s="122" t="n">
        <v>0.09</v>
      </c>
      <c r="AJ39" s="122" t="n">
        <v>6.3</v>
      </c>
      <c r="AK39" s="122" t="n">
        <v>-4.17</v>
      </c>
      <c r="AL39" s="123" t="n">
        <v>5.2</v>
      </c>
      <c r="AM39" s="123" t="n">
        <v>12.3</v>
      </c>
      <c r="AN39" s="123" t="n">
        <v>0.19</v>
      </c>
      <c r="BO39" s="130" t="n">
        <v>0.035</v>
      </c>
      <c r="BP39" s="117" t="n">
        <v>-87.3333333333333</v>
      </c>
      <c r="BR39" s="131" t="n">
        <v>0.175</v>
      </c>
      <c r="BS39" s="132" t="n">
        <v>-72</v>
      </c>
      <c r="BV39" s="133" t="n">
        <f aca="false">AD39-AE39</f>
        <v>23.4644709999998</v>
      </c>
      <c r="BW39" s="134" t="n">
        <f aca="false">AD39+AF39</f>
        <v>92.6012290000003</v>
      </c>
      <c r="BY39" s="112" t="n">
        <v>34</v>
      </c>
      <c r="BZ39" s="113" t="n">
        <v>31.347826</v>
      </c>
      <c r="CA39" s="112" t="n">
        <v>34</v>
      </c>
      <c r="CB39" s="113" t="n">
        <v>20.142857</v>
      </c>
      <c r="CC39" s="112" t="n">
        <v>34</v>
      </c>
      <c r="CD39" s="113" t="n">
        <v>-20.8</v>
      </c>
      <c r="CE39" s="112" t="n">
        <v>34</v>
      </c>
      <c r="CF39" s="113" t="n">
        <v>10</v>
      </c>
      <c r="CG39" s="123" t="n">
        <v>34</v>
      </c>
      <c r="CH39" s="135" t="n">
        <f aca="false">MIN(BZ39,CB39,CD39,CF39)</f>
        <v>-20.8</v>
      </c>
      <c r="CI39" s="135" t="n">
        <f aca="false">AVERAGE(BZ39,CB39,CD39,CF39)</f>
        <v>10.17267075</v>
      </c>
      <c r="CJ39" s="135" t="n">
        <f aca="false">MAX(BZ39,CB39,CD39,CF39)</f>
        <v>31.347826</v>
      </c>
      <c r="CL39" s="123" t="n">
        <v>35</v>
      </c>
      <c r="CM39" s="123" t="n">
        <v>59.75</v>
      </c>
      <c r="CN39" s="123" t="n">
        <f aca="false">AVERAGE(CM39,CO39)</f>
        <v>73.75</v>
      </c>
      <c r="CO39" s="123" t="n">
        <v>87.75</v>
      </c>
    </row>
    <row r="40" customFormat="false" ht="15" hidden="false" customHeight="false" outlineLevel="0" collapsed="false">
      <c r="B40" s="116" t="n">
        <v>36</v>
      </c>
      <c r="C40" s="91" t="n">
        <v>141.259</v>
      </c>
      <c r="D40" s="92" t="n">
        <v>169.567</v>
      </c>
      <c r="E40" s="117" t="n">
        <v>3.75043653892764</v>
      </c>
      <c r="F40" s="117" t="n">
        <v>54.76</v>
      </c>
      <c r="H40" s="116" t="n">
        <v>36</v>
      </c>
      <c r="I40" s="91" t="n">
        <v>24.0362</v>
      </c>
      <c r="J40" s="118" t="n">
        <v>0.18</v>
      </c>
      <c r="K40" s="119" t="n">
        <v>-81.7119453924907</v>
      </c>
      <c r="M40" s="120" t="n">
        <v>36</v>
      </c>
      <c r="N40" s="121" t="n">
        <v>101.094</v>
      </c>
      <c r="O40" s="91" t="n">
        <v>47.6241</v>
      </c>
      <c r="Q40" s="136" t="n">
        <v>13.1</v>
      </c>
      <c r="R40" s="122" t="n">
        <v>2.2</v>
      </c>
      <c r="S40" s="122" t="n">
        <v>5.1</v>
      </c>
      <c r="T40" s="122" t="n">
        <v>9</v>
      </c>
      <c r="U40" s="136" t="n">
        <v>5.1</v>
      </c>
      <c r="V40" s="119" t="n">
        <v>13.1</v>
      </c>
      <c r="W40" s="119" t="n">
        <v>5.589365</v>
      </c>
      <c r="AC40" s="125" t="n">
        <v>36</v>
      </c>
      <c r="AD40" s="126" t="n">
        <v>57.9667</v>
      </c>
      <c r="AE40" s="126" t="n">
        <v>34.14258</v>
      </c>
      <c r="AF40" s="126" t="n">
        <v>36.9850349999998</v>
      </c>
      <c r="AH40" s="123" t="n">
        <v>12.8</v>
      </c>
      <c r="AI40" s="122" t="n">
        <v>1.43</v>
      </c>
      <c r="AJ40" s="122" t="n">
        <v>7.04</v>
      </c>
      <c r="AK40" s="122" t="n">
        <v>-2.35</v>
      </c>
      <c r="AL40" s="123" t="n">
        <v>5.8</v>
      </c>
      <c r="AM40" s="123" t="n">
        <v>12.83</v>
      </c>
      <c r="AN40" s="123" t="n">
        <v>0.92</v>
      </c>
      <c r="BO40" s="130" t="n">
        <v>0.036</v>
      </c>
      <c r="BP40" s="117" t="n">
        <v>-81.3333333333333</v>
      </c>
      <c r="BR40" s="131" t="n">
        <v>0.18</v>
      </c>
      <c r="BS40" s="132" t="n">
        <v>-81.7119453924907</v>
      </c>
      <c r="BV40" s="133" t="n">
        <f aca="false">AD40-AE40</f>
        <v>23.82412</v>
      </c>
      <c r="BW40" s="134" t="n">
        <f aca="false">AD40+AF40</f>
        <v>94.9517349999998</v>
      </c>
      <c r="BY40" s="112" t="n">
        <v>35</v>
      </c>
      <c r="BZ40" s="113" t="n">
        <v>32.826087</v>
      </c>
      <c r="CA40" s="112" t="n">
        <v>35</v>
      </c>
      <c r="CB40" s="113" t="n">
        <v>24.428571</v>
      </c>
      <c r="CC40" s="112" t="n">
        <v>35</v>
      </c>
      <c r="CD40" s="113" t="n">
        <v>-9.6</v>
      </c>
      <c r="CE40" s="112" t="n">
        <v>35</v>
      </c>
      <c r="CF40" s="113" t="n">
        <v>12</v>
      </c>
      <c r="CG40" s="123" t="n">
        <v>35</v>
      </c>
      <c r="CH40" s="135" t="n">
        <f aca="false">MIN(BZ40,CB40,CD40,CF40)</f>
        <v>-9.6</v>
      </c>
      <c r="CI40" s="135" t="n">
        <f aca="false">AVERAGE(BZ40,CB40,CD40,CF40)</f>
        <v>14.9136645</v>
      </c>
      <c r="CJ40" s="135" t="n">
        <f aca="false">MAX(BZ40,CB40,CD40,CF40)</f>
        <v>32.826087</v>
      </c>
      <c r="CL40" s="123" t="n">
        <v>36</v>
      </c>
      <c r="CM40" s="123" t="n">
        <v>63.7</v>
      </c>
      <c r="CN40" s="123" t="n">
        <f aca="false">AVERAGE(CM40,CO40)</f>
        <v>77.95</v>
      </c>
      <c r="CO40" s="123" t="n">
        <v>92.2</v>
      </c>
    </row>
    <row r="41" customFormat="false" ht="15" hidden="false" customHeight="false" outlineLevel="0" collapsed="false">
      <c r="B41" s="116" t="n">
        <v>37</v>
      </c>
      <c r="C41" s="91" t="n">
        <v>146</v>
      </c>
      <c r="D41" s="92" t="n">
        <v>173.955</v>
      </c>
      <c r="E41" s="117" t="n">
        <v>3.8267535615221</v>
      </c>
      <c r="F41" s="117" t="n">
        <v>55.07</v>
      </c>
      <c r="H41" s="116" t="n">
        <v>37</v>
      </c>
      <c r="I41" s="91" t="n">
        <v>24.4941</v>
      </c>
      <c r="J41" s="118" t="n">
        <v>0.185</v>
      </c>
      <c r="K41" s="119" t="n">
        <v>-45.3019920318722</v>
      </c>
      <c r="M41" s="120" t="n">
        <v>37</v>
      </c>
      <c r="N41" s="121" t="n">
        <v>102.918</v>
      </c>
      <c r="O41" s="91" t="n">
        <v>48.2481</v>
      </c>
      <c r="Q41" s="136" t="n">
        <v>13.2</v>
      </c>
      <c r="R41" s="122" t="n">
        <v>3.1</v>
      </c>
      <c r="S41" s="122" t="n">
        <v>6.5</v>
      </c>
      <c r="T41" s="122" t="n">
        <v>11.3</v>
      </c>
      <c r="U41" s="136" t="n">
        <v>6.5</v>
      </c>
      <c r="V41" s="119" t="n">
        <v>13.2</v>
      </c>
      <c r="W41" s="119" t="n">
        <v>7.172585</v>
      </c>
      <c r="AC41" s="125" t="n">
        <v>37</v>
      </c>
      <c r="AD41" s="126" t="n">
        <v>60.9167</v>
      </c>
      <c r="AE41" s="126" t="n">
        <v>34.14258</v>
      </c>
      <c r="AF41" s="126" t="n">
        <v>36.9850349999998</v>
      </c>
      <c r="AH41" s="123" t="n">
        <v>12.9</v>
      </c>
      <c r="AI41" s="122" t="n">
        <v>2.7</v>
      </c>
      <c r="AJ41" s="122" t="n">
        <v>7.5</v>
      </c>
      <c r="AK41" s="122" t="n">
        <v>-0.58</v>
      </c>
      <c r="AL41" s="123" t="n">
        <v>6.33</v>
      </c>
      <c r="AM41" s="123" t="n">
        <v>13.34</v>
      </c>
      <c r="AN41" s="123" t="n">
        <v>1.58</v>
      </c>
      <c r="BO41" s="130" t="n">
        <v>0.037</v>
      </c>
      <c r="BP41" s="117" t="n">
        <v>-82</v>
      </c>
      <c r="BR41" s="131" t="n">
        <v>0.185</v>
      </c>
      <c r="BS41" s="132" t="n">
        <v>-45.3019920318722</v>
      </c>
      <c r="BV41" s="133" t="n">
        <f aca="false">AD41-AE41</f>
        <v>26.77412</v>
      </c>
      <c r="BW41" s="134" t="n">
        <f aca="false">AD41+AF41</f>
        <v>97.9017349999998</v>
      </c>
      <c r="BY41" s="112" t="n">
        <v>36</v>
      </c>
      <c r="BZ41" s="113" t="n">
        <v>34.304348</v>
      </c>
      <c r="CA41" s="112" t="n">
        <v>36</v>
      </c>
      <c r="CB41" s="113" t="n">
        <v>28.714286</v>
      </c>
      <c r="CC41" s="112" t="n">
        <v>36</v>
      </c>
      <c r="CD41" s="113" t="n">
        <v>1.6</v>
      </c>
      <c r="CE41" s="112" t="n">
        <v>36</v>
      </c>
      <c r="CF41" s="113" t="n">
        <v>14.866667</v>
      </c>
      <c r="CG41" s="123" t="n">
        <v>36</v>
      </c>
      <c r="CH41" s="135" t="n">
        <f aca="false">MIN(BZ41,CB41,CD41,CF41)</f>
        <v>1.6</v>
      </c>
      <c r="CI41" s="135" t="n">
        <f aca="false">AVERAGE(BZ41,CB41,CD41,CF41)</f>
        <v>19.87132525</v>
      </c>
      <c r="CJ41" s="135" t="n">
        <f aca="false">MAX(BZ41,CB41,CD41,CF41)</f>
        <v>34.304348</v>
      </c>
      <c r="CL41" s="123" t="n">
        <v>37</v>
      </c>
      <c r="CM41" s="123" t="n">
        <v>67.65</v>
      </c>
      <c r="CN41" s="123" t="n">
        <f aca="false">AVERAGE(CM41,CO41)</f>
        <v>82.15</v>
      </c>
      <c r="CO41" s="123" t="n">
        <v>96.65</v>
      </c>
    </row>
    <row r="42" customFormat="false" ht="15" hidden="false" customHeight="false" outlineLevel="0" collapsed="false">
      <c r="B42" s="116" t="n">
        <v>38</v>
      </c>
      <c r="C42" s="91" t="n">
        <v>153.345</v>
      </c>
      <c r="D42" s="92" t="n">
        <v>177.392</v>
      </c>
      <c r="E42" s="117" t="n">
        <v>3.92487544771497</v>
      </c>
      <c r="F42" s="117" t="n">
        <v>46.17</v>
      </c>
      <c r="H42" s="116" t="n">
        <v>38</v>
      </c>
      <c r="I42" s="91" t="n">
        <v>23.0281</v>
      </c>
      <c r="J42" s="118" t="n">
        <v>0.19</v>
      </c>
      <c r="K42" s="119" t="n">
        <v>-48.9795918367346</v>
      </c>
      <c r="M42" s="120" t="n">
        <v>38</v>
      </c>
      <c r="N42" s="121" t="n">
        <v>104.556</v>
      </c>
      <c r="O42" s="91" t="n">
        <v>48.6856</v>
      </c>
      <c r="Q42" s="136" t="n">
        <v>13.3</v>
      </c>
      <c r="R42" s="122" t="n">
        <v>4.2</v>
      </c>
      <c r="S42" s="122" t="n">
        <v>8.3</v>
      </c>
      <c r="T42" s="122" t="n">
        <v>14</v>
      </c>
      <c r="U42" s="136" t="n">
        <v>8.3</v>
      </c>
      <c r="V42" s="119" t="n">
        <v>13.3</v>
      </c>
      <c r="W42" s="119" t="n">
        <v>9.11569</v>
      </c>
      <c r="AC42" s="125" t="n">
        <v>38</v>
      </c>
      <c r="AD42" s="126" t="n">
        <v>67.2167</v>
      </c>
      <c r="AE42" s="126" t="n">
        <v>35.3722979999997</v>
      </c>
      <c r="AF42" s="126" t="n">
        <v>37.4830080000005</v>
      </c>
      <c r="AH42" s="123" t="n">
        <v>13</v>
      </c>
      <c r="AI42" s="122" t="n">
        <v>3.82</v>
      </c>
      <c r="AJ42" s="122" t="n">
        <v>8.01</v>
      </c>
      <c r="AK42" s="122" t="n">
        <v>0.86</v>
      </c>
      <c r="AL42" s="123" t="n">
        <v>6.8</v>
      </c>
      <c r="AM42" s="123" t="n">
        <v>13.83</v>
      </c>
      <c r="AN42" s="123" t="n">
        <v>2.15</v>
      </c>
      <c r="BO42" s="130" t="n">
        <v>0.038</v>
      </c>
      <c r="BP42" s="117" t="n">
        <v>-78.6666666666667</v>
      </c>
      <c r="BR42" s="131" t="n">
        <v>0.19</v>
      </c>
      <c r="BS42" s="132" t="n">
        <v>-48.9795918367346</v>
      </c>
      <c r="BV42" s="133" t="n">
        <f aca="false">AD42-AE42</f>
        <v>31.8444020000003</v>
      </c>
      <c r="BW42" s="134" t="n">
        <f aca="false">AD42+AF42</f>
        <v>104.699708000001</v>
      </c>
      <c r="BY42" s="112" t="n">
        <v>37</v>
      </c>
      <c r="BZ42" s="113" t="n">
        <v>35.782609</v>
      </c>
      <c r="CA42" s="112" t="n">
        <v>37</v>
      </c>
      <c r="CB42" s="113" t="n">
        <v>33</v>
      </c>
      <c r="CC42" s="112" t="n">
        <v>37</v>
      </c>
      <c r="CD42" s="113" t="n">
        <v>12.8</v>
      </c>
      <c r="CE42" s="112" t="n">
        <v>37</v>
      </c>
      <c r="CF42" s="113" t="n">
        <v>17.733333</v>
      </c>
      <c r="CG42" s="123" t="n">
        <v>37</v>
      </c>
      <c r="CH42" s="135" t="n">
        <f aca="false">MIN(BZ42,CB42,CD42,CF42)</f>
        <v>12.8</v>
      </c>
      <c r="CI42" s="135" t="n">
        <f aca="false">AVERAGE(BZ42,CB42,CD42,CF42)</f>
        <v>24.8289855</v>
      </c>
      <c r="CJ42" s="135" t="n">
        <f aca="false">MAX(BZ42,CB42,CD42,CF42)</f>
        <v>35.782609</v>
      </c>
      <c r="CL42" s="123" t="n">
        <v>38</v>
      </c>
      <c r="CM42" s="123" t="n">
        <v>71.6</v>
      </c>
      <c r="CN42" s="123" t="n">
        <f aca="false">AVERAGE(CM42,CO42)</f>
        <v>86.35</v>
      </c>
      <c r="CO42" s="123" t="n">
        <v>101.1</v>
      </c>
    </row>
    <row r="43" customFormat="false" ht="15" hidden="false" customHeight="false" outlineLevel="0" collapsed="false">
      <c r="B43" s="116" t="n">
        <v>39</v>
      </c>
      <c r="C43" s="91" t="n">
        <v>159.971</v>
      </c>
      <c r="D43" s="92" t="n">
        <v>180.394</v>
      </c>
      <c r="E43" s="117" t="n">
        <v>3.99029003851022</v>
      </c>
      <c r="F43" s="117" t="n">
        <v>31</v>
      </c>
      <c r="H43" s="116" t="n">
        <v>39</v>
      </c>
      <c r="I43" s="91" t="n">
        <v>20.6856</v>
      </c>
      <c r="J43" s="118" t="n">
        <v>0.195</v>
      </c>
      <c r="K43" s="119" t="n">
        <v>-18.1980582524275</v>
      </c>
      <c r="M43" s="120" t="n">
        <v>39</v>
      </c>
      <c r="N43" s="121" t="n">
        <v>106.221</v>
      </c>
      <c r="O43" s="91" t="n">
        <v>49.4014</v>
      </c>
      <c r="Q43" s="136" t="n">
        <v>13.4</v>
      </c>
      <c r="R43" s="122" t="n">
        <v>5.4</v>
      </c>
      <c r="S43" s="122" t="n">
        <v>6</v>
      </c>
      <c r="T43" s="122" t="n">
        <v>6.2</v>
      </c>
      <c r="U43" s="136" t="n">
        <v>6</v>
      </c>
      <c r="V43" s="119" t="n">
        <v>13.4</v>
      </c>
      <c r="W43" s="119" t="n">
        <v>5.81115</v>
      </c>
      <c r="AC43" s="125" t="n">
        <v>39</v>
      </c>
      <c r="AD43" s="126" t="n">
        <v>73.5667</v>
      </c>
      <c r="AE43" s="126" t="n">
        <v>35.9946090000003</v>
      </c>
      <c r="AF43" s="126" t="n">
        <v>38.36607</v>
      </c>
      <c r="AH43" s="123" t="n">
        <v>13.1</v>
      </c>
      <c r="AI43" s="122" t="n">
        <v>4.78</v>
      </c>
      <c r="AJ43" s="122" t="n">
        <v>8.71</v>
      </c>
      <c r="AK43" s="122" t="n">
        <v>1.92</v>
      </c>
      <c r="AL43" s="123" t="n">
        <v>7.19</v>
      </c>
      <c r="AM43" s="123" t="n">
        <v>14.3</v>
      </c>
      <c r="AN43" s="123" t="n">
        <v>2.64</v>
      </c>
      <c r="BO43" s="130" t="n">
        <v>0.039</v>
      </c>
      <c r="BP43" s="117" t="n">
        <v>-88</v>
      </c>
      <c r="BR43" s="131" t="n">
        <v>0.195</v>
      </c>
      <c r="BS43" s="132" t="n">
        <v>-18.1980582524275</v>
      </c>
      <c r="BV43" s="133" t="n">
        <f aca="false">AD43-AE43</f>
        <v>37.5720909999997</v>
      </c>
      <c r="BW43" s="134" t="n">
        <f aca="false">AD43+AF43</f>
        <v>111.93277</v>
      </c>
      <c r="BY43" s="112" t="n">
        <v>38</v>
      </c>
      <c r="BZ43" s="113" t="n">
        <v>37.26087</v>
      </c>
      <c r="CA43" s="112" t="n">
        <v>38</v>
      </c>
      <c r="CB43" s="113" t="n">
        <v>36.625</v>
      </c>
      <c r="CC43" s="112" t="n">
        <v>38</v>
      </c>
      <c r="CD43" s="113" t="n">
        <v>24</v>
      </c>
      <c r="CE43" s="112" t="n">
        <v>38</v>
      </c>
      <c r="CF43" s="113" t="n">
        <v>20.6</v>
      </c>
      <c r="CG43" s="123" t="n">
        <v>38</v>
      </c>
      <c r="CH43" s="135" t="n">
        <f aca="false">MIN(BZ43,CB43,CD43,CF43)</f>
        <v>20.6</v>
      </c>
      <c r="CI43" s="135" t="n">
        <f aca="false">AVERAGE(BZ43,CB43,CD43,CF43)</f>
        <v>29.6214675</v>
      </c>
      <c r="CJ43" s="135" t="n">
        <f aca="false">MAX(BZ43,CB43,CD43,CF43)</f>
        <v>37.26087</v>
      </c>
      <c r="CL43" s="123" t="n">
        <v>39</v>
      </c>
      <c r="CM43" s="123" t="n">
        <v>75.55</v>
      </c>
      <c r="CN43" s="123" t="n">
        <f aca="false">AVERAGE(CM43,CO43)</f>
        <v>90.55</v>
      </c>
      <c r="CO43" s="123" t="n">
        <v>105.55</v>
      </c>
    </row>
    <row r="44" customFormat="false" ht="15" hidden="false" customHeight="false" outlineLevel="0" collapsed="false">
      <c r="B44" s="116" t="n">
        <v>40</v>
      </c>
      <c r="C44" s="91" t="n">
        <v>165.076</v>
      </c>
      <c r="D44" s="92" t="n">
        <v>182.608</v>
      </c>
      <c r="E44" s="117" t="n">
        <v>4.0993143565023</v>
      </c>
      <c r="F44" s="117" t="n">
        <v>-20.33</v>
      </c>
      <c r="H44" s="116" t="n">
        <v>40</v>
      </c>
      <c r="I44" s="91" t="n">
        <v>18.8514</v>
      </c>
      <c r="J44" s="118" t="n">
        <v>0.2</v>
      </c>
      <c r="K44" s="119" t="n">
        <v>-34.1798165137609</v>
      </c>
      <c r="M44" s="120" t="n">
        <v>40</v>
      </c>
      <c r="N44" s="121" t="n">
        <v>110.726</v>
      </c>
      <c r="O44" s="91" t="n">
        <v>53.9061</v>
      </c>
      <c r="Q44" s="136" t="n">
        <v>13.5</v>
      </c>
      <c r="R44" s="122" t="n">
        <v>6.6</v>
      </c>
      <c r="S44" s="122" t="n">
        <v>8.2</v>
      </c>
      <c r="T44" s="122" t="n">
        <v>11.6</v>
      </c>
      <c r="U44" s="136" t="n">
        <v>8.2</v>
      </c>
      <c r="V44" s="119" t="n">
        <v>13.5</v>
      </c>
      <c r="W44" s="119" t="n">
        <v>9.094435</v>
      </c>
      <c r="AC44" s="125" t="n">
        <v>40</v>
      </c>
      <c r="AD44" s="126" t="n">
        <v>73.2667</v>
      </c>
      <c r="AE44" s="126" t="n">
        <v>36.2688149999995</v>
      </c>
      <c r="AF44" s="126" t="n">
        <v>38.8428600000005</v>
      </c>
      <c r="AH44" s="123" t="n">
        <v>13.2</v>
      </c>
      <c r="AI44" s="122" t="n">
        <v>5.64</v>
      </c>
      <c r="AJ44" s="122" t="n">
        <v>9.51</v>
      </c>
      <c r="AK44" s="122" t="n">
        <v>2.79</v>
      </c>
      <c r="AL44" s="123" t="n">
        <v>7.51</v>
      </c>
      <c r="AM44" s="123" t="n">
        <v>14.73</v>
      </c>
      <c r="AN44" s="123" t="n">
        <v>3.04</v>
      </c>
      <c r="BO44" s="130" t="n">
        <v>0.04</v>
      </c>
      <c r="BP44" s="117" t="n">
        <v>-88</v>
      </c>
      <c r="BR44" s="131" t="n">
        <v>0.2</v>
      </c>
      <c r="BS44" s="132" t="n">
        <v>-34.1798165137609</v>
      </c>
      <c r="BV44" s="133" t="n">
        <f aca="false">AD44-AE44</f>
        <v>36.9978850000005</v>
      </c>
      <c r="BW44" s="134" t="n">
        <f aca="false">AD44+AF44</f>
        <v>112.109560000001</v>
      </c>
      <c r="BY44" s="112" t="n">
        <v>39</v>
      </c>
      <c r="BZ44" s="113" t="n">
        <v>38.73913</v>
      </c>
      <c r="CA44" s="112" t="n">
        <v>39</v>
      </c>
      <c r="CB44" s="113" t="n">
        <v>40.25</v>
      </c>
      <c r="CC44" s="112" t="n">
        <v>39</v>
      </c>
      <c r="CD44" s="113" t="n">
        <v>28.75</v>
      </c>
      <c r="CE44" s="112" t="n">
        <v>39</v>
      </c>
      <c r="CF44" s="113" t="n">
        <v>23.466667</v>
      </c>
      <c r="CG44" s="123" t="n">
        <v>39</v>
      </c>
      <c r="CH44" s="135" t="n">
        <f aca="false">MIN(BZ44,CB44,CD44,CF44)</f>
        <v>23.466667</v>
      </c>
      <c r="CI44" s="135" t="n">
        <f aca="false">AVERAGE(BZ44,CB44,CD44,CF44)</f>
        <v>32.80144925</v>
      </c>
      <c r="CJ44" s="135" t="n">
        <f aca="false">MAX(BZ44,CB44,CD44,CF44)</f>
        <v>40.25</v>
      </c>
      <c r="CL44" s="123" t="n">
        <v>40</v>
      </c>
      <c r="CM44" s="123" t="n">
        <v>79.5</v>
      </c>
      <c r="CN44" s="123" t="n">
        <f aca="false">AVERAGE(CM44,CO44)</f>
        <v>94.75</v>
      </c>
      <c r="CO44" s="123" t="n">
        <v>110</v>
      </c>
    </row>
    <row r="45" customFormat="false" ht="15" hidden="false" customHeight="false" outlineLevel="0" collapsed="false">
      <c r="B45" s="116" t="n">
        <v>41</v>
      </c>
      <c r="C45" s="91" t="n">
        <v>169.616</v>
      </c>
      <c r="D45" s="92" t="n">
        <v>184.393</v>
      </c>
      <c r="E45" s="117" t="n">
        <v>4.11021678830151</v>
      </c>
      <c r="F45" s="117" t="n">
        <v>-25.97</v>
      </c>
      <c r="H45" s="116" t="n">
        <v>41</v>
      </c>
      <c r="I45" s="91" t="n">
        <v>19.6761</v>
      </c>
      <c r="J45" s="118" t="n">
        <v>0.205</v>
      </c>
      <c r="K45" s="119" t="n">
        <v>-17.5642857142856</v>
      </c>
      <c r="M45" s="120" t="n">
        <v>41</v>
      </c>
      <c r="N45" s="121" t="n">
        <v>121.22</v>
      </c>
      <c r="O45" s="91" t="n">
        <v>62.1404</v>
      </c>
      <c r="Q45" s="136" t="n">
        <v>13.6</v>
      </c>
      <c r="R45" s="122" t="n">
        <v>7.7</v>
      </c>
      <c r="S45" s="122" t="n">
        <v>11</v>
      </c>
      <c r="T45" s="122" t="n">
        <v>17</v>
      </c>
      <c r="U45" s="136" t="n">
        <v>11</v>
      </c>
      <c r="V45" s="119" t="n">
        <v>13.6</v>
      </c>
      <c r="W45" s="119" t="n">
        <v>12.34931</v>
      </c>
      <c r="AC45" s="125" t="n">
        <v>41</v>
      </c>
      <c r="AD45" s="126" t="n">
        <v>67.4917</v>
      </c>
      <c r="AE45" s="126" t="n">
        <v>36.2688149999995</v>
      </c>
      <c r="AF45" s="126" t="n">
        <v>38.8428600000005</v>
      </c>
      <c r="AH45" s="123" t="n">
        <v>13.3</v>
      </c>
      <c r="AI45" s="122" t="n">
        <v>6.49</v>
      </c>
      <c r="AJ45" s="122" t="n">
        <v>10.3</v>
      </c>
      <c r="AK45" s="122" t="n">
        <v>3.73</v>
      </c>
      <c r="AL45" s="123" t="n">
        <v>7.75</v>
      </c>
      <c r="AM45" s="123" t="n">
        <v>15.14</v>
      </c>
      <c r="AN45" s="123" t="n">
        <v>3.37</v>
      </c>
      <c r="BO45" s="130" t="n">
        <v>0.041</v>
      </c>
      <c r="BP45" s="117" t="n">
        <v>-85.3333333333333</v>
      </c>
      <c r="BR45" s="131" t="n">
        <v>0.205</v>
      </c>
      <c r="BS45" s="132" t="n">
        <v>-17.5642857142856</v>
      </c>
      <c r="BV45" s="133" t="n">
        <f aca="false">AD45-AE45</f>
        <v>31.2228850000005</v>
      </c>
      <c r="BW45" s="134" t="n">
        <f aca="false">AD45+AF45</f>
        <v>106.334560000001</v>
      </c>
      <c r="BY45" s="112" t="n">
        <v>40</v>
      </c>
      <c r="BZ45" s="113" t="n">
        <v>40.217391</v>
      </c>
      <c r="CA45" s="112" t="n">
        <v>40</v>
      </c>
      <c r="CB45" s="113" t="n">
        <v>43.875</v>
      </c>
      <c r="CC45" s="112" t="n">
        <v>40</v>
      </c>
      <c r="CD45" s="113" t="n">
        <v>33.5</v>
      </c>
      <c r="CE45" s="112" t="n">
        <v>40</v>
      </c>
      <c r="CF45" s="113" t="n">
        <v>26.333333</v>
      </c>
      <c r="CG45" s="123" t="n">
        <v>40</v>
      </c>
      <c r="CH45" s="135" t="n">
        <f aca="false">MIN(BZ45,CB45,CD45,CF45)</f>
        <v>26.333333</v>
      </c>
      <c r="CI45" s="135" t="n">
        <f aca="false">AVERAGE(BZ45,CB45,CD45,CF45)</f>
        <v>35.981431</v>
      </c>
      <c r="CJ45" s="135" t="n">
        <f aca="false">MAX(BZ45,CB45,CD45,CF45)</f>
        <v>43.875</v>
      </c>
      <c r="CL45" s="123" t="n">
        <v>41</v>
      </c>
      <c r="CM45" s="123" t="n">
        <v>82.55</v>
      </c>
      <c r="CN45" s="123" t="n">
        <f aca="false">AVERAGE(CM45,CO45)</f>
        <v>97.775</v>
      </c>
      <c r="CO45" s="123" t="n">
        <v>113</v>
      </c>
    </row>
    <row r="46" customFormat="false" ht="15" hidden="false" customHeight="false" outlineLevel="0" collapsed="false">
      <c r="B46" s="116" t="n">
        <v>42</v>
      </c>
      <c r="C46" s="91" t="n">
        <v>174.413</v>
      </c>
      <c r="D46" s="92" t="n">
        <v>186.731</v>
      </c>
      <c r="E46" s="117" t="n">
        <v>4.19743624269518</v>
      </c>
      <c r="F46" s="117" t="n">
        <v>-27.83</v>
      </c>
      <c r="H46" s="116" t="n">
        <v>42</v>
      </c>
      <c r="I46" s="91" t="n">
        <v>23.9604</v>
      </c>
      <c r="J46" s="118" t="n">
        <v>0.21</v>
      </c>
      <c r="K46" s="119" t="n">
        <v>-13.3999999999999</v>
      </c>
      <c r="M46" s="120" t="n">
        <v>42</v>
      </c>
      <c r="N46" s="121" t="n">
        <v>133.362</v>
      </c>
      <c r="O46" s="91" t="n">
        <v>72.632</v>
      </c>
      <c r="Q46" s="136" t="n">
        <v>13.7</v>
      </c>
      <c r="R46" s="122" t="n">
        <v>11.7</v>
      </c>
      <c r="S46" s="122" t="n">
        <v>14.7</v>
      </c>
      <c r="T46" s="122" t="n">
        <v>19.7</v>
      </c>
      <c r="U46" s="136" t="n">
        <v>14.7</v>
      </c>
      <c r="V46" s="119" t="n">
        <v>13.7</v>
      </c>
      <c r="W46" s="119" t="n">
        <v>15.72895</v>
      </c>
      <c r="AC46" s="125" t="n">
        <v>42</v>
      </c>
      <c r="AD46" s="126" t="n">
        <v>66.3917</v>
      </c>
      <c r="AE46" s="126" t="n">
        <v>38.0928990000004</v>
      </c>
      <c r="AF46" s="126" t="n">
        <v>41.796819</v>
      </c>
      <c r="AH46" s="123" t="n">
        <v>13.4</v>
      </c>
      <c r="AI46" s="122" t="n">
        <v>7.46</v>
      </c>
      <c r="AJ46" s="122" t="n">
        <v>11.17</v>
      </c>
      <c r="AK46" s="122" t="n">
        <v>4.9</v>
      </c>
      <c r="AL46" s="123" t="n">
        <v>7.94</v>
      </c>
      <c r="AM46" s="123" t="n">
        <v>15.51</v>
      </c>
      <c r="AN46" s="123" t="n">
        <v>3.63</v>
      </c>
      <c r="BO46" s="130" t="n">
        <v>0.042</v>
      </c>
      <c r="BP46" s="117" t="n">
        <v>-84.6666666666667</v>
      </c>
      <c r="BR46" s="131" t="n">
        <v>0.21</v>
      </c>
      <c r="BS46" s="132" t="n">
        <v>-13.3999999999999</v>
      </c>
      <c r="BV46" s="133" t="n">
        <f aca="false">AD46-AE46</f>
        <v>28.2988009999996</v>
      </c>
      <c r="BW46" s="134" t="n">
        <f aca="false">AD46+AF46</f>
        <v>108.188519</v>
      </c>
      <c r="BY46" s="112" t="n">
        <v>41</v>
      </c>
      <c r="BZ46" s="113" t="n">
        <v>41.695652</v>
      </c>
      <c r="CA46" s="112" t="n">
        <v>41</v>
      </c>
      <c r="CB46" s="113" t="n">
        <v>47.5</v>
      </c>
      <c r="CC46" s="112" t="n">
        <v>41</v>
      </c>
      <c r="CD46" s="113" t="n">
        <v>38.25</v>
      </c>
      <c r="CE46" s="112" t="n">
        <v>41</v>
      </c>
      <c r="CF46" s="113" t="n">
        <v>29.2</v>
      </c>
      <c r="CG46" s="123" t="n">
        <v>41</v>
      </c>
      <c r="CH46" s="135" t="n">
        <f aca="false">MIN(BZ46,CB46,CD46,CF46)</f>
        <v>29.2</v>
      </c>
      <c r="CI46" s="135" t="n">
        <f aca="false">AVERAGE(BZ46,CB46,CD46,CF46)</f>
        <v>39.161413</v>
      </c>
      <c r="CJ46" s="135" t="n">
        <f aca="false">MAX(BZ46,CB46,CD46,CF46)</f>
        <v>47.5</v>
      </c>
      <c r="CL46" s="123" t="n">
        <v>42</v>
      </c>
      <c r="CM46" s="123" t="n">
        <v>85.6</v>
      </c>
      <c r="CN46" s="123" t="n">
        <f aca="false">AVERAGE(CM46,CO46)</f>
        <v>100.8</v>
      </c>
      <c r="CO46" s="123" t="n">
        <v>116</v>
      </c>
    </row>
    <row r="47" customFormat="false" ht="15" hidden="false" customHeight="false" outlineLevel="0" collapsed="false">
      <c r="B47" s="116" t="n">
        <v>43</v>
      </c>
      <c r="C47" s="91" t="n">
        <v>180.681</v>
      </c>
      <c r="D47" s="92" t="n">
        <v>189.768</v>
      </c>
      <c r="E47" s="117" t="n">
        <v>4.27375326528963</v>
      </c>
      <c r="F47" s="117" t="n">
        <v>-21.99</v>
      </c>
      <c r="H47" s="116" t="n">
        <v>43</v>
      </c>
      <c r="I47" s="91" t="n">
        <v>30.762</v>
      </c>
      <c r="J47" s="118" t="n">
        <v>0.215</v>
      </c>
      <c r="K47" s="119" t="n">
        <v>-7.28888888888875</v>
      </c>
      <c r="M47" s="120" t="n">
        <v>43</v>
      </c>
      <c r="N47" s="121" t="n">
        <v>146.84</v>
      </c>
      <c r="O47" s="91" t="n">
        <v>85.2099</v>
      </c>
      <c r="Q47" s="136" t="n">
        <v>13.8</v>
      </c>
      <c r="R47" s="122" t="n">
        <v>17</v>
      </c>
      <c r="S47" s="122" t="n">
        <v>18.4</v>
      </c>
      <c r="T47" s="122" t="n">
        <v>22.5</v>
      </c>
      <c r="U47" s="136" t="n">
        <v>18.4</v>
      </c>
      <c r="V47" s="119" t="n">
        <v>13.8</v>
      </c>
      <c r="W47" s="119" t="n">
        <v>19.7543</v>
      </c>
      <c r="AC47" s="125" t="n">
        <v>43</v>
      </c>
      <c r="AD47" s="126" t="n">
        <v>70.0917</v>
      </c>
      <c r="AE47" s="126" t="n">
        <v>38.8374779999997</v>
      </c>
      <c r="AF47" s="126" t="n">
        <v>42.6654599999999</v>
      </c>
      <c r="AH47" s="123" t="n">
        <v>13.5</v>
      </c>
      <c r="AI47" s="122" t="n">
        <v>8.79</v>
      </c>
      <c r="AJ47" s="122" t="n">
        <v>12.55</v>
      </c>
      <c r="AK47" s="122" t="n">
        <v>6.38</v>
      </c>
      <c r="AL47" s="123" t="n">
        <v>8.08</v>
      </c>
      <c r="AM47" s="123" t="n">
        <v>15.86</v>
      </c>
      <c r="AN47" s="123" t="n">
        <v>3.84</v>
      </c>
      <c r="BO47" s="130" t="n">
        <v>0.043</v>
      </c>
      <c r="BP47" s="117" t="n">
        <v>-82</v>
      </c>
      <c r="BR47" s="131" t="n">
        <v>0.215</v>
      </c>
      <c r="BS47" s="132" t="n">
        <v>-7.28888888888875</v>
      </c>
      <c r="BV47" s="133" t="n">
        <f aca="false">AD47-AE47</f>
        <v>31.2542220000003</v>
      </c>
      <c r="BW47" s="134" t="n">
        <f aca="false">AD47+AF47</f>
        <v>112.75716</v>
      </c>
      <c r="BY47" s="112" t="n">
        <v>42</v>
      </c>
      <c r="BZ47" s="113" t="n">
        <v>43.173913</v>
      </c>
      <c r="CA47" s="112" t="n">
        <v>42</v>
      </c>
      <c r="CB47" s="113" t="n">
        <v>51.125</v>
      </c>
      <c r="CC47" s="112" t="n">
        <v>42</v>
      </c>
      <c r="CD47" s="113" t="n">
        <v>43</v>
      </c>
      <c r="CE47" s="112" t="n">
        <v>42</v>
      </c>
      <c r="CF47" s="113" t="n">
        <v>32.066667</v>
      </c>
      <c r="CG47" s="123" t="n">
        <v>42</v>
      </c>
      <c r="CH47" s="135" t="n">
        <f aca="false">MIN(BZ47,CB47,CD47,CF47)</f>
        <v>32.066667</v>
      </c>
      <c r="CI47" s="135" t="n">
        <f aca="false">AVERAGE(BZ47,CB47,CD47,CF47)</f>
        <v>42.341395</v>
      </c>
      <c r="CJ47" s="135" t="n">
        <f aca="false">MAX(BZ47,CB47,CD47,CF47)</f>
        <v>51.125</v>
      </c>
      <c r="CL47" s="123" t="n">
        <v>43</v>
      </c>
      <c r="CM47" s="123" t="n">
        <v>88.65</v>
      </c>
      <c r="CN47" s="123" t="n">
        <f aca="false">AVERAGE(CM47,CO47)</f>
        <v>103.825</v>
      </c>
      <c r="CO47" s="123" t="n">
        <v>119</v>
      </c>
    </row>
    <row r="48" customFormat="false" ht="15" hidden="false" customHeight="false" outlineLevel="0" collapsed="false">
      <c r="B48" s="116" t="n">
        <v>44</v>
      </c>
      <c r="C48" s="91" t="n">
        <v>188.027</v>
      </c>
      <c r="D48" s="92" t="n">
        <v>194.379</v>
      </c>
      <c r="E48" s="117" t="n">
        <v>4.33916785608488</v>
      </c>
      <c r="F48" s="117" t="n">
        <v>-14.32</v>
      </c>
      <c r="H48" s="116" t="n">
        <v>44</v>
      </c>
      <c r="I48" s="91" t="n">
        <v>38.8399</v>
      </c>
      <c r="J48" s="118" t="n">
        <v>0.22</v>
      </c>
      <c r="K48" s="119" t="n">
        <v>-23.588571428572</v>
      </c>
      <c r="M48" s="120" t="n">
        <v>44</v>
      </c>
      <c r="N48" s="121" t="n">
        <v>160.092</v>
      </c>
      <c r="O48" s="91" t="n">
        <v>96.7221</v>
      </c>
      <c r="Q48" s="136" t="n">
        <v>13.9</v>
      </c>
      <c r="R48" s="122" t="n">
        <v>11.3</v>
      </c>
      <c r="S48" s="122" t="n">
        <v>18.9</v>
      </c>
      <c r="T48" s="122" t="n">
        <v>30.6</v>
      </c>
      <c r="U48" s="136" t="n">
        <v>18.9</v>
      </c>
      <c r="V48" s="119" t="n">
        <v>13.9</v>
      </c>
      <c r="W48" s="119" t="n">
        <v>20.93155</v>
      </c>
      <c r="AC48" s="125" t="n">
        <v>44</v>
      </c>
      <c r="AD48" s="126" t="n">
        <v>73.2917</v>
      </c>
      <c r="AE48" s="126" t="n">
        <v>40.8191579999999</v>
      </c>
      <c r="AF48" s="126" t="n">
        <v>44.5370160000001</v>
      </c>
      <c r="AH48" s="123" t="n">
        <v>13.6</v>
      </c>
      <c r="AI48" s="122" t="n">
        <v>10.66</v>
      </c>
      <c r="AJ48" s="122" t="n">
        <v>14.93</v>
      </c>
      <c r="AK48" s="122" t="n">
        <v>8.11</v>
      </c>
      <c r="AL48" s="123" t="n">
        <v>8.18</v>
      </c>
      <c r="AM48" s="123" t="n">
        <v>16.18</v>
      </c>
      <c r="AN48" s="123" t="n">
        <v>4.01</v>
      </c>
      <c r="BO48" s="130" t="n">
        <v>0.044</v>
      </c>
      <c r="BP48" s="117" t="n">
        <v>-83.3333333333334</v>
      </c>
      <c r="BR48" s="131" t="n">
        <v>0.22</v>
      </c>
      <c r="BS48" s="132" t="n">
        <v>-23.588571428572</v>
      </c>
      <c r="BV48" s="133" t="n">
        <f aca="false">AD48-AE48</f>
        <v>32.4725420000001</v>
      </c>
      <c r="BW48" s="134" t="n">
        <f aca="false">AD48+AF48</f>
        <v>117.828716</v>
      </c>
      <c r="BY48" s="112" t="n">
        <v>43</v>
      </c>
      <c r="BZ48" s="113" t="n">
        <v>44.652174</v>
      </c>
      <c r="CA48" s="112" t="n">
        <v>43</v>
      </c>
      <c r="CB48" s="113" t="n">
        <v>54.75</v>
      </c>
      <c r="CC48" s="112" t="n">
        <v>43</v>
      </c>
      <c r="CD48" s="113" t="n">
        <v>47.75</v>
      </c>
      <c r="CE48" s="112" t="n">
        <v>43</v>
      </c>
      <c r="CF48" s="113" t="n">
        <v>34.933333</v>
      </c>
      <c r="CG48" s="123" t="n">
        <v>43</v>
      </c>
      <c r="CH48" s="135" t="n">
        <f aca="false">MIN(BZ48,CB48,CD48,CF48)</f>
        <v>34.933333</v>
      </c>
      <c r="CI48" s="135" t="n">
        <f aca="false">AVERAGE(BZ48,CB48,CD48,CF48)</f>
        <v>45.52137675</v>
      </c>
      <c r="CJ48" s="135" t="n">
        <f aca="false">MAX(BZ48,CB48,CD48,CF48)</f>
        <v>54.75</v>
      </c>
      <c r="CL48" s="123" t="n">
        <v>44</v>
      </c>
      <c r="CM48" s="123" t="n">
        <v>91.7</v>
      </c>
      <c r="CN48" s="123" t="n">
        <f aca="false">AVERAGE(CM48,CO48)</f>
        <v>106.85</v>
      </c>
      <c r="CO48" s="123" t="n">
        <v>122</v>
      </c>
    </row>
    <row r="49" customFormat="false" ht="15" hidden="false" customHeight="false" outlineLevel="0" collapsed="false">
      <c r="B49" s="116" t="n">
        <v>45</v>
      </c>
      <c r="C49" s="91" t="n">
        <v>191.733</v>
      </c>
      <c r="D49" s="92" t="n">
        <v>200.367</v>
      </c>
      <c r="E49" s="117" t="n">
        <v>4.3609727196833</v>
      </c>
      <c r="F49" s="117" t="n">
        <v>1.59</v>
      </c>
      <c r="H49" s="116" t="n">
        <v>45</v>
      </c>
      <c r="I49" s="91" t="n">
        <v>46.3121</v>
      </c>
      <c r="J49" s="118" t="n">
        <v>0.225</v>
      </c>
      <c r="K49" s="119" t="n">
        <v>-74.1395894428156</v>
      </c>
      <c r="M49" s="120" t="n">
        <v>45</v>
      </c>
      <c r="N49" s="121" t="n">
        <v>171.211</v>
      </c>
      <c r="O49" s="91" t="n">
        <v>107.061</v>
      </c>
      <c r="Q49" s="136" t="n">
        <v>14</v>
      </c>
      <c r="R49" s="122" t="n">
        <v>12.4</v>
      </c>
      <c r="S49" s="122" t="n">
        <v>20.7</v>
      </c>
      <c r="T49" s="122" t="n">
        <v>33.4</v>
      </c>
      <c r="U49" s="136" t="n">
        <v>20.7</v>
      </c>
      <c r="V49" s="119" t="n">
        <v>14</v>
      </c>
      <c r="W49" s="119" t="n">
        <v>22.9009</v>
      </c>
      <c r="AC49" s="125" t="n">
        <v>45</v>
      </c>
      <c r="AD49" s="126" t="n">
        <v>75.7917</v>
      </c>
      <c r="AE49" s="126" t="n">
        <v>40.4816099999999</v>
      </c>
      <c r="AF49" s="126" t="n">
        <v>44.5817969999997</v>
      </c>
      <c r="AH49" s="123" t="n">
        <v>13.7</v>
      </c>
      <c r="AI49" s="122" t="n">
        <v>13.03</v>
      </c>
      <c r="AJ49" s="122" t="n">
        <v>18.41</v>
      </c>
      <c r="AK49" s="122" t="n">
        <v>9.88</v>
      </c>
      <c r="AL49" s="123" t="n">
        <v>8.26</v>
      </c>
      <c r="AM49" s="123" t="n">
        <v>16.49</v>
      </c>
      <c r="AN49" s="123" t="n">
        <v>4.15</v>
      </c>
      <c r="BO49" s="130" t="n">
        <v>0.045</v>
      </c>
      <c r="BP49" s="117" t="n">
        <v>-73.3333333333333</v>
      </c>
      <c r="BR49" s="131" t="n">
        <v>0.225</v>
      </c>
      <c r="BS49" s="132" t="n">
        <v>-74.1395894428156</v>
      </c>
      <c r="BV49" s="133" t="n">
        <f aca="false">AD49-AE49</f>
        <v>35.3100900000001</v>
      </c>
      <c r="BW49" s="134" t="n">
        <f aca="false">AD49+AF49</f>
        <v>120.373497</v>
      </c>
      <c r="BY49" s="112" t="n">
        <v>44</v>
      </c>
      <c r="BZ49" s="113" t="n">
        <v>46.130435</v>
      </c>
      <c r="CA49" s="112" t="n">
        <v>44</v>
      </c>
      <c r="CB49" s="113" t="n">
        <v>58.375</v>
      </c>
      <c r="CC49" s="112" t="n">
        <v>44</v>
      </c>
      <c r="CD49" s="113" t="n">
        <v>52.5</v>
      </c>
      <c r="CE49" s="112" t="n">
        <v>44</v>
      </c>
      <c r="CF49" s="113" t="n">
        <v>37.8</v>
      </c>
      <c r="CG49" s="123" t="n">
        <v>44</v>
      </c>
      <c r="CH49" s="135" t="n">
        <f aca="false">MIN(BZ49,CB49,CD49,CF49)</f>
        <v>37.8</v>
      </c>
      <c r="CI49" s="135" t="n">
        <f aca="false">AVERAGE(BZ49,CB49,CD49,CF49)</f>
        <v>48.70135875</v>
      </c>
      <c r="CJ49" s="135" t="n">
        <f aca="false">MAX(BZ49,CB49,CD49,CF49)</f>
        <v>58.375</v>
      </c>
      <c r="CL49" s="123" t="n">
        <v>45</v>
      </c>
      <c r="CM49" s="123" t="n">
        <v>94.75</v>
      </c>
      <c r="CN49" s="123" t="n">
        <f aca="false">AVERAGE(CM49,CO49)</f>
        <v>109.875</v>
      </c>
      <c r="CO49" s="123" t="n">
        <v>125</v>
      </c>
    </row>
    <row r="50" customFormat="false" ht="15" hidden="false" customHeight="false" outlineLevel="0" collapsed="false">
      <c r="B50" s="116" t="n">
        <v>46</v>
      </c>
      <c r="C50" s="91" t="n">
        <v>188.078</v>
      </c>
      <c r="D50" s="92" t="n">
        <v>205.846</v>
      </c>
      <c r="E50" s="117" t="n">
        <v>4.33916785608488</v>
      </c>
      <c r="F50" s="117" t="n">
        <v>61.46</v>
      </c>
      <c r="H50" s="116" t="n">
        <v>46</v>
      </c>
      <c r="I50" s="91" t="n">
        <v>52.2508</v>
      </c>
      <c r="J50" s="118" t="n">
        <v>0.23</v>
      </c>
      <c r="K50" s="119" t="n">
        <v>-68.349999999999</v>
      </c>
      <c r="M50" s="120" t="n">
        <v>46</v>
      </c>
      <c r="N50" s="121" t="n">
        <v>180.481</v>
      </c>
      <c r="O50" s="91" t="n">
        <v>115.541</v>
      </c>
      <c r="Q50" s="136" t="n">
        <v>14.1</v>
      </c>
      <c r="R50" s="122" t="n">
        <v>13.6</v>
      </c>
      <c r="S50" s="122" t="n">
        <v>22.4</v>
      </c>
      <c r="T50" s="122" t="n">
        <v>36.1</v>
      </c>
      <c r="U50" s="136" t="n">
        <v>22.4</v>
      </c>
      <c r="V50" s="119" t="n">
        <v>14.1</v>
      </c>
      <c r="W50" s="119" t="n">
        <v>24.8702</v>
      </c>
      <c r="AC50" s="125" t="n">
        <v>46</v>
      </c>
      <c r="AD50" s="126" t="n">
        <v>75.8417</v>
      </c>
      <c r="AE50" s="126" t="n">
        <v>41.3305860000002</v>
      </c>
      <c r="AF50" s="126" t="n">
        <v>45.5386889999999</v>
      </c>
      <c r="AH50" s="123" t="n">
        <v>13.8</v>
      </c>
      <c r="AI50" s="122" t="n">
        <v>15.57</v>
      </c>
      <c r="AJ50" s="122" t="n">
        <v>22.61</v>
      </c>
      <c r="AK50" s="122" t="n">
        <v>11.4</v>
      </c>
      <c r="AL50" s="123" t="n">
        <v>8.32</v>
      </c>
      <c r="AM50" s="123" t="n">
        <v>16.78</v>
      </c>
      <c r="AN50" s="123" t="n">
        <v>4.26</v>
      </c>
      <c r="BO50" s="130" t="n">
        <v>0.046</v>
      </c>
      <c r="BP50" s="117" t="n">
        <v>-75.3333333333334</v>
      </c>
      <c r="BR50" s="131" t="n">
        <v>0.23</v>
      </c>
      <c r="BS50" s="132" t="n">
        <v>-68.349999999999</v>
      </c>
      <c r="BV50" s="133" t="n">
        <f aca="false">AD50-AE50</f>
        <v>34.5111139999998</v>
      </c>
      <c r="BW50" s="134" t="n">
        <f aca="false">AD50+AF50</f>
        <v>121.380389</v>
      </c>
      <c r="BY50" s="112" t="n">
        <v>45</v>
      </c>
      <c r="BZ50" s="113" t="n">
        <v>47.608696</v>
      </c>
      <c r="CA50" s="112" t="n">
        <v>45</v>
      </c>
      <c r="CB50" s="113" t="n">
        <v>62</v>
      </c>
      <c r="CC50" s="112" t="n">
        <v>45</v>
      </c>
      <c r="CD50" s="113" t="n">
        <v>57.25</v>
      </c>
      <c r="CE50" s="112" t="n">
        <v>45</v>
      </c>
      <c r="CF50" s="113" t="n">
        <v>40.666667</v>
      </c>
      <c r="CG50" s="123" t="n">
        <v>45</v>
      </c>
      <c r="CH50" s="135" t="n">
        <f aca="false">MIN(BZ50,CB50,CD50,CF50)</f>
        <v>40.666667</v>
      </c>
      <c r="CI50" s="135" t="n">
        <f aca="false">AVERAGE(BZ50,CB50,CD50,CF50)</f>
        <v>51.88134075</v>
      </c>
      <c r="CJ50" s="135" t="n">
        <f aca="false">MAX(BZ50,CB50,CD50,CF50)</f>
        <v>62</v>
      </c>
      <c r="CL50" s="123" t="n">
        <v>46</v>
      </c>
      <c r="CM50" s="123" t="n">
        <v>97.8</v>
      </c>
      <c r="CN50" s="123" t="n">
        <f aca="false">AVERAGE(CM50,CO50)</f>
        <v>112.9</v>
      </c>
      <c r="CO50" s="123" t="n">
        <v>128</v>
      </c>
    </row>
    <row r="51" customFormat="false" ht="15" hidden="false" customHeight="false" outlineLevel="0" collapsed="false">
      <c r="B51" s="116" t="n">
        <v>47</v>
      </c>
      <c r="C51" s="91" t="n">
        <v>181.922</v>
      </c>
      <c r="D51" s="92" t="n">
        <v>208.525</v>
      </c>
      <c r="E51" s="117" t="n">
        <v>4.40458244688013</v>
      </c>
      <c r="F51" s="117" t="n">
        <v>67.62</v>
      </c>
      <c r="H51" s="116" t="n">
        <v>47</v>
      </c>
      <c r="I51" s="91" t="n">
        <v>56.4009</v>
      </c>
      <c r="J51" s="118" t="n">
        <v>0.235</v>
      </c>
      <c r="K51" s="119" t="n">
        <v>-59.5330543933049</v>
      </c>
      <c r="M51" s="120" t="n">
        <v>47</v>
      </c>
      <c r="N51" s="121" t="n">
        <v>188.233</v>
      </c>
      <c r="O51" s="91" t="n">
        <v>122.483</v>
      </c>
      <c r="Q51" s="136" t="n">
        <v>14.2</v>
      </c>
      <c r="R51" s="122" t="n">
        <v>14.8</v>
      </c>
      <c r="S51" s="122" t="n">
        <v>24.2</v>
      </c>
      <c r="T51" s="122" t="n">
        <v>38.9</v>
      </c>
      <c r="U51" s="136" t="n">
        <v>24.2</v>
      </c>
      <c r="V51" s="119" t="n">
        <v>14.2</v>
      </c>
      <c r="W51" s="119" t="n">
        <v>26.83955</v>
      </c>
      <c r="AC51" s="125" t="n">
        <v>47</v>
      </c>
      <c r="AD51" s="126" t="n">
        <v>72.4167</v>
      </c>
      <c r="AE51" s="126" t="n">
        <v>41.8794119999995</v>
      </c>
      <c r="AF51" s="126" t="n">
        <v>45.9153600000005</v>
      </c>
      <c r="AH51" s="123" t="n">
        <v>13.9</v>
      </c>
      <c r="AI51" s="122" t="n">
        <v>17.83</v>
      </c>
      <c r="AJ51" s="122" t="n">
        <v>26.74</v>
      </c>
      <c r="AK51" s="122" t="n">
        <v>12.37</v>
      </c>
      <c r="AL51" s="123" t="n">
        <v>8.37</v>
      </c>
      <c r="AM51" s="123" t="n">
        <v>17.05</v>
      </c>
      <c r="AN51" s="123" t="n">
        <v>4.34</v>
      </c>
      <c r="BO51" s="130" t="n">
        <v>0.047</v>
      </c>
      <c r="BP51" s="117" t="n">
        <v>-76.6666666666667</v>
      </c>
      <c r="BR51" s="131" t="n">
        <v>0.235</v>
      </c>
      <c r="BS51" s="132" t="n">
        <v>-59.5330543933049</v>
      </c>
      <c r="BV51" s="133" t="n">
        <f aca="false">AD51-AE51</f>
        <v>30.5372880000005</v>
      </c>
      <c r="BW51" s="134" t="n">
        <f aca="false">AD51+AF51</f>
        <v>118.332060000001</v>
      </c>
      <c r="BY51" s="112" t="n">
        <v>46</v>
      </c>
      <c r="BZ51" s="113" t="n">
        <v>49.086957</v>
      </c>
      <c r="CA51" s="112" t="n">
        <v>46</v>
      </c>
      <c r="CB51" s="113" t="n">
        <v>62.75</v>
      </c>
      <c r="CC51" s="112" t="n">
        <v>46</v>
      </c>
      <c r="CD51" s="113" t="n">
        <v>62</v>
      </c>
      <c r="CE51" s="112" t="n">
        <v>46</v>
      </c>
      <c r="CF51" s="113" t="n">
        <v>43.533333</v>
      </c>
      <c r="CG51" s="123" t="n">
        <v>46</v>
      </c>
      <c r="CH51" s="135" t="n">
        <f aca="false">MIN(BZ51,CB51,CD51,CF51)</f>
        <v>43.533333</v>
      </c>
      <c r="CI51" s="135" t="n">
        <f aca="false">AVERAGE(BZ51,CB51,CD51,CF51)</f>
        <v>54.3425725</v>
      </c>
      <c r="CJ51" s="135" t="n">
        <f aca="false">MAX(BZ51,CB51,CD51,CF51)</f>
        <v>62.75</v>
      </c>
      <c r="CL51" s="123" t="n">
        <v>47</v>
      </c>
      <c r="CM51" s="123" t="n">
        <v>100.85</v>
      </c>
      <c r="CN51" s="123" t="n">
        <f aca="false">AVERAGE(CM51,CO51)</f>
        <v>115.925</v>
      </c>
      <c r="CO51" s="123" t="n">
        <v>131</v>
      </c>
    </row>
    <row r="52" customFormat="false" ht="15" hidden="false" customHeight="false" outlineLevel="0" collapsed="false">
      <c r="B52" s="116" t="n">
        <v>48</v>
      </c>
      <c r="C52" s="91" t="n">
        <v>177.87</v>
      </c>
      <c r="D52" s="92" t="n">
        <v>209.978</v>
      </c>
      <c r="E52" s="117" t="n">
        <v>4.44819217407697</v>
      </c>
      <c r="F52" s="117" t="n">
        <v>69.67</v>
      </c>
      <c r="H52" s="116" t="n">
        <v>48</v>
      </c>
      <c r="I52" s="91" t="n">
        <v>58.333</v>
      </c>
      <c r="J52" s="118" t="n">
        <v>0.24</v>
      </c>
      <c r="K52" s="119" t="n">
        <v>-28.6222222222216</v>
      </c>
      <c r="M52" s="120" t="n">
        <v>48</v>
      </c>
      <c r="N52" s="121" t="n">
        <v>194.536</v>
      </c>
      <c r="O52" s="91" t="n">
        <v>128.096</v>
      </c>
      <c r="Q52" s="136" t="n">
        <v>14.3</v>
      </c>
      <c r="R52" s="122" t="n">
        <v>9.9</v>
      </c>
      <c r="S52" s="122" t="n">
        <v>15.8</v>
      </c>
      <c r="T52" s="122" t="n">
        <v>24.1</v>
      </c>
      <c r="U52" s="136" t="n">
        <v>15.8</v>
      </c>
      <c r="V52" s="119" t="n">
        <v>14.3</v>
      </c>
      <c r="W52" s="119" t="n">
        <v>16.98491</v>
      </c>
      <c r="AC52" s="125" t="n">
        <v>48</v>
      </c>
      <c r="AD52" s="126" t="n">
        <v>70.0917</v>
      </c>
      <c r="AE52" s="126" t="n">
        <v>42.1479599999999</v>
      </c>
      <c r="AF52" s="126" t="n">
        <v>46.8677669999998</v>
      </c>
      <c r="AH52" s="123" t="n">
        <v>14</v>
      </c>
      <c r="AI52" s="122" t="n">
        <v>19.3</v>
      </c>
      <c r="AJ52" s="122" t="n">
        <v>29.78</v>
      </c>
      <c r="AK52" s="122" t="n">
        <v>12.71</v>
      </c>
      <c r="AL52" s="123" t="n">
        <v>8.42</v>
      </c>
      <c r="AM52" s="123" t="n">
        <v>17.29</v>
      </c>
      <c r="AN52" s="123" t="n">
        <v>4.4</v>
      </c>
      <c r="BO52" s="130" t="n">
        <v>0.048</v>
      </c>
      <c r="BP52" s="117" t="n">
        <v>-81.3333333333333</v>
      </c>
      <c r="BR52" s="131" t="n">
        <v>0.24</v>
      </c>
      <c r="BS52" s="132" t="n">
        <v>-28.6222222222216</v>
      </c>
      <c r="BV52" s="133" t="n">
        <f aca="false">AD52-AE52</f>
        <v>27.9437400000001</v>
      </c>
      <c r="BW52" s="134" t="n">
        <f aca="false">AD52+AF52</f>
        <v>116.959467</v>
      </c>
      <c r="BY52" s="112" t="n">
        <v>47</v>
      </c>
      <c r="BZ52" s="113" t="n">
        <v>50.565217</v>
      </c>
      <c r="CA52" s="112" t="n">
        <v>47</v>
      </c>
      <c r="CB52" s="113" t="n">
        <v>63.5</v>
      </c>
      <c r="CC52" s="112" t="n">
        <v>47</v>
      </c>
      <c r="CD52" s="113" t="n">
        <v>61.777778</v>
      </c>
      <c r="CE52" s="112" t="n">
        <v>47</v>
      </c>
      <c r="CF52" s="113" t="n">
        <v>46.4</v>
      </c>
      <c r="CG52" s="123" t="n">
        <v>47</v>
      </c>
      <c r="CH52" s="135" t="n">
        <f aca="false">MIN(BZ52,CB52,CD52,CF52)</f>
        <v>46.4</v>
      </c>
      <c r="CI52" s="135" t="n">
        <f aca="false">AVERAGE(BZ52,CB52,CD52,CF52)</f>
        <v>55.56074875</v>
      </c>
      <c r="CJ52" s="135" t="n">
        <f aca="false">MAX(BZ52,CB52,CD52,CF52)</f>
        <v>63.5</v>
      </c>
      <c r="CL52" s="123" t="n">
        <v>48</v>
      </c>
      <c r="CM52" s="123" t="n">
        <v>103.9</v>
      </c>
      <c r="CN52" s="123" t="n">
        <f aca="false">AVERAGE(CM52,CO52)</f>
        <v>118.95</v>
      </c>
      <c r="CO52" s="123" t="n">
        <v>134</v>
      </c>
    </row>
    <row r="53" customFormat="false" ht="15" hidden="false" customHeight="false" outlineLevel="0" collapsed="false">
      <c r="B53" s="116" t="n">
        <v>49</v>
      </c>
      <c r="C53" s="91" t="n">
        <v>178.034</v>
      </c>
      <c r="D53" s="92" t="n">
        <v>212.506</v>
      </c>
      <c r="E53" s="117" t="n">
        <v>4.51360676487222</v>
      </c>
      <c r="F53" s="117" t="n">
        <v>68.14</v>
      </c>
      <c r="H53" s="116" t="n">
        <v>49</v>
      </c>
      <c r="I53" s="91" t="n">
        <v>59.1359</v>
      </c>
      <c r="J53" s="118" t="n">
        <v>0.245</v>
      </c>
      <c r="K53" s="119" t="n">
        <v>-60.2571428571446</v>
      </c>
      <c r="M53" s="120" t="n">
        <v>49</v>
      </c>
      <c r="N53" s="121" t="n">
        <v>202.208</v>
      </c>
      <c r="O53" s="91" t="n">
        <v>135.088</v>
      </c>
      <c r="Q53" s="136" t="n">
        <v>14.4</v>
      </c>
      <c r="R53" s="122" t="n">
        <v>7.2</v>
      </c>
      <c r="S53" s="122" t="n">
        <v>13.1</v>
      </c>
      <c r="T53" s="122" t="n">
        <v>23</v>
      </c>
      <c r="U53" s="136" t="n">
        <v>13.1</v>
      </c>
      <c r="V53" s="119" t="n">
        <v>14.4</v>
      </c>
      <c r="W53" s="119" t="n">
        <v>15.099755</v>
      </c>
      <c r="AC53" s="125" t="n">
        <v>49</v>
      </c>
      <c r="AD53" s="126" t="n">
        <v>71.4167</v>
      </c>
      <c r="AE53" s="126" t="n">
        <v>43.1347289999996</v>
      </c>
      <c r="AF53" s="126" t="n">
        <v>48.1696589999999</v>
      </c>
      <c r="AH53" s="123" t="n">
        <v>14.1</v>
      </c>
      <c r="AI53" s="122" t="n">
        <v>19.65</v>
      </c>
      <c r="AJ53" s="122" t="n">
        <v>31.03</v>
      </c>
      <c r="AK53" s="122" t="n">
        <v>12.39</v>
      </c>
      <c r="AL53" s="123" t="n">
        <v>8.44</v>
      </c>
      <c r="AM53" s="123" t="n">
        <v>17.51</v>
      </c>
      <c r="AN53" s="123" t="n">
        <v>4.43</v>
      </c>
      <c r="BO53" s="130" t="n">
        <v>0.049</v>
      </c>
      <c r="BP53" s="117" t="n">
        <v>-82</v>
      </c>
      <c r="BR53" s="131" t="n">
        <v>0.245</v>
      </c>
      <c r="BS53" s="132" t="n">
        <v>-60.2571428571446</v>
      </c>
      <c r="BV53" s="133" t="n">
        <f aca="false">AD53-AE53</f>
        <v>28.2819710000004</v>
      </c>
      <c r="BW53" s="134" t="n">
        <f aca="false">AD53+AF53</f>
        <v>119.586359</v>
      </c>
      <c r="BY53" s="112" t="n">
        <v>48</v>
      </c>
      <c r="BZ53" s="113" t="n">
        <v>52.043478</v>
      </c>
      <c r="CA53" s="112" t="n">
        <v>48</v>
      </c>
      <c r="CB53" s="113" t="n">
        <v>64.25</v>
      </c>
      <c r="CC53" s="112" t="n">
        <v>48</v>
      </c>
      <c r="CD53" s="113" t="n">
        <v>61.555556</v>
      </c>
      <c r="CE53" s="112" t="n">
        <v>48</v>
      </c>
      <c r="CF53" s="113" t="n">
        <v>49.266667</v>
      </c>
      <c r="CG53" s="123" t="n">
        <v>48</v>
      </c>
      <c r="CH53" s="135" t="n">
        <f aca="false">MIN(BZ53,CB53,CD53,CF53)</f>
        <v>49.266667</v>
      </c>
      <c r="CI53" s="135" t="n">
        <f aca="false">AVERAGE(BZ53,CB53,CD53,CF53)</f>
        <v>56.77892525</v>
      </c>
      <c r="CJ53" s="135" t="n">
        <f aca="false">MAX(BZ53,CB53,CD53,CF53)</f>
        <v>64.25</v>
      </c>
      <c r="CL53" s="123" t="n">
        <v>49</v>
      </c>
      <c r="CM53" s="123" t="n">
        <v>106.95</v>
      </c>
      <c r="CN53" s="123" t="n">
        <f aca="false">AVERAGE(CM53,CO53)</f>
        <v>121.975</v>
      </c>
      <c r="CO53" s="123" t="n">
        <v>137</v>
      </c>
    </row>
    <row r="54" customFormat="false" ht="15" hidden="false" customHeight="false" outlineLevel="0" collapsed="false">
      <c r="B54" s="116" t="n">
        <v>50</v>
      </c>
      <c r="C54" s="91" t="n">
        <v>182.212</v>
      </c>
      <c r="D54" s="92" t="n">
        <v>216.828</v>
      </c>
      <c r="E54" s="117" t="n">
        <v>4.63353351466351</v>
      </c>
      <c r="F54" s="117" t="n">
        <v>70.39</v>
      </c>
      <c r="H54" s="116" t="n">
        <v>50</v>
      </c>
      <c r="I54" s="91" t="n">
        <v>61.4183</v>
      </c>
      <c r="J54" s="118" t="n">
        <v>0.25</v>
      </c>
      <c r="K54" s="119" t="n">
        <v>-66.7764705882243</v>
      </c>
      <c r="M54" s="120" t="n">
        <v>50</v>
      </c>
      <c r="N54" s="121" t="n">
        <v>211.413</v>
      </c>
      <c r="O54" s="91" t="n">
        <v>144.013</v>
      </c>
      <c r="Q54" s="136" t="n">
        <v>14.5</v>
      </c>
      <c r="R54" s="122" t="n">
        <v>6.1</v>
      </c>
      <c r="S54" s="122" t="n">
        <v>12.1</v>
      </c>
      <c r="T54" s="122" t="n">
        <v>22</v>
      </c>
      <c r="U54" s="136" t="n">
        <v>12.1</v>
      </c>
      <c r="V54" s="119" t="n">
        <v>14.5</v>
      </c>
      <c r="W54" s="119" t="n">
        <v>14.06312</v>
      </c>
      <c r="AC54" s="125" t="n">
        <v>50</v>
      </c>
      <c r="AD54" s="126" t="n">
        <v>71.0917</v>
      </c>
      <c r="AE54" s="126" t="n">
        <v>44.0104079999999</v>
      </c>
      <c r="AF54" s="126" t="n">
        <v>49.2379860000002</v>
      </c>
      <c r="AH54" s="123" t="n">
        <v>14.2</v>
      </c>
      <c r="AI54" s="122" t="n">
        <v>18.82</v>
      </c>
      <c r="AJ54" s="122" t="n">
        <v>30.32</v>
      </c>
      <c r="AK54" s="122" t="n">
        <v>11.45</v>
      </c>
      <c r="AL54" s="123" t="n">
        <v>8.45</v>
      </c>
      <c r="AM54" s="123" t="n">
        <v>17.68</v>
      </c>
      <c r="AN54" s="123" t="n">
        <v>4.41</v>
      </c>
      <c r="BO54" s="130" t="n">
        <v>0.05</v>
      </c>
      <c r="BP54" s="117" t="n">
        <v>-74</v>
      </c>
      <c r="BR54" s="131" t="n">
        <v>0.25</v>
      </c>
      <c r="BS54" s="132" t="n">
        <v>-66.7764705882243</v>
      </c>
      <c r="BV54" s="133" t="n">
        <f aca="false">AD54-AE54</f>
        <v>27.0812920000001</v>
      </c>
      <c r="BW54" s="134" t="n">
        <f aca="false">AD54+AF54</f>
        <v>120.329686</v>
      </c>
      <c r="BY54" s="112" t="n">
        <v>49</v>
      </c>
      <c r="BZ54" s="113" t="n">
        <v>53.521739</v>
      </c>
      <c r="CA54" s="112" t="n">
        <v>49</v>
      </c>
      <c r="CB54" s="113" t="n">
        <v>65</v>
      </c>
      <c r="CC54" s="112" t="n">
        <v>49</v>
      </c>
      <c r="CD54" s="113" t="n">
        <v>61.333333</v>
      </c>
      <c r="CE54" s="112" t="n">
        <v>49</v>
      </c>
      <c r="CF54" s="113" t="n">
        <v>52.133333</v>
      </c>
      <c r="CG54" s="123" t="n">
        <v>49</v>
      </c>
      <c r="CH54" s="135" t="n">
        <f aca="false">MIN(BZ54,CB54,CD54,CF54)</f>
        <v>52.133333</v>
      </c>
      <c r="CI54" s="135" t="n">
        <f aca="false">AVERAGE(BZ54,CB54,CD54,CF54)</f>
        <v>57.99710125</v>
      </c>
      <c r="CJ54" s="135" t="n">
        <f aca="false">MAX(BZ54,CB54,CD54,CF54)</f>
        <v>65</v>
      </c>
      <c r="CL54" s="123" t="n">
        <v>50</v>
      </c>
      <c r="CM54" s="123" t="n">
        <v>110</v>
      </c>
      <c r="CN54" s="123" t="n">
        <f aca="false">AVERAGE(CM54,CO54)</f>
        <v>125</v>
      </c>
      <c r="CO54" s="123" t="n">
        <v>140</v>
      </c>
    </row>
    <row r="55" customFormat="false" ht="15" hidden="false" customHeight="false" outlineLevel="0" collapsed="false">
      <c r="B55" s="116" t="n">
        <v>51</v>
      </c>
      <c r="C55" s="91" t="n">
        <v>187.964</v>
      </c>
      <c r="D55" s="92" t="n">
        <v>222.458</v>
      </c>
      <c r="E55" s="117" t="n">
        <v>4.78616755985242</v>
      </c>
      <c r="F55" s="117" t="n">
        <v>79.67</v>
      </c>
      <c r="H55" s="116" t="n">
        <v>51</v>
      </c>
      <c r="I55" s="91" t="n">
        <v>64.9832</v>
      </c>
      <c r="J55" s="118" t="n">
        <v>0.255</v>
      </c>
      <c r="K55" s="119" t="n">
        <v>-85.4490566037736</v>
      </c>
      <c r="M55" s="120" t="n">
        <v>51</v>
      </c>
      <c r="N55" s="121" t="n">
        <v>224.612</v>
      </c>
      <c r="O55" s="91" t="n">
        <v>159.372</v>
      </c>
      <c r="Q55" s="136" t="n">
        <v>14.6</v>
      </c>
      <c r="R55" s="122" t="n">
        <v>5.1</v>
      </c>
      <c r="S55" s="122" t="n">
        <v>11.1</v>
      </c>
      <c r="T55" s="122" t="n">
        <v>21</v>
      </c>
      <c r="U55" s="136" t="n">
        <v>11.1</v>
      </c>
      <c r="V55" s="119" t="n">
        <v>14.6</v>
      </c>
      <c r="W55" s="119" t="n">
        <v>13.026535</v>
      </c>
      <c r="AC55" s="125" t="n">
        <v>51</v>
      </c>
      <c r="AD55" s="126" t="n">
        <v>68.1917</v>
      </c>
      <c r="AE55" s="126" t="n">
        <v>44.6494859999998</v>
      </c>
      <c r="AF55" s="126" t="n">
        <v>49.9404749999997</v>
      </c>
      <c r="AH55" s="123" t="n">
        <v>14.3</v>
      </c>
      <c r="AI55" s="122" t="n">
        <v>17.05</v>
      </c>
      <c r="AJ55" s="122" t="n">
        <v>28.1</v>
      </c>
      <c r="AK55" s="122" t="n">
        <v>10.11</v>
      </c>
      <c r="AL55" s="123" t="n">
        <v>8.43</v>
      </c>
      <c r="AM55" s="123" t="n">
        <v>17.81</v>
      </c>
      <c r="AN55" s="123" t="n">
        <v>4.34</v>
      </c>
      <c r="BO55" s="130" t="n">
        <v>0.051</v>
      </c>
      <c r="BP55" s="117" t="n">
        <v>-73.3333333333333</v>
      </c>
      <c r="BR55" s="131" t="n">
        <v>0.255</v>
      </c>
      <c r="BS55" s="132" t="n">
        <v>-85.4490566037736</v>
      </c>
      <c r="BV55" s="133" t="n">
        <f aca="false">AD55-AE55</f>
        <v>23.5422140000002</v>
      </c>
      <c r="BW55" s="134" t="n">
        <f aca="false">AD55+AF55</f>
        <v>118.132175</v>
      </c>
      <c r="BY55" s="112" t="n">
        <v>50</v>
      </c>
      <c r="BZ55" s="113" t="n">
        <v>55</v>
      </c>
      <c r="CA55" s="112" t="n">
        <v>50</v>
      </c>
      <c r="CB55" s="113" t="n">
        <v>65.75</v>
      </c>
      <c r="CC55" s="112" t="n">
        <v>50</v>
      </c>
      <c r="CD55" s="113" t="n">
        <v>61.111111</v>
      </c>
      <c r="CE55" s="112" t="n">
        <v>50</v>
      </c>
      <c r="CF55" s="113" t="n">
        <v>55</v>
      </c>
      <c r="CG55" s="123" t="n">
        <v>50</v>
      </c>
      <c r="CH55" s="135" t="n">
        <f aca="false">MIN(BZ55,CB55,CD55,CF55)</f>
        <v>55</v>
      </c>
      <c r="CI55" s="135" t="n">
        <f aca="false">AVERAGE(BZ55,CB55,CD55,CF55)</f>
        <v>59.21527775</v>
      </c>
      <c r="CJ55" s="135" t="n">
        <f aca="false">MAX(BZ55,CB55,CD55,CF55)</f>
        <v>65.75</v>
      </c>
      <c r="CL55" s="123" t="n">
        <v>51</v>
      </c>
      <c r="CM55" s="123" t="n">
        <v>115.3</v>
      </c>
      <c r="CN55" s="123" t="n">
        <f aca="false">AVERAGE(CM55,CO55)</f>
        <v>130.525</v>
      </c>
      <c r="CO55" s="123" t="n">
        <v>145.75</v>
      </c>
    </row>
    <row r="56" customFormat="false" ht="15" hidden="false" customHeight="false" outlineLevel="0" collapsed="false">
      <c r="B56" s="116" t="n">
        <v>52</v>
      </c>
      <c r="C56" s="91" t="n">
        <v>191.964</v>
      </c>
      <c r="D56" s="92" t="n">
        <v>228.723</v>
      </c>
      <c r="E56" s="117" t="n">
        <v>4.92789917324213</v>
      </c>
      <c r="F56" s="117" t="n">
        <v>85.05</v>
      </c>
      <c r="H56" s="116" t="n">
        <v>52</v>
      </c>
      <c r="I56" s="91" t="n">
        <v>68.2421</v>
      </c>
      <c r="J56" s="118" t="n">
        <v>0.26</v>
      </c>
      <c r="K56" s="119" t="n">
        <v>-79.0540145985402</v>
      </c>
      <c r="M56" s="120" t="n">
        <v>52</v>
      </c>
      <c r="N56" s="121" t="n">
        <v>234.581</v>
      </c>
      <c r="O56" s="91" t="n">
        <v>170.691</v>
      </c>
      <c r="Q56" s="136" t="n">
        <v>14.7</v>
      </c>
      <c r="R56" s="122" t="n">
        <v>4.1</v>
      </c>
      <c r="S56" s="122" t="n">
        <v>10</v>
      </c>
      <c r="T56" s="122" t="n">
        <v>19.9</v>
      </c>
      <c r="U56" s="136" t="n">
        <v>10</v>
      </c>
      <c r="V56" s="119" t="n">
        <v>14.7</v>
      </c>
      <c r="W56" s="119" t="n">
        <v>11.989955</v>
      </c>
      <c r="AC56" s="125" t="n">
        <v>52</v>
      </c>
      <c r="AD56" s="126" t="n">
        <v>68.5667</v>
      </c>
      <c r="AE56" s="126" t="n">
        <v>45.853674</v>
      </c>
      <c r="AF56" s="126" t="n">
        <v>51.2611350000002</v>
      </c>
      <c r="AH56" s="123" t="n">
        <v>14.4</v>
      </c>
      <c r="AI56" s="122" t="n">
        <v>14.88</v>
      </c>
      <c r="AJ56" s="122" t="n">
        <v>25.36</v>
      </c>
      <c r="AK56" s="122" t="n">
        <v>8.76</v>
      </c>
      <c r="AL56" s="123" t="n">
        <v>8.37</v>
      </c>
      <c r="AM56" s="123" t="n">
        <v>17.88</v>
      </c>
      <c r="AN56" s="123" t="n">
        <v>4.22</v>
      </c>
      <c r="BO56" s="130" t="n">
        <v>0.052</v>
      </c>
      <c r="BP56" s="117" t="n">
        <v>-72</v>
      </c>
      <c r="BR56" s="131" t="n">
        <v>0.26</v>
      </c>
      <c r="BS56" s="132" t="n">
        <v>-79.0540145985402</v>
      </c>
      <c r="BV56" s="133" t="n">
        <f aca="false">AD56-AE56</f>
        <v>22.713026</v>
      </c>
      <c r="BW56" s="134" t="n">
        <f aca="false">AD56+AF56</f>
        <v>119.827835</v>
      </c>
      <c r="BY56" s="112" t="n">
        <v>51</v>
      </c>
      <c r="BZ56" s="113" t="n">
        <v>59.6</v>
      </c>
      <c r="CA56" s="112" t="n">
        <v>51</v>
      </c>
      <c r="CB56" s="113" t="n">
        <v>66.5</v>
      </c>
      <c r="CC56" s="112" t="n">
        <v>51</v>
      </c>
      <c r="CD56" s="113" t="n">
        <v>60.888889</v>
      </c>
      <c r="CE56" s="112" t="n">
        <v>51</v>
      </c>
      <c r="CF56" s="113" t="n">
        <v>57.733333</v>
      </c>
      <c r="CG56" s="123" t="n">
        <v>51</v>
      </c>
      <c r="CH56" s="135" t="n">
        <f aca="false">MIN(BZ56,CB56,CD56,CF56)</f>
        <v>57.733333</v>
      </c>
      <c r="CI56" s="135" t="n">
        <f aca="false">AVERAGE(BZ56,CB56,CD56,CF56)</f>
        <v>61.1805555</v>
      </c>
      <c r="CJ56" s="135" t="n">
        <f aca="false">MAX(BZ56,CB56,CD56,CF56)</f>
        <v>66.5</v>
      </c>
      <c r="CL56" s="123" t="n">
        <v>52</v>
      </c>
      <c r="CM56" s="123" t="n">
        <v>120.6</v>
      </c>
      <c r="CN56" s="123" t="n">
        <f aca="false">AVERAGE(CM56,CO56)</f>
        <v>136.05</v>
      </c>
      <c r="CO56" s="123" t="n">
        <v>151.5</v>
      </c>
    </row>
    <row r="57" customFormat="false" ht="15" hidden="false" customHeight="false" outlineLevel="0" collapsed="false">
      <c r="B57" s="116" t="n">
        <v>53</v>
      </c>
      <c r="C57" s="91" t="n">
        <v>192.065</v>
      </c>
      <c r="D57" s="92" t="n">
        <v>235.484</v>
      </c>
      <c r="E57" s="117" t="n">
        <v>5.23316726361996</v>
      </c>
      <c r="F57" s="117" t="n">
        <v>88.24</v>
      </c>
      <c r="H57" s="116" t="n">
        <v>53</v>
      </c>
      <c r="I57" s="91" t="n">
        <v>69.7112</v>
      </c>
      <c r="J57" s="118" t="n">
        <v>0.265</v>
      </c>
      <c r="K57" s="119" t="n">
        <v>-79.710638297873</v>
      </c>
      <c r="M57" s="120" t="n">
        <v>53</v>
      </c>
      <c r="N57" s="121" t="n">
        <v>240.289</v>
      </c>
      <c r="O57" s="91" t="n">
        <v>177.719</v>
      </c>
      <c r="Q57" s="136" t="n">
        <v>14.8</v>
      </c>
      <c r="R57" s="122"/>
      <c r="S57" s="122"/>
      <c r="T57" s="122"/>
      <c r="U57" s="136" t="n">
        <v>9</v>
      </c>
      <c r="V57" s="119" t="n">
        <v>14.8</v>
      </c>
      <c r="W57" s="119" t="n">
        <v>8</v>
      </c>
      <c r="AC57" s="125" t="n">
        <v>53</v>
      </c>
      <c r="AD57" s="126" t="n">
        <v>71.2917</v>
      </c>
      <c r="AE57" s="126" t="n">
        <v>46.5409830000002</v>
      </c>
      <c r="AF57" s="126" t="n">
        <v>51.6158639999998</v>
      </c>
      <c r="AH57" s="123" t="n">
        <v>14.5</v>
      </c>
      <c r="AI57" s="122" t="n">
        <v>12.82</v>
      </c>
      <c r="AJ57" s="122" t="n">
        <v>22.88</v>
      </c>
      <c r="AK57" s="122" t="n">
        <v>7.73</v>
      </c>
      <c r="AL57" s="123" t="n">
        <v>8.26</v>
      </c>
      <c r="AM57" s="123" t="n">
        <v>17.88</v>
      </c>
      <c r="AN57" s="123" t="n">
        <v>4.03</v>
      </c>
      <c r="BO57" s="130" t="n">
        <v>0.053</v>
      </c>
      <c r="BP57" s="117" t="n">
        <v>-80.6666666666667</v>
      </c>
      <c r="BR57" s="131" t="n">
        <v>0.265</v>
      </c>
      <c r="BS57" s="132" t="n">
        <v>-79.710638297873</v>
      </c>
      <c r="BV57" s="133" t="n">
        <f aca="false">AD57-AE57</f>
        <v>24.7507169999998</v>
      </c>
      <c r="BW57" s="134" t="n">
        <f aca="false">AD57+AF57</f>
        <v>122.907564</v>
      </c>
      <c r="BY57" s="112" t="n">
        <v>52</v>
      </c>
      <c r="BZ57" s="113" t="n">
        <v>64.2</v>
      </c>
      <c r="CA57" s="112" t="n">
        <v>52</v>
      </c>
      <c r="CB57" s="113" t="n">
        <v>67.25</v>
      </c>
      <c r="CC57" s="112" t="n">
        <v>52</v>
      </c>
      <c r="CD57" s="113" t="n">
        <v>60.666667</v>
      </c>
      <c r="CE57" s="112" t="n">
        <v>52</v>
      </c>
      <c r="CF57" s="113" t="n">
        <v>60.466667</v>
      </c>
      <c r="CG57" s="123" t="n">
        <v>52</v>
      </c>
      <c r="CH57" s="135" t="n">
        <f aca="false">MIN(BZ57,CB57,CD57,CF57)</f>
        <v>60.466667</v>
      </c>
      <c r="CI57" s="135" t="n">
        <f aca="false">AVERAGE(BZ57,CB57,CD57,CF57)</f>
        <v>63.1458335</v>
      </c>
      <c r="CJ57" s="135" t="n">
        <f aca="false">MAX(BZ57,CB57,CD57,CF57)</f>
        <v>67.25</v>
      </c>
      <c r="CL57" s="123" t="n">
        <v>53</v>
      </c>
      <c r="CM57" s="123" t="n">
        <v>125.9</v>
      </c>
      <c r="CN57" s="123" t="n">
        <f aca="false">AVERAGE(CM57,CO57)</f>
        <v>141.575</v>
      </c>
      <c r="CO57" s="123" t="n">
        <v>157.25</v>
      </c>
    </row>
    <row r="58" customFormat="false" ht="15" hidden="false" customHeight="false" outlineLevel="0" collapsed="false">
      <c r="B58" s="116" t="n">
        <v>54</v>
      </c>
      <c r="C58" s="91" t="n">
        <v>187.752</v>
      </c>
      <c r="D58" s="92" t="n">
        <v>241.786</v>
      </c>
      <c r="E58" s="117" t="n">
        <v>5.54614069767946</v>
      </c>
      <c r="F58" s="117" t="n">
        <v>87.75</v>
      </c>
      <c r="H58" s="116" t="n">
        <v>54</v>
      </c>
      <c r="I58" s="91" t="n">
        <v>67.9194</v>
      </c>
      <c r="J58" s="118" t="n">
        <v>0.27</v>
      </c>
      <c r="K58" s="119" t="n">
        <v>-86.0165680473376</v>
      </c>
      <c r="M58" s="120" t="n">
        <v>54</v>
      </c>
      <c r="N58" s="121" t="n">
        <v>240.562</v>
      </c>
      <c r="O58" s="91" t="n">
        <v>179.531</v>
      </c>
      <c r="Q58" s="136" t="n">
        <v>14.9</v>
      </c>
      <c r="R58" s="122"/>
      <c r="S58" s="122"/>
      <c r="T58" s="122"/>
      <c r="U58" s="136" t="n">
        <v>5</v>
      </c>
      <c r="V58" s="119" t="n">
        <v>14.9</v>
      </c>
      <c r="W58" s="119" t="n">
        <v>-10</v>
      </c>
      <c r="AC58" s="125" t="n">
        <v>54</v>
      </c>
      <c r="AD58" s="126" t="n">
        <v>73.3667</v>
      </c>
      <c r="AE58" s="126" t="n">
        <v>48.4816080000002</v>
      </c>
      <c r="AF58" s="126" t="n">
        <v>53.286975</v>
      </c>
      <c r="AH58" s="123" t="n">
        <v>14.6</v>
      </c>
      <c r="AI58" s="122" t="n">
        <v>11.05</v>
      </c>
      <c r="AJ58" s="122" t="n">
        <v>21</v>
      </c>
      <c r="AK58" s="122" t="n">
        <v>7.03</v>
      </c>
      <c r="AL58" s="123" t="n">
        <v>8.11</v>
      </c>
      <c r="AM58" s="123" t="n">
        <v>17.81</v>
      </c>
      <c r="AN58" s="123" t="n">
        <v>3.78</v>
      </c>
      <c r="BO58" s="130" t="n">
        <v>0.054</v>
      </c>
      <c r="BP58" s="117" t="n">
        <v>-76.6666666666667</v>
      </c>
      <c r="BR58" s="131" t="n">
        <v>0.27</v>
      </c>
      <c r="BS58" s="132" t="n">
        <v>-86.0165680473376</v>
      </c>
      <c r="BV58" s="133" t="n">
        <f aca="false">AD58-AE58</f>
        <v>24.8850919999998</v>
      </c>
      <c r="BW58" s="134" t="n">
        <f aca="false">AD58+AF58</f>
        <v>126.653675</v>
      </c>
      <c r="BY58" s="112" t="n">
        <v>53</v>
      </c>
      <c r="BZ58" s="113" t="n">
        <v>68.8</v>
      </c>
      <c r="CA58" s="112" t="n">
        <v>53</v>
      </c>
      <c r="CB58" s="113" t="n">
        <v>68</v>
      </c>
      <c r="CC58" s="112" t="n">
        <v>53</v>
      </c>
      <c r="CD58" s="113" t="n">
        <v>60.444444</v>
      </c>
      <c r="CE58" s="112" t="n">
        <v>53</v>
      </c>
      <c r="CF58" s="113" t="n">
        <v>63.2</v>
      </c>
      <c r="CG58" s="123" t="n">
        <v>53</v>
      </c>
      <c r="CH58" s="135" t="n">
        <f aca="false">MIN(BZ58,CB58,CD58,CF58)</f>
        <v>60.444444</v>
      </c>
      <c r="CI58" s="135" t="n">
        <f aca="false">AVERAGE(BZ58,CB58,CD58,CF58)</f>
        <v>65.111111</v>
      </c>
      <c r="CJ58" s="135" t="n">
        <f aca="false">MAX(BZ58,CB58,CD58,CF58)</f>
        <v>68.8</v>
      </c>
      <c r="CL58" s="123" t="n">
        <v>54</v>
      </c>
      <c r="CM58" s="123" t="n">
        <v>131.2</v>
      </c>
      <c r="CN58" s="123" t="n">
        <f aca="false">AVERAGE(CM58,CO58)</f>
        <v>147.1</v>
      </c>
      <c r="CO58" s="123" t="n">
        <v>163</v>
      </c>
    </row>
    <row r="59" customFormat="false" ht="15" hidden="false" customHeight="false" outlineLevel="0" collapsed="false">
      <c r="B59" s="116" t="n">
        <v>55</v>
      </c>
      <c r="C59" s="91" t="n">
        <v>178.996</v>
      </c>
      <c r="D59" s="92" t="n">
        <v>245.906</v>
      </c>
      <c r="E59" s="117" t="n">
        <v>5.72990303408633</v>
      </c>
      <c r="F59" s="117" t="n">
        <v>83.82</v>
      </c>
      <c r="H59" s="116" t="n">
        <v>55</v>
      </c>
      <c r="I59" s="91" t="n">
        <v>62.7615</v>
      </c>
      <c r="J59" s="118" t="n">
        <v>0.275</v>
      </c>
      <c r="K59" s="119" t="n">
        <v>-54.1499999999988</v>
      </c>
      <c r="M59" s="120" t="n">
        <v>55</v>
      </c>
      <c r="N59" s="121" t="n">
        <v>236.714</v>
      </c>
      <c r="O59" s="91" t="n">
        <v>176.974</v>
      </c>
      <c r="Q59" s="136" t="n">
        <v>15</v>
      </c>
      <c r="R59" s="122"/>
      <c r="S59" s="122"/>
      <c r="T59" s="122"/>
      <c r="U59" s="136" t="n">
        <v>0</v>
      </c>
      <c r="V59" s="119" t="n">
        <v>15</v>
      </c>
      <c r="W59" s="119" t="n">
        <v>-17</v>
      </c>
      <c r="AC59" s="125" t="n">
        <v>55</v>
      </c>
      <c r="AD59" s="126" t="n">
        <v>74.8917</v>
      </c>
      <c r="AE59" s="126" t="n">
        <v>49.1264820000006</v>
      </c>
      <c r="AF59" s="126" t="n">
        <v>54.7245899999998</v>
      </c>
      <c r="AH59" s="123" t="n">
        <v>14.7</v>
      </c>
      <c r="AI59" s="122" t="n">
        <v>9.41</v>
      </c>
      <c r="AJ59" s="122" t="n">
        <v>19.63</v>
      </c>
      <c r="AK59" s="122" t="n">
        <v>6.17</v>
      </c>
      <c r="AL59" s="123" t="n">
        <v>7.91</v>
      </c>
      <c r="AM59" s="123" t="n">
        <v>17.68</v>
      </c>
      <c r="AN59" s="123" t="n">
        <v>3.47</v>
      </c>
      <c r="BO59" s="130" t="n">
        <v>0.055</v>
      </c>
      <c r="BP59" s="117" t="n">
        <v>-72</v>
      </c>
      <c r="BR59" s="131" t="n">
        <v>0.275</v>
      </c>
      <c r="BS59" s="132" t="n">
        <v>-54.1499999999988</v>
      </c>
      <c r="BV59" s="133" t="n">
        <f aca="false">AD59-AE59</f>
        <v>25.7652179999994</v>
      </c>
      <c r="BW59" s="134" t="n">
        <f aca="false">AD59+AF59</f>
        <v>129.61629</v>
      </c>
      <c r="BY59" s="112" t="n">
        <v>54</v>
      </c>
      <c r="BZ59" s="113" t="n">
        <v>73.4</v>
      </c>
      <c r="CA59" s="112" t="n">
        <v>54</v>
      </c>
      <c r="CB59" s="113" t="n">
        <v>67.142857</v>
      </c>
      <c r="CC59" s="112" t="n">
        <v>54</v>
      </c>
      <c r="CD59" s="113" t="n">
        <v>60.222222</v>
      </c>
      <c r="CE59" s="112" t="n">
        <v>54</v>
      </c>
      <c r="CF59" s="113" t="n">
        <v>65.933333</v>
      </c>
      <c r="CG59" s="123" t="n">
        <v>54</v>
      </c>
      <c r="CH59" s="135" t="n">
        <f aca="false">MIN(BZ59,CB59,CD59,CF59)</f>
        <v>60.222222</v>
      </c>
      <c r="CI59" s="135" t="n">
        <f aca="false">AVERAGE(BZ59,CB59,CD59,CF59)</f>
        <v>66.674603</v>
      </c>
      <c r="CJ59" s="135" t="n">
        <f aca="false">MAX(BZ59,CB59,CD59,CF59)</f>
        <v>73.4</v>
      </c>
      <c r="CL59" s="123" t="n">
        <v>55</v>
      </c>
      <c r="CM59" s="123" t="n">
        <v>136.5</v>
      </c>
      <c r="CN59" s="123" t="n">
        <f aca="false">AVERAGE(CM59,CO59)</f>
        <v>152.625</v>
      </c>
      <c r="CO59" s="123" t="n">
        <v>168.75</v>
      </c>
    </row>
    <row r="60" customFormat="false" ht="15" hidden="false" customHeight="false" outlineLevel="0" collapsed="false">
      <c r="B60" s="116" t="n">
        <v>56</v>
      </c>
      <c r="C60" s="91" t="n">
        <v>168.081</v>
      </c>
      <c r="D60" s="92" t="n">
        <v>247.043</v>
      </c>
      <c r="E60" s="117" t="n">
        <v>5.78395078008835</v>
      </c>
      <c r="F60" s="117" t="n">
        <v>71.9</v>
      </c>
      <c r="H60" s="116" t="n">
        <v>56</v>
      </c>
      <c r="I60" s="91" t="n">
        <v>55.6744</v>
      </c>
      <c r="J60" s="118" t="n">
        <v>0.28</v>
      </c>
      <c r="K60" s="119" t="n">
        <v>-43.4249999999992</v>
      </c>
      <c r="M60" s="120" t="n">
        <v>56</v>
      </c>
      <c r="N60" s="121" t="n">
        <v>230.777</v>
      </c>
      <c r="O60" s="91" t="n">
        <v>171.817</v>
      </c>
      <c r="Q60" s="136" t="n">
        <v>15.1</v>
      </c>
      <c r="R60" s="122"/>
      <c r="S60" s="122"/>
      <c r="T60" s="122"/>
      <c r="U60" s="136" t="n">
        <v>-14</v>
      </c>
      <c r="V60" s="119" t="n">
        <v>15.1</v>
      </c>
      <c r="W60" s="119" t="n">
        <v>-19</v>
      </c>
      <c r="AC60" s="125" t="n">
        <v>56</v>
      </c>
      <c r="AD60" s="126" t="n">
        <v>76.3917</v>
      </c>
      <c r="AE60" s="126" t="n">
        <v>50.7658529999999</v>
      </c>
      <c r="AF60" s="126" t="n">
        <v>57.6082380000001</v>
      </c>
      <c r="AH60" s="123" t="n">
        <v>14.8</v>
      </c>
      <c r="AI60" s="122" t="n">
        <v>7.51</v>
      </c>
      <c r="AJ60" s="122" t="n">
        <v>18.49</v>
      </c>
      <c r="AK60" s="122" t="n">
        <v>4.31</v>
      </c>
      <c r="AL60" s="123" t="n">
        <v>7.67</v>
      </c>
      <c r="AM60" s="123" t="n">
        <v>17.47</v>
      </c>
      <c r="AN60" s="123" t="n">
        <v>3.11</v>
      </c>
      <c r="BO60" s="130" t="n">
        <v>0.056</v>
      </c>
      <c r="BP60" s="117" t="n">
        <v>-74.6666666666666</v>
      </c>
      <c r="BR60" s="131" t="n">
        <v>0.28</v>
      </c>
      <c r="BS60" s="132" t="n">
        <v>-43.4249999999992</v>
      </c>
      <c r="BV60" s="133" t="n">
        <f aca="false">AD60-AE60</f>
        <v>25.6258470000001</v>
      </c>
      <c r="BW60" s="134" t="n">
        <f aca="false">AD60+AF60</f>
        <v>133.999938</v>
      </c>
      <c r="BY60" s="112" t="n">
        <v>55</v>
      </c>
      <c r="BZ60" s="113" t="n">
        <v>78</v>
      </c>
      <c r="CA60" s="112" t="n">
        <v>55</v>
      </c>
      <c r="CB60" s="113" t="n">
        <v>66.285714</v>
      </c>
      <c r="CC60" s="112" t="n">
        <v>55</v>
      </c>
      <c r="CD60" s="113" t="n">
        <v>60</v>
      </c>
      <c r="CE60" s="112" t="n">
        <v>55</v>
      </c>
      <c r="CF60" s="113" t="n">
        <v>68.666667</v>
      </c>
      <c r="CG60" s="123" t="n">
        <v>55</v>
      </c>
      <c r="CH60" s="135" t="n">
        <f aca="false">MIN(BZ60,CB60,CD60,CF60)</f>
        <v>60</v>
      </c>
      <c r="CI60" s="135" t="n">
        <f aca="false">AVERAGE(BZ60,CB60,CD60,CF60)</f>
        <v>68.23809525</v>
      </c>
      <c r="CJ60" s="135" t="n">
        <f aca="false">MAX(BZ60,CB60,CD60,CF60)</f>
        <v>78</v>
      </c>
      <c r="CL60" s="123" t="n">
        <v>56</v>
      </c>
      <c r="CM60" s="123" t="n">
        <v>141.8</v>
      </c>
      <c r="CN60" s="123" t="n">
        <f aca="false">AVERAGE(CM60,CO60)</f>
        <v>158.15</v>
      </c>
      <c r="CO60" s="123" t="n">
        <v>174.5</v>
      </c>
    </row>
    <row r="61" customFormat="false" ht="15" hidden="false" customHeight="false" outlineLevel="0" collapsed="false">
      <c r="B61" s="116" t="n">
        <v>57</v>
      </c>
      <c r="C61" s="91" t="n">
        <v>159.29</v>
      </c>
      <c r="D61" s="92" t="n">
        <v>245.555</v>
      </c>
      <c r="E61" s="117" t="n">
        <v>5.90285582129279</v>
      </c>
      <c r="F61" s="117" t="n">
        <v>-32.27</v>
      </c>
      <c r="H61" s="116" t="n">
        <v>57</v>
      </c>
      <c r="I61" s="91" t="n">
        <v>48.6568</v>
      </c>
      <c r="J61" s="118" t="n">
        <v>0.285</v>
      </c>
      <c r="K61" s="119" t="n">
        <v>-39.3250000000012</v>
      </c>
      <c r="M61" s="120" t="n">
        <v>57</v>
      </c>
      <c r="N61" s="121" t="n">
        <v>225.13</v>
      </c>
      <c r="O61" s="91" t="n">
        <v>166.97</v>
      </c>
      <c r="Q61" s="136" t="n">
        <v>15.2</v>
      </c>
      <c r="R61" s="122"/>
      <c r="S61" s="122"/>
      <c r="T61" s="122"/>
      <c r="U61" s="136" t="n">
        <v>-16</v>
      </c>
      <c r="V61" s="119" t="n">
        <v>15.2</v>
      </c>
      <c r="W61" s="119" t="n">
        <v>-19</v>
      </c>
      <c r="AC61" s="125" t="n">
        <v>57</v>
      </c>
      <c r="AD61" s="126" t="n">
        <v>79.8167</v>
      </c>
      <c r="AE61" s="126" t="n">
        <v>52.4487630000002</v>
      </c>
      <c r="AF61" s="126" t="n">
        <v>58.9619490000003</v>
      </c>
      <c r="AH61" s="123" t="n">
        <v>14.9</v>
      </c>
      <c r="AI61" s="122" t="n">
        <v>5.16</v>
      </c>
      <c r="AJ61" s="122" t="n">
        <v>17.38</v>
      </c>
      <c r="AK61" s="122" t="n">
        <v>1.1</v>
      </c>
      <c r="AL61" s="123" t="n">
        <v>7.38</v>
      </c>
      <c r="AM61" s="123" t="n">
        <v>17.2</v>
      </c>
      <c r="AN61" s="123" t="n">
        <v>2.71</v>
      </c>
      <c r="BO61" s="130" t="n">
        <v>0.057</v>
      </c>
      <c r="BP61" s="117" t="n">
        <v>-80</v>
      </c>
      <c r="BR61" s="131" t="n">
        <v>0.285</v>
      </c>
      <c r="BS61" s="132" t="n">
        <v>-39.3250000000012</v>
      </c>
      <c r="BV61" s="133" t="n">
        <f aca="false">AD61-AE61</f>
        <v>27.3679369999998</v>
      </c>
      <c r="BW61" s="134" t="n">
        <f aca="false">AD61+AF61</f>
        <v>138.778649</v>
      </c>
      <c r="BY61" s="112" t="n">
        <v>56</v>
      </c>
      <c r="BZ61" s="113" t="n">
        <v>82.6</v>
      </c>
      <c r="CA61" s="112" t="n">
        <v>56</v>
      </c>
      <c r="CB61" s="113" t="n">
        <v>65.428571</v>
      </c>
      <c r="CC61" s="112" t="n">
        <v>56</v>
      </c>
      <c r="CD61" s="113" t="n">
        <v>62.5</v>
      </c>
      <c r="CE61" s="112" t="n">
        <v>56</v>
      </c>
      <c r="CF61" s="113" t="n">
        <v>71.4</v>
      </c>
      <c r="CG61" s="123" t="n">
        <v>56</v>
      </c>
      <c r="CH61" s="135" t="n">
        <f aca="false">MIN(BZ61,CB61,CD61,CF61)</f>
        <v>62.5</v>
      </c>
      <c r="CI61" s="135" t="n">
        <f aca="false">AVERAGE(BZ61,CB61,CD61,CF61)</f>
        <v>70.48214275</v>
      </c>
      <c r="CJ61" s="135" t="n">
        <f aca="false">MAX(BZ61,CB61,CD61,CF61)</f>
        <v>82.6</v>
      </c>
      <c r="CL61" s="123" t="n">
        <v>57</v>
      </c>
      <c r="CM61" s="123" t="n">
        <v>147.1</v>
      </c>
      <c r="CN61" s="123" t="n">
        <f aca="false">AVERAGE(CM61,CO61)</f>
        <v>163.675</v>
      </c>
      <c r="CO61" s="123" t="n">
        <v>180.25</v>
      </c>
    </row>
    <row r="62" customFormat="false" ht="15" hidden="false" customHeight="false" outlineLevel="0" collapsed="false">
      <c r="B62" s="116" t="n">
        <v>58</v>
      </c>
      <c r="C62" s="91" t="n">
        <v>155.858</v>
      </c>
      <c r="D62" s="92" t="n">
        <v>240.44</v>
      </c>
      <c r="E62" s="117" t="n">
        <v>5.935284468894</v>
      </c>
      <c r="F62" s="117" t="n">
        <v>-38.13</v>
      </c>
      <c r="H62" s="116" t="n">
        <v>58</v>
      </c>
      <c r="I62" s="91" t="n">
        <v>43.9204</v>
      </c>
      <c r="J62" s="118" t="n">
        <v>0.29</v>
      </c>
      <c r="K62" s="119" t="n">
        <v>-39.4562500000003</v>
      </c>
      <c r="M62" s="120" t="n">
        <v>58</v>
      </c>
      <c r="N62" s="121" t="n">
        <v>221.696</v>
      </c>
      <c r="O62" s="91" t="n">
        <v>163.446</v>
      </c>
      <c r="Q62" s="136" t="n">
        <v>15.3</v>
      </c>
      <c r="R62" s="122"/>
      <c r="S62" s="122"/>
      <c r="T62" s="122"/>
      <c r="U62" s="136" t="n">
        <v>-14</v>
      </c>
      <c r="V62" s="119" t="n">
        <v>15.2</v>
      </c>
      <c r="W62" s="119" t="n">
        <v>-17</v>
      </c>
      <c r="AC62" s="125" t="n">
        <v>58</v>
      </c>
      <c r="AD62" s="126" t="n">
        <v>84.3167</v>
      </c>
      <c r="AE62" s="126" t="n">
        <v>54.267051</v>
      </c>
      <c r="AF62" s="126" t="n">
        <v>60.1563390000001</v>
      </c>
      <c r="AH62" s="123" t="n">
        <v>15</v>
      </c>
      <c r="AI62" s="122" t="n">
        <v>2.6</v>
      </c>
      <c r="AJ62" s="122" t="n">
        <v>16.28</v>
      </c>
      <c r="AK62" s="122" t="n">
        <v>-2.95</v>
      </c>
      <c r="AL62" s="123" t="n">
        <v>7.05</v>
      </c>
      <c r="AM62" s="123" t="n">
        <v>16.85</v>
      </c>
      <c r="AN62" s="123" t="n">
        <v>2.26</v>
      </c>
      <c r="BO62" s="130" t="n">
        <v>0.058</v>
      </c>
      <c r="BP62" s="117" t="n">
        <v>-84</v>
      </c>
      <c r="BR62" s="131" t="n">
        <v>0.29</v>
      </c>
      <c r="BS62" s="132" t="n">
        <v>-39.4562500000003</v>
      </c>
      <c r="BV62" s="133" t="n">
        <f aca="false">AD62-AE62</f>
        <v>30.049649</v>
      </c>
      <c r="BW62" s="134" t="n">
        <f aca="false">AD62+AF62</f>
        <v>144.473039</v>
      </c>
      <c r="BY62" s="112" t="n">
        <v>57</v>
      </c>
      <c r="BZ62" s="113" t="n">
        <v>87.2</v>
      </c>
      <c r="CA62" s="112" t="n">
        <v>57</v>
      </c>
      <c r="CB62" s="113" t="n">
        <v>64.571429</v>
      </c>
      <c r="CC62" s="112" t="n">
        <v>57</v>
      </c>
      <c r="CD62" s="113" t="n">
        <v>65</v>
      </c>
      <c r="CE62" s="112" t="n">
        <v>57</v>
      </c>
      <c r="CF62" s="113" t="n">
        <v>74.133333</v>
      </c>
      <c r="CG62" s="123" t="n">
        <v>57</v>
      </c>
      <c r="CH62" s="135" t="n">
        <f aca="false">MIN(BZ62,CB62,CD62,CF62)</f>
        <v>64.571429</v>
      </c>
      <c r="CI62" s="135" t="n">
        <f aca="false">AVERAGE(BZ62,CB62,CD62,CF62)</f>
        <v>72.7261905</v>
      </c>
      <c r="CJ62" s="135" t="n">
        <f aca="false">MAX(BZ62,CB62,CD62,CF62)</f>
        <v>87.2</v>
      </c>
      <c r="CL62" s="123" t="n">
        <v>58</v>
      </c>
      <c r="CM62" s="123" t="n">
        <v>152.4</v>
      </c>
      <c r="CN62" s="123" t="n">
        <f aca="false">AVERAGE(CM62,CO62)</f>
        <v>169.2</v>
      </c>
      <c r="CO62" s="123" t="n">
        <v>186</v>
      </c>
    </row>
    <row r="63" customFormat="false" ht="15" hidden="false" customHeight="false" outlineLevel="0" collapsed="false">
      <c r="B63" s="116" t="n">
        <v>59</v>
      </c>
      <c r="C63" s="91" t="n">
        <v>159.023</v>
      </c>
      <c r="D63" s="92" t="n">
        <v>232.129</v>
      </c>
      <c r="E63" s="117" t="n">
        <v>6.04337996089804</v>
      </c>
      <c r="F63" s="117" t="n">
        <v>-42.81</v>
      </c>
      <c r="H63" s="116" t="n">
        <v>59</v>
      </c>
      <c r="I63" s="91" t="n">
        <v>42.4964</v>
      </c>
      <c r="J63" s="118" t="n">
        <v>0.295</v>
      </c>
      <c r="K63" s="119" t="n">
        <v>-55.7900552486185</v>
      </c>
      <c r="M63" s="120" t="n">
        <v>59</v>
      </c>
      <c r="N63" s="121" t="n">
        <v>218.365</v>
      </c>
      <c r="O63" s="91" t="n">
        <v>161.255</v>
      </c>
      <c r="Q63" s="136" t="n">
        <v>15.4</v>
      </c>
      <c r="R63" s="122"/>
      <c r="S63" s="122"/>
      <c r="T63" s="122"/>
      <c r="U63" s="136" t="n">
        <v>-3</v>
      </c>
      <c r="V63" s="119" t="n">
        <v>15.3</v>
      </c>
      <c r="W63" s="119" t="n">
        <v>-10</v>
      </c>
      <c r="AC63" s="125" t="n">
        <v>59</v>
      </c>
      <c r="AD63" s="126" t="n">
        <v>89.2417</v>
      </c>
      <c r="AE63" s="126" t="n">
        <v>55.4462609999998</v>
      </c>
      <c r="AF63" s="126" t="n">
        <v>59.7179820000002</v>
      </c>
      <c r="AH63" s="123" t="n">
        <v>15.1</v>
      </c>
      <c r="AI63" s="122" t="n">
        <v>0.42</v>
      </c>
      <c r="AJ63" s="122" t="n">
        <v>15.18</v>
      </c>
      <c r="AK63" s="122" t="n">
        <v>-6.51</v>
      </c>
      <c r="AL63" s="123" t="n">
        <v>6.69</v>
      </c>
      <c r="AM63" s="123" t="n">
        <v>16.44</v>
      </c>
      <c r="AN63" s="123" t="n">
        <v>1.79</v>
      </c>
      <c r="BO63" s="130" t="n">
        <v>0.059</v>
      </c>
      <c r="BP63" s="117" t="n">
        <v>-80</v>
      </c>
      <c r="BR63" s="131" t="n">
        <v>0.295</v>
      </c>
      <c r="BS63" s="132" t="n">
        <v>-55.7900552486185</v>
      </c>
      <c r="BV63" s="133" t="n">
        <f aca="false">AD63-AE63</f>
        <v>33.7954390000002</v>
      </c>
      <c r="BW63" s="134" t="n">
        <f aca="false">AD63+AF63</f>
        <v>148.959682</v>
      </c>
      <c r="BY63" s="112" t="n">
        <v>58</v>
      </c>
      <c r="BZ63" s="113" t="n">
        <v>91.8</v>
      </c>
      <c r="CA63" s="112" t="n">
        <v>58</v>
      </c>
      <c r="CB63" s="113" t="n">
        <v>63.714286</v>
      </c>
      <c r="CC63" s="112" t="n">
        <v>58</v>
      </c>
      <c r="CD63" s="113" t="n">
        <v>67.5</v>
      </c>
      <c r="CE63" s="112" t="n">
        <v>58</v>
      </c>
      <c r="CF63" s="113" t="n">
        <v>76.866667</v>
      </c>
      <c r="CG63" s="123" t="n">
        <v>58</v>
      </c>
      <c r="CH63" s="135" t="n">
        <f aca="false">MIN(BZ63,CB63,CD63,CF63)</f>
        <v>63.714286</v>
      </c>
      <c r="CI63" s="135" t="n">
        <f aca="false">AVERAGE(BZ63,CB63,CD63,CF63)</f>
        <v>74.97023825</v>
      </c>
      <c r="CJ63" s="135" t="n">
        <f aca="false">MAX(BZ63,CB63,CD63,CF63)</f>
        <v>91.8</v>
      </c>
      <c r="CL63" s="123" t="n">
        <v>59</v>
      </c>
      <c r="CM63" s="123" t="n">
        <v>157.7</v>
      </c>
      <c r="CN63" s="123" t="n">
        <f aca="false">AVERAGE(CM63,CO63)</f>
        <v>174.725</v>
      </c>
      <c r="CO63" s="123" t="n">
        <v>191.75</v>
      </c>
    </row>
    <row r="64" customFormat="false" ht="15" hidden="false" customHeight="false" outlineLevel="0" collapsed="false">
      <c r="B64" s="116" t="n">
        <v>60</v>
      </c>
      <c r="C64" s="91" t="n">
        <v>169.607</v>
      </c>
      <c r="D64" s="92" t="n">
        <v>223.199</v>
      </c>
      <c r="E64" s="117" t="n">
        <v>6.1947136497037</v>
      </c>
      <c r="F64" s="117" t="n">
        <v>-36.23</v>
      </c>
      <c r="H64" s="116" t="n">
        <v>60</v>
      </c>
      <c r="I64" s="91" t="n">
        <v>43.1153</v>
      </c>
      <c r="J64" s="118" t="n">
        <v>0.3</v>
      </c>
      <c r="K64" s="119" t="n">
        <v>-45.8035842293904</v>
      </c>
      <c r="M64" s="120" t="n">
        <v>60</v>
      </c>
      <c r="N64" s="121" t="n">
        <v>212.68</v>
      </c>
      <c r="O64" s="91" t="n">
        <v>157.5</v>
      </c>
      <c r="Q64" s="136" t="n">
        <v>15.5</v>
      </c>
      <c r="R64" s="122"/>
      <c r="S64" s="122"/>
      <c r="T64" s="122"/>
      <c r="U64" s="136" t="n">
        <v>3</v>
      </c>
      <c r="V64" s="119" t="n">
        <v>15.4</v>
      </c>
      <c r="W64" s="119" t="n">
        <v>0</v>
      </c>
      <c r="AC64" s="125" t="n">
        <v>60</v>
      </c>
      <c r="AD64" s="126" t="n">
        <v>94.6667</v>
      </c>
      <c r="AE64" s="126" t="n">
        <v>57.8363520000003</v>
      </c>
      <c r="AF64" s="126" t="n">
        <v>60.3941819999999</v>
      </c>
      <c r="AH64" s="123" t="n">
        <v>15.2</v>
      </c>
      <c r="AI64" s="122" t="n">
        <v>-0.73</v>
      </c>
      <c r="AJ64" s="122" t="n">
        <v>14.1</v>
      </c>
      <c r="AK64" s="122" t="n">
        <v>-8.19</v>
      </c>
      <c r="AL64" s="123" t="n">
        <v>6.29</v>
      </c>
      <c r="AM64" s="123" t="n">
        <v>15.96</v>
      </c>
      <c r="AN64" s="123" t="n">
        <v>1.3</v>
      </c>
      <c r="BO64" s="130" t="n">
        <v>0.06</v>
      </c>
      <c r="BP64" s="117" t="n">
        <v>-91.3333333333333</v>
      </c>
      <c r="BR64" s="131" t="n">
        <v>0.3</v>
      </c>
      <c r="BS64" s="132" t="n">
        <v>-45.8035842293904</v>
      </c>
      <c r="BV64" s="133" t="n">
        <f aca="false">AD64-AE64</f>
        <v>36.8303479999997</v>
      </c>
      <c r="BW64" s="134" t="n">
        <f aca="false">AD64+AF64</f>
        <v>155.060882</v>
      </c>
      <c r="BY64" s="112" t="n">
        <v>59</v>
      </c>
      <c r="BZ64" s="113" t="n">
        <v>96.4</v>
      </c>
      <c r="CA64" s="112" t="n">
        <v>59</v>
      </c>
      <c r="CB64" s="113" t="n">
        <v>62.857143</v>
      </c>
      <c r="CC64" s="112" t="n">
        <v>59</v>
      </c>
      <c r="CD64" s="113" t="n">
        <v>70</v>
      </c>
      <c r="CE64" s="112" t="n">
        <v>59</v>
      </c>
      <c r="CF64" s="113" t="n">
        <v>79.6</v>
      </c>
      <c r="CG64" s="123" t="n">
        <v>59</v>
      </c>
      <c r="CH64" s="135" t="n">
        <f aca="false">MIN(BZ64,CB64,CD64,CF64)</f>
        <v>62.857143</v>
      </c>
      <c r="CI64" s="135" t="n">
        <f aca="false">AVERAGE(BZ64,CB64,CD64,CF64)</f>
        <v>77.21428575</v>
      </c>
      <c r="CJ64" s="135" t="n">
        <f aca="false">MAX(BZ64,CB64,CD64,CF64)</f>
        <v>96.4</v>
      </c>
      <c r="CL64" s="123" t="n">
        <v>60</v>
      </c>
      <c r="CM64" s="123" t="n">
        <v>163</v>
      </c>
      <c r="CN64" s="123" t="n">
        <f aca="false">AVERAGE(CM64,CO64)</f>
        <v>180.25</v>
      </c>
      <c r="CO64" s="123" t="n">
        <v>197.5</v>
      </c>
    </row>
    <row r="65" customFormat="false" ht="15" hidden="false" customHeight="false" outlineLevel="0" collapsed="false">
      <c r="B65" s="116" t="n">
        <v>61</v>
      </c>
      <c r="C65" s="91" t="n">
        <v>182.865</v>
      </c>
      <c r="D65" s="92" t="n">
        <v>216.889</v>
      </c>
      <c r="E65" s="117" t="n">
        <v>6.22714229730491</v>
      </c>
      <c r="F65" s="117" t="n">
        <v>-28.23</v>
      </c>
      <c r="H65" s="116" t="n">
        <v>61</v>
      </c>
      <c r="I65" s="91" t="n">
        <v>43.6304</v>
      </c>
      <c r="J65" s="118" t="n">
        <v>0.305</v>
      </c>
      <c r="K65" s="119" t="n">
        <v>-39.7333333333332</v>
      </c>
      <c r="M65" s="120" t="n">
        <v>61</v>
      </c>
      <c r="N65" s="121" t="n">
        <v>210.218</v>
      </c>
      <c r="O65" s="91" t="n">
        <v>153.538</v>
      </c>
      <c r="Q65" s="136" t="n">
        <v>15.6</v>
      </c>
      <c r="R65" s="122" t="n">
        <v>0.6</v>
      </c>
      <c r="S65" s="122" t="n">
        <v>4.5</v>
      </c>
      <c r="T65" s="122" t="n">
        <v>11</v>
      </c>
      <c r="U65" s="136" t="n">
        <v>4.5</v>
      </c>
      <c r="V65" s="119" t="n">
        <v>15.5</v>
      </c>
      <c r="W65" s="119" t="n">
        <v>5.7753305</v>
      </c>
      <c r="AC65" s="125" t="n">
        <v>61</v>
      </c>
      <c r="AD65" s="126" t="n">
        <v>98.9917</v>
      </c>
      <c r="AE65" s="126" t="n">
        <v>59.1917879999996</v>
      </c>
      <c r="AF65" s="126" t="n">
        <v>65.1628410000001</v>
      </c>
      <c r="AH65" s="123" t="n">
        <v>15.3</v>
      </c>
      <c r="AI65" s="122" t="n">
        <v>-0.57</v>
      </c>
      <c r="AJ65" s="122" t="n">
        <v>13.07</v>
      </c>
      <c r="AK65" s="122" t="n">
        <v>-7.45</v>
      </c>
      <c r="AL65" s="123" t="n">
        <v>5.86</v>
      </c>
      <c r="AM65" s="123" t="n">
        <v>15.44</v>
      </c>
      <c r="AN65" s="123" t="n">
        <v>0.81</v>
      </c>
      <c r="BO65" s="130" t="n">
        <v>0.061</v>
      </c>
      <c r="BP65" s="117" t="n">
        <v>-85.3333333333333</v>
      </c>
      <c r="BR65" s="131" t="n">
        <v>0.305</v>
      </c>
      <c r="BS65" s="132" t="n">
        <v>-39.7333333333332</v>
      </c>
      <c r="BV65" s="133" t="n">
        <f aca="false">AD65-AE65</f>
        <v>39.7999120000005</v>
      </c>
      <c r="BW65" s="134" t="n">
        <f aca="false">AD65+AF65</f>
        <v>164.154541</v>
      </c>
      <c r="BY65" s="112" t="n">
        <v>60</v>
      </c>
      <c r="BZ65" s="113" t="n">
        <v>101</v>
      </c>
      <c r="CA65" s="112" t="n">
        <v>60</v>
      </c>
      <c r="CB65" s="113" t="n">
        <v>62</v>
      </c>
      <c r="CC65" s="112" t="n">
        <v>60</v>
      </c>
      <c r="CD65" s="113" t="n">
        <v>69.75</v>
      </c>
      <c r="CE65" s="112" t="n">
        <v>60</v>
      </c>
      <c r="CF65" s="113" t="n">
        <v>82.333333</v>
      </c>
      <c r="CG65" s="123" t="n">
        <v>60</v>
      </c>
      <c r="CH65" s="135" t="n">
        <f aca="false">MIN(BZ65,CB65,CD65,CF65)</f>
        <v>62</v>
      </c>
      <c r="CI65" s="135" t="n">
        <f aca="false">AVERAGE(BZ65,CB65,CD65,CF65)</f>
        <v>78.77083325</v>
      </c>
      <c r="CJ65" s="135" t="n">
        <f aca="false">MAX(BZ65,CB65,CD65,CF65)</f>
        <v>101</v>
      </c>
      <c r="CL65" s="123" t="n">
        <v>61</v>
      </c>
      <c r="CM65" s="123" t="n">
        <v>169.25</v>
      </c>
      <c r="CN65" s="123" t="n">
        <f aca="false">AVERAGE(CM65,CO65)</f>
        <v>186.3</v>
      </c>
      <c r="CO65" s="123" t="n">
        <v>203.35</v>
      </c>
    </row>
    <row r="66" customFormat="false" ht="15" hidden="false" customHeight="false" outlineLevel="0" collapsed="false">
      <c r="B66" s="116" t="n">
        <v>62</v>
      </c>
      <c r="C66" s="91" t="n">
        <v>192.69</v>
      </c>
      <c r="D66" s="92" t="n">
        <v>214.828</v>
      </c>
      <c r="E66" s="117" t="n">
        <v>6.24876139570572</v>
      </c>
      <c r="F66" s="117" t="n">
        <v>28.5</v>
      </c>
      <c r="H66" s="116" t="n">
        <v>62</v>
      </c>
      <c r="I66" s="91" t="n">
        <v>42.5981</v>
      </c>
      <c r="J66" s="118" t="n">
        <v>0.31</v>
      </c>
      <c r="K66" s="119" t="n">
        <v>-34.7878787878789</v>
      </c>
      <c r="M66" s="120" t="n">
        <v>62</v>
      </c>
      <c r="N66" s="121" t="n">
        <v>208.252</v>
      </c>
      <c r="O66" s="91" t="n">
        <v>150.292</v>
      </c>
      <c r="Q66" s="136" t="n">
        <v>15.7</v>
      </c>
      <c r="R66" s="122" t="n">
        <v>2.1</v>
      </c>
      <c r="S66" s="122" t="n">
        <v>4.8</v>
      </c>
      <c r="T66" s="122" t="n">
        <v>9.8</v>
      </c>
      <c r="U66" s="136" t="n">
        <v>4.8</v>
      </c>
      <c r="V66" s="119" t="n">
        <v>15.6</v>
      </c>
      <c r="W66" s="119" t="n">
        <v>5.952355</v>
      </c>
      <c r="AC66" s="125" t="n">
        <v>62</v>
      </c>
      <c r="AD66" s="126" t="n">
        <v>103.6167</v>
      </c>
      <c r="AE66" s="126" t="n">
        <v>60.4393769999997</v>
      </c>
      <c r="AF66" s="126" t="n">
        <v>68.5074090000002</v>
      </c>
      <c r="AH66" s="123" t="n">
        <v>15.4</v>
      </c>
      <c r="AI66" s="122" t="n">
        <v>0.7</v>
      </c>
      <c r="AJ66" s="122" t="n">
        <v>12.15</v>
      </c>
      <c r="AK66" s="122" t="n">
        <v>-4.85</v>
      </c>
      <c r="AL66" s="123" t="n">
        <v>5.42</v>
      </c>
      <c r="AM66" s="123" t="n">
        <v>14.86</v>
      </c>
      <c r="AN66" s="123" t="n">
        <v>0.32</v>
      </c>
      <c r="BO66" s="130" t="n">
        <v>0.062</v>
      </c>
      <c r="BP66" s="117" t="n">
        <v>-91.3333333333333</v>
      </c>
      <c r="BR66" s="131" t="n">
        <v>0.31</v>
      </c>
      <c r="BS66" s="132" t="n">
        <v>-34.7878787878789</v>
      </c>
      <c r="BV66" s="133" t="n">
        <f aca="false">AD66-AE66</f>
        <v>43.1773230000003</v>
      </c>
      <c r="BW66" s="134" t="n">
        <f aca="false">AD66+AF66</f>
        <v>172.124109</v>
      </c>
      <c r="BY66" s="112" t="n">
        <v>61</v>
      </c>
      <c r="BZ66" s="113" t="n">
        <v>98.9</v>
      </c>
      <c r="CA66" s="112" t="n">
        <v>61</v>
      </c>
      <c r="CB66" s="113" t="n">
        <v>76.8</v>
      </c>
      <c r="CC66" s="112" t="n">
        <v>61</v>
      </c>
      <c r="CD66" s="113" t="n">
        <v>69.5</v>
      </c>
      <c r="CE66" s="112" t="n">
        <v>61</v>
      </c>
      <c r="CF66" s="113" t="n">
        <v>85.066667</v>
      </c>
      <c r="CG66" s="123" t="n">
        <v>61</v>
      </c>
      <c r="CH66" s="135" t="n">
        <f aca="false">MIN(BZ66,CB66,CD66,CF66)</f>
        <v>69.5</v>
      </c>
      <c r="CI66" s="135" t="n">
        <f aca="false">AVERAGE(BZ66,CB66,CD66,CF66)</f>
        <v>82.56666675</v>
      </c>
      <c r="CJ66" s="135" t="n">
        <f aca="false">MAX(BZ66,CB66,CD66,CF66)</f>
        <v>98.9</v>
      </c>
      <c r="CL66" s="123" t="n">
        <v>62</v>
      </c>
      <c r="CM66" s="123" t="n">
        <v>175.5</v>
      </c>
      <c r="CN66" s="123" t="n">
        <f aca="false">AVERAGE(CM66,CO66)</f>
        <v>192.35</v>
      </c>
      <c r="CO66" s="123" t="n">
        <v>209.2</v>
      </c>
    </row>
    <row r="67" customFormat="false" ht="15" hidden="false" customHeight="false" outlineLevel="0" collapsed="false">
      <c r="B67" s="116" t="n">
        <v>63</v>
      </c>
      <c r="C67" s="91" t="n">
        <v>197.392</v>
      </c>
      <c r="D67" s="92" t="n">
        <v>216.804</v>
      </c>
      <c r="E67" s="117" t="n">
        <v>6.41090463371178</v>
      </c>
      <c r="F67" s="117" t="n">
        <v>34.31</v>
      </c>
      <c r="H67" s="116" t="n">
        <v>63</v>
      </c>
      <c r="I67" s="91" t="n">
        <v>39.9917</v>
      </c>
      <c r="J67" s="118" t="n">
        <v>0.315</v>
      </c>
      <c r="K67" s="119" t="n">
        <v>-22.9999999999992</v>
      </c>
      <c r="M67" s="120" t="n">
        <v>63</v>
      </c>
      <c r="N67" s="121" t="n">
        <v>206.444</v>
      </c>
      <c r="O67" s="91" t="n">
        <v>145.454</v>
      </c>
      <c r="Q67" s="136" t="n">
        <v>15.8</v>
      </c>
      <c r="R67" s="122" t="n">
        <v>6.9</v>
      </c>
      <c r="S67" s="122" t="n">
        <v>8.2</v>
      </c>
      <c r="T67" s="122" t="n">
        <v>10.3</v>
      </c>
      <c r="U67" s="136" t="n">
        <v>8.2</v>
      </c>
      <c r="V67" s="119" t="n">
        <v>15.7</v>
      </c>
      <c r="W67" s="119" t="n">
        <v>8.59159</v>
      </c>
      <c r="AC67" s="125" t="n">
        <v>63</v>
      </c>
      <c r="AD67" s="126" t="n">
        <v>109.2667</v>
      </c>
      <c r="AE67" s="126" t="n">
        <v>62.2735349999996</v>
      </c>
      <c r="AF67" s="126" t="n">
        <v>71.0531640000005</v>
      </c>
      <c r="AH67" s="123" t="n">
        <v>15.5</v>
      </c>
      <c r="AI67" s="122" t="n">
        <v>2.5</v>
      </c>
      <c r="AJ67" s="122" t="n">
        <v>11.38</v>
      </c>
      <c r="AK67" s="122" t="n">
        <v>-1.57</v>
      </c>
      <c r="AL67" s="123" t="n">
        <v>4.96</v>
      </c>
      <c r="AM67" s="123" t="n">
        <v>14.25</v>
      </c>
      <c r="AN67" s="123" t="n">
        <v>-0.15</v>
      </c>
      <c r="BO67" s="130" t="n">
        <v>0.063</v>
      </c>
      <c r="BP67" s="117" t="n">
        <v>-86.6666666666667</v>
      </c>
      <c r="BR67" s="131" t="n">
        <v>0.315</v>
      </c>
      <c r="BS67" s="132" t="n">
        <v>-22.9999999999992</v>
      </c>
      <c r="BV67" s="133" t="n">
        <f aca="false">AD67-AE67</f>
        <v>46.9931650000004</v>
      </c>
      <c r="BW67" s="134" t="n">
        <f aca="false">AD67+AF67</f>
        <v>180.319864</v>
      </c>
      <c r="BY67" s="112" t="n">
        <v>62</v>
      </c>
      <c r="BZ67" s="113" t="n">
        <v>96.8</v>
      </c>
      <c r="CA67" s="112" t="n">
        <v>62</v>
      </c>
      <c r="CB67" s="113" t="n">
        <v>91.6</v>
      </c>
      <c r="CC67" s="112" t="n">
        <v>62</v>
      </c>
      <c r="CD67" s="113" t="n">
        <v>69.25</v>
      </c>
      <c r="CE67" s="112" t="n">
        <v>62</v>
      </c>
      <c r="CF67" s="113" t="n">
        <v>87.8</v>
      </c>
      <c r="CG67" s="123" t="n">
        <v>62</v>
      </c>
      <c r="CH67" s="135" t="n">
        <f aca="false">MIN(BZ67,CB67,CD67,CF67)</f>
        <v>69.25</v>
      </c>
      <c r="CI67" s="135" t="n">
        <f aca="false">AVERAGE(BZ67,CB67,CD67,CF67)</f>
        <v>86.3625</v>
      </c>
      <c r="CJ67" s="135" t="n">
        <f aca="false">MAX(BZ67,CB67,CD67,CF67)</f>
        <v>96.8</v>
      </c>
      <c r="CL67" s="123" t="n">
        <v>63</v>
      </c>
      <c r="CM67" s="123" t="n">
        <v>181.75</v>
      </c>
      <c r="CN67" s="123" t="n">
        <f aca="false">AVERAGE(CM67,CO67)</f>
        <v>198.4</v>
      </c>
      <c r="CO67" s="123" t="n">
        <v>215.05</v>
      </c>
    </row>
    <row r="68" customFormat="false" ht="15" hidden="false" customHeight="false" outlineLevel="0" collapsed="false">
      <c r="B68" s="116" t="n">
        <v>64</v>
      </c>
      <c r="C68" s="91" t="n">
        <v>198.089</v>
      </c>
      <c r="D68" s="92" t="n">
        <v>221.132</v>
      </c>
      <c r="E68" s="117" t="n">
        <v>6.50819057651542</v>
      </c>
      <c r="F68" s="117" t="n">
        <v>35.37</v>
      </c>
      <c r="H68" s="116" t="n">
        <v>64</v>
      </c>
      <c r="I68" s="91" t="n">
        <v>36.5437</v>
      </c>
      <c r="J68" s="118" t="n">
        <v>0.32</v>
      </c>
      <c r="K68" s="119" t="n">
        <v>-31.4393305439349</v>
      </c>
      <c r="M68" s="120" t="n">
        <v>64</v>
      </c>
      <c r="N68" s="121" t="n">
        <v>204.273</v>
      </c>
      <c r="O68" s="91" t="n">
        <v>141.053</v>
      </c>
      <c r="Q68" s="136" t="n">
        <v>15.9</v>
      </c>
      <c r="R68" s="122" t="n">
        <v>8.8</v>
      </c>
      <c r="S68" s="122" t="n">
        <v>9.5</v>
      </c>
      <c r="T68" s="122" t="n">
        <v>9.9</v>
      </c>
      <c r="U68" s="136" t="n">
        <v>9.5</v>
      </c>
      <c r="V68" s="119" t="n">
        <v>15.8</v>
      </c>
      <c r="W68" s="119" t="n">
        <v>9.340615</v>
      </c>
      <c r="AC68" s="125" t="n">
        <v>64</v>
      </c>
      <c r="AD68" s="126" t="n">
        <v>114.8417</v>
      </c>
      <c r="AE68" s="126" t="n">
        <v>63.4513649999998</v>
      </c>
      <c r="AF68" s="126" t="n">
        <v>73.6484609999999</v>
      </c>
      <c r="AH68" s="123" t="n">
        <v>15.6</v>
      </c>
      <c r="AI68" s="122" t="n">
        <v>4.24</v>
      </c>
      <c r="AJ68" s="122" t="n">
        <v>10.78</v>
      </c>
      <c r="AK68" s="122" t="n">
        <v>1.29</v>
      </c>
      <c r="AL68" s="123" t="n">
        <v>4.49</v>
      </c>
      <c r="AM68" s="123" t="n">
        <v>13.63</v>
      </c>
      <c r="AN68" s="123" t="n">
        <v>-0.6</v>
      </c>
      <c r="BO68" s="130" t="n">
        <v>0.064</v>
      </c>
      <c r="BP68" s="117" t="n">
        <v>-75.3333333333334</v>
      </c>
      <c r="BR68" s="131" t="n">
        <v>0.32</v>
      </c>
      <c r="BS68" s="132" t="n">
        <v>-31.4393305439349</v>
      </c>
      <c r="BV68" s="133" t="n">
        <f aca="false">AD68-AE68</f>
        <v>51.3903350000002</v>
      </c>
      <c r="BW68" s="134" t="n">
        <f aca="false">AD68+AF68</f>
        <v>188.490161</v>
      </c>
      <c r="BY68" s="112" t="n">
        <v>63</v>
      </c>
      <c r="BZ68" s="113" t="n">
        <v>94.7</v>
      </c>
      <c r="CA68" s="112" t="n">
        <v>63</v>
      </c>
      <c r="CB68" s="113" t="n">
        <v>106.4</v>
      </c>
      <c r="CC68" s="112" t="n">
        <v>63</v>
      </c>
      <c r="CD68" s="113" t="n">
        <v>69</v>
      </c>
      <c r="CE68" s="112" t="n">
        <v>63</v>
      </c>
      <c r="CF68" s="113" t="n">
        <v>90.533333</v>
      </c>
      <c r="CG68" s="123" t="n">
        <v>63</v>
      </c>
      <c r="CH68" s="135" t="n">
        <f aca="false">MIN(BZ68,CB68,CD68,CF68)</f>
        <v>69</v>
      </c>
      <c r="CI68" s="135" t="n">
        <f aca="false">AVERAGE(BZ68,CB68,CD68,CF68)</f>
        <v>90.15833325</v>
      </c>
      <c r="CJ68" s="135" t="n">
        <f aca="false">MAX(BZ68,CB68,CD68,CF68)</f>
        <v>106.4</v>
      </c>
      <c r="CL68" s="123" t="n">
        <v>64</v>
      </c>
      <c r="CM68" s="123" t="n">
        <v>188</v>
      </c>
      <c r="CN68" s="123" t="n">
        <f aca="false">AVERAGE(CM68,CO68)</f>
        <v>204.45</v>
      </c>
      <c r="CO68" s="123" t="n">
        <v>220.9</v>
      </c>
    </row>
    <row r="69" customFormat="false" ht="15" hidden="false" customHeight="false" outlineLevel="0" collapsed="false">
      <c r="B69" s="116" t="n">
        <v>65</v>
      </c>
      <c r="C69" s="91" t="n">
        <v>197.17</v>
      </c>
      <c r="D69" s="92" t="n">
        <v>226.751</v>
      </c>
      <c r="E69" s="117" t="n">
        <v>6.64871471612067</v>
      </c>
      <c r="F69" s="117" t="n">
        <v>29.71</v>
      </c>
      <c r="H69" s="116" t="n">
        <v>65</v>
      </c>
      <c r="I69" s="91" t="n">
        <v>33.4533</v>
      </c>
      <c r="J69" s="118" t="n">
        <v>0.325</v>
      </c>
      <c r="K69" s="119" t="n">
        <v>11.0918918918943</v>
      </c>
      <c r="M69" s="120" t="n">
        <v>65</v>
      </c>
      <c r="N69" s="121" t="n">
        <v>202.312</v>
      </c>
      <c r="O69" s="91" t="n">
        <v>137.962</v>
      </c>
      <c r="Q69" s="136" t="n">
        <v>16</v>
      </c>
      <c r="R69" s="122" t="n">
        <v>3.5</v>
      </c>
      <c r="S69" s="122" t="n">
        <v>5.7</v>
      </c>
      <c r="T69" s="122" t="n">
        <v>9.6</v>
      </c>
      <c r="U69" s="136" t="n">
        <v>5.7</v>
      </c>
      <c r="V69" s="119" t="n">
        <v>15.9</v>
      </c>
      <c r="W69" s="119" t="n">
        <v>6.54823</v>
      </c>
      <c r="AC69" s="125" t="n">
        <v>65</v>
      </c>
      <c r="AD69" s="126" t="n">
        <v>119.7167</v>
      </c>
      <c r="AE69" s="126" t="n">
        <v>64.6477559999999</v>
      </c>
      <c r="AF69" s="126" t="n">
        <v>74.9569769999997</v>
      </c>
      <c r="AH69" s="123" t="n">
        <v>15.7</v>
      </c>
      <c r="AI69" s="122" t="n">
        <v>5.42</v>
      </c>
      <c r="AJ69" s="122" t="n">
        <v>10.3</v>
      </c>
      <c r="AK69" s="122" t="n">
        <v>3.08</v>
      </c>
      <c r="AL69" s="123" t="n">
        <v>4.02</v>
      </c>
      <c r="AM69" s="123" t="n">
        <v>13</v>
      </c>
      <c r="AN69" s="123" t="n">
        <v>-1.02</v>
      </c>
      <c r="BO69" s="130" t="n">
        <v>0.065</v>
      </c>
      <c r="BP69" s="117" t="n">
        <v>-83.3333333333334</v>
      </c>
      <c r="BR69" s="131" t="n">
        <v>0.325</v>
      </c>
      <c r="BS69" s="132" t="n">
        <v>11.0918918918943</v>
      </c>
      <c r="BV69" s="133" t="n">
        <f aca="false">AD69-AE69</f>
        <v>55.0689440000001</v>
      </c>
      <c r="BW69" s="134" t="n">
        <f aca="false">AD69+AF69</f>
        <v>194.673677</v>
      </c>
      <c r="BY69" s="112" t="n">
        <v>64</v>
      </c>
      <c r="BZ69" s="113" t="n">
        <v>92.6</v>
      </c>
      <c r="CA69" s="112" t="n">
        <v>64</v>
      </c>
      <c r="CB69" s="113" t="n">
        <v>121.2</v>
      </c>
      <c r="CC69" s="112" t="n">
        <v>64</v>
      </c>
      <c r="CD69" s="113" t="n">
        <v>75.285714</v>
      </c>
      <c r="CE69" s="112" t="n">
        <v>64</v>
      </c>
      <c r="CF69" s="113" t="n">
        <v>93.266667</v>
      </c>
      <c r="CG69" s="123" t="n">
        <v>64</v>
      </c>
      <c r="CH69" s="135" t="n">
        <f aca="false">MIN(BZ69,CB69,CD69,CF69)</f>
        <v>75.285714</v>
      </c>
      <c r="CI69" s="135" t="n">
        <f aca="false">AVERAGE(BZ69,CB69,CD69,CF69)</f>
        <v>95.58809525</v>
      </c>
      <c r="CJ69" s="135" t="n">
        <f aca="false">MAX(BZ69,CB69,CD69,CF69)</f>
        <v>121.2</v>
      </c>
      <c r="CL69" s="123" t="n">
        <v>65</v>
      </c>
      <c r="CM69" s="123" t="n">
        <v>194.25</v>
      </c>
      <c r="CN69" s="123" t="n">
        <f aca="false">AVERAGE(CM69,CO69)</f>
        <v>210.5</v>
      </c>
      <c r="CO69" s="123" t="n">
        <v>226.75</v>
      </c>
    </row>
    <row r="70" customFormat="false" ht="15" hidden="false" customHeight="false" outlineLevel="0" collapsed="false">
      <c r="B70" s="116" t="n">
        <v>66</v>
      </c>
      <c r="C70" s="91" t="n">
        <v>196.725</v>
      </c>
      <c r="D70" s="92" t="n">
        <v>232.486</v>
      </c>
      <c r="E70" s="117" t="n">
        <v>6.65952426532107</v>
      </c>
      <c r="F70" s="117" t="n">
        <v>20.72</v>
      </c>
      <c r="H70" s="116" t="n">
        <v>66</v>
      </c>
      <c r="I70" s="91" t="n">
        <v>31.6118</v>
      </c>
      <c r="J70" s="118" t="n">
        <v>0.33</v>
      </c>
      <c r="K70" s="119" t="n">
        <v>-16.8153846153931</v>
      </c>
      <c r="M70" s="120" t="n">
        <v>66</v>
      </c>
      <c r="N70" s="121" t="n">
        <v>202.705</v>
      </c>
      <c r="O70" s="91" t="n">
        <v>136.305</v>
      </c>
      <c r="Q70" s="136" t="n">
        <v>16.1</v>
      </c>
      <c r="R70" s="122" t="n">
        <v>-0.9</v>
      </c>
      <c r="S70" s="122" t="n">
        <v>2.6</v>
      </c>
      <c r="T70" s="122" t="n">
        <v>6.8</v>
      </c>
      <c r="U70" s="136" t="n">
        <v>2.6</v>
      </c>
      <c r="V70" s="119" t="n">
        <v>16</v>
      </c>
      <c r="W70" s="119" t="n">
        <v>2.948138</v>
      </c>
      <c r="AC70" s="125" t="n">
        <v>66</v>
      </c>
      <c r="AD70" s="126" t="n">
        <v>123.6417</v>
      </c>
      <c r="AE70" s="126" t="n">
        <v>65.2706879999998</v>
      </c>
      <c r="AF70" s="126" t="n">
        <v>75.8258940000001</v>
      </c>
      <c r="AH70" s="123" t="n">
        <v>15.8</v>
      </c>
      <c r="AI70" s="122" t="n">
        <v>5.68</v>
      </c>
      <c r="AJ70" s="122" t="n">
        <v>9.9</v>
      </c>
      <c r="AK70" s="122" t="n">
        <v>3.4</v>
      </c>
      <c r="AL70" s="123" t="n">
        <v>3.56</v>
      </c>
      <c r="AM70" s="123" t="n">
        <v>12.39</v>
      </c>
      <c r="AN70" s="123" t="n">
        <v>-1.41</v>
      </c>
      <c r="BO70" s="130" t="n">
        <v>0.066</v>
      </c>
      <c r="BP70" s="117" t="n">
        <v>-89.3333333333334</v>
      </c>
      <c r="BR70" s="131" t="n">
        <v>0.33</v>
      </c>
      <c r="BS70" s="132" t="n">
        <v>-16.8153846153931</v>
      </c>
      <c r="BV70" s="133" t="n">
        <f aca="false">AD70-AE70</f>
        <v>58.3710120000002</v>
      </c>
      <c r="BW70" s="134" t="n">
        <f aca="false">AD70+AF70</f>
        <v>199.467594</v>
      </c>
      <c r="BY70" s="112" t="n">
        <v>65</v>
      </c>
      <c r="BZ70" s="113" t="n">
        <v>90.5</v>
      </c>
      <c r="CA70" s="112" t="n">
        <v>65</v>
      </c>
      <c r="CB70" s="113" t="n">
        <v>136</v>
      </c>
      <c r="CC70" s="112" t="n">
        <v>65</v>
      </c>
      <c r="CD70" s="113" t="n">
        <v>81.571429</v>
      </c>
      <c r="CE70" s="112" t="n">
        <v>65</v>
      </c>
      <c r="CF70" s="113" t="n">
        <v>96</v>
      </c>
      <c r="CG70" s="123" t="n">
        <v>65</v>
      </c>
      <c r="CH70" s="135" t="n">
        <f aca="false">MIN(BZ70,CB70,CD70,CF70)</f>
        <v>81.571429</v>
      </c>
      <c r="CI70" s="135" t="n">
        <f aca="false">AVERAGE(BZ70,CB70,CD70,CF70)</f>
        <v>101.01785725</v>
      </c>
      <c r="CJ70" s="135" t="n">
        <f aca="false">MAX(BZ70,CB70,CD70,CF70)</f>
        <v>136</v>
      </c>
      <c r="CL70" s="123" t="n">
        <v>66</v>
      </c>
      <c r="CM70" s="123" t="n">
        <v>200.5</v>
      </c>
      <c r="CN70" s="123" t="n">
        <f aca="false">AVERAGE(CM70,CO70)</f>
        <v>216.55</v>
      </c>
      <c r="CO70" s="123" t="n">
        <v>232.6</v>
      </c>
    </row>
    <row r="71" customFormat="false" ht="15" hidden="false" customHeight="false" outlineLevel="0" collapsed="false">
      <c r="B71" s="116" t="n">
        <v>67</v>
      </c>
      <c r="C71" s="91" t="n">
        <v>197.028</v>
      </c>
      <c r="D71" s="92" t="n">
        <v>237.429</v>
      </c>
      <c r="E71" s="117" t="n">
        <v>6.70276246212269</v>
      </c>
      <c r="F71" s="117" t="n">
        <v>-18.48</v>
      </c>
      <c r="H71" s="116" t="n">
        <v>67</v>
      </c>
      <c r="I71" s="91" t="n">
        <v>31.0353</v>
      </c>
      <c r="J71" s="118" t="n">
        <v>0.335</v>
      </c>
      <c r="K71" s="119" t="n">
        <v>-26.0130434782608</v>
      </c>
      <c r="M71" s="120" t="n">
        <v>67</v>
      </c>
      <c r="N71" s="121" t="n">
        <v>205.467</v>
      </c>
      <c r="O71" s="91" t="n">
        <v>136.337</v>
      </c>
      <c r="Q71" s="136" t="n">
        <v>16.2</v>
      </c>
      <c r="R71" s="122"/>
      <c r="S71" s="122"/>
      <c r="T71" s="122"/>
      <c r="U71" s="136" t="n">
        <v>-15</v>
      </c>
      <c r="V71" s="119" t="n">
        <v>16.1</v>
      </c>
      <c r="W71" s="119" t="n">
        <v>-13</v>
      </c>
      <c r="AC71" s="125" t="n">
        <v>67</v>
      </c>
      <c r="AD71" s="126" t="n">
        <v>127.3417</v>
      </c>
      <c r="AE71" s="126" t="n">
        <v>66.8881860000001</v>
      </c>
      <c r="AF71" s="126" t="n">
        <v>77.063754</v>
      </c>
      <c r="AH71" s="123" t="n">
        <v>15.9</v>
      </c>
      <c r="AI71" s="122" t="n">
        <v>4.78</v>
      </c>
      <c r="AJ71" s="122" t="n">
        <v>9.57</v>
      </c>
      <c r="AK71" s="122" t="n">
        <v>1.97</v>
      </c>
      <c r="AL71" s="123" t="n">
        <v>3.11</v>
      </c>
      <c r="AM71" s="123" t="n">
        <v>11.8</v>
      </c>
      <c r="AN71" s="123" t="n">
        <v>-1.77</v>
      </c>
      <c r="BO71" s="130" t="n">
        <v>0.067</v>
      </c>
      <c r="BP71" s="117" t="n">
        <v>-80.6666666666667</v>
      </c>
      <c r="BR71" s="131" t="n">
        <v>0.335</v>
      </c>
      <c r="BS71" s="132" t="n">
        <v>-26.0130434782608</v>
      </c>
      <c r="BV71" s="133" t="n">
        <f aca="false">AD71-AE71</f>
        <v>60.4535139999999</v>
      </c>
      <c r="BW71" s="134" t="n">
        <f aca="false">AD71+AF71</f>
        <v>204.405454</v>
      </c>
      <c r="BY71" s="112" t="n">
        <v>66</v>
      </c>
      <c r="BZ71" s="113" t="n">
        <v>88.4</v>
      </c>
      <c r="CA71" s="112" t="n">
        <v>66</v>
      </c>
      <c r="CB71" s="113" t="n">
        <v>150.8</v>
      </c>
      <c r="CC71" s="112" t="n">
        <v>66</v>
      </c>
      <c r="CD71" s="113" t="n">
        <v>87.857143</v>
      </c>
      <c r="CE71" s="112" t="n">
        <v>66</v>
      </c>
      <c r="CF71" s="113" t="n">
        <v>98.92</v>
      </c>
      <c r="CG71" s="123" t="n">
        <v>66</v>
      </c>
      <c r="CH71" s="135" t="n">
        <f aca="false">MIN(BZ71,CB71,CD71,CF71)</f>
        <v>87.857143</v>
      </c>
      <c r="CI71" s="135" t="n">
        <f aca="false">AVERAGE(BZ71,CB71,CD71,CF71)</f>
        <v>106.49428575</v>
      </c>
      <c r="CJ71" s="135" t="n">
        <f aca="false">MAX(BZ71,CB71,CD71,CF71)</f>
        <v>150.8</v>
      </c>
      <c r="CL71" s="123" t="n">
        <v>67</v>
      </c>
      <c r="CM71" s="123" t="n">
        <v>206.75</v>
      </c>
      <c r="CN71" s="123" t="n">
        <f aca="false">AVERAGE(CM71,CO71)</f>
        <v>222.6</v>
      </c>
      <c r="CO71" s="123" t="n">
        <v>238.45</v>
      </c>
    </row>
    <row r="72" customFormat="false" ht="15" hidden="false" customHeight="false" outlineLevel="0" collapsed="false">
      <c r="B72" s="116" t="n">
        <v>68</v>
      </c>
      <c r="C72" s="91" t="n">
        <v>198.735</v>
      </c>
      <c r="D72" s="92" t="n">
        <v>243.138</v>
      </c>
      <c r="E72" s="117" t="n">
        <v>6.80004840492633</v>
      </c>
      <c r="F72" s="117" t="n">
        <v>-23.48</v>
      </c>
      <c r="H72" s="116" t="n">
        <v>68</v>
      </c>
      <c r="I72" s="91" t="n">
        <v>31.067</v>
      </c>
      <c r="J72" s="118" t="n">
        <v>0.34</v>
      </c>
      <c r="K72" s="119" t="n">
        <v>-83.1272727272765</v>
      </c>
      <c r="M72" s="120" t="n">
        <v>68</v>
      </c>
      <c r="N72" s="121" t="n">
        <v>207.677</v>
      </c>
      <c r="O72" s="91" t="n">
        <v>135.937</v>
      </c>
      <c r="Q72" s="136" t="n">
        <v>16.3</v>
      </c>
      <c r="R72" s="122"/>
      <c r="S72" s="122"/>
      <c r="T72" s="122"/>
      <c r="U72" s="136" t="n">
        <v>-18</v>
      </c>
      <c r="V72" s="119" t="n">
        <v>16.2</v>
      </c>
      <c r="W72" s="119" t="n">
        <v>-17</v>
      </c>
      <c r="AC72" s="125" t="n">
        <v>68</v>
      </c>
      <c r="AD72" s="126" t="n">
        <v>130.9917</v>
      </c>
      <c r="AE72" s="126" t="n">
        <v>68.2897829999999</v>
      </c>
      <c r="AF72" s="126" t="n">
        <v>78.4669379999998</v>
      </c>
      <c r="AH72" s="123" t="n">
        <v>16</v>
      </c>
      <c r="AI72" s="122" t="n">
        <v>2.83</v>
      </c>
      <c r="AJ72" s="122" t="n">
        <v>9.32</v>
      </c>
      <c r="AK72" s="122" t="n">
        <v>-1.05</v>
      </c>
      <c r="AL72" s="123" t="n">
        <v>2.68</v>
      </c>
      <c r="AM72" s="123" t="n">
        <v>11.26</v>
      </c>
      <c r="AN72" s="123" t="n">
        <v>-2.1</v>
      </c>
      <c r="BO72" s="130" t="n">
        <v>0.068</v>
      </c>
      <c r="BP72" s="117" t="n">
        <v>-79.3333333333333</v>
      </c>
      <c r="BR72" s="131" t="n">
        <v>0.34</v>
      </c>
      <c r="BS72" s="132" t="n">
        <v>-83.1272727272765</v>
      </c>
      <c r="BV72" s="133" t="n">
        <f aca="false">AD72-AE72</f>
        <v>62.7019170000001</v>
      </c>
      <c r="BW72" s="134" t="n">
        <f aca="false">AD72+AF72</f>
        <v>209.458638</v>
      </c>
      <c r="BY72" s="112" t="n">
        <v>67</v>
      </c>
      <c r="BZ72" s="113" t="n">
        <v>86.3</v>
      </c>
      <c r="CA72" s="112" t="n">
        <v>67</v>
      </c>
      <c r="CB72" s="113" t="n">
        <v>165.6</v>
      </c>
      <c r="CC72" s="112" t="n">
        <v>67</v>
      </c>
      <c r="CD72" s="113" t="n">
        <v>94.142857</v>
      </c>
      <c r="CE72" s="112" t="n">
        <v>67</v>
      </c>
      <c r="CF72" s="113" t="n">
        <v>101.84</v>
      </c>
      <c r="CG72" s="123" t="n">
        <v>67</v>
      </c>
      <c r="CH72" s="135" t="n">
        <f aca="false">MIN(BZ72,CB72,CD72,CF72)</f>
        <v>86.3</v>
      </c>
      <c r="CI72" s="135" t="n">
        <f aca="false">AVERAGE(BZ72,CB72,CD72,CF72)</f>
        <v>111.97071425</v>
      </c>
      <c r="CJ72" s="135" t="n">
        <f aca="false">MAX(BZ72,CB72,CD72,CF72)</f>
        <v>165.6</v>
      </c>
      <c r="CL72" s="123" t="n">
        <v>68</v>
      </c>
      <c r="CM72" s="123" t="n">
        <v>213</v>
      </c>
      <c r="CN72" s="123" t="n">
        <f aca="false">AVERAGE(CM72,CO72)</f>
        <v>228.65</v>
      </c>
      <c r="CO72" s="123" t="n">
        <v>244.3</v>
      </c>
    </row>
    <row r="73" customFormat="false" ht="15" hidden="false" customHeight="false" outlineLevel="0" collapsed="false">
      <c r="B73" s="116" t="n">
        <v>69</v>
      </c>
      <c r="C73" s="91" t="n">
        <v>202.977</v>
      </c>
      <c r="D73" s="92" t="n">
        <v>250.216</v>
      </c>
      <c r="E73" s="117" t="n">
        <v>6.97300119213279</v>
      </c>
      <c r="F73" s="117" t="n">
        <v>-26.22</v>
      </c>
      <c r="H73" s="116" t="n">
        <v>69</v>
      </c>
      <c r="I73" s="91" t="n">
        <v>30.8269</v>
      </c>
      <c r="J73" s="118" t="n">
        <v>0.345</v>
      </c>
      <c r="K73" s="119" t="n">
        <v>-96.7818181818192</v>
      </c>
      <c r="M73" s="120" t="n">
        <v>69</v>
      </c>
      <c r="N73" s="121" t="n">
        <v>207.943</v>
      </c>
      <c r="O73" s="91" t="n">
        <v>134.783</v>
      </c>
      <c r="Q73" s="136" t="n">
        <v>16.4</v>
      </c>
      <c r="R73" s="122"/>
      <c r="S73" s="122"/>
      <c r="T73" s="122"/>
      <c r="U73" s="136" t="n">
        <v>-15</v>
      </c>
      <c r="V73" s="119" t="n">
        <v>16.3</v>
      </c>
      <c r="W73" s="119" t="n">
        <v>-13</v>
      </c>
      <c r="AC73" s="125" t="n">
        <v>69</v>
      </c>
      <c r="AD73" s="126" t="n">
        <v>135.4417</v>
      </c>
      <c r="AE73" s="126" t="n">
        <v>69.8335199999997</v>
      </c>
      <c r="AF73" s="126" t="n">
        <v>80.3142059999999</v>
      </c>
      <c r="AH73" s="123" t="n">
        <v>16.1</v>
      </c>
      <c r="AI73" s="122" t="n">
        <v>0.44</v>
      </c>
      <c r="AJ73" s="122" t="n">
        <v>9.21</v>
      </c>
      <c r="AK73" s="122" t="n">
        <v>-4.8</v>
      </c>
      <c r="AL73" s="123" t="n">
        <v>2.28</v>
      </c>
      <c r="AM73" s="123" t="n">
        <v>10.75</v>
      </c>
      <c r="AN73" s="123" t="n">
        <v>-2.41</v>
      </c>
      <c r="BO73" s="130" t="n">
        <v>0.069</v>
      </c>
      <c r="BP73" s="117" t="n">
        <v>-82.6666666666666</v>
      </c>
      <c r="BR73" s="131" t="n">
        <v>0.345</v>
      </c>
      <c r="BS73" s="132" t="n">
        <v>-96.7818181818192</v>
      </c>
      <c r="BV73" s="133" t="n">
        <f aca="false">AD73-AE73</f>
        <v>65.6081800000003</v>
      </c>
      <c r="BW73" s="134" t="n">
        <f aca="false">AD73+AF73</f>
        <v>215.755906</v>
      </c>
      <c r="BY73" s="112" t="n">
        <v>68</v>
      </c>
      <c r="BZ73" s="113" t="n">
        <v>84.2</v>
      </c>
      <c r="CA73" s="112" t="n">
        <v>68</v>
      </c>
      <c r="CB73" s="113" t="n">
        <v>180.4</v>
      </c>
      <c r="CC73" s="112" t="n">
        <v>68</v>
      </c>
      <c r="CD73" s="113" t="n">
        <v>100.428571</v>
      </c>
      <c r="CE73" s="112" t="n">
        <v>68</v>
      </c>
      <c r="CF73" s="113" t="n">
        <v>104.76</v>
      </c>
      <c r="CG73" s="123" t="n">
        <v>68</v>
      </c>
      <c r="CH73" s="135" t="n">
        <f aca="false">MIN(BZ73,CB73,CD73,CF73)</f>
        <v>84.2</v>
      </c>
      <c r="CI73" s="135" t="n">
        <f aca="false">AVERAGE(BZ73,CB73,CD73,CF73)</f>
        <v>117.44714275</v>
      </c>
      <c r="CJ73" s="135" t="n">
        <f aca="false">MAX(BZ73,CB73,CD73,CF73)</f>
        <v>180.4</v>
      </c>
      <c r="CL73" s="123" t="n">
        <v>69</v>
      </c>
      <c r="CM73" s="123" t="n">
        <v>219.25</v>
      </c>
      <c r="CN73" s="123" t="n">
        <f aca="false">AVERAGE(CM73,CO73)</f>
        <v>234.7</v>
      </c>
      <c r="CO73" s="123" t="n">
        <v>250.15</v>
      </c>
    </row>
    <row r="74" customFormat="false" ht="15" hidden="false" customHeight="false" outlineLevel="0" collapsed="false">
      <c r="B74" s="116" t="n">
        <v>70</v>
      </c>
      <c r="C74" s="91" t="n">
        <v>208.125</v>
      </c>
      <c r="D74" s="92" t="n">
        <v>257.566</v>
      </c>
      <c r="E74" s="117" t="n">
        <v>7.08109668413683</v>
      </c>
      <c r="F74" s="117" t="n">
        <v>-23.1</v>
      </c>
      <c r="H74" s="116" t="n">
        <v>70</v>
      </c>
      <c r="I74" s="91" t="n">
        <v>29.6929</v>
      </c>
      <c r="J74" s="118" t="n">
        <v>0.35</v>
      </c>
      <c r="K74" s="119" t="n">
        <v>-92</v>
      </c>
      <c r="M74" s="120" t="n">
        <v>70</v>
      </c>
      <c r="N74" s="121" t="n">
        <v>208.488</v>
      </c>
      <c r="O74" s="91" t="n">
        <v>133.298</v>
      </c>
      <c r="Q74" s="136" t="n">
        <v>16.5</v>
      </c>
      <c r="R74" s="122" t="n">
        <v>-0.7</v>
      </c>
      <c r="S74" s="122" t="n">
        <v>3.3</v>
      </c>
      <c r="T74" s="122" t="n">
        <v>9.8</v>
      </c>
      <c r="U74" s="136" t="n">
        <v>3.3</v>
      </c>
      <c r="V74" s="119" t="n">
        <v>16.3</v>
      </c>
      <c r="W74" s="119" t="n">
        <v>4.546152</v>
      </c>
      <c r="AC74" s="125" t="n">
        <v>70</v>
      </c>
      <c r="AD74" s="126" t="n">
        <v>140.4417</v>
      </c>
      <c r="AE74" s="126" t="n">
        <v>71.0511630000002</v>
      </c>
      <c r="AF74" s="126" t="n">
        <v>81.1784310000002</v>
      </c>
      <c r="AH74" s="123" t="n">
        <v>16.2</v>
      </c>
      <c r="AI74" s="122" t="n">
        <v>-1.47</v>
      </c>
      <c r="AJ74" s="122" t="n">
        <v>9.23</v>
      </c>
      <c r="AK74" s="122" t="n">
        <v>-7.89</v>
      </c>
      <c r="AL74" s="123" t="n">
        <v>1.91</v>
      </c>
      <c r="AM74" s="123" t="n">
        <v>10.3</v>
      </c>
      <c r="AN74" s="123" t="n">
        <v>-2.71</v>
      </c>
      <c r="BO74" s="130" t="n">
        <v>0.07</v>
      </c>
      <c r="BP74" s="117" t="n">
        <v>-72.6666666666667</v>
      </c>
      <c r="BR74" s="131" t="n">
        <v>0.35</v>
      </c>
      <c r="BS74" s="132" t="n">
        <v>-92</v>
      </c>
      <c r="BV74" s="133" t="n">
        <f aca="false">AD74-AE74</f>
        <v>69.3905369999998</v>
      </c>
      <c r="BW74" s="134" t="n">
        <f aca="false">AD74+AF74</f>
        <v>221.620131</v>
      </c>
      <c r="BY74" s="112" t="n">
        <v>69</v>
      </c>
      <c r="BZ74" s="113" t="n">
        <v>82.1</v>
      </c>
      <c r="CA74" s="112" t="n">
        <v>69</v>
      </c>
      <c r="CB74" s="113" t="n">
        <v>195.2</v>
      </c>
      <c r="CC74" s="112" t="n">
        <v>69</v>
      </c>
      <c r="CD74" s="113" t="n">
        <v>106.714286</v>
      </c>
      <c r="CE74" s="112" t="n">
        <v>69</v>
      </c>
      <c r="CF74" s="113" t="n">
        <v>107.68</v>
      </c>
      <c r="CG74" s="123" t="n">
        <v>69</v>
      </c>
      <c r="CH74" s="135" t="n">
        <f aca="false">MIN(BZ74,CB74,CD74,CF74)</f>
        <v>82.1</v>
      </c>
      <c r="CI74" s="135" t="n">
        <f aca="false">AVERAGE(BZ74,CB74,CD74,CF74)</f>
        <v>122.9235715</v>
      </c>
      <c r="CJ74" s="135" t="n">
        <f aca="false">MAX(BZ74,CB74,CD74,CF74)</f>
        <v>195.2</v>
      </c>
      <c r="CL74" s="123" t="n">
        <v>70</v>
      </c>
      <c r="CM74" s="123" t="n">
        <v>225.5</v>
      </c>
      <c r="CN74" s="123" t="n">
        <f aca="false">AVERAGE(CM74,CO74)</f>
        <v>240.75</v>
      </c>
      <c r="CO74" s="123" t="n">
        <v>256</v>
      </c>
    </row>
    <row r="75" customFormat="false" ht="15" hidden="false" customHeight="false" outlineLevel="0" collapsed="false">
      <c r="B75" s="116" t="n">
        <v>71</v>
      </c>
      <c r="C75" s="91" t="n">
        <v>211.313</v>
      </c>
      <c r="D75" s="92" t="n">
        <v>262.926</v>
      </c>
      <c r="E75" s="117" t="n">
        <v>7.14595397933925</v>
      </c>
      <c r="F75" s="117" t="n">
        <v>-18.13</v>
      </c>
      <c r="H75" s="116" t="n">
        <v>71</v>
      </c>
      <c r="I75" s="91" t="n">
        <v>28.5276</v>
      </c>
      <c r="J75" s="118" t="n">
        <v>0.355</v>
      </c>
      <c r="K75" s="119" t="n">
        <v>-90.6302158273371</v>
      </c>
      <c r="M75" s="120" t="n">
        <v>71</v>
      </c>
      <c r="N75" s="121" t="n">
        <v>208.433</v>
      </c>
      <c r="O75" s="91" t="n">
        <v>133.243</v>
      </c>
      <c r="Q75" s="136" t="n">
        <v>16.6</v>
      </c>
      <c r="R75" s="122" t="n">
        <v>-1.2</v>
      </c>
      <c r="S75" s="122" t="n">
        <v>2.8</v>
      </c>
      <c r="T75" s="122" t="n">
        <v>9.3</v>
      </c>
      <c r="U75" s="136" t="n">
        <v>2.8</v>
      </c>
      <c r="V75" s="119" t="n">
        <v>16.4</v>
      </c>
      <c r="W75" s="119" t="n">
        <v>4.05785</v>
      </c>
      <c r="AC75" s="125" t="n">
        <v>71</v>
      </c>
      <c r="AD75" s="126" t="n">
        <v>144.7917</v>
      </c>
      <c r="AE75" s="126" t="n">
        <v>71.5009049999999</v>
      </c>
      <c r="AF75" s="126" t="n">
        <v>82.0348590000005</v>
      </c>
      <c r="AH75" s="123" t="n">
        <v>16.3</v>
      </c>
      <c r="AI75" s="122" t="n">
        <v>-2.18</v>
      </c>
      <c r="AJ75" s="122" t="n">
        <v>9.32</v>
      </c>
      <c r="AK75" s="122" t="n">
        <v>-9.07</v>
      </c>
      <c r="AL75" s="123" t="n">
        <v>1.58</v>
      </c>
      <c r="AM75" s="123" t="n">
        <v>9.89</v>
      </c>
      <c r="AN75" s="123" t="n">
        <v>-2.98</v>
      </c>
      <c r="BO75" s="130" t="n">
        <v>0.071</v>
      </c>
      <c r="BP75" s="117" t="n">
        <v>-66</v>
      </c>
      <c r="BR75" s="131" t="n">
        <v>0.355</v>
      </c>
      <c r="BS75" s="132" t="n">
        <v>-90.6302158273371</v>
      </c>
      <c r="BV75" s="133" t="n">
        <f aca="false">AD75-AE75</f>
        <v>73.2907950000001</v>
      </c>
      <c r="BW75" s="134" t="n">
        <f aca="false">AD75+AF75</f>
        <v>226.826559</v>
      </c>
      <c r="BY75" s="112" t="n">
        <v>70</v>
      </c>
      <c r="BZ75" s="113" t="n">
        <v>80</v>
      </c>
      <c r="CA75" s="112" t="n">
        <v>70</v>
      </c>
      <c r="CB75" s="113" t="n">
        <v>210</v>
      </c>
      <c r="CC75" s="112" t="n">
        <v>70</v>
      </c>
      <c r="CD75" s="113" t="n">
        <v>113</v>
      </c>
      <c r="CE75" s="112" t="n">
        <v>70</v>
      </c>
      <c r="CF75" s="113" t="n">
        <v>110.6</v>
      </c>
      <c r="CG75" s="123" t="n">
        <v>70</v>
      </c>
      <c r="CH75" s="135" t="n">
        <f aca="false">MIN(BZ75,CB75,CD75,CF75)</f>
        <v>80</v>
      </c>
      <c r="CI75" s="135" t="n">
        <f aca="false">AVERAGE(BZ75,CB75,CD75,CF75)</f>
        <v>128.4</v>
      </c>
      <c r="CJ75" s="135" t="n">
        <f aca="false">MAX(BZ75,CB75,CD75,CF75)</f>
        <v>210</v>
      </c>
      <c r="CL75" s="123" t="n">
        <v>71</v>
      </c>
      <c r="CM75" s="123" t="n">
        <v>228.5</v>
      </c>
      <c r="CN75" s="123" t="n">
        <f aca="false">AVERAGE(CM75,CO75)</f>
        <v>243.725</v>
      </c>
      <c r="CO75" s="123" t="n">
        <v>258.95</v>
      </c>
    </row>
    <row r="76" customFormat="false" ht="15" hidden="false" customHeight="false" outlineLevel="0" collapsed="false">
      <c r="B76" s="116" t="n">
        <v>72</v>
      </c>
      <c r="C76" s="91" t="n">
        <v>213.587</v>
      </c>
      <c r="D76" s="92" t="n">
        <v>266.579</v>
      </c>
      <c r="E76" s="117" t="n">
        <v>7.17838262694047</v>
      </c>
      <c r="F76" s="117" t="n">
        <v>-2.98</v>
      </c>
      <c r="H76" s="116" t="n">
        <v>72</v>
      </c>
      <c r="I76" s="91" t="n">
        <v>28.4732</v>
      </c>
      <c r="J76" s="118" t="n">
        <v>0.36</v>
      </c>
      <c r="K76" s="119" t="n">
        <v>-103.967999999996</v>
      </c>
      <c r="M76" s="120" t="n">
        <v>72</v>
      </c>
      <c r="N76" s="121" t="n">
        <v>209.166</v>
      </c>
      <c r="O76" s="91" t="n">
        <v>133.976</v>
      </c>
      <c r="Q76" s="136" t="n">
        <v>16.7</v>
      </c>
      <c r="R76" s="122" t="n">
        <v>0</v>
      </c>
      <c r="S76" s="122" t="n">
        <v>3.5</v>
      </c>
      <c r="T76" s="122" t="n">
        <v>8.8</v>
      </c>
      <c r="U76" s="136" t="n">
        <v>3.5</v>
      </c>
      <c r="V76" s="119" t="n">
        <v>16.5</v>
      </c>
      <c r="W76" s="119" t="n">
        <v>4.383650009</v>
      </c>
      <c r="AC76" s="125" t="n">
        <v>72</v>
      </c>
      <c r="AD76" s="126" t="n">
        <v>148.3167</v>
      </c>
      <c r="AE76" s="126" t="n">
        <v>72.4536570000005</v>
      </c>
      <c r="AF76" s="126" t="n">
        <v>82.5011609999999</v>
      </c>
      <c r="AH76" s="123" t="n">
        <v>16.4</v>
      </c>
      <c r="AI76" s="122" t="n">
        <v>-1.54</v>
      </c>
      <c r="AJ76" s="122" t="n">
        <v>9.38</v>
      </c>
      <c r="AK76" s="122" t="n">
        <v>-8.09</v>
      </c>
      <c r="AL76" s="123" t="n">
        <v>1.28</v>
      </c>
      <c r="AM76" s="123" t="n">
        <v>9.52</v>
      </c>
      <c r="AN76" s="123" t="n">
        <v>-3.24</v>
      </c>
      <c r="BO76" s="130" t="n">
        <v>0.072</v>
      </c>
      <c r="BP76" s="117" t="n">
        <v>-65.3333333333333</v>
      </c>
      <c r="BR76" s="131" t="n">
        <v>0.36</v>
      </c>
      <c r="BS76" s="132" t="n">
        <v>-103.967999999996</v>
      </c>
      <c r="BV76" s="133" t="n">
        <f aca="false">AD76-AE76</f>
        <v>75.8630429999995</v>
      </c>
      <c r="BW76" s="134" t="n">
        <f aca="false">AD76+AF76</f>
        <v>230.817861</v>
      </c>
      <c r="BY76" s="112" t="n">
        <v>71</v>
      </c>
      <c r="BZ76" s="113" t="n">
        <v>83.055556</v>
      </c>
      <c r="CA76" s="112" t="n">
        <v>71</v>
      </c>
      <c r="CB76" s="113" t="n">
        <v>209.4</v>
      </c>
      <c r="CC76" s="112" t="n">
        <v>71</v>
      </c>
      <c r="CD76" s="113" t="n">
        <v>114</v>
      </c>
      <c r="CE76" s="112" t="n">
        <v>71</v>
      </c>
      <c r="CF76" s="113" t="n">
        <v>113.52</v>
      </c>
      <c r="CG76" s="123" t="n">
        <v>71</v>
      </c>
      <c r="CH76" s="135" t="n">
        <f aca="false">MIN(BZ76,CB76,CD76,CF76)</f>
        <v>83.055556</v>
      </c>
      <c r="CI76" s="135" t="n">
        <f aca="false">AVERAGE(BZ76,CB76,CD76,CF76)</f>
        <v>129.993889</v>
      </c>
      <c r="CJ76" s="135" t="n">
        <f aca="false">MAX(BZ76,CB76,CD76,CF76)</f>
        <v>209.4</v>
      </c>
      <c r="CL76" s="123" t="n">
        <v>72</v>
      </c>
      <c r="CM76" s="123" t="n">
        <v>231.5</v>
      </c>
      <c r="CN76" s="123" t="n">
        <f aca="false">AVERAGE(CM76,CO76)</f>
        <v>246.7</v>
      </c>
      <c r="CO76" s="123" t="n">
        <v>261.9</v>
      </c>
    </row>
    <row r="77" customFormat="false" ht="15" hidden="false" customHeight="false" outlineLevel="0" collapsed="false">
      <c r="B77" s="116" t="n">
        <v>73</v>
      </c>
      <c r="C77" s="91" t="n">
        <v>216.172</v>
      </c>
      <c r="D77" s="92" t="n">
        <v>269.096</v>
      </c>
      <c r="E77" s="117" t="n">
        <v>7.37145929380413</v>
      </c>
      <c r="F77" s="117" t="n">
        <v>5.11</v>
      </c>
      <c r="H77" s="116" t="n">
        <v>73</v>
      </c>
      <c r="I77" s="91" t="n">
        <v>29.2061</v>
      </c>
      <c r="J77" s="118" t="n">
        <v>0.365</v>
      </c>
      <c r="K77" s="119" t="n">
        <v>-55.371428571428</v>
      </c>
      <c r="M77" s="120" t="n">
        <v>73</v>
      </c>
      <c r="N77" s="121" t="n">
        <v>209.938</v>
      </c>
      <c r="O77" s="91" t="n">
        <v>134.748</v>
      </c>
      <c r="Q77" s="136" t="n">
        <v>16.8</v>
      </c>
      <c r="R77" s="122" t="n">
        <v>-0.8</v>
      </c>
      <c r="S77" s="122" t="n">
        <v>2.9</v>
      </c>
      <c r="T77" s="122" t="n">
        <v>8.3</v>
      </c>
      <c r="U77" s="136" t="n">
        <v>2.9</v>
      </c>
      <c r="V77" s="119" t="n">
        <v>16.6</v>
      </c>
      <c r="W77" s="119" t="n">
        <v>3.7557015</v>
      </c>
      <c r="AC77" s="125" t="n">
        <v>73</v>
      </c>
      <c r="AD77" s="126" t="n">
        <v>150.8667</v>
      </c>
      <c r="AE77" s="126" t="n">
        <v>72.3229709999997</v>
      </c>
      <c r="AF77" s="126" t="n">
        <v>82.8983940000001</v>
      </c>
      <c r="AH77" s="123" t="n">
        <v>16.5</v>
      </c>
      <c r="AI77" s="122" t="n">
        <v>-0.13</v>
      </c>
      <c r="AJ77" s="122" t="n">
        <v>9.37</v>
      </c>
      <c r="AK77" s="122" t="n">
        <v>-5.83</v>
      </c>
      <c r="AL77" s="123" t="n">
        <v>1.02</v>
      </c>
      <c r="AM77" s="123" t="n">
        <v>9.19</v>
      </c>
      <c r="AN77" s="123" t="n">
        <v>-3.48</v>
      </c>
      <c r="BO77" s="130" t="n">
        <v>0.073</v>
      </c>
      <c r="BP77" s="117" t="n">
        <v>-66.6666666666667</v>
      </c>
      <c r="BR77" s="131" t="n">
        <v>0.365</v>
      </c>
      <c r="BS77" s="132" t="n">
        <v>-55.371428571428</v>
      </c>
      <c r="BV77" s="133" t="n">
        <f aca="false">AD77-AE77</f>
        <v>78.5437290000003</v>
      </c>
      <c r="BW77" s="134" t="n">
        <f aca="false">AD77+AF77</f>
        <v>233.765094</v>
      </c>
      <c r="BY77" s="112" t="n">
        <v>72</v>
      </c>
      <c r="BZ77" s="113" t="n">
        <v>86.111111</v>
      </c>
      <c r="CA77" s="112" t="n">
        <v>72</v>
      </c>
      <c r="CB77" s="113" t="n">
        <v>208.8</v>
      </c>
      <c r="CC77" s="112" t="n">
        <v>72</v>
      </c>
      <c r="CD77" s="113" t="n">
        <v>115</v>
      </c>
      <c r="CE77" s="112" t="n">
        <v>72</v>
      </c>
      <c r="CF77" s="113" t="n">
        <v>116.44</v>
      </c>
      <c r="CG77" s="123" t="n">
        <v>72</v>
      </c>
      <c r="CH77" s="135" t="n">
        <f aca="false">MIN(BZ77,CB77,CD77,CF77)</f>
        <v>86.111111</v>
      </c>
      <c r="CI77" s="135" t="n">
        <f aca="false">AVERAGE(BZ77,CB77,CD77,CF77)</f>
        <v>131.58777775</v>
      </c>
      <c r="CJ77" s="135" t="n">
        <f aca="false">MAX(BZ77,CB77,CD77,CF77)</f>
        <v>208.8</v>
      </c>
      <c r="CL77" s="123" t="n">
        <v>73</v>
      </c>
      <c r="CM77" s="123" t="n">
        <v>234.5</v>
      </c>
      <c r="CN77" s="123" t="n">
        <f aca="false">AVERAGE(CM77,CO77)</f>
        <v>249.675</v>
      </c>
      <c r="CO77" s="123" t="n">
        <v>264.85</v>
      </c>
    </row>
    <row r="78" customFormat="false" ht="15" hidden="false" customHeight="false" outlineLevel="0" collapsed="false">
      <c r="B78" s="116" t="n">
        <v>74</v>
      </c>
      <c r="C78" s="91" t="n">
        <v>219.225</v>
      </c>
      <c r="D78" s="92" t="n">
        <v>271.425</v>
      </c>
      <c r="E78" s="117" t="n">
        <v>7.62652596514604</v>
      </c>
      <c r="F78" s="117" t="n">
        <v>11.02</v>
      </c>
      <c r="H78" s="116" t="n">
        <v>74</v>
      </c>
      <c r="I78" s="91" t="n">
        <v>29.9778</v>
      </c>
      <c r="J78" s="118" t="n">
        <v>0.37</v>
      </c>
      <c r="K78" s="119" t="n">
        <v>-85.2265251989371</v>
      </c>
      <c r="M78" s="120" t="n">
        <v>74</v>
      </c>
      <c r="N78" s="121" t="n">
        <v>210.051</v>
      </c>
      <c r="O78" s="91" t="n">
        <v>134.861</v>
      </c>
      <c r="Q78" s="136" t="n">
        <v>16.9</v>
      </c>
      <c r="R78" s="122" t="n">
        <v>-4.6</v>
      </c>
      <c r="S78" s="122" t="n">
        <v>0.5</v>
      </c>
      <c r="T78" s="122" t="n">
        <v>11.4</v>
      </c>
      <c r="U78" s="136" t="n">
        <v>0.5</v>
      </c>
      <c r="V78" s="119" t="n">
        <v>16.7</v>
      </c>
      <c r="W78" s="119" t="n">
        <v>-1.06262833333333</v>
      </c>
      <c r="AC78" s="125" t="n">
        <v>74</v>
      </c>
      <c r="AD78" s="126" t="n">
        <v>153.7667</v>
      </c>
      <c r="AE78" s="126" t="n">
        <v>75.2433959999998</v>
      </c>
      <c r="AF78" s="126" t="n">
        <v>84.8490929999998</v>
      </c>
      <c r="AH78" s="123" t="n">
        <v>16.6</v>
      </c>
      <c r="AI78" s="122" t="n">
        <v>1.25</v>
      </c>
      <c r="AJ78" s="122" t="n">
        <v>9.28</v>
      </c>
      <c r="AK78" s="122" t="n">
        <v>-3.55</v>
      </c>
      <c r="AL78" s="123" t="n">
        <v>0.78</v>
      </c>
      <c r="AM78" s="123" t="n">
        <v>8.9</v>
      </c>
      <c r="AN78" s="123" t="n">
        <v>-3.71</v>
      </c>
      <c r="BO78" s="130" t="n">
        <v>0.074</v>
      </c>
      <c r="BP78" s="117" t="n">
        <v>-53.3333333333334</v>
      </c>
      <c r="BR78" s="131" t="n">
        <v>0.37</v>
      </c>
      <c r="BS78" s="132" t="n">
        <v>-85.2265251989371</v>
      </c>
      <c r="BV78" s="133" t="n">
        <f aca="false">AD78-AE78</f>
        <v>78.5233040000003</v>
      </c>
      <c r="BW78" s="134" t="n">
        <f aca="false">AD78+AF78</f>
        <v>238.615793</v>
      </c>
      <c r="BY78" s="112" t="n">
        <v>73</v>
      </c>
      <c r="BZ78" s="113" t="n">
        <v>89.166667</v>
      </c>
      <c r="CA78" s="112" t="n">
        <v>73</v>
      </c>
      <c r="CB78" s="113" t="n">
        <v>208.2</v>
      </c>
      <c r="CC78" s="112" t="n">
        <v>73</v>
      </c>
      <c r="CD78" s="113" t="n">
        <v>116</v>
      </c>
      <c r="CE78" s="112" t="n">
        <v>73</v>
      </c>
      <c r="CF78" s="113" t="n">
        <v>119.36</v>
      </c>
      <c r="CG78" s="123" t="n">
        <v>73</v>
      </c>
      <c r="CH78" s="135" t="n">
        <f aca="false">MIN(BZ78,CB78,CD78,CF78)</f>
        <v>89.166667</v>
      </c>
      <c r="CI78" s="135" t="n">
        <f aca="false">AVERAGE(BZ78,CB78,CD78,CF78)</f>
        <v>133.18166675</v>
      </c>
      <c r="CJ78" s="135" t="n">
        <f aca="false">MAX(BZ78,CB78,CD78,CF78)</f>
        <v>208.2</v>
      </c>
      <c r="CL78" s="123" t="n">
        <v>74</v>
      </c>
      <c r="CM78" s="123" t="n">
        <v>237.5</v>
      </c>
      <c r="CN78" s="123" t="n">
        <f aca="false">AVERAGE(CM78,CO78)</f>
        <v>252.65</v>
      </c>
      <c r="CO78" s="123" t="n">
        <v>267.8</v>
      </c>
    </row>
    <row r="79" customFormat="false" ht="15" hidden="false" customHeight="false" outlineLevel="0" collapsed="false">
      <c r="B79" s="116" t="n">
        <v>75</v>
      </c>
      <c r="C79" s="91" t="n">
        <v>222.816</v>
      </c>
      <c r="D79" s="92" t="n">
        <v>273.414</v>
      </c>
      <c r="E79" s="117" t="n">
        <v>7.95244448963849</v>
      </c>
      <c r="F79" s="117" t="n">
        <v>11.3</v>
      </c>
      <c r="H79" s="116" t="n">
        <v>75</v>
      </c>
      <c r="I79" s="91" t="n">
        <v>30.091</v>
      </c>
      <c r="J79" s="118" t="n">
        <v>0.375</v>
      </c>
      <c r="K79" s="119" t="n">
        <v>-58.4</v>
      </c>
      <c r="M79" s="120" t="n">
        <v>75</v>
      </c>
      <c r="N79" s="121" t="n">
        <v>209.332</v>
      </c>
      <c r="O79" s="91" t="n">
        <v>134.142</v>
      </c>
      <c r="Q79" s="136" t="n">
        <v>17</v>
      </c>
      <c r="R79" s="122" t="n">
        <v>0.9</v>
      </c>
      <c r="S79" s="122" t="n">
        <v>2.8</v>
      </c>
      <c r="T79" s="122" t="n">
        <v>7.3</v>
      </c>
      <c r="U79" s="136" t="n">
        <v>2.8</v>
      </c>
      <c r="V79" s="119" t="n">
        <v>16.8</v>
      </c>
      <c r="W79" s="119" t="n">
        <v>4.0933815</v>
      </c>
      <c r="AC79" s="125" t="n">
        <v>75</v>
      </c>
      <c r="AD79" s="126" t="n">
        <v>157.1667</v>
      </c>
      <c r="AE79" s="126" t="n">
        <v>74.6007990000003</v>
      </c>
      <c r="AF79" s="126" t="n">
        <v>85.3366470000001</v>
      </c>
      <c r="AH79" s="123" t="n">
        <v>16.7</v>
      </c>
      <c r="AI79" s="122" t="n">
        <v>2.1</v>
      </c>
      <c r="AJ79" s="122" t="n">
        <v>9.12</v>
      </c>
      <c r="AK79" s="122" t="n">
        <v>-2</v>
      </c>
      <c r="AL79" s="123" t="n">
        <v>0.57</v>
      </c>
      <c r="AM79" s="123" t="n">
        <v>8.64</v>
      </c>
      <c r="AN79" s="123" t="n">
        <v>-3.92</v>
      </c>
      <c r="BO79" s="130" t="n">
        <v>0.075</v>
      </c>
      <c r="BP79" s="117" t="n">
        <v>-48</v>
      </c>
      <c r="BR79" s="131" t="n">
        <v>0.375</v>
      </c>
      <c r="BS79" s="132" t="n">
        <v>-58.4</v>
      </c>
      <c r="BV79" s="133" t="n">
        <f aca="false">AD79-AE79</f>
        <v>82.5659009999997</v>
      </c>
      <c r="BW79" s="134" t="n">
        <f aca="false">AD79+AF79</f>
        <v>242.503347</v>
      </c>
      <c r="BY79" s="112" t="n">
        <v>74</v>
      </c>
      <c r="BZ79" s="113" t="n">
        <v>92.222222</v>
      </c>
      <c r="CA79" s="112" t="n">
        <v>74</v>
      </c>
      <c r="CB79" s="113" t="n">
        <v>207.6</v>
      </c>
      <c r="CC79" s="112" t="n">
        <v>74</v>
      </c>
      <c r="CD79" s="113" t="n">
        <v>117</v>
      </c>
      <c r="CE79" s="112" t="n">
        <v>74</v>
      </c>
      <c r="CF79" s="113" t="n">
        <v>122.28</v>
      </c>
      <c r="CG79" s="123" t="n">
        <v>74</v>
      </c>
      <c r="CH79" s="135" t="n">
        <f aca="false">MIN(BZ79,CB79,CD79,CF79)</f>
        <v>92.222222</v>
      </c>
      <c r="CI79" s="135" t="n">
        <f aca="false">AVERAGE(BZ79,CB79,CD79,CF79)</f>
        <v>134.7755555</v>
      </c>
      <c r="CJ79" s="135" t="n">
        <f aca="false">MAX(BZ79,CB79,CD79,CF79)</f>
        <v>207.6</v>
      </c>
      <c r="CL79" s="123" t="n">
        <v>75</v>
      </c>
      <c r="CM79" s="123" t="n">
        <v>240.5</v>
      </c>
      <c r="CN79" s="123" t="n">
        <f aca="false">AVERAGE(CM79,CO79)</f>
        <v>255.625</v>
      </c>
      <c r="CO79" s="123" t="n">
        <v>270.75</v>
      </c>
    </row>
    <row r="80" customFormat="false" ht="15" hidden="false" customHeight="false" outlineLevel="0" collapsed="false">
      <c r="B80" s="116" t="n">
        <v>76</v>
      </c>
      <c r="C80" s="91" t="n">
        <v>226.27</v>
      </c>
      <c r="D80" s="92" t="n">
        <v>274.945</v>
      </c>
      <c r="E80" s="117" t="n">
        <v>8.29253338476103</v>
      </c>
      <c r="F80" s="117" t="n">
        <v>7.56</v>
      </c>
      <c r="H80" s="116" t="n">
        <v>76</v>
      </c>
      <c r="I80" s="91" t="n">
        <v>29.3718</v>
      </c>
      <c r="J80" s="118" t="n">
        <v>0.38</v>
      </c>
      <c r="K80" s="119" t="n">
        <v>-52.6996415770603</v>
      </c>
      <c r="M80" s="120" t="n">
        <v>76</v>
      </c>
      <c r="N80" s="121" t="n">
        <v>208.695</v>
      </c>
      <c r="O80" s="91" t="n">
        <v>133.505</v>
      </c>
      <c r="Q80" s="136" t="n">
        <v>17.1</v>
      </c>
      <c r="R80" s="122" t="n">
        <v>0.2</v>
      </c>
      <c r="S80" s="122" t="n">
        <v>2.3</v>
      </c>
      <c r="T80" s="122" t="n">
        <v>6.8</v>
      </c>
      <c r="U80" s="136" t="n">
        <v>2.3</v>
      </c>
      <c r="V80" s="119" t="n">
        <v>16.9</v>
      </c>
      <c r="W80" s="119" t="n">
        <v>3.493712</v>
      </c>
      <c r="AC80" s="125" t="n">
        <v>76</v>
      </c>
      <c r="AD80" s="126" t="n">
        <v>160.1417</v>
      </c>
      <c r="AE80" s="126" t="n">
        <v>75.4835159999997</v>
      </c>
      <c r="AF80" s="126" t="n">
        <v>87.1196069999999</v>
      </c>
      <c r="AH80" s="123" t="n">
        <v>16.8</v>
      </c>
      <c r="AI80" s="122" t="n">
        <v>2.37</v>
      </c>
      <c r="AJ80" s="122" t="n">
        <v>8.84</v>
      </c>
      <c r="AK80" s="122" t="n">
        <v>-1.25</v>
      </c>
      <c r="AL80" s="123" t="n">
        <v>0.38</v>
      </c>
      <c r="AM80" s="123" t="n">
        <v>8.41</v>
      </c>
      <c r="AN80" s="123" t="n">
        <v>-4.12</v>
      </c>
      <c r="BO80" s="130" t="n">
        <v>0.076</v>
      </c>
      <c r="BP80" s="117" t="n">
        <v>-55.3333333333333</v>
      </c>
      <c r="BR80" s="131" t="n">
        <v>0.38</v>
      </c>
      <c r="BS80" s="132" t="n">
        <v>-52.6996415770603</v>
      </c>
      <c r="BV80" s="133" t="n">
        <f aca="false">AD80-AE80</f>
        <v>84.6581840000003</v>
      </c>
      <c r="BW80" s="134" t="n">
        <f aca="false">AD80+AF80</f>
        <v>247.261307</v>
      </c>
      <c r="BY80" s="112" t="n">
        <v>75</v>
      </c>
      <c r="BZ80" s="113" t="n">
        <v>95.277778</v>
      </c>
      <c r="CA80" s="112" t="n">
        <v>75</v>
      </c>
      <c r="CB80" s="113" t="n">
        <v>207</v>
      </c>
      <c r="CC80" s="112" t="n">
        <v>75</v>
      </c>
      <c r="CD80" s="113" t="n">
        <v>118</v>
      </c>
      <c r="CE80" s="112" t="n">
        <v>75</v>
      </c>
      <c r="CF80" s="113" t="n">
        <v>125.2</v>
      </c>
      <c r="CG80" s="123" t="n">
        <v>75</v>
      </c>
      <c r="CH80" s="135" t="n">
        <f aca="false">MIN(BZ80,CB80,CD80,CF80)</f>
        <v>95.277778</v>
      </c>
      <c r="CI80" s="135" t="n">
        <f aca="false">AVERAGE(BZ80,CB80,CD80,CF80)</f>
        <v>136.3694445</v>
      </c>
      <c r="CJ80" s="135" t="n">
        <f aca="false">MAX(BZ80,CB80,CD80,CF80)</f>
        <v>207</v>
      </c>
      <c r="CL80" s="123" t="n">
        <v>76</v>
      </c>
      <c r="CM80" s="123" t="n">
        <v>243.5</v>
      </c>
      <c r="CN80" s="123" t="n">
        <f aca="false">AVERAGE(CM80,CO80)</f>
        <v>258.6</v>
      </c>
      <c r="CO80" s="123" t="n">
        <v>273.7</v>
      </c>
    </row>
    <row r="81" customFormat="false" ht="15" hidden="false" customHeight="false" outlineLevel="0" collapsed="false">
      <c r="B81" s="116" t="n">
        <v>77</v>
      </c>
      <c r="C81" s="91" t="n">
        <v>229.336</v>
      </c>
      <c r="D81" s="92" t="n">
        <v>276.059</v>
      </c>
      <c r="E81" s="117" t="n">
        <v>8.50508894421263</v>
      </c>
      <c r="F81" s="117" t="n">
        <v>-2</v>
      </c>
      <c r="H81" s="116" t="n">
        <v>77</v>
      </c>
      <c r="I81" s="91" t="n">
        <v>28.7347</v>
      </c>
      <c r="J81" s="118" t="n">
        <v>0.385</v>
      </c>
      <c r="K81" s="119" t="n">
        <v>-52.1090909090898</v>
      </c>
      <c r="M81" s="120" t="n">
        <v>77</v>
      </c>
      <c r="N81" s="121" t="n">
        <v>209.649</v>
      </c>
      <c r="O81" s="91" t="n">
        <v>134.459</v>
      </c>
      <c r="Q81" s="136" t="n">
        <v>17.2</v>
      </c>
      <c r="R81" s="122" t="n">
        <v>1.2</v>
      </c>
      <c r="S81" s="122" t="n">
        <v>2.7</v>
      </c>
      <c r="T81" s="122" t="n">
        <v>6.3</v>
      </c>
      <c r="U81" s="136" t="n">
        <v>2.7</v>
      </c>
      <c r="V81" s="119" t="n">
        <v>17</v>
      </c>
      <c r="W81" s="119" t="n">
        <v>3.75863</v>
      </c>
      <c r="AC81" s="125" t="n">
        <v>77</v>
      </c>
      <c r="AD81" s="126" t="n">
        <v>163.6417</v>
      </c>
      <c r="AE81" s="126" t="n">
        <v>75.9612720000003</v>
      </c>
      <c r="AF81" s="126" t="n">
        <v>87.4080269999997</v>
      </c>
      <c r="AH81" s="123" t="n">
        <v>16.9</v>
      </c>
      <c r="AI81" s="122" t="n">
        <v>2.3</v>
      </c>
      <c r="AJ81" s="122" t="n">
        <v>8.4</v>
      </c>
      <c r="AK81" s="122" t="n">
        <v>-0.93</v>
      </c>
      <c r="AL81" s="123" t="n">
        <v>0.21</v>
      </c>
      <c r="AM81" s="123" t="n">
        <v>8.2</v>
      </c>
      <c r="AN81" s="123" t="n">
        <v>-4.32</v>
      </c>
      <c r="BO81" s="130" t="n">
        <v>0.077</v>
      </c>
      <c r="BP81" s="117" t="n">
        <v>-56.6666666666667</v>
      </c>
      <c r="BR81" s="131" t="n">
        <v>0.385</v>
      </c>
      <c r="BS81" s="132" t="n">
        <v>-52.1090909090898</v>
      </c>
      <c r="BV81" s="133" t="n">
        <f aca="false">AD81-AE81</f>
        <v>87.6804279999997</v>
      </c>
      <c r="BW81" s="134" t="n">
        <f aca="false">AD81+AF81</f>
        <v>251.049727</v>
      </c>
      <c r="BY81" s="112" t="n">
        <v>76</v>
      </c>
      <c r="BZ81" s="113" t="n">
        <v>98.333333</v>
      </c>
      <c r="CA81" s="112" t="n">
        <v>76</v>
      </c>
      <c r="CB81" s="113" t="n">
        <v>206.4</v>
      </c>
      <c r="CC81" s="112" t="n">
        <v>76</v>
      </c>
      <c r="CD81" s="113" t="n">
        <v>119</v>
      </c>
      <c r="CE81" s="112" t="n">
        <v>76</v>
      </c>
      <c r="CF81" s="113" t="n">
        <v>128.12</v>
      </c>
      <c r="CG81" s="123" t="n">
        <v>76</v>
      </c>
      <c r="CH81" s="135" t="n">
        <f aca="false">MIN(BZ81,CB81,CD81,CF81)</f>
        <v>98.333333</v>
      </c>
      <c r="CI81" s="135" t="n">
        <f aca="false">AVERAGE(BZ81,CB81,CD81,CF81)</f>
        <v>137.96333325</v>
      </c>
      <c r="CJ81" s="135" t="n">
        <f aca="false">MAX(BZ81,CB81,CD81,CF81)</f>
        <v>206.4</v>
      </c>
      <c r="CL81" s="123" t="n">
        <v>77</v>
      </c>
      <c r="CM81" s="123" t="n">
        <v>246.5</v>
      </c>
      <c r="CN81" s="123" t="n">
        <f aca="false">AVERAGE(CM81,CO81)</f>
        <v>261.575</v>
      </c>
      <c r="CO81" s="123" t="n">
        <v>276.65</v>
      </c>
    </row>
    <row r="82" customFormat="false" ht="15" hidden="false" customHeight="false" outlineLevel="0" collapsed="false">
      <c r="B82" s="116" t="n">
        <v>78</v>
      </c>
      <c r="C82" s="91" t="n">
        <v>231.679</v>
      </c>
      <c r="D82" s="92" t="n">
        <v>275.768</v>
      </c>
      <c r="E82" s="117" t="n">
        <v>8.71764450366422</v>
      </c>
      <c r="F82" s="117" t="n">
        <v>-16.32</v>
      </c>
      <c r="H82" s="116" t="n">
        <v>78</v>
      </c>
      <c r="I82" s="91" t="n">
        <v>29.6886</v>
      </c>
      <c r="J82" s="118" t="n">
        <v>0.39</v>
      </c>
      <c r="K82" s="119" t="n">
        <v>-31.8978723404246</v>
      </c>
      <c r="M82" s="120" t="n">
        <v>78</v>
      </c>
      <c r="N82" s="121" t="n">
        <v>212.273</v>
      </c>
      <c r="O82" s="91" t="n">
        <v>137.083</v>
      </c>
      <c r="Q82" s="136" t="n">
        <v>17.3</v>
      </c>
      <c r="R82" s="122" t="n">
        <v>-1.3</v>
      </c>
      <c r="S82" s="122" t="n">
        <v>1.2</v>
      </c>
      <c r="T82" s="122" t="n">
        <v>5.8</v>
      </c>
      <c r="U82" s="136" t="n">
        <v>1.2</v>
      </c>
      <c r="V82" s="119" t="n">
        <v>17.1</v>
      </c>
      <c r="W82" s="119" t="n">
        <v>2.253365</v>
      </c>
      <c r="AC82" s="125" t="n">
        <v>78</v>
      </c>
      <c r="AD82" s="126" t="n">
        <v>166.7667</v>
      </c>
      <c r="AE82" s="126" t="n">
        <v>76.8096270000006</v>
      </c>
      <c r="AF82" s="126" t="n">
        <v>89.6504579999996</v>
      </c>
      <c r="AH82" s="123" t="n">
        <v>17</v>
      </c>
      <c r="AI82" s="122" t="n">
        <v>2.14</v>
      </c>
      <c r="AJ82" s="122" t="n">
        <v>7.77</v>
      </c>
      <c r="AK82" s="122" t="n">
        <v>-0.69</v>
      </c>
      <c r="AL82" s="123" t="n">
        <v>0.06</v>
      </c>
      <c r="AM82" s="123" t="n">
        <v>8.03</v>
      </c>
      <c r="AN82" s="123" t="n">
        <v>-4.51</v>
      </c>
      <c r="BO82" s="130" t="n">
        <v>0.078</v>
      </c>
      <c r="BP82" s="117" t="n">
        <v>-54.6666666666667</v>
      </c>
      <c r="BR82" s="131" t="n">
        <v>0.39</v>
      </c>
      <c r="BS82" s="132" t="n">
        <v>-31.8978723404246</v>
      </c>
      <c r="BV82" s="133" t="n">
        <f aca="false">AD82-AE82</f>
        <v>89.9570729999995</v>
      </c>
      <c r="BW82" s="134" t="n">
        <f aca="false">AD82+AF82</f>
        <v>256.417158</v>
      </c>
      <c r="BY82" s="112" t="n">
        <v>77</v>
      </c>
      <c r="BZ82" s="113" t="n">
        <v>101.388889</v>
      </c>
      <c r="CA82" s="112" t="n">
        <v>77</v>
      </c>
      <c r="CB82" s="113" t="n">
        <v>205.8</v>
      </c>
      <c r="CC82" s="112" t="n">
        <v>77</v>
      </c>
      <c r="CD82" s="113" t="n">
        <v>120</v>
      </c>
      <c r="CE82" s="112" t="n">
        <v>77</v>
      </c>
      <c r="CF82" s="113" t="n">
        <v>131.04</v>
      </c>
      <c r="CG82" s="123" t="n">
        <v>77</v>
      </c>
      <c r="CH82" s="135" t="n">
        <f aca="false">MIN(BZ82,CB82,CD82,CF82)</f>
        <v>101.388889</v>
      </c>
      <c r="CI82" s="135" t="n">
        <f aca="false">AVERAGE(BZ82,CB82,CD82,CF82)</f>
        <v>139.55722225</v>
      </c>
      <c r="CJ82" s="135" t="n">
        <f aca="false">MAX(BZ82,CB82,CD82,CF82)</f>
        <v>205.8</v>
      </c>
      <c r="CL82" s="123" t="n">
        <v>78</v>
      </c>
      <c r="CM82" s="123" t="n">
        <v>249.5</v>
      </c>
      <c r="CN82" s="123" t="n">
        <f aca="false">AVERAGE(CM82,CO82)</f>
        <v>264.55</v>
      </c>
      <c r="CO82" s="123" t="n">
        <v>279.6</v>
      </c>
    </row>
    <row r="83" customFormat="false" ht="15" hidden="false" customHeight="false" outlineLevel="0" collapsed="false">
      <c r="B83" s="116" t="n">
        <v>79</v>
      </c>
      <c r="C83" s="91" t="n">
        <v>232.048</v>
      </c>
      <c r="D83" s="92" t="n">
        <v>272.849</v>
      </c>
      <c r="E83" s="117" t="n">
        <v>8.9018593218556</v>
      </c>
      <c r="F83" s="117" t="n">
        <v>-21.87</v>
      </c>
      <c r="H83" s="116" t="n">
        <v>79</v>
      </c>
      <c r="I83" s="91" t="n">
        <v>32.3129</v>
      </c>
      <c r="J83" s="118" t="n">
        <v>0.395</v>
      </c>
      <c r="K83" s="119" t="n">
        <v>-30.5840707964605</v>
      </c>
      <c r="M83" s="120" t="n">
        <v>79</v>
      </c>
      <c r="N83" s="121" t="n">
        <v>215.197</v>
      </c>
      <c r="O83" s="91" t="n">
        <v>140.007</v>
      </c>
      <c r="Q83" s="136" t="n">
        <v>17.4</v>
      </c>
      <c r="R83" s="122" t="n">
        <v>-1.5</v>
      </c>
      <c r="S83" s="122" t="n">
        <v>1</v>
      </c>
      <c r="T83" s="122" t="n">
        <v>5.3</v>
      </c>
      <c r="U83" s="136" t="n">
        <v>1</v>
      </c>
      <c r="V83" s="119" t="n">
        <v>17.2</v>
      </c>
      <c r="W83" s="119" t="n">
        <v>1.920115</v>
      </c>
      <c r="AC83" s="125" t="n">
        <v>79</v>
      </c>
      <c r="AD83" s="126" t="n">
        <v>166.5917</v>
      </c>
      <c r="AE83" s="126" t="n">
        <v>78.1371180000004</v>
      </c>
      <c r="AF83" s="126" t="n">
        <v>91.1288519999997</v>
      </c>
      <c r="AH83" s="123" t="n">
        <v>17.1</v>
      </c>
      <c r="AI83" s="122" t="n">
        <v>1.97</v>
      </c>
      <c r="AJ83" s="122" t="n">
        <v>7.08</v>
      </c>
      <c r="AK83" s="122" t="n">
        <v>-0.56</v>
      </c>
      <c r="AL83" s="123" t="n">
        <v>-0.09</v>
      </c>
      <c r="AM83" s="123" t="n">
        <v>7.87</v>
      </c>
      <c r="AN83" s="123" t="n">
        <v>-4.7</v>
      </c>
      <c r="BO83" s="130" t="n">
        <v>0.079</v>
      </c>
      <c r="BP83" s="117" t="n">
        <v>-54.6666666666667</v>
      </c>
      <c r="BR83" s="131" t="n">
        <v>0.395</v>
      </c>
      <c r="BS83" s="132" t="n">
        <v>-30.5840707964605</v>
      </c>
      <c r="BV83" s="133" t="n">
        <f aca="false">AD83-AE83</f>
        <v>88.4545819999996</v>
      </c>
      <c r="BW83" s="134" t="n">
        <f aca="false">AD83+AF83</f>
        <v>257.720552</v>
      </c>
      <c r="BY83" s="112" t="n">
        <v>78</v>
      </c>
      <c r="BZ83" s="113" t="n">
        <v>104.444444</v>
      </c>
      <c r="CA83" s="112" t="n">
        <v>78</v>
      </c>
      <c r="CB83" s="113" t="n">
        <v>205.2</v>
      </c>
      <c r="CC83" s="112" t="n">
        <v>78</v>
      </c>
      <c r="CD83" s="113" t="n">
        <v>121</v>
      </c>
      <c r="CE83" s="112" t="n">
        <v>78</v>
      </c>
      <c r="CF83" s="113" t="n">
        <v>133.96</v>
      </c>
      <c r="CG83" s="123" t="n">
        <v>78</v>
      </c>
      <c r="CH83" s="135" t="n">
        <f aca="false">MIN(BZ83,CB83,CD83,CF83)</f>
        <v>104.444444</v>
      </c>
      <c r="CI83" s="135" t="n">
        <f aca="false">AVERAGE(BZ83,CB83,CD83,CF83)</f>
        <v>141.151111</v>
      </c>
      <c r="CJ83" s="135" t="n">
        <f aca="false">MAX(BZ83,CB83,CD83,CF83)</f>
        <v>205.2</v>
      </c>
      <c r="CL83" s="123" t="n">
        <v>79</v>
      </c>
      <c r="CM83" s="123" t="n">
        <v>252.5</v>
      </c>
      <c r="CN83" s="123" t="n">
        <f aca="false">AVERAGE(CM83,CO83)</f>
        <v>267.525</v>
      </c>
      <c r="CO83" s="123" t="n">
        <v>282.55</v>
      </c>
    </row>
    <row r="84" customFormat="false" ht="15" hidden="false" customHeight="false" outlineLevel="0" collapsed="false">
      <c r="B84" s="116" t="n">
        <v>80</v>
      </c>
      <c r="C84" s="91" t="n">
        <v>229.477</v>
      </c>
      <c r="D84" s="92" t="n">
        <v>267.789</v>
      </c>
      <c r="E84" s="117" t="n">
        <v>9.1285852519373</v>
      </c>
      <c r="F84" s="117" t="n">
        <v>-24.18</v>
      </c>
      <c r="H84" s="116" t="n">
        <v>80</v>
      </c>
      <c r="I84" s="91" t="n">
        <v>35.2375</v>
      </c>
      <c r="J84" s="118" t="n">
        <v>0.4</v>
      </c>
      <c r="K84" s="119" t="n">
        <v>-9.49333333333346</v>
      </c>
      <c r="M84" s="120" t="n">
        <v>80</v>
      </c>
      <c r="N84" s="121" t="n">
        <v>217.261</v>
      </c>
      <c r="O84" s="91" t="n">
        <v>142.071</v>
      </c>
      <c r="Q84" s="136" t="n">
        <v>17.5</v>
      </c>
      <c r="R84" s="122" t="n">
        <v>-1.7</v>
      </c>
      <c r="S84" s="122" t="n">
        <v>0.7</v>
      </c>
      <c r="T84" s="122" t="n">
        <v>4.9</v>
      </c>
      <c r="U84" s="136" t="n">
        <v>0.7</v>
      </c>
      <c r="V84" s="119" t="n">
        <v>17.3</v>
      </c>
      <c r="W84" s="119" t="n">
        <v>1.58687</v>
      </c>
      <c r="AC84" s="125" t="n">
        <v>80</v>
      </c>
      <c r="AD84" s="126" t="n">
        <v>165.5917</v>
      </c>
      <c r="AE84" s="126" t="n">
        <v>78.0077429999998</v>
      </c>
      <c r="AF84" s="126" t="n">
        <v>91.2541560000002</v>
      </c>
      <c r="AH84" s="123" t="n">
        <v>17.2</v>
      </c>
      <c r="AI84" s="122" t="n">
        <v>1.76</v>
      </c>
      <c r="AJ84" s="122" t="n">
        <v>6.51</v>
      </c>
      <c r="AK84" s="122" t="n">
        <v>-0.66</v>
      </c>
      <c r="AL84" s="123" t="n">
        <v>-0.23</v>
      </c>
      <c r="AM84" s="123" t="n">
        <v>7.73</v>
      </c>
      <c r="AN84" s="123" t="n">
        <v>-4.88</v>
      </c>
      <c r="BO84" s="130" t="n">
        <v>0.08</v>
      </c>
      <c r="BP84" s="117" t="n">
        <v>-44.6666666666667</v>
      </c>
      <c r="BR84" s="131" t="n">
        <v>0.4</v>
      </c>
      <c r="BS84" s="132" t="n">
        <v>-9.49333333333346</v>
      </c>
      <c r="BV84" s="133" t="n">
        <f aca="false">AD84-AE84</f>
        <v>87.5839570000002</v>
      </c>
      <c r="BW84" s="134" t="n">
        <f aca="false">AD84+AF84</f>
        <v>256.845856</v>
      </c>
      <c r="BY84" s="112" t="n">
        <v>79</v>
      </c>
      <c r="BZ84" s="113" t="n">
        <v>107.5</v>
      </c>
      <c r="CA84" s="112" t="n">
        <v>79</v>
      </c>
      <c r="CB84" s="113" t="n">
        <v>204.6</v>
      </c>
      <c r="CC84" s="112" t="n">
        <v>79</v>
      </c>
      <c r="CD84" s="113" t="n">
        <v>122.857143</v>
      </c>
      <c r="CE84" s="112" t="n">
        <v>79</v>
      </c>
      <c r="CF84" s="113" t="n">
        <v>136.88</v>
      </c>
      <c r="CG84" s="123" t="n">
        <v>79</v>
      </c>
      <c r="CH84" s="135" t="n">
        <f aca="false">MIN(BZ84,CB84,CD84,CF84)</f>
        <v>107.5</v>
      </c>
      <c r="CI84" s="135" t="n">
        <f aca="false">AVERAGE(BZ84,CB84,CD84,CF84)</f>
        <v>142.95928575</v>
      </c>
      <c r="CJ84" s="135" t="n">
        <f aca="false">MAX(BZ84,CB84,CD84,CF84)</f>
        <v>204.6</v>
      </c>
      <c r="CL84" s="123" t="n">
        <v>80</v>
      </c>
      <c r="CM84" s="123" t="n">
        <v>255.5</v>
      </c>
      <c r="CN84" s="123" t="n">
        <f aca="false">AVERAGE(CM84,CO84)</f>
        <v>270.5</v>
      </c>
      <c r="CO84" s="123" t="n">
        <v>285.5</v>
      </c>
    </row>
    <row r="85" customFormat="false" ht="15" hidden="false" customHeight="false" outlineLevel="0" collapsed="false">
      <c r="B85" s="116" t="n">
        <v>81</v>
      </c>
      <c r="C85" s="91" t="n">
        <v>225.209</v>
      </c>
      <c r="D85" s="92" t="n">
        <v>262.006</v>
      </c>
      <c r="E85" s="117" t="n">
        <v>9.65288896525123</v>
      </c>
      <c r="F85" s="117" t="n">
        <v>-24.48</v>
      </c>
      <c r="H85" s="116" t="n">
        <v>81</v>
      </c>
      <c r="I85" s="91" t="n">
        <v>37.3006</v>
      </c>
      <c r="J85" s="118" t="n">
        <v>0.405</v>
      </c>
      <c r="K85" s="119" t="n">
        <v>12.4831168831179</v>
      </c>
      <c r="M85" s="120" t="n">
        <v>81</v>
      </c>
      <c r="N85" s="121" t="n">
        <v>217.099</v>
      </c>
      <c r="O85" s="91" t="n">
        <v>141.909</v>
      </c>
      <c r="Q85" s="136" t="n">
        <v>17.6</v>
      </c>
      <c r="R85" s="122" t="n">
        <v>-1.9</v>
      </c>
      <c r="S85" s="122" t="n">
        <v>1.7</v>
      </c>
      <c r="T85" s="122" t="n">
        <v>7.5</v>
      </c>
      <c r="U85" s="136" t="n">
        <v>1.7</v>
      </c>
      <c r="V85" s="119" t="n">
        <v>17.4</v>
      </c>
      <c r="W85" s="119" t="n">
        <v>2.811405</v>
      </c>
      <c r="AC85" s="125" t="n">
        <v>81</v>
      </c>
      <c r="AD85" s="126" t="n">
        <v>167.1917</v>
      </c>
      <c r="AE85" s="126" t="n">
        <v>79.0939409999998</v>
      </c>
      <c r="AF85" s="126" t="n">
        <v>92.8046549999999</v>
      </c>
      <c r="AH85" s="123" t="n">
        <v>17.3</v>
      </c>
      <c r="AI85" s="122" t="n">
        <v>1.43</v>
      </c>
      <c r="AJ85" s="122" t="n">
        <v>6.2</v>
      </c>
      <c r="AK85" s="122" t="n">
        <v>-1.16</v>
      </c>
      <c r="AL85" s="123" t="n">
        <v>-0.37</v>
      </c>
      <c r="AM85" s="123" t="n">
        <v>7.61</v>
      </c>
      <c r="AN85" s="123" t="n">
        <v>-5.06</v>
      </c>
      <c r="BO85" s="130" t="n">
        <v>0.081</v>
      </c>
      <c r="BP85" s="117" t="n">
        <v>-39.3333333333333</v>
      </c>
      <c r="BR85" s="131" t="n">
        <v>0.405</v>
      </c>
      <c r="BS85" s="132" t="n">
        <v>12.4831168831179</v>
      </c>
      <c r="BV85" s="133" t="n">
        <f aca="false">AD85-AE85</f>
        <v>88.0977590000002</v>
      </c>
      <c r="BW85" s="134" t="n">
        <f aca="false">AD85+AF85</f>
        <v>259.996355</v>
      </c>
      <c r="BY85" s="112" t="n">
        <v>80</v>
      </c>
      <c r="BZ85" s="113" t="n">
        <v>110.555556</v>
      </c>
      <c r="CA85" s="112" t="n">
        <v>80</v>
      </c>
      <c r="CB85" s="113" t="n">
        <v>204</v>
      </c>
      <c r="CC85" s="112" t="n">
        <v>80</v>
      </c>
      <c r="CD85" s="113" t="n">
        <v>124.714286</v>
      </c>
      <c r="CE85" s="112" t="n">
        <v>80</v>
      </c>
      <c r="CF85" s="113" t="n">
        <v>139.8</v>
      </c>
      <c r="CG85" s="123" t="n">
        <v>80</v>
      </c>
      <c r="CH85" s="135" t="n">
        <f aca="false">MIN(BZ85,CB85,CD85,CF85)</f>
        <v>110.555556</v>
      </c>
      <c r="CI85" s="135" t="n">
        <f aca="false">AVERAGE(BZ85,CB85,CD85,CF85)</f>
        <v>144.7674605</v>
      </c>
      <c r="CJ85" s="135" t="n">
        <f aca="false">MAX(BZ85,CB85,CD85,CF85)</f>
        <v>204</v>
      </c>
      <c r="CL85" s="123" t="n">
        <v>81</v>
      </c>
      <c r="CM85" s="123" t="n">
        <v>254.4</v>
      </c>
      <c r="CN85" s="123" t="n">
        <f aca="false">AVERAGE(CM85,CO85)</f>
        <v>269.45</v>
      </c>
      <c r="CO85" s="123" t="n">
        <v>284.5</v>
      </c>
    </row>
    <row r="86" customFormat="false" ht="15" hidden="false" customHeight="false" outlineLevel="0" collapsed="false">
      <c r="B86" s="116" t="n">
        <v>82</v>
      </c>
      <c r="C86" s="91" t="n">
        <v>221.249</v>
      </c>
      <c r="D86" s="92" t="n">
        <v>256.618</v>
      </c>
      <c r="E86" s="117" t="n">
        <v>9.82293341281251</v>
      </c>
      <c r="F86" s="117" t="n">
        <v>-19.1</v>
      </c>
      <c r="H86" s="116" t="n">
        <v>82</v>
      </c>
      <c r="I86" s="91" t="n">
        <v>37.1387</v>
      </c>
      <c r="J86" s="118" t="n">
        <v>0.41</v>
      </c>
      <c r="K86" s="119" t="n">
        <v>12.810389610388</v>
      </c>
      <c r="M86" s="120" t="n">
        <v>82</v>
      </c>
      <c r="N86" s="121" t="n">
        <v>214.463</v>
      </c>
      <c r="O86" s="91" t="n">
        <v>139.273</v>
      </c>
      <c r="Q86" s="136" t="n">
        <v>17.7</v>
      </c>
      <c r="R86" s="122" t="n">
        <v>-2</v>
      </c>
      <c r="S86" s="122" t="n">
        <v>1.7</v>
      </c>
      <c r="T86" s="122" t="n">
        <v>7.2</v>
      </c>
      <c r="U86" s="136" t="n">
        <v>1.7</v>
      </c>
      <c r="V86" s="119" t="n">
        <v>17.4</v>
      </c>
      <c r="W86" s="119" t="n">
        <v>2.578785</v>
      </c>
      <c r="AC86" s="125" t="n">
        <v>82</v>
      </c>
      <c r="AD86" s="126" t="n">
        <v>168.6167</v>
      </c>
      <c r="AE86" s="126" t="n">
        <v>80.3054430000003</v>
      </c>
      <c r="AF86" s="126" t="n">
        <v>94.1442899999999</v>
      </c>
      <c r="AH86" s="123" t="n">
        <v>17.4</v>
      </c>
      <c r="AI86" s="122" t="n">
        <v>0.75</v>
      </c>
      <c r="AJ86" s="122" t="n">
        <v>6.19</v>
      </c>
      <c r="AK86" s="122" t="n">
        <v>-2.38</v>
      </c>
      <c r="AL86" s="123" t="n">
        <v>-0.5</v>
      </c>
      <c r="AM86" s="123" t="n">
        <v>7.49</v>
      </c>
      <c r="AN86" s="123" t="n">
        <v>-5.24</v>
      </c>
      <c r="BO86" s="130" t="n">
        <v>0.082</v>
      </c>
      <c r="BP86" s="117" t="n">
        <v>-38</v>
      </c>
      <c r="BR86" s="131" t="n">
        <v>0.41</v>
      </c>
      <c r="BS86" s="132" t="n">
        <v>12.810389610388</v>
      </c>
      <c r="BV86" s="133" t="n">
        <f aca="false">AD86-AE86</f>
        <v>88.3112569999997</v>
      </c>
      <c r="BW86" s="134" t="n">
        <f aca="false">AD86+AF86</f>
        <v>262.76099</v>
      </c>
      <c r="BY86" s="112" t="n">
        <v>81</v>
      </c>
      <c r="BZ86" s="113" t="n">
        <v>113.611111</v>
      </c>
      <c r="CA86" s="112" t="n">
        <v>81</v>
      </c>
      <c r="CB86" s="113" t="n">
        <v>196</v>
      </c>
      <c r="CC86" s="112" t="n">
        <v>81</v>
      </c>
      <c r="CD86" s="113" t="n">
        <v>126.571429</v>
      </c>
      <c r="CE86" s="112" t="n">
        <v>81</v>
      </c>
      <c r="CF86" s="113" t="n">
        <v>142.72</v>
      </c>
      <c r="CG86" s="123" t="n">
        <v>81</v>
      </c>
      <c r="CH86" s="135" t="n">
        <f aca="false">MIN(BZ86,CB86,CD86,CF86)</f>
        <v>113.611111</v>
      </c>
      <c r="CI86" s="135" t="n">
        <f aca="false">AVERAGE(BZ86,CB86,CD86,CF86)</f>
        <v>144.725635</v>
      </c>
      <c r="CJ86" s="135" t="n">
        <f aca="false">MAX(BZ86,CB86,CD86,CF86)</f>
        <v>196</v>
      </c>
      <c r="CL86" s="123" t="n">
        <v>82</v>
      </c>
      <c r="CM86" s="123" t="n">
        <v>253.3</v>
      </c>
      <c r="CN86" s="123" t="n">
        <f aca="false">AVERAGE(CM86,CO86)</f>
        <v>268.4</v>
      </c>
      <c r="CO86" s="123" t="n">
        <v>283.5</v>
      </c>
    </row>
    <row r="87" customFormat="false" ht="15" hidden="false" customHeight="false" outlineLevel="0" collapsed="false">
      <c r="B87" s="116" t="n">
        <v>83</v>
      </c>
      <c r="C87" s="91" t="n">
        <v>218.66</v>
      </c>
      <c r="D87" s="92" t="n">
        <v>252.07</v>
      </c>
      <c r="E87" s="117" t="n">
        <v>10.0141439419626</v>
      </c>
      <c r="F87" s="117" t="n">
        <v>-7.99</v>
      </c>
      <c r="H87" s="116" t="n">
        <v>83</v>
      </c>
      <c r="I87" s="91" t="n">
        <v>34.5029</v>
      </c>
      <c r="J87" s="118" t="n">
        <v>0.415</v>
      </c>
      <c r="K87" s="119" t="n">
        <v>-0.190099009902127</v>
      </c>
      <c r="M87" s="120" t="n">
        <v>83</v>
      </c>
      <c r="N87" s="121" t="n">
        <v>210.226</v>
      </c>
      <c r="O87" s="91" t="n">
        <v>135.036</v>
      </c>
      <c r="Q87" s="136" t="n">
        <v>17.8</v>
      </c>
      <c r="R87" s="122" t="n">
        <v>-22.9</v>
      </c>
      <c r="S87" s="122" t="n">
        <v>-11.5</v>
      </c>
      <c r="T87" s="122" t="n">
        <v>6.6</v>
      </c>
      <c r="U87" s="136" t="n">
        <v>-11.5</v>
      </c>
      <c r="V87" s="119" t="n">
        <v>17.5</v>
      </c>
      <c r="W87" s="119" t="n">
        <v>-14.56433</v>
      </c>
      <c r="AC87" s="125" t="n">
        <v>83</v>
      </c>
      <c r="AD87" s="126" t="n">
        <v>163.3167</v>
      </c>
      <c r="AE87" s="126" t="n">
        <v>81.4634700000001</v>
      </c>
      <c r="AF87" s="126" t="n">
        <v>93.691098</v>
      </c>
      <c r="AH87" s="123" t="n">
        <v>17.5</v>
      </c>
      <c r="AI87" s="122" t="n">
        <v>-0.5</v>
      </c>
      <c r="AJ87" s="122" t="n">
        <v>6.37</v>
      </c>
      <c r="AK87" s="122" t="n">
        <v>-4.6</v>
      </c>
      <c r="AL87" s="123" t="n">
        <v>-0.62</v>
      </c>
      <c r="AM87" s="123" t="n">
        <v>7.39</v>
      </c>
      <c r="AN87" s="123" t="n">
        <v>-5.41</v>
      </c>
      <c r="BO87" s="130" t="n">
        <v>0.083</v>
      </c>
      <c r="BP87" s="117" t="n">
        <v>-40</v>
      </c>
      <c r="BR87" s="131" t="n">
        <v>0.415</v>
      </c>
      <c r="BS87" s="132" t="n">
        <v>-0.190099009902127</v>
      </c>
      <c r="BV87" s="133" t="n">
        <f aca="false">AD87-AE87</f>
        <v>81.8532299999999</v>
      </c>
      <c r="BW87" s="134" t="n">
        <f aca="false">AD87+AF87</f>
        <v>257.007798</v>
      </c>
      <c r="BY87" s="112" t="n">
        <v>82</v>
      </c>
      <c r="BZ87" s="113" t="n">
        <v>116.666667</v>
      </c>
      <c r="CA87" s="112" t="n">
        <v>82</v>
      </c>
      <c r="CB87" s="113" t="n">
        <v>188</v>
      </c>
      <c r="CC87" s="112" t="n">
        <v>82</v>
      </c>
      <c r="CD87" s="113" t="n">
        <v>128.428571</v>
      </c>
      <c r="CE87" s="112" t="n">
        <v>82</v>
      </c>
      <c r="CF87" s="113" t="n">
        <v>145.64</v>
      </c>
      <c r="CG87" s="123" t="n">
        <v>82</v>
      </c>
      <c r="CH87" s="135" t="n">
        <f aca="false">MIN(BZ87,CB87,CD87,CF87)</f>
        <v>116.666667</v>
      </c>
      <c r="CI87" s="135" t="n">
        <f aca="false">AVERAGE(BZ87,CB87,CD87,CF87)</f>
        <v>144.6838095</v>
      </c>
      <c r="CJ87" s="135" t="n">
        <f aca="false">MAX(BZ87,CB87,CD87,CF87)</f>
        <v>188</v>
      </c>
      <c r="CL87" s="123" t="n">
        <v>83</v>
      </c>
      <c r="CM87" s="123" t="n">
        <v>252.2</v>
      </c>
      <c r="CN87" s="123" t="n">
        <f aca="false">AVERAGE(CM87,CO87)</f>
        <v>267.35</v>
      </c>
      <c r="CO87" s="123" t="n">
        <v>282.5</v>
      </c>
    </row>
    <row r="88" customFormat="false" ht="15" hidden="false" customHeight="false" outlineLevel="0" collapsed="false">
      <c r="B88" s="116" t="n">
        <v>84</v>
      </c>
      <c r="C88" s="91" t="n">
        <v>217.487</v>
      </c>
      <c r="D88" s="92" t="n">
        <v>248.967</v>
      </c>
      <c r="E88" s="117" t="n">
        <v>10.1181082699456</v>
      </c>
      <c r="F88" s="117" t="n">
        <v>-2.4</v>
      </c>
      <c r="H88" s="116" t="n">
        <v>84</v>
      </c>
      <c r="I88" s="91" t="n">
        <v>30.2657</v>
      </c>
      <c r="J88" s="118" t="n">
        <v>0.42</v>
      </c>
      <c r="K88" s="119" t="n">
        <v>-29.4857142857186</v>
      </c>
      <c r="M88" s="120" t="n">
        <v>84</v>
      </c>
      <c r="N88" s="121" t="n">
        <v>205.73</v>
      </c>
      <c r="O88" s="91" t="n">
        <v>130.54</v>
      </c>
      <c r="Q88" s="136" t="n">
        <v>17.9</v>
      </c>
      <c r="R88" s="122"/>
      <c r="S88" s="122"/>
      <c r="T88" s="122"/>
      <c r="U88" s="136" t="n">
        <v>-22</v>
      </c>
      <c r="V88" s="119" t="n">
        <v>17.6</v>
      </c>
      <c r="W88" s="119" t="n">
        <v>-25</v>
      </c>
      <c r="AC88" s="125" t="n">
        <v>84</v>
      </c>
      <c r="AD88" s="126" t="n">
        <v>153.3167</v>
      </c>
      <c r="AE88" s="126" t="n">
        <v>89.94357</v>
      </c>
      <c r="AF88" s="126" t="n">
        <v>105.005373</v>
      </c>
      <c r="AH88" s="123" t="n">
        <v>17.6</v>
      </c>
      <c r="AI88" s="122" t="n">
        <v>-2.33</v>
      </c>
      <c r="AJ88" s="122" t="n">
        <v>6.56</v>
      </c>
      <c r="AK88" s="122" t="n">
        <v>-7.7</v>
      </c>
      <c r="AL88" s="123" t="n">
        <v>-0.73</v>
      </c>
      <c r="AM88" s="123" t="n">
        <v>7.31</v>
      </c>
      <c r="AN88" s="123" t="n">
        <v>-5.56</v>
      </c>
      <c r="BO88" s="130" t="n">
        <v>0.084</v>
      </c>
      <c r="BP88" s="117" t="n">
        <v>-39.3333333333333</v>
      </c>
      <c r="BR88" s="131" t="n">
        <v>0.42</v>
      </c>
      <c r="BS88" s="132" t="n">
        <v>-29.4857142857186</v>
      </c>
      <c r="BV88" s="133" t="n">
        <f aca="false">AD88-AE88</f>
        <v>63.37313</v>
      </c>
      <c r="BW88" s="134" t="n">
        <f aca="false">AD88+AF88</f>
        <v>258.322073</v>
      </c>
      <c r="BY88" s="112" t="n">
        <v>83</v>
      </c>
      <c r="BZ88" s="113" t="n">
        <v>119.722222</v>
      </c>
      <c r="CA88" s="112" t="n">
        <v>83</v>
      </c>
      <c r="CB88" s="113" t="n">
        <v>180</v>
      </c>
      <c r="CC88" s="112" t="n">
        <v>83</v>
      </c>
      <c r="CD88" s="113" t="n">
        <v>130.285714</v>
      </c>
      <c r="CE88" s="112" t="n">
        <v>83</v>
      </c>
      <c r="CF88" s="113" t="n">
        <v>148.56</v>
      </c>
      <c r="CG88" s="123" t="n">
        <v>83</v>
      </c>
      <c r="CH88" s="135" t="n">
        <f aca="false">MIN(BZ88,CB88,CD88,CF88)</f>
        <v>119.722222</v>
      </c>
      <c r="CI88" s="135" t="n">
        <f aca="false">AVERAGE(BZ88,CB88,CD88,CF88)</f>
        <v>144.641984</v>
      </c>
      <c r="CJ88" s="135" t="n">
        <f aca="false">MAX(BZ88,CB88,CD88,CF88)</f>
        <v>180</v>
      </c>
      <c r="CL88" s="123" t="n">
        <v>84</v>
      </c>
      <c r="CM88" s="123" t="n">
        <v>251.1</v>
      </c>
      <c r="CN88" s="123" t="n">
        <f aca="false">AVERAGE(CM88,CO88)</f>
        <v>266.3</v>
      </c>
      <c r="CO88" s="123" t="n">
        <v>281.5</v>
      </c>
    </row>
    <row r="89" customFormat="false" ht="15" hidden="false" customHeight="false" outlineLevel="0" collapsed="false">
      <c r="B89" s="116" t="n">
        <v>85</v>
      </c>
      <c r="C89" s="91" t="n">
        <v>217.469</v>
      </c>
      <c r="D89" s="92" t="n">
        <v>246.866</v>
      </c>
      <c r="E89" s="117" t="n">
        <v>10.2616780562077</v>
      </c>
      <c r="F89" s="117" t="n">
        <v>-0.31</v>
      </c>
      <c r="H89" s="116" t="n">
        <v>85</v>
      </c>
      <c r="I89" s="91" t="n">
        <v>25.7704</v>
      </c>
      <c r="J89" s="118" t="n">
        <v>0.425</v>
      </c>
      <c r="K89" s="119" t="n">
        <v>-84.6612244897968</v>
      </c>
      <c r="M89" s="120" t="n">
        <v>85</v>
      </c>
      <c r="N89" s="121" t="n">
        <v>202.213</v>
      </c>
      <c r="O89" s="91" t="n">
        <v>127.023</v>
      </c>
      <c r="Q89" s="136" t="n">
        <v>18</v>
      </c>
      <c r="R89" s="122"/>
      <c r="S89" s="122"/>
      <c r="T89" s="122"/>
      <c r="U89" s="136" t="n">
        <v>-25</v>
      </c>
      <c r="V89" s="119" t="n">
        <v>17.7</v>
      </c>
      <c r="W89" s="119" t="n">
        <v>-25</v>
      </c>
      <c r="AC89" s="125" t="n">
        <v>85</v>
      </c>
      <c r="AD89" s="126" t="n">
        <v>149.7917</v>
      </c>
      <c r="AE89" s="126" t="n">
        <v>90.2158439999998</v>
      </c>
      <c r="AF89" s="126" t="n">
        <v>104.117895</v>
      </c>
      <c r="AH89" s="123" t="n">
        <v>17.7</v>
      </c>
      <c r="AI89" s="122" t="n">
        <v>-4.28</v>
      </c>
      <c r="AJ89" s="122" t="n">
        <v>6.64</v>
      </c>
      <c r="AK89" s="122" t="n">
        <v>-10.84</v>
      </c>
      <c r="AL89" s="123" t="n">
        <v>-0.82</v>
      </c>
      <c r="AM89" s="123" t="n">
        <v>7.26</v>
      </c>
      <c r="AN89" s="123" t="n">
        <v>-5.72</v>
      </c>
      <c r="BO89" s="130" t="n">
        <v>0.085</v>
      </c>
      <c r="BP89" s="117" t="n">
        <v>-48</v>
      </c>
      <c r="BR89" s="131" t="n">
        <v>0.425</v>
      </c>
      <c r="BS89" s="132" t="n">
        <v>-84.6612244897968</v>
      </c>
      <c r="BV89" s="133" t="n">
        <f aca="false">AD89-AE89</f>
        <v>59.5758560000002</v>
      </c>
      <c r="BW89" s="134" t="n">
        <f aca="false">AD89+AF89</f>
        <v>253.909595</v>
      </c>
      <c r="BY89" s="112" t="n">
        <v>84</v>
      </c>
      <c r="BZ89" s="113" t="n">
        <v>122.777778</v>
      </c>
      <c r="CA89" s="112" t="n">
        <v>84</v>
      </c>
      <c r="CB89" s="113" t="n">
        <v>172</v>
      </c>
      <c r="CC89" s="112" t="n">
        <v>84</v>
      </c>
      <c r="CD89" s="113" t="n">
        <v>132.142857</v>
      </c>
      <c r="CE89" s="112" t="n">
        <v>84</v>
      </c>
      <c r="CF89" s="113" t="n">
        <v>151.48</v>
      </c>
      <c r="CG89" s="123" t="n">
        <v>84</v>
      </c>
      <c r="CH89" s="135" t="n">
        <f aca="false">MIN(BZ89,CB89,CD89,CF89)</f>
        <v>122.777778</v>
      </c>
      <c r="CI89" s="135" t="n">
        <f aca="false">AVERAGE(BZ89,CB89,CD89,CF89)</f>
        <v>144.60015875</v>
      </c>
      <c r="CJ89" s="135" t="n">
        <f aca="false">MAX(BZ89,CB89,CD89,CF89)</f>
        <v>172</v>
      </c>
      <c r="CL89" s="123" t="n">
        <v>85</v>
      </c>
      <c r="CM89" s="123" t="n">
        <v>250</v>
      </c>
      <c r="CN89" s="123" t="n">
        <f aca="false">AVERAGE(CM89,CO89)</f>
        <v>265.25</v>
      </c>
      <c r="CO89" s="123" t="n">
        <v>280.5</v>
      </c>
    </row>
    <row r="90" customFormat="false" ht="15" hidden="false" customHeight="false" outlineLevel="0" collapsed="false">
      <c r="B90" s="116" t="n">
        <v>86</v>
      </c>
      <c r="C90" s="91" t="n">
        <v>217.977</v>
      </c>
      <c r="D90" s="92" t="n">
        <v>245.529</v>
      </c>
      <c r="E90" s="117" t="n">
        <v>10.4052478424699</v>
      </c>
      <c r="F90" s="117" t="n">
        <v>-0.8</v>
      </c>
      <c r="H90" s="116" t="n">
        <v>86</v>
      </c>
      <c r="I90" s="91" t="n">
        <v>22.2526</v>
      </c>
      <c r="J90" s="118" t="n">
        <v>0.43</v>
      </c>
      <c r="K90" s="119" t="n">
        <v>-115.27741935484</v>
      </c>
      <c r="M90" s="120" t="n">
        <v>86</v>
      </c>
      <c r="N90" s="121" t="n">
        <v>200.095</v>
      </c>
      <c r="O90" s="91" t="n">
        <v>124.905</v>
      </c>
      <c r="Q90" s="136" t="n">
        <v>18.1</v>
      </c>
      <c r="R90" s="122"/>
      <c r="S90" s="122"/>
      <c r="T90" s="122"/>
      <c r="U90" s="136" t="n">
        <v>-22</v>
      </c>
      <c r="V90" s="119" t="n">
        <v>17.8</v>
      </c>
      <c r="W90" s="119" t="n">
        <v>-14</v>
      </c>
      <c r="AC90" s="125" t="n">
        <v>86</v>
      </c>
      <c r="AD90" s="126" t="n">
        <v>151.4667</v>
      </c>
      <c r="AE90" s="126" t="n">
        <v>89.860425</v>
      </c>
      <c r="AF90" s="126" t="n">
        <v>103.65663</v>
      </c>
      <c r="AH90" s="123" t="n">
        <v>17.8</v>
      </c>
      <c r="AI90" s="122" t="n">
        <v>-5.59</v>
      </c>
      <c r="AJ90" s="122" t="n">
        <v>6.58</v>
      </c>
      <c r="AK90" s="122" t="n">
        <v>-12.78</v>
      </c>
      <c r="AL90" s="123" t="n">
        <v>-0.88</v>
      </c>
      <c r="AM90" s="123" t="n">
        <v>7.26</v>
      </c>
      <c r="AN90" s="123" t="n">
        <v>-5.89</v>
      </c>
      <c r="BO90" s="130" t="n">
        <v>0.086</v>
      </c>
      <c r="BP90" s="117" t="n">
        <v>-55.3333333333333</v>
      </c>
      <c r="BR90" s="131" t="n">
        <v>0.43</v>
      </c>
      <c r="BS90" s="132" t="n">
        <v>-115.27741935484</v>
      </c>
      <c r="BV90" s="133" t="n">
        <f aca="false">AD90-AE90</f>
        <v>61.606275</v>
      </c>
      <c r="BW90" s="134" t="n">
        <f aca="false">AD90+AF90</f>
        <v>255.12333</v>
      </c>
      <c r="BY90" s="112" t="n">
        <v>85</v>
      </c>
      <c r="BZ90" s="113" t="n">
        <v>125.833333</v>
      </c>
      <c r="CA90" s="112" t="n">
        <v>85</v>
      </c>
      <c r="CB90" s="113" t="n">
        <v>164</v>
      </c>
      <c r="CC90" s="112" t="n">
        <v>85</v>
      </c>
      <c r="CD90" s="113" t="n">
        <v>134</v>
      </c>
      <c r="CE90" s="112" t="n">
        <v>85</v>
      </c>
      <c r="CF90" s="113" t="n">
        <v>154.4</v>
      </c>
      <c r="CG90" s="123" t="n">
        <v>85</v>
      </c>
      <c r="CH90" s="135" t="n">
        <f aca="false">MIN(BZ90,CB90,CD90,CF90)</f>
        <v>125.833333</v>
      </c>
      <c r="CI90" s="135" t="n">
        <f aca="false">AVERAGE(BZ90,CB90,CD90,CF90)</f>
        <v>144.55833325</v>
      </c>
      <c r="CJ90" s="135" t="n">
        <f aca="false">MAX(BZ90,CB90,CD90,CF90)</f>
        <v>164</v>
      </c>
      <c r="CL90" s="123" t="n">
        <v>86</v>
      </c>
      <c r="CM90" s="123" t="n">
        <v>248.9</v>
      </c>
      <c r="CN90" s="123" t="n">
        <f aca="false">AVERAGE(CM90,CO90)</f>
        <v>264.2</v>
      </c>
      <c r="CO90" s="123" t="n">
        <v>279.5</v>
      </c>
    </row>
    <row r="91" customFormat="false" ht="15" hidden="false" customHeight="false" outlineLevel="0" collapsed="false">
      <c r="B91" s="116" t="n">
        <v>87</v>
      </c>
      <c r="C91" s="91" t="n">
        <v>218.116</v>
      </c>
      <c r="D91" s="92" t="n">
        <v>243.813</v>
      </c>
      <c r="E91" s="117" t="n">
        <v>10.4993108058831</v>
      </c>
      <c r="F91" s="117" t="n">
        <v>-3.88</v>
      </c>
      <c r="H91" s="116" t="n">
        <v>87</v>
      </c>
      <c r="I91" s="91" t="n">
        <v>20.1352</v>
      </c>
      <c r="J91" s="118" t="n">
        <v>0.435</v>
      </c>
      <c r="K91" s="119" t="n">
        <v>-122.121052631579</v>
      </c>
      <c r="M91" s="120" t="n">
        <v>87</v>
      </c>
      <c r="N91" s="121" t="n">
        <v>198.793</v>
      </c>
      <c r="O91" s="91" t="n">
        <v>123.603</v>
      </c>
      <c r="Q91" s="136" t="n">
        <v>18.2</v>
      </c>
      <c r="R91" s="122"/>
      <c r="S91" s="122"/>
      <c r="T91" s="122"/>
      <c r="U91" s="136" t="n">
        <v>-5</v>
      </c>
      <c r="V91" s="119" t="n">
        <v>17.9</v>
      </c>
      <c r="W91" s="119" t="n">
        <v>-3</v>
      </c>
      <c r="AC91" s="125" t="n">
        <v>87</v>
      </c>
      <c r="AD91" s="126" t="n">
        <v>152.4667</v>
      </c>
      <c r="AE91" s="126" t="n">
        <v>89.2906919999998</v>
      </c>
      <c r="AF91" s="126" t="n">
        <v>103.31163</v>
      </c>
      <c r="AH91" s="123" t="n">
        <v>17.9</v>
      </c>
      <c r="AI91" s="122" t="n">
        <v>-5.68</v>
      </c>
      <c r="AJ91" s="122" t="n">
        <v>6.45</v>
      </c>
      <c r="AK91" s="122" t="n">
        <v>-12.68</v>
      </c>
      <c r="AL91" s="123" t="n">
        <v>-0.92</v>
      </c>
      <c r="AM91" s="123" t="n">
        <v>7.33</v>
      </c>
      <c r="AN91" s="123" t="n">
        <v>-6.07</v>
      </c>
      <c r="BO91" s="130" t="n">
        <v>0.087</v>
      </c>
      <c r="BP91" s="117" t="n">
        <v>-63.3333333333333</v>
      </c>
      <c r="BR91" s="131" t="n">
        <v>0.435</v>
      </c>
      <c r="BS91" s="132" t="n">
        <v>-122.121052631579</v>
      </c>
      <c r="BV91" s="133" t="n">
        <f aca="false">AD91-AE91</f>
        <v>63.1760080000002</v>
      </c>
      <c r="BW91" s="134" t="n">
        <f aca="false">AD91+AF91</f>
        <v>255.77833</v>
      </c>
      <c r="BY91" s="112" t="n">
        <v>86</v>
      </c>
      <c r="BZ91" s="113" t="n">
        <v>128.888889</v>
      </c>
      <c r="CA91" s="112" t="n">
        <v>86</v>
      </c>
      <c r="CB91" s="113" t="n">
        <v>164</v>
      </c>
      <c r="CC91" s="112" t="n">
        <v>86</v>
      </c>
      <c r="CD91" s="113" t="n">
        <v>132.666667</v>
      </c>
      <c r="CE91" s="112" t="n">
        <v>86</v>
      </c>
      <c r="CF91" s="113" t="n">
        <v>157.32</v>
      </c>
      <c r="CG91" s="123" t="n">
        <v>86</v>
      </c>
      <c r="CH91" s="135" t="n">
        <f aca="false">MIN(BZ91,CB91,CD91,CF91)</f>
        <v>128.888889</v>
      </c>
      <c r="CI91" s="135" t="n">
        <f aca="false">AVERAGE(BZ91,CB91,CD91,CF91)</f>
        <v>145.718889</v>
      </c>
      <c r="CJ91" s="135" t="n">
        <f aca="false">MAX(BZ91,CB91,CD91,CF91)</f>
        <v>164</v>
      </c>
      <c r="CL91" s="123" t="n">
        <v>87</v>
      </c>
      <c r="CM91" s="123" t="n">
        <v>247.8</v>
      </c>
      <c r="CN91" s="123" t="n">
        <f aca="false">AVERAGE(CM91,CO91)</f>
        <v>263.15</v>
      </c>
      <c r="CO91" s="123" t="n">
        <v>278.5</v>
      </c>
    </row>
    <row r="92" customFormat="false" ht="15" hidden="false" customHeight="false" outlineLevel="0" collapsed="false">
      <c r="B92" s="116" t="n">
        <v>88</v>
      </c>
      <c r="C92" s="91" t="n">
        <v>217.799</v>
      </c>
      <c r="D92" s="92" t="n">
        <v>240.275</v>
      </c>
      <c r="E92" s="117" t="n">
        <v>10.5636696755868</v>
      </c>
      <c r="F92" s="117" t="n">
        <v>-12.78</v>
      </c>
      <c r="H92" s="116" t="n">
        <v>88</v>
      </c>
      <c r="I92" s="91" t="n">
        <v>18.8334</v>
      </c>
      <c r="J92" s="118" t="n">
        <v>0.44</v>
      </c>
      <c r="K92" s="119" t="n">
        <v>-122.698461538461</v>
      </c>
      <c r="M92" s="120" t="n">
        <v>88</v>
      </c>
      <c r="N92" s="121" t="n">
        <v>197.973</v>
      </c>
      <c r="O92" s="91" t="n">
        <v>122.783</v>
      </c>
      <c r="Q92" s="136" t="n">
        <v>18.3</v>
      </c>
      <c r="R92" s="122" t="n">
        <v>-4.4</v>
      </c>
      <c r="S92" s="122" t="n">
        <v>-0.5</v>
      </c>
      <c r="T92" s="122" t="n">
        <v>6</v>
      </c>
      <c r="U92" s="136" t="n">
        <v>-0.5</v>
      </c>
      <c r="V92" s="119" t="n">
        <v>18</v>
      </c>
      <c r="W92" s="119" t="n">
        <v>0.799445</v>
      </c>
      <c r="AC92" s="125" t="n">
        <v>88</v>
      </c>
      <c r="AD92" s="126" t="n">
        <v>152.8167</v>
      </c>
      <c r="AE92" s="126" t="n">
        <v>89.547372</v>
      </c>
      <c r="AF92" s="126" t="n">
        <v>103.094004</v>
      </c>
      <c r="AH92" s="123" t="n">
        <v>18</v>
      </c>
      <c r="AI92" s="122" t="n">
        <v>-4.63</v>
      </c>
      <c r="AJ92" s="122" t="n">
        <v>6.33</v>
      </c>
      <c r="AK92" s="122" t="n">
        <v>-10.79</v>
      </c>
      <c r="AL92" s="123" t="n">
        <v>-0.93</v>
      </c>
      <c r="AM92" s="123" t="n">
        <v>7.47</v>
      </c>
      <c r="AN92" s="123" t="n">
        <v>-6.29</v>
      </c>
      <c r="BO92" s="130" t="n">
        <v>0.088</v>
      </c>
      <c r="BP92" s="117" t="n">
        <v>-58.6666666666667</v>
      </c>
      <c r="BR92" s="131" t="n">
        <v>0.44</v>
      </c>
      <c r="BS92" s="132" t="n">
        <v>-122.698461538461</v>
      </c>
      <c r="BV92" s="133" t="n">
        <f aca="false">AD92-AE92</f>
        <v>63.269328</v>
      </c>
      <c r="BW92" s="134" t="n">
        <f aca="false">AD92+AF92</f>
        <v>255.910704</v>
      </c>
      <c r="BY92" s="112" t="n">
        <v>87</v>
      </c>
      <c r="BZ92" s="113" t="n">
        <v>131.944444</v>
      </c>
      <c r="CA92" s="112" t="n">
        <v>87</v>
      </c>
      <c r="CB92" s="113" t="n">
        <v>164</v>
      </c>
      <c r="CC92" s="112" t="n">
        <v>87</v>
      </c>
      <c r="CD92" s="113" t="n">
        <v>131.333333</v>
      </c>
      <c r="CE92" s="112" t="n">
        <v>87</v>
      </c>
      <c r="CF92" s="113" t="n">
        <v>160.24</v>
      </c>
      <c r="CG92" s="123" t="n">
        <v>87</v>
      </c>
      <c r="CH92" s="135" t="n">
        <f aca="false">MIN(BZ92,CB92,CD92,CF92)</f>
        <v>131.333333</v>
      </c>
      <c r="CI92" s="135" t="n">
        <f aca="false">AVERAGE(BZ92,CB92,CD92,CF92)</f>
        <v>146.87944425</v>
      </c>
      <c r="CJ92" s="135" t="n">
        <f aca="false">MAX(BZ92,CB92,CD92,CF92)</f>
        <v>164</v>
      </c>
      <c r="CL92" s="123" t="n">
        <v>88</v>
      </c>
      <c r="CM92" s="123" t="n">
        <v>246.7</v>
      </c>
      <c r="CN92" s="123" t="n">
        <f aca="false">AVERAGE(CM92,CO92)</f>
        <v>262.1</v>
      </c>
      <c r="CO92" s="123" t="n">
        <v>277.5</v>
      </c>
    </row>
    <row r="93" customFormat="false" ht="15" hidden="false" customHeight="false" outlineLevel="0" collapsed="false">
      <c r="B93" s="116" t="n">
        <v>89</v>
      </c>
      <c r="C93" s="91" t="n">
        <v>218.587</v>
      </c>
      <c r="D93" s="92" t="n">
        <v>235.948</v>
      </c>
      <c r="E93" s="117" t="n">
        <v>10.7963517429772</v>
      </c>
      <c r="F93" s="117" t="n">
        <v>-69.08</v>
      </c>
      <c r="H93" s="116" t="n">
        <v>89</v>
      </c>
      <c r="I93" s="91" t="n">
        <v>18.0134</v>
      </c>
      <c r="J93" s="118" t="n">
        <v>0.445</v>
      </c>
      <c r="K93" s="119" t="n">
        <v>-102.371428571431</v>
      </c>
      <c r="M93" s="120" t="n">
        <v>89</v>
      </c>
      <c r="N93" s="121" t="n">
        <v>198.253</v>
      </c>
      <c r="O93" s="91" t="n">
        <v>123.063</v>
      </c>
      <c r="Q93" s="136" t="n">
        <v>18.4</v>
      </c>
      <c r="R93" s="122" t="n">
        <v>-4.7</v>
      </c>
      <c r="S93" s="122" t="n">
        <v>-0.6</v>
      </c>
      <c r="T93" s="122" t="n">
        <v>6.2</v>
      </c>
      <c r="U93" s="136" t="n">
        <v>-0.6</v>
      </c>
      <c r="V93" s="119" t="n">
        <v>18.1</v>
      </c>
      <c r="W93" s="119" t="n">
        <v>0.77172</v>
      </c>
      <c r="AC93" s="125" t="n">
        <v>89</v>
      </c>
      <c r="AD93" s="126" t="n">
        <v>152.3917</v>
      </c>
      <c r="AE93" s="126" t="n">
        <v>88.6949460000003</v>
      </c>
      <c r="AF93" s="126" t="n">
        <v>102.316443</v>
      </c>
      <c r="AH93" s="123" t="n">
        <v>18.1</v>
      </c>
      <c r="AI93" s="122" t="n">
        <v>-3.1</v>
      </c>
      <c r="AJ93" s="122" t="n">
        <v>6.3</v>
      </c>
      <c r="AK93" s="122" t="n">
        <v>-8.32</v>
      </c>
      <c r="AL93" s="123" t="n">
        <v>-0.9</v>
      </c>
      <c r="AM93" s="123" t="n">
        <v>7.72</v>
      </c>
      <c r="AN93" s="123" t="n">
        <v>-6.54</v>
      </c>
      <c r="BO93" s="130" t="n">
        <v>0.089</v>
      </c>
      <c r="BP93" s="117" t="n">
        <v>-56.6666666666667</v>
      </c>
      <c r="BR93" s="131" t="n">
        <v>0.445</v>
      </c>
      <c r="BS93" s="132" t="n">
        <v>-102.371428571431</v>
      </c>
      <c r="BV93" s="133" t="n">
        <f aca="false">AD93-AE93</f>
        <v>63.6967539999997</v>
      </c>
      <c r="BW93" s="134" t="n">
        <f aca="false">AD93+AF93</f>
        <v>254.708143</v>
      </c>
      <c r="BY93" s="112" t="n">
        <v>88</v>
      </c>
      <c r="BZ93" s="113" t="n">
        <v>135</v>
      </c>
      <c r="CA93" s="112" t="n">
        <v>88</v>
      </c>
      <c r="CB93" s="113" t="n">
        <v>164</v>
      </c>
      <c r="CC93" s="112" t="n">
        <v>88</v>
      </c>
      <c r="CD93" s="113" t="n">
        <v>130</v>
      </c>
      <c r="CE93" s="112" t="n">
        <v>88</v>
      </c>
      <c r="CF93" s="113" t="n">
        <v>163.16</v>
      </c>
      <c r="CG93" s="123" t="n">
        <v>88</v>
      </c>
      <c r="CH93" s="135" t="n">
        <f aca="false">MIN(BZ93,CB93,CD93,CF93)</f>
        <v>130</v>
      </c>
      <c r="CI93" s="135" t="n">
        <f aca="false">AVERAGE(BZ93,CB93,CD93,CF93)</f>
        <v>148.04</v>
      </c>
      <c r="CJ93" s="135" t="n">
        <f aca="false">MAX(BZ93,CB93,CD93,CF93)</f>
        <v>164</v>
      </c>
      <c r="CL93" s="123" t="n">
        <v>89</v>
      </c>
      <c r="CM93" s="123" t="n">
        <v>245.6</v>
      </c>
      <c r="CN93" s="123" t="n">
        <f aca="false">AVERAGE(CM93,CO93)</f>
        <v>261.05</v>
      </c>
      <c r="CO93" s="123" t="n">
        <v>276.5</v>
      </c>
    </row>
    <row r="94" customFormat="false" ht="15" hidden="false" customHeight="false" outlineLevel="0" collapsed="false">
      <c r="B94" s="116" t="n">
        <v>90</v>
      </c>
      <c r="C94" s="91" t="n">
        <v>222.089</v>
      </c>
      <c r="D94" s="92" t="n">
        <v>233.056</v>
      </c>
      <c r="E94" s="117" t="n">
        <v>10.8310065189716</v>
      </c>
      <c r="F94" s="117" t="n">
        <v>-75.59</v>
      </c>
      <c r="H94" s="116" t="n">
        <v>90</v>
      </c>
      <c r="I94" s="91" t="n">
        <v>18.2934</v>
      </c>
      <c r="J94" s="118" t="n">
        <v>0.45</v>
      </c>
      <c r="K94" s="119" t="n">
        <v>-84.8</v>
      </c>
      <c r="M94" s="120" t="n">
        <v>90</v>
      </c>
      <c r="N94" s="121" t="n">
        <v>200.007</v>
      </c>
      <c r="O94" s="91" t="n">
        <v>124.817</v>
      </c>
      <c r="Q94" s="136" t="n">
        <v>18.5</v>
      </c>
      <c r="R94" s="122" t="n">
        <v>-4.9</v>
      </c>
      <c r="S94" s="122" t="n">
        <v>-0.7</v>
      </c>
      <c r="T94" s="122" t="n">
        <v>6.4</v>
      </c>
      <c r="U94" s="136" t="n">
        <v>-0.7</v>
      </c>
      <c r="V94" s="119" t="n">
        <v>18.2</v>
      </c>
      <c r="W94" s="119" t="n">
        <v>0.743995</v>
      </c>
      <c r="AC94" s="125" t="n">
        <v>90</v>
      </c>
      <c r="AD94" s="126" t="n">
        <v>148.9167</v>
      </c>
      <c r="AE94" s="126" t="n">
        <v>88.6006919999998</v>
      </c>
      <c r="AF94" s="126" t="n">
        <v>101.352858</v>
      </c>
      <c r="AH94" s="123" t="n">
        <v>18.2</v>
      </c>
      <c r="AI94" s="122" t="n">
        <v>-1.79</v>
      </c>
      <c r="AJ94" s="122" t="n">
        <v>6.38</v>
      </c>
      <c r="AK94" s="122" t="n">
        <v>-6.4</v>
      </c>
      <c r="AL94" s="123" t="n">
        <v>-0.83</v>
      </c>
      <c r="AM94" s="123" t="n">
        <v>8.07</v>
      </c>
      <c r="AN94" s="123" t="n">
        <v>-6.83</v>
      </c>
      <c r="BO94" s="130" t="n">
        <v>0.09</v>
      </c>
      <c r="BP94" s="117" t="n">
        <v>-55.3333333333333</v>
      </c>
      <c r="BR94" s="131" t="n">
        <v>0.45</v>
      </c>
      <c r="BS94" s="132" t="n">
        <v>-84.8</v>
      </c>
      <c r="BV94" s="133" t="n">
        <f aca="false">AD94-AE94</f>
        <v>60.3160080000002</v>
      </c>
      <c r="BW94" s="134" t="n">
        <f aca="false">AD94+AF94</f>
        <v>250.269558</v>
      </c>
      <c r="BY94" s="112" t="n">
        <v>89</v>
      </c>
      <c r="BZ94" s="113" t="n">
        <v>133.166667</v>
      </c>
      <c r="CA94" s="112" t="n">
        <v>89</v>
      </c>
      <c r="CB94" s="113" t="n">
        <v>157</v>
      </c>
      <c r="CC94" s="112" t="n">
        <v>89</v>
      </c>
      <c r="CD94" s="113" t="n">
        <v>129</v>
      </c>
      <c r="CE94" s="112" t="n">
        <v>89</v>
      </c>
      <c r="CF94" s="113" t="n">
        <v>166.08</v>
      </c>
      <c r="CG94" s="123" t="n">
        <v>89</v>
      </c>
      <c r="CH94" s="135" t="n">
        <f aca="false">MIN(BZ94,CB94,CD94,CF94)</f>
        <v>129</v>
      </c>
      <c r="CI94" s="135" t="n">
        <f aca="false">AVERAGE(BZ94,CB94,CD94,CF94)</f>
        <v>146.31166675</v>
      </c>
      <c r="CJ94" s="135" t="n">
        <f aca="false">MAX(BZ94,CB94,CD94,CF94)</f>
        <v>166.08</v>
      </c>
      <c r="CL94" s="123" t="n">
        <v>90</v>
      </c>
      <c r="CM94" s="123" t="n">
        <v>244.5</v>
      </c>
      <c r="CN94" s="123" t="n">
        <f aca="false">AVERAGE(CM94,CO94)</f>
        <v>260</v>
      </c>
      <c r="CO94" s="123" t="n">
        <v>275.5</v>
      </c>
    </row>
    <row r="95" customFormat="false" ht="15" hidden="false" customHeight="false" outlineLevel="0" collapsed="false">
      <c r="B95" s="116" t="n">
        <v>91</v>
      </c>
      <c r="C95" s="91" t="n">
        <v>226.724</v>
      </c>
      <c r="D95" s="92" t="n">
        <v>234.151</v>
      </c>
      <c r="E95" s="117" t="n">
        <v>10.9003160709602</v>
      </c>
      <c r="F95" s="117" t="n">
        <v>-79.08</v>
      </c>
      <c r="H95" s="116" t="n">
        <v>91</v>
      </c>
      <c r="I95" s="91" t="n">
        <v>20.0468</v>
      </c>
      <c r="J95" s="118" t="n">
        <v>0.455</v>
      </c>
      <c r="K95" s="119" t="n">
        <v>-87.5431578947358</v>
      </c>
      <c r="M95" s="120" t="n">
        <v>91</v>
      </c>
      <c r="N95" s="121" t="n">
        <v>203.759</v>
      </c>
      <c r="O95" s="91" t="n">
        <v>128.569</v>
      </c>
      <c r="Q95" s="136" t="n">
        <v>18.6</v>
      </c>
      <c r="R95" s="122" t="n">
        <v>-5.2</v>
      </c>
      <c r="S95" s="122" t="n">
        <v>-0.7</v>
      </c>
      <c r="T95" s="122" t="n">
        <v>6.6</v>
      </c>
      <c r="U95" s="136" t="n">
        <v>-0.7</v>
      </c>
      <c r="V95" s="119" t="n">
        <v>18.3</v>
      </c>
      <c r="W95" s="119" t="n">
        <v>0.71627</v>
      </c>
      <c r="AC95" s="125" t="n">
        <v>91</v>
      </c>
      <c r="AD95" s="126" t="n">
        <v>143.2667</v>
      </c>
      <c r="AE95" s="126" t="n">
        <v>88.0208159999998</v>
      </c>
      <c r="AF95" s="126" t="n">
        <v>101.294553</v>
      </c>
      <c r="AH95" s="123" t="n">
        <v>18.3</v>
      </c>
      <c r="AI95" s="122" t="n">
        <v>-1.07</v>
      </c>
      <c r="AJ95" s="122" t="n">
        <v>6.55</v>
      </c>
      <c r="AK95" s="122" t="n">
        <v>-5.49</v>
      </c>
      <c r="AL95" s="123" t="n">
        <v>-0.72</v>
      </c>
      <c r="AM95" s="123" t="n">
        <v>8.54</v>
      </c>
      <c r="AN95" s="123" t="n">
        <v>-7.15</v>
      </c>
      <c r="BO95" s="130" t="n">
        <v>0.091</v>
      </c>
      <c r="BP95" s="117" t="n">
        <v>-53.3333333333334</v>
      </c>
      <c r="BR95" s="131" t="n">
        <v>0.455</v>
      </c>
      <c r="BS95" s="132" t="n">
        <v>-87.5431578947358</v>
      </c>
      <c r="BV95" s="133" t="n">
        <f aca="false">AD95-AE95</f>
        <v>55.2458840000002</v>
      </c>
      <c r="BW95" s="134" t="n">
        <f aca="false">AD95+AF95</f>
        <v>244.561253</v>
      </c>
      <c r="BY95" s="112" t="n">
        <v>90</v>
      </c>
      <c r="BZ95" s="113" t="n">
        <v>131.333333</v>
      </c>
      <c r="CA95" s="112" t="n">
        <v>90</v>
      </c>
      <c r="CB95" s="113" t="n">
        <v>150</v>
      </c>
      <c r="CC95" s="112" t="n">
        <v>90</v>
      </c>
      <c r="CD95" s="113" t="n">
        <v>128</v>
      </c>
      <c r="CE95" s="112" t="n">
        <v>90</v>
      </c>
      <c r="CF95" s="113" t="n">
        <v>169</v>
      </c>
      <c r="CG95" s="123" t="n">
        <v>90</v>
      </c>
      <c r="CH95" s="135" t="n">
        <f aca="false">MIN(BZ95,CB95,CD95,CF95)</f>
        <v>128</v>
      </c>
      <c r="CI95" s="135" t="n">
        <f aca="false">AVERAGE(BZ95,CB95,CD95,CF95)</f>
        <v>144.58333325</v>
      </c>
      <c r="CJ95" s="135" t="n">
        <f aca="false">MAX(BZ95,CB95,CD95,CF95)</f>
        <v>169</v>
      </c>
    </row>
    <row r="96" customFormat="false" ht="15" hidden="false" customHeight="false" outlineLevel="0" collapsed="false">
      <c r="B96" s="116" t="n">
        <v>92</v>
      </c>
      <c r="C96" s="91" t="n">
        <v>230.532</v>
      </c>
      <c r="D96" s="92" t="n">
        <v>240.018</v>
      </c>
      <c r="E96" s="117" t="n">
        <v>11.0042803989431</v>
      </c>
      <c r="F96" s="117" t="n">
        <v>-75.56</v>
      </c>
      <c r="H96" s="116" t="n">
        <v>92</v>
      </c>
      <c r="I96" s="91" t="n">
        <v>23.7991</v>
      </c>
      <c r="J96" s="118" t="n">
        <v>0.46</v>
      </c>
      <c r="K96" s="119" t="n">
        <v>-82.7049853372433</v>
      </c>
      <c r="M96" s="120" t="n">
        <v>92</v>
      </c>
      <c r="N96" s="121" t="n">
        <v>209.753</v>
      </c>
      <c r="O96" s="91" t="n">
        <v>134.563</v>
      </c>
      <c r="Q96" s="136" t="n">
        <v>18.7</v>
      </c>
      <c r="R96" s="122" t="n">
        <v>-5.5</v>
      </c>
      <c r="S96" s="122" t="n">
        <v>-0.8</v>
      </c>
      <c r="T96" s="122" t="n">
        <v>6.9</v>
      </c>
      <c r="U96" s="136" t="n">
        <v>-0.8</v>
      </c>
      <c r="V96" s="119" t="n">
        <v>18.4</v>
      </c>
      <c r="W96" s="119" t="n">
        <v>0.688545</v>
      </c>
      <c r="AC96" s="125" t="n">
        <v>92</v>
      </c>
      <c r="AD96" s="126" t="n">
        <v>141.7917</v>
      </c>
      <c r="AE96" s="126" t="n">
        <v>87.9126929999995</v>
      </c>
      <c r="AF96" s="126" t="n">
        <v>100.927680000001</v>
      </c>
      <c r="AH96" s="123" t="n">
        <v>18.4</v>
      </c>
      <c r="AI96" s="122" t="n">
        <v>-0.85</v>
      </c>
      <c r="AJ96" s="122" t="n">
        <v>6.76</v>
      </c>
      <c r="AK96" s="122" t="n">
        <v>-5.4</v>
      </c>
      <c r="AL96" s="123" t="n">
        <v>-0.58</v>
      </c>
      <c r="AM96" s="123" t="n">
        <v>9.14</v>
      </c>
      <c r="AN96" s="123" t="n">
        <v>-7.5</v>
      </c>
      <c r="BO96" s="130" t="n">
        <v>0.092</v>
      </c>
      <c r="BP96" s="117" t="n">
        <v>-50</v>
      </c>
      <c r="BR96" s="131" t="n">
        <v>0.46</v>
      </c>
      <c r="BS96" s="132" t="n">
        <v>-82.7049853372433</v>
      </c>
      <c r="BV96" s="133" t="n">
        <f aca="false">AD96-AE96</f>
        <v>53.8790070000005</v>
      </c>
      <c r="BW96" s="134" t="n">
        <f aca="false">AD96+AF96</f>
        <v>242.719380000001</v>
      </c>
      <c r="BY96" s="112" t="n">
        <v>91</v>
      </c>
      <c r="BZ96" s="113" t="n">
        <v>129.5</v>
      </c>
      <c r="CA96" s="112" t="n">
        <v>91</v>
      </c>
      <c r="CB96" s="113" t="n">
        <v>152.8</v>
      </c>
      <c r="CC96" s="112" t="n">
        <v>91</v>
      </c>
      <c r="CD96" s="113" t="n">
        <v>124.5</v>
      </c>
      <c r="CE96" s="112" t="n">
        <v>91</v>
      </c>
      <c r="CF96" s="113" t="n">
        <v>167.733333</v>
      </c>
      <c r="CG96" s="123" t="n">
        <v>91</v>
      </c>
      <c r="CH96" s="135" t="n">
        <f aca="false">MIN(BZ96,CB96,CD96,CF96)</f>
        <v>124.5</v>
      </c>
      <c r="CI96" s="135" t="n">
        <f aca="false">AVERAGE(BZ96,CB96,CD96,CF96)</f>
        <v>143.63333325</v>
      </c>
      <c r="CJ96" s="135" t="n">
        <f aca="false">MAX(BZ96,CB96,CD96,CF96)</f>
        <v>167.733333</v>
      </c>
    </row>
    <row r="97" customFormat="false" ht="15" hidden="false" customHeight="false" outlineLevel="0" collapsed="false">
      <c r="B97" s="116" t="n">
        <v>93</v>
      </c>
      <c r="C97" s="91" t="n">
        <v>231.78</v>
      </c>
      <c r="D97" s="92" t="n">
        <v>249.611</v>
      </c>
      <c r="E97" s="117" t="n">
        <v>11.0290338103677</v>
      </c>
      <c r="F97" s="117" t="n">
        <v>-67.45</v>
      </c>
      <c r="H97" s="116" t="n">
        <v>93</v>
      </c>
      <c r="I97" s="91" t="n">
        <v>29.7929</v>
      </c>
      <c r="J97" s="118" t="n">
        <v>0.465</v>
      </c>
      <c r="K97" s="119" t="n">
        <v>-99.8588235294128</v>
      </c>
      <c r="M97" s="120" t="n">
        <v>93</v>
      </c>
      <c r="N97" s="121" t="n">
        <v>217.162</v>
      </c>
      <c r="O97" s="91" t="n">
        <v>141.972</v>
      </c>
      <c r="Q97" s="136" t="n">
        <v>18.8</v>
      </c>
      <c r="R97" s="122" t="n">
        <v>-5.7</v>
      </c>
      <c r="S97" s="122" t="n">
        <v>-0.9</v>
      </c>
      <c r="T97" s="122" t="n">
        <v>7.1</v>
      </c>
      <c r="U97" s="136" t="n">
        <v>-0.9</v>
      </c>
      <c r="V97" s="119" t="n">
        <v>18.5</v>
      </c>
      <c r="W97" s="119" t="n">
        <v>0.660825</v>
      </c>
      <c r="AC97" s="125" t="n">
        <v>93</v>
      </c>
      <c r="AD97" s="126" t="n">
        <v>143.2917</v>
      </c>
      <c r="AE97" s="126" t="n">
        <v>87.744195</v>
      </c>
      <c r="AF97" s="126" t="n">
        <v>101.32995</v>
      </c>
      <c r="AH97" s="123" t="n">
        <v>18.5</v>
      </c>
      <c r="AI97" s="122" t="n">
        <v>-0.88</v>
      </c>
      <c r="AJ97" s="122" t="n">
        <v>7</v>
      </c>
      <c r="AK97" s="122" t="n">
        <v>-5.64</v>
      </c>
      <c r="AL97" s="123" t="n">
        <v>-0.4</v>
      </c>
      <c r="AM97" s="123" t="n">
        <v>9.86</v>
      </c>
      <c r="AN97" s="123" t="n">
        <v>-7.85</v>
      </c>
      <c r="BO97" s="130" t="n">
        <v>0.093</v>
      </c>
      <c r="BP97" s="117" t="n">
        <v>-44.6666666666667</v>
      </c>
      <c r="BR97" s="131" t="n">
        <v>0.465</v>
      </c>
      <c r="BS97" s="132" t="n">
        <v>-99.8588235294128</v>
      </c>
      <c r="BV97" s="133" t="n">
        <f aca="false">AD97-AE97</f>
        <v>55.547505</v>
      </c>
      <c r="BW97" s="134" t="n">
        <f aca="false">AD97+AF97</f>
        <v>244.62165</v>
      </c>
      <c r="BY97" s="112" t="n">
        <v>92</v>
      </c>
      <c r="BZ97" s="113" t="n">
        <v>127.666667</v>
      </c>
      <c r="CA97" s="112" t="n">
        <v>92</v>
      </c>
      <c r="CB97" s="113" t="n">
        <v>155.6</v>
      </c>
      <c r="CC97" s="112" t="n">
        <v>92</v>
      </c>
      <c r="CD97" s="113" t="n">
        <v>121</v>
      </c>
      <c r="CE97" s="112" t="n">
        <v>92</v>
      </c>
      <c r="CF97" s="113" t="n">
        <v>166.466667</v>
      </c>
      <c r="CG97" s="123" t="n">
        <v>92</v>
      </c>
      <c r="CH97" s="135" t="n">
        <f aca="false">MIN(BZ97,CB97,CD97,CF97)</f>
        <v>121</v>
      </c>
      <c r="CI97" s="135" t="n">
        <f aca="false">AVERAGE(BZ97,CB97,CD97,CF97)</f>
        <v>142.6833335</v>
      </c>
      <c r="CJ97" s="135" t="n">
        <f aca="false">MAX(BZ97,CB97,CD97,CF97)</f>
        <v>166.466667</v>
      </c>
    </row>
    <row r="98" customFormat="false" ht="15" hidden="false" customHeight="false" outlineLevel="0" collapsed="false">
      <c r="B98" s="116" t="n">
        <v>94</v>
      </c>
      <c r="C98" s="91" t="n">
        <v>230.715</v>
      </c>
      <c r="D98" s="92" t="n">
        <v>260.756</v>
      </c>
      <c r="E98" s="117" t="n">
        <v>11.0431088580796</v>
      </c>
      <c r="F98" s="117" t="n">
        <v>25.76</v>
      </c>
      <c r="H98" s="116" t="n">
        <v>94</v>
      </c>
      <c r="I98" s="91" t="n">
        <v>37.2024</v>
      </c>
      <c r="J98" s="118" t="n">
        <v>0.47</v>
      </c>
      <c r="K98" s="119" t="n">
        <v>-96.6619289340104</v>
      </c>
      <c r="M98" s="120" t="n">
        <v>94</v>
      </c>
      <c r="N98" s="121" t="n">
        <v>224.213</v>
      </c>
      <c r="O98" s="91" t="n">
        <v>149.023</v>
      </c>
      <c r="Q98" s="136" t="n">
        <v>18.9</v>
      </c>
      <c r="R98" s="122" t="n">
        <v>-6</v>
      </c>
      <c r="S98" s="122" t="n">
        <v>-1</v>
      </c>
      <c r="T98" s="122" t="n">
        <v>7.3</v>
      </c>
      <c r="U98" s="136" t="n">
        <v>-1</v>
      </c>
      <c r="V98" s="119" t="n">
        <v>18.5</v>
      </c>
      <c r="W98" s="119" t="n">
        <v>0.6331</v>
      </c>
      <c r="AC98" s="125" t="n">
        <v>94</v>
      </c>
      <c r="AD98" s="126" t="n">
        <v>144.2917</v>
      </c>
      <c r="AE98" s="126" t="n">
        <v>87.4136849999999</v>
      </c>
      <c r="AF98" s="126" t="n">
        <v>101.699859</v>
      </c>
      <c r="AH98" s="123" t="n">
        <v>18.6</v>
      </c>
      <c r="AI98" s="122" t="n">
        <v>-0.98</v>
      </c>
      <c r="AJ98" s="122" t="n">
        <v>7.23</v>
      </c>
      <c r="AK98" s="122" t="n">
        <v>-5.95</v>
      </c>
      <c r="AL98" s="123" t="n">
        <v>-0.18</v>
      </c>
      <c r="AM98" s="123" t="n">
        <v>10.69</v>
      </c>
      <c r="AN98" s="123" t="n">
        <v>-8.19</v>
      </c>
      <c r="BO98" s="130" t="n">
        <v>0.094</v>
      </c>
      <c r="BP98" s="117" t="n">
        <v>-40.6666666666667</v>
      </c>
      <c r="BR98" s="131" t="n">
        <v>0.47</v>
      </c>
      <c r="BS98" s="132" t="n">
        <v>-96.6619289340104</v>
      </c>
      <c r="BV98" s="133" t="n">
        <f aca="false">AD98-AE98</f>
        <v>56.8780150000001</v>
      </c>
      <c r="BW98" s="134" t="n">
        <f aca="false">AD98+AF98</f>
        <v>245.991559</v>
      </c>
      <c r="BY98" s="112" t="n">
        <v>93</v>
      </c>
      <c r="BZ98" s="113" t="n">
        <v>125.833333</v>
      </c>
      <c r="CA98" s="112" t="n">
        <v>93</v>
      </c>
      <c r="CB98" s="113" t="n">
        <v>158.4</v>
      </c>
      <c r="CC98" s="112" t="n">
        <v>93</v>
      </c>
      <c r="CD98" s="113" t="n">
        <v>120</v>
      </c>
      <c r="CE98" s="112" t="n">
        <v>93</v>
      </c>
      <c r="CF98" s="113" t="n">
        <v>165.2</v>
      </c>
      <c r="CG98" s="123" t="n">
        <v>93</v>
      </c>
      <c r="CH98" s="135" t="n">
        <f aca="false">MIN(BZ98,CB98,CD98,CF98)</f>
        <v>120</v>
      </c>
      <c r="CI98" s="135" t="n">
        <f aca="false">AVERAGE(BZ98,CB98,CD98,CF98)</f>
        <v>142.35833325</v>
      </c>
      <c r="CJ98" s="135" t="n">
        <f aca="false">MAX(BZ98,CB98,CD98,CF98)</f>
        <v>165.2</v>
      </c>
    </row>
    <row r="99" customFormat="false" ht="15" hidden="false" customHeight="false" outlineLevel="0" collapsed="false">
      <c r="B99" s="116" t="n">
        <v>95</v>
      </c>
      <c r="C99" s="91" t="n">
        <v>227.961</v>
      </c>
      <c r="D99" s="92" t="n">
        <v>271.206</v>
      </c>
      <c r="E99" s="117" t="n">
        <v>11.0874356866438</v>
      </c>
      <c r="F99" s="117" t="n">
        <v>39.7</v>
      </c>
      <c r="H99" s="116" t="n">
        <v>95</v>
      </c>
      <c r="I99" s="91" t="n">
        <v>44.2528</v>
      </c>
      <c r="J99" s="118" t="n">
        <v>0.475</v>
      </c>
      <c r="K99" s="119" t="n">
        <v>-73.7389473684188</v>
      </c>
      <c r="M99" s="120" t="n">
        <v>95</v>
      </c>
      <c r="N99" s="121" t="n">
        <v>228.84</v>
      </c>
      <c r="O99" s="91" t="n">
        <v>153.65</v>
      </c>
      <c r="Q99" s="136" t="n">
        <v>19</v>
      </c>
      <c r="R99" s="122" t="n">
        <v>-6.3</v>
      </c>
      <c r="S99" s="122" t="n">
        <v>-1.1</v>
      </c>
      <c r="T99" s="122" t="n">
        <v>7.5</v>
      </c>
      <c r="U99" s="136" t="n">
        <v>-1.1</v>
      </c>
      <c r="V99" s="119" t="n">
        <v>18.6</v>
      </c>
      <c r="W99" s="119" t="n">
        <v>0.605375</v>
      </c>
      <c r="AC99" s="125" t="n">
        <v>95</v>
      </c>
      <c r="AD99" s="126" t="n">
        <v>145.0667</v>
      </c>
      <c r="AE99" s="126" t="n">
        <v>87.5191859999999</v>
      </c>
      <c r="AF99" s="126" t="n">
        <v>101.665497</v>
      </c>
      <c r="AH99" s="123" t="n">
        <v>18.7</v>
      </c>
      <c r="AI99" s="122" t="n">
        <v>-1.1</v>
      </c>
      <c r="AJ99" s="122" t="n">
        <v>7.43</v>
      </c>
      <c r="AK99" s="122" t="n">
        <v>-6.24</v>
      </c>
      <c r="AL99" s="123" t="n">
        <v>0.07</v>
      </c>
      <c r="AM99" s="123" t="n">
        <v>11.61</v>
      </c>
      <c r="AN99" s="123" t="n">
        <v>-8.49</v>
      </c>
      <c r="BO99" s="130" t="n">
        <v>0.095</v>
      </c>
      <c r="BP99" s="117" t="n">
        <v>-36</v>
      </c>
      <c r="BR99" s="131" t="n">
        <v>0.475</v>
      </c>
      <c r="BS99" s="132" t="n">
        <v>-73.7389473684188</v>
      </c>
      <c r="BV99" s="133" t="n">
        <f aca="false">AD99-AE99</f>
        <v>57.5475140000001</v>
      </c>
      <c r="BW99" s="134" t="n">
        <f aca="false">AD99+AF99</f>
        <v>246.732197</v>
      </c>
      <c r="BY99" s="112" t="n">
        <v>94</v>
      </c>
      <c r="BZ99" s="113" t="n">
        <v>124</v>
      </c>
      <c r="CA99" s="112" t="n">
        <v>94</v>
      </c>
      <c r="CB99" s="113" t="n">
        <v>161.2</v>
      </c>
      <c r="CC99" s="112" t="n">
        <v>94</v>
      </c>
      <c r="CD99" s="113" t="n">
        <v>119</v>
      </c>
      <c r="CE99" s="112" t="n">
        <v>94</v>
      </c>
      <c r="CF99" s="113" t="n">
        <v>163.933333</v>
      </c>
      <c r="CG99" s="123" t="n">
        <v>94</v>
      </c>
      <c r="CH99" s="135" t="n">
        <f aca="false">MIN(BZ99,CB99,CD99,CF99)</f>
        <v>119</v>
      </c>
      <c r="CI99" s="135" t="n">
        <f aca="false">AVERAGE(BZ99,CB99,CD99,CF99)</f>
        <v>142.03333325</v>
      </c>
      <c r="CJ99" s="135" t="n">
        <f aca="false">MAX(BZ99,CB99,CD99,CF99)</f>
        <v>163.933333</v>
      </c>
    </row>
    <row r="100" customFormat="false" ht="15" hidden="false" customHeight="false" outlineLevel="0" collapsed="false">
      <c r="B100" s="116" t="n">
        <v>96</v>
      </c>
      <c r="C100" s="91" t="n">
        <v>226.142</v>
      </c>
      <c r="D100" s="92" t="n">
        <v>279.117</v>
      </c>
      <c r="E100" s="117" t="n">
        <v>11.1805220266285</v>
      </c>
      <c r="F100" s="117" t="n">
        <v>49.72</v>
      </c>
      <c r="H100" s="116" t="n">
        <v>96</v>
      </c>
      <c r="I100" s="91" t="n">
        <v>48.8797</v>
      </c>
      <c r="J100" s="118" t="n">
        <v>0.48</v>
      </c>
      <c r="K100" s="119" t="n">
        <v>-53.3937888198746</v>
      </c>
      <c r="M100" s="120" t="n">
        <v>96</v>
      </c>
      <c r="N100" s="121" t="n">
        <v>229.51</v>
      </c>
      <c r="O100" s="91" t="n">
        <v>154.32</v>
      </c>
      <c r="Q100" s="136" t="n">
        <v>19.1</v>
      </c>
      <c r="R100" s="122" t="n">
        <v>-6.6</v>
      </c>
      <c r="S100" s="122" t="n">
        <v>-1.2</v>
      </c>
      <c r="T100" s="122" t="n">
        <v>7.7</v>
      </c>
      <c r="U100" s="136" t="n">
        <v>-1.2</v>
      </c>
      <c r="V100" s="119" t="n">
        <v>18.7</v>
      </c>
      <c r="W100" s="119" t="n">
        <v>0.577645</v>
      </c>
      <c r="AC100" s="125" t="n">
        <v>96</v>
      </c>
      <c r="AD100" s="126" t="n">
        <v>145.7667</v>
      </c>
      <c r="AE100" s="126" t="n">
        <v>86.6778690000001</v>
      </c>
      <c r="AF100" s="126" t="n">
        <v>100.689147</v>
      </c>
      <c r="AH100" s="123" t="n">
        <v>18.8</v>
      </c>
      <c r="AI100" s="122" t="n">
        <v>-1.26</v>
      </c>
      <c r="AJ100" s="122" t="n">
        <v>7.49</v>
      </c>
      <c r="AK100" s="122" t="n">
        <v>-6.51</v>
      </c>
      <c r="AL100" s="123" t="n">
        <v>0.36</v>
      </c>
      <c r="AM100" s="123" t="n">
        <v>12.6</v>
      </c>
      <c r="AN100" s="123" t="n">
        <v>-8.76</v>
      </c>
      <c r="BO100" s="130" t="n">
        <v>0.096</v>
      </c>
      <c r="BP100" s="117" t="n">
        <v>-34.6666666666667</v>
      </c>
      <c r="BR100" s="131" t="n">
        <v>0.48</v>
      </c>
      <c r="BS100" s="132" t="n">
        <v>-53.3937888198746</v>
      </c>
      <c r="BV100" s="133" t="n">
        <f aca="false">AD100-AE100</f>
        <v>59.088831</v>
      </c>
      <c r="BW100" s="134" t="n">
        <f aca="false">AD100+AF100</f>
        <v>246.455847</v>
      </c>
      <c r="BY100" s="112" t="n">
        <v>95</v>
      </c>
      <c r="BZ100" s="113" t="n">
        <v>119</v>
      </c>
      <c r="CA100" s="112" t="n">
        <v>95</v>
      </c>
      <c r="CB100" s="113" t="n">
        <v>164</v>
      </c>
      <c r="CC100" s="112" t="n">
        <v>95</v>
      </c>
      <c r="CD100" s="113" t="n">
        <v>118</v>
      </c>
      <c r="CE100" s="112" t="n">
        <v>95</v>
      </c>
      <c r="CF100" s="113" t="n">
        <v>162.666667</v>
      </c>
      <c r="CG100" s="123" t="n">
        <v>95</v>
      </c>
      <c r="CH100" s="135" t="n">
        <f aca="false">MIN(BZ100,CB100,CD100,CF100)</f>
        <v>118</v>
      </c>
      <c r="CI100" s="135" t="n">
        <f aca="false">AVERAGE(BZ100,CB100,CD100,CF100)</f>
        <v>140.91666675</v>
      </c>
      <c r="CJ100" s="135" t="n">
        <f aca="false">MAX(BZ100,CB100,CD100,CF100)</f>
        <v>164</v>
      </c>
    </row>
    <row r="101" customFormat="false" ht="15" hidden="false" customHeight="false" outlineLevel="0" collapsed="false">
      <c r="B101" s="116" t="n">
        <v>97</v>
      </c>
      <c r="C101" s="91" t="n">
        <v>226.343</v>
      </c>
      <c r="D101" s="92" t="n">
        <v>283.279</v>
      </c>
      <c r="E101" s="117" t="n">
        <v>11.3046371466082</v>
      </c>
      <c r="F101" s="117" t="n">
        <v>52.9</v>
      </c>
      <c r="H101" s="116" t="n">
        <v>97</v>
      </c>
      <c r="I101" s="91" t="n">
        <v>49.5502</v>
      </c>
      <c r="J101" s="118" t="n">
        <v>0.485</v>
      </c>
      <c r="K101" s="119" t="n">
        <v>-35.0367346938762</v>
      </c>
      <c r="M101" s="120" t="n">
        <v>97</v>
      </c>
      <c r="N101" s="121" t="n">
        <v>226.738</v>
      </c>
      <c r="O101" s="91" t="n">
        <v>151.548</v>
      </c>
      <c r="Q101" s="136" t="n">
        <v>19.2</v>
      </c>
      <c r="R101" s="122" t="n">
        <v>-6.8</v>
      </c>
      <c r="S101" s="122" t="n">
        <v>-1.3</v>
      </c>
      <c r="T101" s="122" t="n">
        <v>7.9</v>
      </c>
      <c r="U101" s="136" t="n">
        <v>-1.3</v>
      </c>
      <c r="V101" s="119" t="n">
        <v>18.8</v>
      </c>
      <c r="W101" s="119" t="n">
        <v>0.54992</v>
      </c>
      <c r="AC101" s="125" t="n">
        <v>97</v>
      </c>
      <c r="AD101" s="126" t="n">
        <v>146.6417</v>
      </c>
      <c r="AE101" s="126" t="n">
        <v>86.7385199999997</v>
      </c>
      <c r="AF101" s="126" t="n">
        <v>100.374783</v>
      </c>
      <c r="AH101" s="123" t="n">
        <v>18.9</v>
      </c>
      <c r="AI101" s="122" t="n">
        <v>-1.48</v>
      </c>
      <c r="AJ101" s="122" t="n">
        <v>7.25</v>
      </c>
      <c r="AK101" s="122" t="n">
        <v>-6.72</v>
      </c>
      <c r="AL101" s="123" t="n">
        <v>0.66</v>
      </c>
      <c r="AM101" s="123" t="n">
        <v>13.63</v>
      </c>
      <c r="AN101" s="123" t="n">
        <v>-8.96</v>
      </c>
      <c r="BO101" s="130" t="n">
        <v>0.097</v>
      </c>
      <c r="BP101" s="117" t="n">
        <v>-40</v>
      </c>
      <c r="BR101" s="131" t="n">
        <v>0.485</v>
      </c>
      <c r="BS101" s="132" t="n">
        <v>-35.0367346938762</v>
      </c>
      <c r="BV101" s="133" t="n">
        <f aca="false">AD101-AE101</f>
        <v>59.9031800000003</v>
      </c>
      <c r="BW101" s="134" t="n">
        <f aca="false">AD101+AF101</f>
        <v>247.016483</v>
      </c>
      <c r="BY101" s="112" t="n">
        <v>96</v>
      </c>
      <c r="BZ101" s="113" t="n">
        <v>114</v>
      </c>
      <c r="CA101" s="112" t="n">
        <v>96</v>
      </c>
      <c r="CB101" s="113" t="n">
        <v>158.5</v>
      </c>
      <c r="CC101" s="112" t="n">
        <v>96</v>
      </c>
      <c r="CD101" s="113" t="n">
        <v>117</v>
      </c>
      <c r="CE101" s="112" t="n">
        <v>96</v>
      </c>
      <c r="CF101" s="113" t="n">
        <v>161.4</v>
      </c>
      <c r="CG101" s="123" t="n">
        <v>96</v>
      </c>
      <c r="CH101" s="135" t="n">
        <f aca="false">MIN(BZ101,CB101,CD101,CF101)</f>
        <v>114</v>
      </c>
      <c r="CI101" s="135" t="n">
        <f aca="false">AVERAGE(BZ101,CB101,CD101,CF101)</f>
        <v>137.725</v>
      </c>
      <c r="CJ101" s="135" t="n">
        <f aca="false">MAX(BZ101,CB101,CD101,CF101)</f>
        <v>161.4</v>
      </c>
    </row>
    <row r="102" customFormat="false" ht="15" hidden="false" customHeight="false" outlineLevel="0" collapsed="false">
      <c r="B102" s="116" t="n">
        <v>98</v>
      </c>
      <c r="C102" s="91" t="n">
        <v>227.121</v>
      </c>
      <c r="D102" s="92" t="n">
        <v>285.41</v>
      </c>
      <c r="E102" s="117" t="n">
        <v>11.4287522665879</v>
      </c>
      <c r="F102" s="117" t="n">
        <v>53.39</v>
      </c>
      <c r="H102" s="116" t="n">
        <v>98</v>
      </c>
      <c r="I102" s="91" t="n">
        <v>46.7783</v>
      </c>
      <c r="J102" s="118" t="n">
        <v>0.49</v>
      </c>
      <c r="K102" s="119" t="n">
        <v>-34.9448275862071</v>
      </c>
      <c r="M102" s="120" t="n">
        <v>98</v>
      </c>
      <c r="N102" s="121" t="n">
        <v>221.635</v>
      </c>
      <c r="O102" s="91" t="n">
        <v>146.445</v>
      </c>
      <c r="Q102" s="136" t="n">
        <v>19.3</v>
      </c>
      <c r="R102" s="122" t="n">
        <v>-7.1</v>
      </c>
      <c r="S102" s="122" t="n">
        <v>-1.4</v>
      </c>
      <c r="T102" s="122" t="n">
        <v>8.2</v>
      </c>
      <c r="U102" s="136" t="n">
        <v>-1.4</v>
      </c>
      <c r="V102" s="119" t="n">
        <v>18.9</v>
      </c>
      <c r="W102" s="119" t="n">
        <v>0.5222</v>
      </c>
      <c r="AC102" s="125" t="n">
        <v>98</v>
      </c>
      <c r="AD102" s="126" t="n">
        <v>147.6917</v>
      </c>
      <c r="AE102" s="126" t="n">
        <v>86.2917449999997</v>
      </c>
      <c r="AF102" s="126" t="n">
        <v>99.1178100000002</v>
      </c>
      <c r="AH102" s="123" t="n">
        <v>19</v>
      </c>
      <c r="AI102" s="122" t="n">
        <v>-1.77</v>
      </c>
      <c r="AJ102" s="122" t="n">
        <v>6.64</v>
      </c>
      <c r="AK102" s="122" t="n">
        <v>-6.82</v>
      </c>
      <c r="AL102" s="123" t="n">
        <v>0.98</v>
      </c>
      <c r="AM102" s="123" t="n">
        <v>14.68</v>
      </c>
      <c r="AN102" s="123" t="n">
        <v>-9.11</v>
      </c>
      <c r="BO102" s="130" t="n">
        <v>0.098</v>
      </c>
      <c r="BP102" s="117" t="n">
        <v>-44.6666666666667</v>
      </c>
      <c r="BR102" s="131" t="n">
        <v>0.49</v>
      </c>
      <c r="BS102" s="132" t="n">
        <v>-34.9448275862071</v>
      </c>
      <c r="BV102" s="133" t="n">
        <f aca="false">AD102-AE102</f>
        <v>61.3999550000003</v>
      </c>
      <c r="BW102" s="134" t="n">
        <f aca="false">AD102+AF102</f>
        <v>246.80951</v>
      </c>
      <c r="BY102" s="112" t="n">
        <v>97</v>
      </c>
      <c r="BZ102" s="113" t="n">
        <v>109</v>
      </c>
      <c r="CA102" s="112" t="n">
        <v>97</v>
      </c>
      <c r="CB102" s="113" t="n">
        <v>153</v>
      </c>
      <c r="CC102" s="112" t="n">
        <v>97</v>
      </c>
      <c r="CD102" s="113" t="n">
        <v>116</v>
      </c>
      <c r="CE102" s="112" t="n">
        <v>97</v>
      </c>
      <c r="CF102" s="113" t="n">
        <v>160.133333</v>
      </c>
      <c r="CG102" s="123" t="n">
        <v>97</v>
      </c>
      <c r="CH102" s="135" t="n">
        <f aca="false">MIN(BZ102,CB102,CD102,CF102)</f>
        <v>109</v>
      </c>
      <c r="CI102" s="135" t="n">
        <f aca="false">AVERAGE(BZ102,CB102,CD102,CF102)</f>
        <v>134.53333325</v>
      </c>
      <c r="CJ102" s="135" t="n">
        <f aca="false">MAX(BZ102,CB102,CD102,CF102)</f>
        <v>160.133333</v>
      </c>
    </row>
    <row r="103" customFormat="false" ht="15" hidden="false" customHeight="false" outlineLevel="0" collapsed="false">
      <c r="B103" s="116" t="n">
        <v>99</v>
      </c>
      <c r="C103" s="91" t="n">
        <v>226.527</v>
      </c>
      <c r="D103" s="92" t="n">
        <v>286.559</v>
      </c>
      <c r="E103" s="117" t="n">
        <v>11.5617327522803</v>
      </c>
      <c r="F103" s="117" t="n">
        <v>52.24</v>
      </c>
      <c r="H103" s="116" t="n">
        <v>99</v>
      </c>
      <c r="I103" s="91" t="n">
        <v>41.6751</v>
      </c>
      <c r="J103" s="118" t="n">
        <v>0.495</v>
      </c>
      <c r="K103" s="119" t="n">
        <v>-39.6774193548393</v>
      </c>
      <c r="M103" s="120" t="n">
        <v>99</v>
      </c>
      <c r="N103" s="121" t="n">
        <v>215.568</v>
      </c>
      <c r="O103" s="91" t="n">
        <v>140.378</v>
      </c>
      <c r="Q103" s="136" t="n">
        <v>19.4</v>
      </c>
      <c r="R103" s="122" t="n">
        <v>-7.4</v>
      </c>
      <c r="S103" s="122" t="n">
        <v>-1.5</v>
      </c>
      <c r="T103" s="122" t="n">
        <v>8.4</v>
      </c>
      <c r="U103" s="136" t="n">
        <v>-1.5</v>
      </c>
      <c r="V103" s="119" t="n">
        <v>19</v>
      </c>
      <c r="W103" s="119" t="n">
        <v>0.494475</v>
      </c>
      <c r="AC103" s="125" t="n">
        <v>99</v>
      </c>
      <c r="AD103" s="126" t="n">
        <v>149.1917</v>
      </c>
      <c r="AE103" s="126" t="n">
        <v>85.7540280000002</v>
      </c>
      <c r="AF103" s="126" t="n">
        <v>99.0682679999998</v>
      </c>
      <c r="AH103" s="123" t="n">
        <v>19.1</v>
      </c>
      <c r="AI103" s="122" t="n">
        <v>-2.05</v>
      </c>
      <c r="AJ103" s="122" t="n">
        <v>5.85</v>
      </c>
      <c r="AK103" s="122" t="n">
        <v>-6.92</v>
      </c>
      <c r="AL103" s="123" t="n">
        <v>1.3</v>
      </c>
      <c r="AM103" s="123" t="n">
        <v>15.72</v>
      </c>
      <c r="AN103" s="123" t="n">
        <v>-9.19</v>
      </c>
      <c r="BO103" s="130" t="n">
        <v>0.099</v>
      </c>
      <c r="BP103" s="117" t="n">
        <v>-36.6666666666667</v>
      </c>
      <c r="BR103" s="131" t="n">
        <v>0.495</v>
      </c>
      <c r="BS103" s="132" t="n">
        <v>-39.6774193548393</v>
      </c>
      <c r="BV103" s="133" t="n">
        <f aca="false">AD103-AE103</f>
        <v>63.4376719999998</v>
      </c>
      <c r="BW103" s="134" t="n">
        <f aca="false">AD103+AF103</f>
        <v>248.259968</v>
      </c>
      <c r="BY103" s="112" t="n">
        <v>98</v>
      </c>
      <c r="BZ103" s="113" t="n">
        <v>104</v>
      </c>
      <c r="CA103" s="112" t="n">
        <v>98</v>
      </c>
      <c r="CB103" s="113" t="n">
        <v>147.5</v>
      </c>
      <c r="CC103" s="112" t="n">
        <v>98</v>
      </c>
      <c r="CD103" s="113" t="n">
        <v>115</v>
      </c>
      <c r="CE103" s="112" t="n">
        <v>98</v>
      </c>
      <c r="CF103" s="113" t="n">
        <v>158.866667</v>
      </c>
      <c r="CG103" s="123" t="n">
        <v>98</v>
      </c>
      <c r="CH103" s="135" t="n">
        <f aca="false">MIN(BZ103,CB103,CD103,CF103)</f>
        <v>104</v>
      </c>
      <c r="CI103" s="135" t="n">
        <f aca="false">AVERAGE(BZ103,CB103,CD103,CF103)</f>
        <v>131.34166675</v>
      </c>
      <c r="CJ103" s="135" t="n">
        <f aca="false">MAX(BZ103,CB103,CD103,CF103)</f>
        <v>158.866667</v>
      </c>
    </row>
    <row r="104" customFormat="false" ht="15" hidden="false" customHeight="false" outlineLevel="0" collapsed="false">
      <c r="B104" s="116" t="n">
        <v>100</v>
      </c>
      <c r="C104" s="91" t="n">
        <v>223.284</v>
      </c>
      <c r="D104" s="92" t="n">
        <v>286.303</v>
      </c>
      <c r="E104" s="117" t="n">
        <v>11.6814151894036</v>
      </c>
      <c r="F104" s="117" t="n">
        <v>46.98</v>
      </c>
      <c r="H104" s="116" t="n">
        <v>100</v>
      </c>
      <c r="I104" s="91" t="n">
        <v>35.608</v>
      </c>
      <c r="J104" s="118" t="n">
        <v>0.5</v>
      </c>
      <c r="K104" s="119" t="n">
        <v>-23.3749999999978</v>
      </c>
      <c r="M104" s="120" t="n">
        <v>100</v>
      </c>
      <c r="N104" s="121" t="n">
        <v>209.701</v>
      </c>
      <c r="O104" s="91" t="n">
        <v>134.511</v>
      </c>
      <c r="Q104" s="136" t="n">
        <v>19.5</v>
      </c>
      <c r="R104" s="122" t="n">
        <v>-6.3</v>
      </c>
      <c r="S104" s="122" t="n">
        <v>-2.6</v>
      </c>
      <c r="T104" s="122" t="n">
        <v>3.6</v>
      </c>
      <c r="U104" s="136" t="n">
        <v>-2.6</v>
      </c>
      <c r="V104" s="119" t="n">
        <v>19.1</v>
      </c>
      <c r="W104" s="119" t="n">
        <v>-1.338605</v>
      </c>
      <c r="AC104" s="125" t="n">
        <v>100</v>
      </c>
      <c r="AD104" s="126" t="n">
        <v>148.8417</v>
      </c>
      <c r="AE104" s="126" t="n">
        <v>85.8140580000005</v>
      </c>
      <c r="AF104" s="126" t="n">
        <v>97.2441839999996</v>
      </c>
      <c r="AH104" s="123" t="n">
        <v>19.2</v>
      </c>
      <c r="AI104" s="122" t="n">
        <v>-2.19</v>
      </c>
      <c r="AJ104" s="122" t="n">
        <v>5.51</v>
      </c>
      <c r="AK104" s="122" t="n">
        <v>-7.29</v>
      </c>
      <c r="AL104" s="123" t="n">
        <v>1.6</v>
      </c>
      <c r="AM104" s="123" t="n">
        <v>16.71</v>
      </c>
      <c r="AN104" s="123" t="n">
        <v>-9.23</v>
      </c>
      <c r="BO104" s="130" t="n">
        <v>0.1</v>
      </c>
      <c r="BP104" s="117" t="n">
        <v>-38.6666666666667</v>
      </c>
      <c r="BR104" s="131" t="n">
        <v>0.5</v>
      </c>
      <c r="BS104" s="132" t="n">
        <v>-23.3749999999978</v>
      </c>
      <c r="BV104" s="133" t="n">
        <f aca="false">AD104-AE104</f>
        <v>63.0276419999995</v>
      </c>
      <c r="BW104" s="134" t="n">
        <f aca="false">AD104+AF104</f>
        <v>246.085884</v>
      </c>
      <c r="BY104" s="112" t="n">
        <v>99</v>
      </c>
      <c r="BZ104" s="113" t="n">
        <v>99</v>
      </c>
      <c r="CA104" s="112" t="n">
        <v>99</v>
      </c>
      <c r="CB104" s="113" t="n">
        <v>142</v>
      </c>
      <c r="CC104" s="112" t="n">
        <v>99</v>
      </c>
      <c r="CD104" s="113" t="n">
        <v>114</v>
      </c>
      <c r="CE104" s="112" t="n">
        <v>99</v>
      </c>
      <c r="CF104" s="113" t="n">
        <v>157.6</v>
      </c>
      <c r="CG104" s="123" t="n">
        <v>99</v>
      </c>
      <c r="CH104" s="135" t="n">
        <f aca="false">MIN(BZ104,CB104,CD104,CF104)</f>
        <v>99</v>
      </c>
      <c r="CI104" s="135" t="n">
        <f aca="false">AVERAGE(BZ104,CB104,CD104,CF104)</f>
        <v>128.15</v>
      </c>
      <c r="CJ104" s="135" t="n">
        <f aca="false">MAX(BZ104,CB104,CD104,CF104)</f>
        <v>157.6</v>
      </c>
    </row>
    <row r="105" customFormat="false" ht="15" hidden="false" customHeight="false" outlineLevel="0" collapsed="false">
      <c r="B105" s="116" t="n">
        <v>101</v>
      </c>
      <c r="C105" s="91" t="n">
        <v>217.535</v>
      </c>
      <c r="D105" s="92" t="n">
        <v>283.757</v>
      </c>
      <c r="E105" s="117" t="n">
        <v>11.7301747008242</v>
      </c>
      <c r="F105" s="117" t="n">
        <v>41.76</v>
      </c>
      <c r="H105" s="116" t="n">
        <v>101</v>
      </c>
      <c r="I105" s="91" t="n">
        <v>29.7409</v>
      </c>
      <c r="J105" s="118" t="n">
        <v>0.505</v>
      </c>
      <c r="K105" s="119" t="n">
        <v>-60.8238805970155</v>
      </c>
      <c r="M105" s="120" t="n">
        <v>101</v>
      </c>
      <c r="N105" s="121" t="n">
        <v>204.498</v>
      </c>
      <c r="O105" s="91" t="n">
        <v>129.308</v>
      </c>
      <c r="Q105" s="136" t="n">
        <v>19.6</v>
      </c>
      <c r="R105" s="122" t="n">
        <v>-7</v>
      </c>
      <c r="S105" s="122" t="n">
        <v>-3.3</v>
      </c>
      <c r="T105" s="122" t="n">
        <v>2.9</v>
      </c>
      <c r="U105" s="136" t="n">
        <v>-3.3</v>
      </c>
      <c r="V105" s="119" t="n">
        <v>19.2</v>
      </c>
      <c r="W105" s="119" t="n">
        <v>-2.070075</v>
      </c>
      <c r="AC105" s="125" t="n">
        <v>101</v>
      </c>
      <c r="AD105" s="126" t="n">
        <v>146.5167</v>
      </c>
      <c r="AE105" s="126" t="n">
        <v>84.6237390000002</v>
      </c>
      <c r="AF105" s="126" t="n">
        <v>97.4206860000001</v>
      </c>
      <c r="AH105" s="123" t="n">
        <v>19.3</v>
      </c>
      <c r="AI105" s="122" t="n">
        <v>-2.04</v>
      </c>
      <c r="AJ105" s="122" t="n">
        <v>6.39</v>
      </c>
      <c r="AK105" s="122" t="n">
        <v>-8.13</v>
      </c>
      <c r="AL105" s="123" t="n">
        <v>1.87</v>
      </c>
      <c r="AM105" s="123" t="n">
        <v>17.64</v>
      </c>
      <c r="AN105" s="123" t="n">
        <v>-9.22</v>
      </c>
      <c r="BO105" s="130" t="n">
        <v>0.101</v>
      </c>
      <c r="BP105" s="117" t="n">
        <v>-46</v>
      </c>
      <c r="BR105" s="131" t="n">
        <v>0.505</v>
      </c>
      <c r="BS105" s="132" t="n">
        <v>-60.8238805970155</v>
      </c>
      <c r="BV105" s="133" t="n">
        <f aca="false">AD105-AE105</f>
        <v>61.8929609999999</v>
      </c>
      <c r="BW105" s="134" t="n">
        <f aca="false">AD105+AF105</f>
        <v>243.937386</v>
      </c>
      <c r="BY105" s="112" t="n">
        <v>100</v>
      </c>
      <c r="BZ105" s="113" t="n">
        <v>94</v>
      </c>
      <c r="CA105" s="112" t="n">
        <v>100</v>
      </c>
      <c r="CB105" s="113" t="n">
        <v>136.5</v>
      </c>
      <c r="CC105" s="112" t="n">
        <v>100</v>
      </c>
      <c r="CD105" s="113" t="n">
        <v>113</v>
      </c>
      <c r="CE105" s="112" t="n">
        <v>100</v>
      </c>
      <c r="CF105" s="113" t="n">
        <v>156.333333</v>
      </c>
      <c r="CG105" s="123" t="n">
        <v>100</v>
      </c>
      <c r="CH105" s="135" t="n">
        <f aca="false">MIN(BZ105,CB105,CD105,CF105)</f>
        <v>94</v>
      </c>
      <c r="CI105" s="135" t="n">
        <f aca="false">AVERAGE(BZ105,CB105,CD105,CF105)</f>
        <v>124.95833325</v>
      </c>
      <c r="CJ105" s="135" t="n">
        <f aca="false">MAX(BZ105,CB105,CD105,CF105)</f>
        <v>156.333333</v>
      </c>
    </row>
    <row r="106" customFormat="false" ht="15" hidden="false" customHeight="false" outlineLevel="0" collapsed="false">
      <c r="B106" s="116" t="n">
        <v>102</v>
      </c>
      <c r="C106" s="91" t="n">
        <v>210.234</v>
      </c>
      <c r="D106" s="92" t="n">
        <v>278.358</v>
      </c>
      <c r="E106" s="117" t="n">
        <v>11.8409917722346</v>
      </c>
      <c r="F106" s="117" t="n">
        <v>39.65</v>
      </c>
      <c r="H106" s="116" t="n">
        <v>102</v>
      </c>
      <c r="I106" s="91" t="n">
        <v>24.5384</v>
      </c>
      <c r="J106" s="118" t="n">
        <v>0.51</v>
      </c>
      <c r="K106" s="119" t="n">
        <v>-68.6181818181823</v>
      </c>
      <c r="M106" s="120" t="n">
        <v>102</v>
      </c>
      <c r="N106" s="121" t="n">
        <v>199.574</v>
      </c>
      <c r="O106" s="91" t="n">
        <v>124.384</v>
      </c>
      <c r="Q106" s="136" t="n">
        <v>19.7</v>
      </c>
      <c r="R106" s="122" t="n">
        <v>-7.8</v>
      </c>
      <c r="S106" s="122" t="n">
        <v>-4</v>
      </c>
      <c r="T106" s="122" t="n">
        <v>2.1</v>
      </c>
      <c r="U106" s="136" t="n">
        <v>-4</v>
      </c>
      <c r="V106" s="119" t="n">
        <v>19.3</v>
      </c>
      <c r="W106" s="119" t="n">
        <v>-2.815215</v>
      </c>
      <c r="AC106" s="125" t="n">
        <v>102</v>
      </c>
      <c r="AD106" s="126" t="n">
        <v>146.2417</v>
      </c>
      <c r="AE106" s="126" t="n">
        <v>83.8104360000005</v>
      </c>
      <c r="AF106" s="126" t="n">
        <v>96.384375</v>
      </c>
      <c r="AH106" s="123" t="n">
        <v>19.4</v>
      </c>
      <c r="AI106" s="122" t="n">
        <v>-1.45</v>
      </c>
      <c r="AJ106" s="122" t="n">
        <v>9.13</v>
      </c>
      <c r="AK106" s="122" t="n">
        <v>-9.48</v>
      </c>
      <c r="AL106" s="123" t="n">
        <v>2.1</v>
      </c>
      <c r="AM106" s="123" t="n">
        <v>18.48</v>
      </c>
      <c r="AN106" s="123" t="n">
        <v>-9.19</v>
      </c>
      <c r="BO106" s="130" t="n">
        <v>0.102</v>
      </c>
      <c r="BP106" s="117" t="n">
        <v>-42</v>
      </c>
      <c r="BR106" s="131" t="n">
        <v>0.51</v>
      </c>
      <c r="BS106" s="132" t="n">
        <v>-68.6181818181823</v>
      </c>
      <c r="BV106" s="133" t="n">
        <f aca="false">AD106-AE106</f>
        <v>62.4312639999995</v>
      </c>
      <c r="BW106" s="134" t="n">
        <f aca="false">AD106+AF106</f>
        <v>242.626075</v>
      </c>
      <c r="BY106" s="112" t="n">
        <v>101</v>
      </c>
      <c r="BZ106" s="113" t="n">
        <v>98.4</v>
      </c>
      <c r="CA106" s="112" t="n">
        <v>101</v>
      </c>
      <c r="CB106" s="113" t="n">
        <v>131</v>
      </c>
      <c r="CC106" s="112" t="n">
        <v>101</v>
      </c>
      <c r="CD106" s="113" t="n">
        <v>112</v>
      </c>
      <c r="CE106" s="112" t="n">
        <v>101</v>
      </c>
      <c r="CF106" s="113" t="n">
        <v>155.066667</v>
      </c>
      <c r="CG106" s="123" t="n">
        <v>101</v>
      </c>
      <c r="CH106" s="135" t="n">
        <f aca="false">MIN(BZ106,CB106,CD106,CF106)</f>
        <v>98.4</v>
      </c>
      <c r="CI106" s="135" t="n">
        <f aca="false">AVERAGE(BZ106,CB106,CD106,CF106)</f>
        <v>124.11666675</v>
      </c>
      <c r="CJ106" s="135" t="n">
        <f aca="false">MAX(BZ106,CB106,CD106,CF106)</f>
        <v>155.066667</v>
      </c>
    </row>
    <row r="107" customFormat="false" ht="15" hidden="false" customHeight="false" outlineLevel="0" collapsed="false">
      <c r="B107" s="116" t="n">
        <v>103</v>
      </c>
      <c r="C107" s="91" t="n">
        <v>203.302</v>
      </c>
      <c r="D107" s="92" t="n">
        <v>270.383</v>
      </c>
      <c r="E107" s="117" t="n">
        <v>11.9163473807936</v>
      </c>
      <c r="F107" s="117" t="n">
        <v>48.16</v>
      </c>
      <c r="H107" s="116" t="n">
        <v>103</v>
      </c>
      <c r="I107" s="91" t="n">
        <v>19.6144</v>
      </c>
      <c r="J107" s="118" t="n">
        <v>0.515</v>
      </c>
      <c r="K107" s="119" t="n">
        <v>-78.8124999999999</v>
      </c>
      <c r="M107" s="120" t="n">
        <v>103</v>
      </c>
      <c r="N107" s="121" t="n">
        <v>194.668</v>
      </c>
      <c r="O107" s="91" t="n">
        <v>119.478</v>
      </c>
      <c r="Q107" s="136" t="n">
        <v>19.8</v>
      </c>
      <c r="R107" s="122" t="n">
        <v>-1</v>
      </c>
      <c r="S107" s="122" t="n">
        <v>-0.2</v>
      </c>
      <c r="T107" s="122" t="n">
        <v>1.4</v>
      </c>
      <c r="U107" s="136" t="n">
        <v>-0.2</v>
      </c>
      <c r="V107" s="119" t="n">
        <v>19.4</v>
      </c>
      <c r="W107" s="119" t="n">
        <v>0.203317</v>
      </c>
      <c r="AC107" s="125" t="n">
        <v>103</v>
      </c>
      <c r="AD107" s="126" t="n">
        <v>148.0917</v>
      </c>
      <c r="AE107" s="126" t="n">
        <v>83.517945</v>
      </c>
      <c r="AF107" s="126" t="n">
        <v>96.023574</v>
      </c>
      <c r="AH107" s="123" t="n">
        <v>19.5</v>
      </c>
      <c r="AI107" s="122" t="n">
        <v>-0.32</v>
      </c>
      <c r="AJ107" s="122" t="n">
        <v>13.85</v>
      </c>
      <c r="AK107" s="122" t="n">
        <v>-11.15</v>
      </c>
      <c r="AL107" s="123" t="n">
        <v>2.27</v>
      </c>
      <c r="AM107" s="123" t="n">
        <v>19.23</v>
      </c>
      <c r="AN107" s="123" t="n">
        <v>-9.17</v>
      </c>
      <c r="BO107" s="130" t="n">
        <v>0.103</v>
      </c>
      <c r="BP107" s="117" t="n">
        <v>-43.3333333333333</v>
      </c>
      <c r="BR107" s="131" t="n">
        <v>0.515</v>
      </c>
      <c r="BS107" s="132" t="n">
        <v>-78.8124999999999</v>
      </c>
      <c r="BV107" s="133" t="n">
        <f aca="false">AD107-AE107</f>
        <v>64.573755</v>
      </c>
      <c r="BW107" s="134" t="n">
        <f aca="false">AD107+AF107</f>
        <v>244.115274</v>
      </c>
      <c r="BY107" s="112" t="n">
        <v>102</v>
      </c>
      <c r="BZ107" s="113" t="n">
        <v>102.8</v>
      </c>
      <c r="CA107" s="112" t="n">
        <v>102</v>
      </c>
      <c r="CB107" s="113" t="n">
        <v>125.5</v>
      </c>
      <c r="CC107" s="112" t="n">
        <v>102</v>
      </c>
      <c r="CD107" s="113" t="n">
        <v>111</v>
      </c>
      <c r="CE107" s="112" t="n">
        <v>102</v>
      </c>
      <c r="CF107" s="113" t="n">
        <v>153.8</v>
      </c>
      <c r="CG107" s="123" t="n">
        <v>102</v>
      </c>
      <c r="CH107" s="135" t="n">
        <f aca="false">MIN(BZ107,CB107,CD107,CF107)</f>
        <v>102.8</v>
      </c>
      <c r="CI107" s="135" t="n">
        <f aca="false">AVERAGE(BZ107,CB107,CD107,CF107)</f>
        <v>123.275</v>
      </c>
      <c r="CJ107" s="135" t="n">
        <f aca="false">MAX(BZ107,CB107,CD107,CF107)</f>
        <v>153.8</v>
      </c>
    </row>
    <row r="108" customFormat="false" ht="15" hidden="false" customHeight="false" outlineLevel="0" collapsed="false">
      <c r="B108" s="116" t="n">
        <v>104</v>
      </c>
      <c r="C108" s="91" t="n">
        <v>197.587</v>
      </c>
      <c r="D108" s="92" t="n">
        <v>260.525</v>
      </c>
      <c r="E108" s="117" t="n">
        <v>11.9630160528984</v>
      </c>
      <c r="F108" s="117" t="n">
        <v>82.68</v>
      </c>
      <c r="H108" s="116" t="n">
        <v>104</v>
      </c>
      <c r="I108" s="91" t="n">
        <v>14.7081</v>
      </c>
      <c r="J108" s="118" t="n">
        <v>0.52</v>
      </c>
      <c r="K108" s="119" t="n">
        <v>-61.1999999999916</v>
      </c>
      <c r="M108" s="120" t="n">
        <v>104</v>
      </c>
      <c r="N108" s="121" t="n">
        <v>189.422</v>
      </c>
      <c r="O108" s="91" t="n">
        <v>114.232</v>
      </c>
      <c r="Q108" s="136" t="n">
        <v>19.9</v>
      </c>
      <c r="R108" s="122" t="n">
        <v>-20.2</v>
      </c>
      <c r="S108" s="122" t="n">
        <v>-1.4</v>
      </c>
      <c r="T108" s="122" t="n">
        <v>16</v>
      </c>
      <c r="U108" s="136" t="n">
        <v>-1.4</v>
      </c>
      <c r="V108" s="119" t="n">
        <v>19.5</v>
      </c>
      <c r="W108" s="119" t="n">
        <v>-4.4327</v>
      </c>
      <c r="AC108" s="125" t="n">
        <v>104</v>
      </c>
      <c r="AD108" s="126" t="n">
        <v>150.4667</v>
      </c>
      <c r="AE108" s="126" t="n">
        <v>83.933049</v>
      </c>
      <c r="AF108" s="126" t="n">
        <v>96.2176020000003</v>
      </c>
      <c r="AH108" s="123" t="n">
        <v>19.6</v>
      </c>
      <c r="AI108" s="122" t="n">
        <v>1.34</v>
      </c>
      <c r="AJ108" s="122" t="n">
        <v>19.91</v>
      </c>
      <c r="AK108" s="122" t="n">
        <v>-12.82</v>
      </c>
      <c r="AL108" s="123" t="n">
        <v>2.37</v>
      </c>
      <c r="AM108" s="123" t="n">
        <v>19.88</v>
      </c>
      <c r="AN108" s="123" t="n">
        <v>-9.18</v>
      </c>
      <c r="BO108" s="130" t="n">
        <v>0.104</v>
      </c>
      <c r="BP108" s="117" t="n">
        <v>-46</v>
      </c>
      <c r="BR108" s="131" t="n">
        <v>0.52</v>
      </c>
      <c r="BS108" s="132" t="n">
        <v>-61.1999999999916</v>
      </c>
      <c r="BV108" s="133" t="n">
        <f aca="false">AD108-AE108</f>
        <v>66.533651</v>
      </c>
      <c r="BW108" s="134" t="n">
        <f aca="false">AD108+AF108</f>
        <v>246.684302</v>
      </c>
      <c r="BY108" s="112" t="n">
        <v>103</v>
      </c>
      <c r="BZ108" s="113" t="n">
        <v>107.2</v>
      </c>
      <c r="CA108" s="112" t="n">
        <v>103</v>
      </c>
      <c r="CB108" s="113" t="n">
        <v>120</v>
      </c>
      <c r="CC108" s="112" t="n">
        <v>103</v>
      </c>
      <c r="CD108" s="113" t="n">
        <v>110</v>
      </c>
      <c r="CE108" s="112" t="n">
        <v>103</v>
      </c>
      <c r="CF108" s="113" t="n">
        <v>152.533333</v>
      </c>
      <c r="CG108" s="123" t="n">
        <v>103</v>
      </c>
      <c r="CH108" s="135" t="n">
        <f aca="false">MIN(BZ108,CB108,CD108,CF108)</f>
        <v>107.2</v>
      </c>
      <c r="CI108" s="135" t="n">
        <f aca="false">AVERAGE(BZ108,CB108,CD108,CF108)</f>
        <v>122.43333325</v>
      </c>
      <c r="CJ108" s="135" t="n">
        <f aca="false">MAX(BZ108,CB108,CD108,CF108)</f>
        <v>152.533333</v>
      </c>
    </row>
    <row r="109" customFormat="false" ht="15" hidden="false" customHeight="false" outlineLevel="0" collapsed="false">
      <c r="B109" s="116" t="n">
        <v>105</v>
      </c>
      <c r="C109" s="91" t="n">
        <v>192.869</v>
      </c>
      <c r="D109" s="92" t="n">
        <v>249.207</v>
      </c>
      <c r="E109" s="117" t="n">
        <v>12.063127923505</v>
      </c>
      <c r="F109" s="117" t="n">
        <v>91.11</v>
      </c>
      <c r="H109" s="116" t="n">
        <v>105</v>
      </c>
      <c r="I109" s="91" t="n">
        <v>9.46168</v>
      </c>
      <c r="J109" s="118" t="n">
        <v>0.525</v>
      </c>
      <c r="K109" s="119" t="n">
        <v>-54.8093023255817</v>
      </c>
      <c r="M109" s="120" t="n">
        <v>105</v>
      </c>
      <c r="N109" s="121" t="n">
        <v>184.682</v>
      </c>
      <c r="O109" s="91" t="n">
        <v>109.492</v>
      </c>
      <c r="Q109" s="136" t="n">
        <v>20</v>
      </c>
      <c r="R109" s="122" t="n">
        <v>-14.6</v>
      </c>
      <c r="S109" s="122" t="n">
        <v>-0.1</v>
      </c>
      <c r="T109" s="122" t="n">
        <v>19.9</v>
      </c>
      <c r="U109" s="136" t="n">
        <v>-0.1</v>
      </c>
      <c r="V109" s="119" t="n">
        <v>19.6</v>
      </c>
      <c r="W109" s="119" t="n">
        <v>-0.91655</v>
      </c>
      <c r="AC109" s="125" t="n">
        <v>105</v>
      </c>
      <c r="AD109" s="126" t="n">
        <v>152.5417</v>
      </c>
      <c r="AE109" s="126" t="n">
        <v>84.1658550000003</v>
      </c>
      <c r="AF109" s="126" t="n">
        <v>93.1065299999999</v>
      </c>
      <c r="AH109" s="123" t="n">
        <v>19.7</v>
      </c>
      <c r="AI109" s="122" t="n">
        <v>3.38</v>
      </c>
      <c r="AJ109" s="122" t="n">
        <v>26.28</v>
      </c>
      <c r="AK109" s="122" t="n">
        <v>-14.37</v>
      </c>
      <c r="AL109" s="123" t="n">
        <v>2.41</v>
      </c>
      <c r="AM109" s="123" t="n">
        <v>20.41</v>
      </c>
      <c r="AN109" s="123" t="n">
        <v>-9.24</v>
      </c>
      <c r="BO109" s="130" t="n">
        <v>0.105</v>
      </c>
      <c r="BP109" s="117" t="n">
        <v>-41.3333333333333</v>
      </c>
      <c r="BR109" s="131" t="n">
        <v>0.525</v>
      </c>
      <c r="BS109" s="132" t="n">
        <v>-54.8093023255817</v>
      </c>
      <c r="BV109" s="133" t="n">
        <f aca="false">AD109-AE109</f>
        <v>68.3758449999997</v>
      </c>
      <c r="BW109" s="134" t="n">
        <f aca="false">AD109+AF109</f>
        <v>245.64823</v>
      </c>
      <c r="BY109" s="112" t="n">
        <v>104</v>
      </c>
      <c r="BZ109" s="113" t="n">
        <v>111.6</v>
      </c>
      <c r="CA109" s="112" t="n">
        <v>104</v>
      </c>
      <c r="CB109" s="113" t="n">
        <v>114.5</v>
      </c>
      <c r="CC109" s="112" t="n">
        <v>104</v>
      </c>
      <c r="CD109" s="113" t="n">
        <v>109</v>
      </c>
      <c r="CE109" s="112" t="n">
        <v>104</v>
      </c>
      <c r="CF109" s="113" t="n">
        <v>151.266667</v>
      </c>
      <c r="CG109" s="123" t="n">
        <v>104</v>
      </c>
      <c r="CH109" s="135" t="n">
        <f aca="false">MIN(BZ109,CB109,CD109,CF109)</f>
        <v>109</v>
      </c>
      <c r="CI109" s="135" t="n">
        <f aca="false">AVERAGE(BZ109,CB109,CD109,CF109)</f>
        <v>121.59166675</v>
      </c>
      <c r="CJ109" s="135" t="n">
        <f aca="false">MAX(BZ109,CB109,CD109,CF109)</f>
        <v>151.266667</v>
      </c>
    </row>
    <row r="110" customFormat="false" ht="15" hidden="false" customHeight="false" outlineLevel="0" collapsed="false">
      <c r="B110" s="116" t="n">
        <v>106</v>
      </c>
      <c r="C110" s="91" t="n">
        <v>188.109</v>
      </c>
      <c r="D110" s="92" t="n">
        <v>236.43</v>
      </c>
      <c r="E110" s="117" t="n">
        <v>12.3412164529676</v>
      </c>
      <c r="F110" s="117" t="n">
        <v>96.25</v>
      </c>
      <c r="H110" s="116" t="n">
        <v>106</v>
      </c>
      <c r="I110" s="91" t="n">
        <v>4.72238</v>
      </c>
      <c r="J110" s="118" t="n">
        <v>0.53</v>
      </c>
      <c r="K110" s="119" t="n">
        <v>-78.3354838709677</v>
      </c>
      <c r="M110" s="120" t="n">
        <v>106</v>
      </c>
      <c r="N110" s="121" t="n">
        <v>181.507</v>
      </c>
      <c r="O110" s="91" t="n">
        <v>106.317</v>
      </c>
      <c r="Q110" s="136" t="n">
        <v>20.1</v>
      </c>
      <c r="R110" s="122" t="n">
        <v>-11.8</v>
      </c>
      <c r="S110" s="122" t="n">
        <v>1.1</v>
      </c>
      <c r="T110" s="122" t="n">
        <v>23.7</v>
      </c>
      <c r="U110" s="136" t="n">
        <v>1.1</v>
      </c>
      <c r="V110" s="119" t="n">
        <v>19.6</v>
      </c>
      <c r="W110" s="119" t="n">
        <v>3.64753</v>
      </c>
      <c r="AC110" s="125" t="n">
        <v>106</v>
      </c>
      <c r="AD110" s="126" t="n">
        <v>153.9667</v>
      </c>
      <c r="AE110" s="126" t="n">
        <v>83.2719599999995</v>
      </c>
      <c r="AF110" s="126" t="n">
        <v>94.2871200000001</v>
      </c>
      <c r="AH110" s="123" t="n">
        <v>19.8</v>
      </c>
      <c r="AI110" s="122" t="n">
        <v>5.49</v>
      </c>
      <c r="AJ110" s="122" t="n">
        <v>31.9</v>
      </c>
      <c r="AK110" s="122" t="n">
        <v>-15.65</v>
      </c>
      <c r="AL110" s="123" t="n">
        <v>2.37</v>
      </c>
      <c r="AM110" s="123" t="n">
        <v>20.84</v>
      </c>
      <c r="AN110" s="123" t="n">
        <v>-9.36</v>
      </c>
      <c r="BO110" s="130" t="n">
        <v>0.106</v>
      </c>
      <c r="BP110" s="117" t="n">
        <v>-51.3333333333333</v>
      </c>
      <c r="BR110" s="131" t="n">
        <v>0.53</v>
      </c>
      <c r="BS110" s="132" t="n">
        <v>-78.3354838709677</v>
      </c>
      <c r="BV110" s="133" t="n">
        <f aca="false">AD110-AE110</f>
        <v>70.6947400000005</v>
      </c>
      <c r="BW110" s="134" t="n">
        <f aca="false">AD110+AF110</f>
        <v>248.25382</v>
      </c>
      <c r="BY110" s="112" t="n">
        <v>105</v>
      </c>
      <c r="BZ110" s="113" t="n">
        <v>116</v>
      </c>
      <c r="CA110" s="112" t="n">
        <v>105</v>
      </c>
      <c r="CB110" s="113" t="n">
        <v>109</v>
      </c>
      <c r="CC110" s="112" t="n">
        <v>105</v>
      </c>
      <c r="CD110" s="113" t="n">
        <v>108</v>
      </c>
      <c r="CE110" s="112" t="n">
        <v>105</v>
      </c>
      <c r="CF110" s="113" t="n">
        <v>150</v>
      </c>
      <c r="CG110" s="123" t="n">
        <v>105</v>
      </c>
      <c r="CH110" s="135" t="n">
        <f aca="false">MIN(BZ110,CB110,CD110,CF110)</f>
        <v>108</v>
      </c>
      <c r="CI110" s="135" t="n">
        <f aca="false">AVERAGE(BZ110,CB110,CD110,CF110)</f>
        <v>120.75</v>
      </c>
      <c r="CJ110" s="135" t="n">
        <f aca="false">MAX(BZ110,CB110,CD110,CF110)</f>
        <v>150</v>
      </c>
    </row>
    <row r="111" customFormat="false" ht="15" hidden="false" customHeight="false" outlineLevel="0" collapsed="false">
      <c r="B111" s="116" t="n">
        <v>107</v>
      </c>
      <c r="C111" s="91" t="n">
        <v>182.711</v>
      </c>
      <c r="D111" s="92" t="n">
        <v>222.408</v>
      </c>
      <c r="E111" s="117" t="n">
        <v>12.6304285236088</v>
      </c>
      <c r="F111" s="117" t="n">
        <v>94.67</v>
      </c>
      <c r="H111" s="116" t="n">
        <v>107</v>
      </c>
      <c r="I111" s="91" t="n">
        <v>1.54703</v>
      </c>
      <c r="J111" s="118" t="n">
        <v>0.535</v>
      </c>
      <c r="K111" s="119" t="n">
        <v>-75.3254355400695</v>
      </c>
      <c r="M111" s="120" t="n">
        <v>107</v>
      </c>
      <c r="N111" s="121" t="n">
        <v>179.323</v>
      </c>
      <c r="O111" s="91" t="n">
        <v>104.133</v>
      </c>
      <c r="Q111" s="136" t="n">
        <v>20.2</v>
      </c>
      <c r="R111" s="122" t="n">
        <v>-12.4</v>
      </c>
      <c r="S111" s="122" t="n">
        <v>8.2</v>
      </c>
      <c r="T111" s="122" t="n">
        <v>38.9</v>
      </c>
      <c r="U111" s="136" t="n">
        <v>8.2</v>
      </c>
      <c r="V111" s="119" t="n">
        <v>19.7</v>
      </c>
      <c r="W111" s="119" t="n">
        <v>8.78765</v>
      </c>
      <c r="AC111" s="125" t="n">
        <v>107</v>
      </c>
      <c r="AD111" s="126" t="n">
        <v>155.7417</v>
      </c>
      <c r="AE111" s="126" t="n">
        <v>83.929323</v>
      </c>
      <c r="AF111" s="126" t="n">
        <v>93.9357030000003</v>
      </c>
      <c r="AH111" s="123" t="n">
        <v>19.9</v>
      </c>
      <c r="AI111" s="122" t="n">
        <v>7.3</v>
      </c>
      <c r="AJ111" s="122" t="n">
        <v>36.03</v>
      </c>
      <c r="AK111" s="122" t="n">
        <v>-16.39</v>
      </c>
      <c r="AL111" s="123" t="n">
        <v>2.26</v>
      </c>
      <c r="AM111" s="123" t="n">
        <v>21.15</v>
      </c>
      <c r="AN111" s="123" t="n">
        <v>-9.54</v>
      </c>
      <c r="BO111" s="130" t="n">
        <v>0.107</v>
      </c>
      <c r="BP111" s="117" t="n">
        <v>-54</v>
      </c>
      <c r="BR111" s="131" t="n">
        <v>0.535</v>
      </c>
      <c r="BS111" s="132" t="n">
        <v>-75.3254355400695</v>
      </c>
      <c r="BV111" s="133" t="n">
        <f aca="false">AD111-AE111</f>
        <v>71.812377</v>
      </c>
      <c r="BW111" s="134" t="n">
        <f aca="false">AD111+AF111</f>
        <v>249.677403</v>
      </c>
      <c r="BY111" s="112" t="n">
        <v>106</v>
      </c>
      <c r="BZ111" s="113" t="n">
        <v>120.4</v>
      </c>
      <c r="CA111" s="112" t="n">
        <v>106</v>
      </c>
      <c r="CB111" s="113" t="n">
        <v>108.333333</v>
      </c>
      <c r="CC111" s="112" t="n">
        <v>106</v>
      </c>
      <c r="CD111" s="113" t="n">
        <v>104.818182</v>
      </c>
      <c r="CE111" s="112" t="n">
        <v>106</v>
      </c>
      <c r="CF111" s="113" t="n">
        <v>146.133333</v>
      </c>
      <c r="CG111" s="123" t="n">
        <v>106</v>
      </c>
      <c r="CH111" s="135" t="n">
        <f aca="false">MIN(BZ111,CB111,CD111,CF111)</f>
        <v>104.818182</v>
      </c>
      <c r="CI111" s="135" t="n">
        <f aca="false">AVERAGE(BZ111,CB111,CD111,CF111)</f>
        <v>119.921212</v>
      </c>
      <c r="CJ111" s="135" t="n">
        <f aca="false">MAX(BZ111,CB111,CD111,CF111)</f>
        <v>146.133333</v>
      </c>
    </row>
    <row r="112" customFormat="false" ht="15" hidden="false" customHeight="false" outlineLevel="0" collapsed="false">
      <c r="B112" s="116" t="n">
        <v>108</v>
      </c>
      <c r="C112" s="91" t="n">
        <v>176.194</v>
      </c>
      <c r="D112" s="92" t="n">
        <v>208.273</v>
      </c>
      <c r="E112" s="117" t="n">
        <v>12.8195287236434</v>
      </c>
      <c r="F112" s="117" t="n">
        <v>89.76</v>
      </c>
      <c r="H112" s="116" t="n">
        <v>108</v>
      </c>
      <c r="I112" s="91" t="n">
        <v>-0.636714</v>
      </c>
      <c r="J112" s="118" t="n">
        <v>0.54</v>
      </c>
      <c r="K112" s="119" t="n">
        <v>-84.5816925734033</v>
      </c>
      <c r="M112" s="120" t="n">
        <v>108</v>
      </c>
      <c r="N112" s="121" t="n">
        <v>177.934</v>
      </c>
      <c r="O112" s="91" t="n">
        <v>102.744</v>
      </c>
      <c r="Q112" s="136" t="n">
        <v>20.3</v>
      </c>
      <c r="R112" s="122" t="n">
        <v>-17.3</v>
      </c>
      <c r="S112" s="122" t="n">
        <v>7.2</v>
      </c>
      <c r="T112" s="122" t="n">
        <v>39.3</v>
      </c>
      <c r="U112" s="136" t="n">
        <v>7.2</v>
      </c>
      <c r="V112" s="119" t="n">
        <v>19.8</v>
      </c>
      <c r="W112" s="119" t="n">
        <v>3.821</v>
      </c>
      <c r="AC112" s="125" t="n">
        <v>108</v>
      </c>
      <c r="AD112" s="126" t="n">
        <v>157.5667</v>
      </c>
      <c r="AE112" s="126" t="n">
        <v>83.7261869999995</v>
      </c>
      <c r="AF112" s="126" t="n">
        <v>93.7975650000001</v>
      </c>
      <c r="AH112" s="123" t="n">
        <v>20</v>
      </c>
      <c r="AI112" s="122" t="n">
        <v>8.6</v>
      </c>
      <c r="AJ112" s="122" t="n">
        <v>38.6</v>
      </c>
      <c r="AK112" s="122" t="n">
        <v>-16.33</v>
      </c>
      <c r="AL112" s="123" t="n">
        <v>2.09</v>
      </c>
      <c r="AM112" s="123" t="n">
        <v>21.36</v>
      </c>
      <c r="AN112" s="123" t="n">
        <v>-9.79</v>
      </c>
      <c r="BO112" s="130" t="n">
        <v>0.108</v>
      </c>
      <c r="BP112" s="117" t="n">
        <v>-58.6666666666667</v>
      </c>
      <c r="BR112" s="131" t="n">
        <v>0.54</v>
      </c>
      <c r="BS112" s="132" t="n">
        <v>-84.5816925734033</v>
      </c>
      <c r="BV112" s="133" t="n">
        <f aca="false">AD112-AE112</f>
        <v>73.8405130000005</v>
      </c>
      <c r="BW112" s="134" t="n">
        <f aca="false">AD112+AF112</f>
        <v>251.364265</v>
      </c>
      <c r="BY112" s="112" t="n">
        <v>107</v>
      </c>
      <c r="BZ112" s="113" t="n">
        <v>124.8</v>
      </c>
      <c r="CA112" s="112" t="n">
        <v>107</v>
      </c>
      <c r="CB112" s="113" t="n">
        <v>107.666667</v>
      </c>
      <c r="CC112" s="112" t="n">
        <v>107</v>
      </c>
      <c r="CD112" s="113" t="n">
        <v>101.636364</v>
      </c>
      <c r="CE112" s="112" t="n">
        <v>107</v>
      </c>
      <c r="CF112" s="113" t="n">
        <v>142.266667</v>
      </c>
      <c r="CG112" s="123" t="n">
        <v>107</v>
      </c>
      <c r="CH112" s="135" t="n">
        <f aca="false">MIN(BZ112,CB112,CD112,CF112)</f>
        <v>101.636364</v>
      </c>
      <c r="CI112" s="135" t="n">
        <f aca="false">AVERAGE(BZ112,CB112,CD112,CF112)</f>
        <v>119.0924245</v>
      </c>
      <c r="CJ112" s="135" t="n">
        <f aca="false">MAX(BZ112,CB112,CD112,CF112)</f>
        <v>142.266667</v>
      </c>
    </row>
    <row r="113" customFormat="false" ht="15" hidden="false" customHeight="false" outlineLevel="0" collapsed="false">
      <c r="B113" s="116" t="n">
        <v>109</v>
      </c>
      <c r="C113" s="91" t="n">
        <v>168.99</v>
      </c>
      <c r="D113" s="92" t="n">
        <v>195.029</v>
      </c>
      <c r="E113" s="117" t="n">
        <v>12.964134758964</v>
      </c>
      <c r="F113" s="117" t="n">
        <v>84.86</v>
      </c>
      <c r="H113" s="116" t="n">
        <v>109</v>
      </c>
      <c r="I113" s="91" t="n">
        <v>-2.02618</v>
      </c>
      <c r="J113" s="118" t="n">
        <v>0.545</v>
      </c>
      <c r="K113" s="119" t="n">
        <v>-73.6983240223451</v>
      </c>
      <c r="M113" s="120" t="n">
        <v>109</v>
      </c>
      <c r="N113" s="121" t="n">
        <v>176.508</v>
      </c>
      <c r="O113" s="91" t="n">
        <v>101.318</v>
      </c>
      <c r="Q113" s="136" t="n">
        <v>20.4</v>
      </c>
      <c r="R113" s="122" t="n">
        <v>-17.2</v>
      </c>
      <c r="S113" s="122" t="n">
        <v>11.3</v>
      </c>
      <c r="T113" s="122" t="n">
        <v>39.6</v>
      </c>
      <c r="U113" s="136" t="n">
        <v>11.3</v>
      </c>
      <c r="V113" s="119" t="n">
        <v>19.9</v>
      </c>
      <c r="W113" s="119" t="n">
        <v>5.21365</v>
      </c>
      <c r="AC113" s="125" t="n">
        <v>109</v>
      </c>
      <c r="AD113" s="126" t="n">
        <v>158.7417</v>
      </c>
      <c r="AE113" s="126" t="n">
        <v>83.6867879999995</v>
      </c>
      <c r="AF113" s="126" t="n">
        <v>93.8035680000004</v>
      </c>
      <c r="AH113" s="123" t="n">
        <v>20.1</v>
      </c>
      <c r="AI113" s="122" t="n">
        <v>9.43</v>
      </c>
      <c r="AJ113" s="122" t="n">
        <v>39.99</v>
      </c>
      <c r="AK113" s="122" t="n">
        <v>-15.4</v>
      </c>
      <c r="AL113" s="123" t="n">
        <v>1.89</v>
      </c>
      <c r="AM113" s="123" t="n">
        <v>21.47</v>
      </c>
      <c r="AN113" s="123" t="n">
        <v>-10.09</v>
      </c>
      <c r="BO113" s="130" t="n">
        <v>0.109</v>
      </c>
      <c r="BP113" s="117" t="n">
        <v>-59.3333333333333</v>
      </c>
      <c r="BR113" s="131" t="n">
        <v>0.545</v>
      </c>
      <c r="BS113" s="132" t="n">
        <v>-73.6983240223451</v>
      </c>
      <c r="BV113" s="133" t="n">
        <f aca="false">AD113-AE113</f>
        <v>75.0549120000005</v>
      </c>
      <c r="BW113" s="134" t="n">
        <f aca="false">AD113+AF113</f>
        <v>252.545268</v>
      </c>
      <c r="BY113" s="112" t="n">
        <v>108</v>
      </c>
      <c r="BZ113" s="113" t="n">
        <v>129.2</v>
      </c>
      <c r="CA113" s="112" t="n">
        <v>108</v>
      </c>
      <c r="CB113" s="113" t="n">
        <v>107</v>
      </c>
      <c r="CC113" s="112" t="n">
        <v>108</v>
      </c>
      <c r="CD113" s="113" t="n">
        <v>98.454545</v>
      </c>
      <c r="CE113" s="112" t="n">
        <v>108</v>
      </c>
      <c r="CF113" s="113" t="n">
        <v>138.4</v>
      </c>
      <c r="CG113" s="123" t="n">
        <v>108</v>
      </c>
      <c r="CH113" s="135" t="n">
        <f aca="false">MIN(BZ113,CB113,CD113,CF113)</f>
        <v>98.454545</v>
      </c>
      <c r="CI113" s="135" t="n">
        <f aca="false">AVERAGE(BZ113,CB113,CD113,CF113)</f>
        <v>118.26363625</v>
      </c>
      <c r="CJ113" s="135" t="n">
        <f aca="false">MAX(BZ113,CB113,CD113,CF113)</f>
        <v>138.4</v>
      </c>
    </row>
    <row r="114" customFormat="false" ht="15" hidden="false" customHeight="false" outlineLevel="0" collapsed="false">
      <c r="B114" s="116" t="n">
        <v>110</v>
      </c>
      <c r="C114" s="91" t="n">
        <v>161.898</v>
      </c>
      <c r="D114" s="92" t="n">
        <v>182.457</v>
      </c>
      <c r="E114" s="117" t="n">
        <v>13.1421114178201</v>
      </c>
      <c r="F114" s="117" t="n">
        <v>84.39</v>
      </c>
      <c r="H114" s="116" t="n">
        <v>110</v>
      </c>
      <c r="I114" s="91" t="n">
        <v>-3.452</v>
      </c>
      <c r="J114" s="118" t="n">
        <v>0.55</v>
      </c>
      <c r="K114" s="119" t="n">
        <v>-66.491803278689</v>
      </c>
      <c r="M114" s="120" t="n">
        <v>110</v>
      </c>
      <c r="N114" s="121" t="n">
        <v>173.755</v>
      </c>
      <c r="O114" s="91" t="n">
        <v>98.5646</v>
      </c>
      <c r="Q114" s="136" t="n">
        <v>20.5</v>
      </c>
      <c r="R114" s="122" t="n">
        <v>-31.3</v>
      </c>
      <c r="S114" s="122" t="n">
        <v>7.5</v>
      </c>
      <c r="T114" s="122" t="n">
        <v>40</v>
      </c>
      <c r="U114" s="136" t="n">
        <v>7.5</v>
      </c>
      <c r="V114" s="119" t="n">
        <v>20</v>
      </c>
      <c r="W114" s="119" t="n">
        <v>-4.233</v>
      </c>
      <c r="AC114" s="125" t="n">
        <v>110</v>
      </c>
      <c r="AD114" s="126" t="n">
        <v>154.9917</v>
      </c>
      <c r="AE114" s="126" t="n">
        <v>83.4239670000001</v>
      </c>
      <c r="AF114" s="126" t="n">
        <v>92.9465189999995</v>
      </c>
      <c r="AH114" s="123" t="n">
        <v>20.2</v>
      </c>
      <c r="AI114" s="122" t="n">
        <v>10.21</v>
      </c>
      <c r="AJ114" s="122" t="n">
        <v>40.76</v>
      </c>
      <c r="AK114" s="122" t="n">
        <v>-13.65</v>
      </c>
      <c r="AL114" s="123" t="n">
        <v>1.65</v>
      </c>
      <c r="AM114" s="123" t="n">
        <v>21.5</v>
      </c>
      <c r="AN114" s="123" t="n">
        <v>-10.41</v>
      </c>
      <c r="BO114" s="130" t="n">
        <v>0.11</v>
      </c>
      <c r="BP114" s="117" t="n">
        <v>-54</v>
      </c>
      <c r="BR114" s="131" t="n">
        <v>0.55</v>
      </c>
      <c r="BS114" s="132" t="n">
        <v>-66.491803278689</v>
      </c>
      <c r="BV114" s="133" t="n">
        <f aca="false">AD114-AE114</f>
        <v>71.5677329999999</v>
      </c>
      <c r="BW114" s="134" t="n">
        <f aca="false">AD114+AF114</f>
        <v>247.938218999999</v>
      </c>
      <c r="BY114" s="112" t="n">
        <v>109</v>
      </c>
      <c r="BZ114" s="113" t="n">
        <v>133.6</v>
      </c>
      <c r="CA114" s="112" t="n">
        <v>109</v>
      </c>
      <c r="CB114" s="113" t="n">
        <v>106.333333</v>
      </c>
      <c r="CC114" s="112" t="n">
        <v>109</v>
      </c>
      <c r="CD114" s="113" t="n">
        <v>95.272727</v>
      </c>
      <c r="CE114" s="112" t="n">
        <v>109</v>
      </c>
      <c r="CF114" s="113" t="n">
        <v>134.533333</v>
      </c>
      <c r="CG114" s="123" t="n">
        <v>109</v>
      </c>
      <c r="CH114" s="135" t="n">
        <f aca="false">MIN(BZ114,CB114,CD114,CF114)</f>
        <v>95.272727</v>
      </c>
      <c r="CI114" s="135" t="n">
        <f aca="false">AVERAGE(BZ114,CB114,CD114,CF114)</f>
        <v>117.43484825</v>
      </c>
      <c r="CJ114" s="135" t="n">
        <f aca="false">MAX(BZ114,CB114,CD114,CF114)</f>
        <v>134.533333</v>
      </c>
    </row>
    <row r="115" customFormat="false" ht="15" hidden="false" customHeight="false" outlineLevel="0" collapsed="false">
      <c r="B115" s="116" t="n">
        <v>111</v>
      </c>
      <c r="C115" s="91" t="n">
        <v>155.411</v>
      </c>
      <c r="D115" s="92" t="n">
        <v>170.655</v>
      </c>
      <c r="E115" s="117" t="n">
        <v>13.2533468296051</v>
      </c>
      <c r="F115" s="117" t="n">
        <v>90.11</v>
      </c>
      <c r="H115" s="116" t="n">
        <v>111</v>
      </c>
      <c r="I115" s="91" t="n">
        <v>-6.20537</v>
      </c>
      <c r="J115" s="118" t="n">
        <v>0.555</v>
      </c>
      <c r="K115" s="119" t="n">
        <v>-73.0491803278693</v>
      </c>
      <c r="M115" s="120" t="n">
        <v>111</v>
      </c>
      <c r="N115" s="121" t="n">
        <v>170.318</v>
      </c>
      <c r="O115" s="91" t="n">
        <v>95.1285</v>
      </c>
      <c r="Q115" s="136" t="n">
        <v>20.6</v>
      </c>
      <c r="R115" s="122" t="n">
        <v>-9.9</v>
      </c>
      <c r="S115" s="122" t="n">
        <v>11.1</v>
      </c>
      <c r="T115" s="122" t="n">
        <v>40.3</v>
      </c>
      <c r="U115" s="136" t="n">
        <v>11.1</v>
      </c>
      <c r="V115" s="119" t="n">
        <v>20.1</v>
      </c>
      <c r="W115" s="119" t="n">
        <v>14.51047</v>
      </c>
      <c r="AC115" s="125" t="n">
        <v>111</v>
      </c>
      <c r="AD115" s="126" t="n">
        <v>147.1667</v>
      </c>
      <c r="AE115" s="126" t="n">
        <v>81.7202190000004</v>
      </c>
      <c r="AF115" s="126" t="n">
        <v>94.5010199999997</v>
      </c>
      <c r="AH115" s="123" t="n">
        <v>20.3</v>
      </c>
      <c r="AI115" s="122" t="n">
        <v>11.26</v>
      </c>
      <c r="AJ115" s="122" t="n">
        <v>41.13</v>
      </c>
      <c r="AK115" s="122" t="n">
        <v>-11.24</v>
      </c>
      <c r="AL115" s="123" t="n">
        <v>1.41</v>
      </c>
      <c r="AM115" s="123" t="n">
        <v>21.44</v>
      </c>
      <c r="AN115" s="123" t="n">
        <v>-10.74</v>
      </c>
      <c r="BO115" s="130" t="n">
        <v>0.111</v>
      </c>
      <c r="BP115" s="117" t="n">
        <v>-52.6666666666666</v>
      </c>
      <c r="BR115" s="131" t="n">
        <v>0.555</v>
      </c>
      <c r="BS115" s="132" t="n">
        <v>-73.0491803278693</v>
      </c>
      <c r="BV115" s="133" t="n">
        <f aca="false">AD115-AE115</f>
        <v>65.4464809999996</v>
      </c>
      <c r="BW115" s="134" t="n">
        <f aca="false">AD115+AF115</f>
        <v>241.66772</v>
      </c>
      <c r="BY115" s="112" t="n">
        <v>110</v>
      </c>
      <c r="BZ115" s="113" t="n">
        <v>138</v>
      </c>
      <c r="CA115" s="112" t="n">
        <v>110</v>
      </c>
      <c r="CB115" s="113" t="n">
        <v>105.666667</v>
      </c>
      <c r="CC115" s="112" t="n">
        <v>110</v>
      </c>
      <c r="CD115" s="113" t="n">
        <v>92.090909</v>
      </c>
      <c r="CE115" s="112" t="n">
        <v>110</v>
      </c>
      <c r="CF115" s="113" t="n">
        <v>130.666667</v>
      </c>
      <c r="CG115" s="123" t="n">
        <v>110</v>
      </c>
      <c r="CH115" s="135" t="n">
        <f aca="false">MIN(BZ115,CB115,CD115,CF115)</f>
        <v>92.090909</v>
      </c>
      <c r="CI115" s="135" t="n">
        <f aca="false">AVERAGE(BZ115,CB115,CD115,CF115)</f>
        <v>116.60606075</v>
      </c>
      <c r="CJ115" s="135" t="n">
        <f aca="false">MAX(BZ115,CB115,CD115,CF115)</f>
        <v>138</v>
      </c>
    </row>
    <row r="116" customFormat="false" ht="15" hidden="false" customHeight="false" outlineLevel="0" collapsed="false">
      <c r="B116" s="116" t="n">
        <v>112</v>
      </c>
      <c r="C116" s="91" t="n">
        <v>150.42</v>
      </c>
      <c r="D116" s="92" t="n">
        <v>160.168</v>
      </c>
      <c r="E116" s="117" t="n">
        <v>13.3089645354977</v>
      </c>
      <c r="F116" s="117" t="n">
        <v>118.79</v>
      </c>
      <c r="H116" s="116" t="n">
        <v>112</v>
      </c>
      <c r="I116" s="91" t="n">
        <v>-9.64155</v>
      </c>
      <c r="J116" s="118" t="n">
        <v>0.56</v>
      </c>
      <c r="K116" s="119" t="n">
        <v>-64.9896296296288</v>
      </c>
      <c r="M116" s="120" t="n">
        <v>112</v>
      </c>
      <c r="N116" s="121" t="n">
        <v>167.979</v>
      </c>
      <c r="O116" s="91" t="n">
        <v>92.7891</v>
      </c>
      <c r="Q116" s="136" t="n">
        <v>20.7</v>
      </c>
      <c r="R116" s="122" t="n">
        <v>-10.8</v>
      </c>
      <c r="S116" s="122" t="n">
        <v>8.3</v>
      </c>
      <c r="T116" s="122" t="n">
        <v>40.7</v>
      </c>
      <c r="U116" s="136" t="n">
        <v>8.3</v>
      </c>
      <c r="V116" s="119" t="n">
        <v>20.2</v>
      </c>
      <c r="W116" s="119" t="n">
        <v>10.05775</v>
      </c>
      <c r="AC116" s="125" t="n">
        <v>112</v>
      </c>
      <c r="AD116" s="126" t="n">
        <v>144.4917</v>
      </c>
      <c r="AE116" s="126" t="n">
        <v>82.2326130000001</v>
      </c>
      <c r="AF116" s="126" t="n">
        <v>95.462949</v>
      </c>
      <c r="AH116" s="123" t="n">
        <v>20.4</v>
      </c>
      <c r="AI116" s="122" t="n">
        <v>12.21</v>
      </c>
      <c r="AJ116" s="122" t="n">
        <v>40.58</v>
      </c>
      <c r="AK116" s="122" t="n">
        <v>-8.6</v>
      </c>
      <c r="AL116" s="123" t="n">
        <v>1.17</v>
      </c>
      <c r="AM116" s="123" t="n">
        <v>21.33</v>
      </c>
      <c r="AN116" s="123" t="n">
        <v>-11.04</v>
      </c>
      <c r="BO116" s="130" t="n">
        <v>0.112</v>
      </c>
      <c r="BP116" s="117" t="n">
        <v>-53.3333333333334</v>
      </c>
      <c r="BR116" s="131" t="n">
        <v>0.56</v>
      </c>
      <c r="BS116" s="132" t="n">
        <v>-64.9896296296288</v>
      </c>
      <c r="BV116" s="133" t="n">
        <f aca="false">AD116-AE116</f>
        <v>62.2590869999999</v>
      </c>
      <c r="BW116" s="134" t="n">
        <f aca="false">AD116+AF116</f>
        <v>239.954649</v>
      </c>
      <c r="BY116" s="112" t="n">
        <v>111</v>
      </c>
      <c r="BZ116" s="113" t="n">
        <v>142.4</v>
      </c>
      <c r="CA116" s="112" t="n">
        <v>111</v>
      </c>
      <c r="CB116" s="113" t="n">
        <v>105</v>
      </c>
      <c r="CC116" s="112" t="n">
        <v>111</v>
      </c>
      <c r="CD116" s="113" t="n">
        <v>88.909091</v>
      </c>
      <c r="CE116" s="112" t="n">
        <v>111</v>
      </c>
      <c r="CF116" s="113" t="n">
        <v>126.8</v>
      </c>
      <c r="CG116" s="123" t="n">
        <v>111</v>
      </c>
      <c r="CH116" s="135" t="n">
        <f aca="false">MIN(BZ116,CB116,CD116,CF116)</f>
        <v>88.909091</v>
      </c>
      <c r="CI116" s="135" t="n">
        <f aca="false">AVERAGE(BZ116,CB116,CD116,CF116)</f>
        <v>115.77727275</v>
      </c>
      <c r="CJ116" s="135" t="n">
        <f aca="false">MAX(BZ116,CB116,CD116,CF116)</f>
        <v>142.4</v>
      </c>
    </row>
    <row r="117" customFormat="false" ht="15" hidden="false" customHeight="false" outlineLevel="0" collapsed="false">
      <c r="B117" s="116" t="n">
        <v>113</v>
      </c>
      <c r="C117" s="91" t="n">
        <v>147.574</v>
      </c>
      <c r="D117" s="92" t="n">
        <v>151.065</v>
      </c>
      <c r="E117" s="117" t="n">
        <v>13.4535705708182</v>
      </c>
      <c r="F117" s="117" t="n">
        <v>127.42</v>
      </c>
      <c r="H117" s="116" t="n">
        <v>113</v>
      </c>
      <c r="I117" s="91" t="n">
        <v>-11.9809</v>
      </c>
      <c r="J117" s="118" t="n">
        <v>0.565</v>
      </c>
      <c r="K117" s="119" t="n">
        <v>-50.5745454545421</v>
      </c>
      <c r="M117" s="120" t="n">
        <v>113</v>
      </c>
      <c r="N117" s="121" t="n">
        <v>167.785</v>
      </c>
      <c r="O117" s="91" t="n">
        <v>92.5952</v>
      </c>
      <c r="Q117" s="136" t="n">
        <v>20.8</v>
      </c>
      <c r="R117" s="122" t="n">
        <v>-11.8</v>
      </c>
      <c r="S117" s="122" t="n">
        <v>12.1</v>
      </c>
      <c r="T117" s="122" t="n">
        <v>41</v>
      </c>
      <c r="U117" s="136" t="n">
        <v>12.1</v>
      </c>
      <c r="V117" s="119" t="n">
        <v>20.3</v>
      </c>
      <c r="W117" s="119" t="n">
        <v>13.585425</v>
      </c>
      <c r="AC117" s="125" t="n">
        <v>113</v>
      </c>
      <c r="AD117" s="126" t="n">
        <v>146.4167</v>
      </c>
      <c r="AE117" s="126" t="n">
        <v>82.5500130000001</v>
      </c>
      <c r="AF117" s="126" t="n">
        <v>96.0710459999994</v>
      </c>
      <c r="AH117" s="123" t="n">
        <v>20.5</v>
      </c>
      <c r="AI117" s="122" t="n">
        <v>12.51</v>
      </c>
      <c r="AJ117" s="122" t="n">
        <v>38.45</v>
      </c>
      <c r="AK117" s="122" t="n">
        <v>-5.98</v>
      </c>
      <c r="AL117" s="123" t="n">
        <v>0.95</v>
      </c>
      <c r="AM117" s="123" t="n">
        <v>21.15</v>
      </c>
      <c r="AN117" s="123" t="n">
        <v>-11.31</v>
      </c>
      <c r="BO117" s="130" t="n">
        <v>0.113</v>
      </c>
      <c r="BP117" s="117" t="n">
        <v>-46.6666666666667</v>
      </c>
      <c r="BR117" s="131" t="n">
        <v>0.565</v>
      </c>
      <c r="BS117" s="132" t="n">
        <v>-50.5745454545421</v>
      </c>
      <c r="BV117" s="133" t="n">
        <f aca="false">AD117-AE117</f>
        <v>63.8666869999998</v>
      </c>
      <c r="BW117" s="134" t="n">
        <f aca="false">AD117+AF117</f>
        <v>242.487745999999</v>
      </c>
      <c r="BY117" s="112" t="n">
        <v>112</v>
      </c>
      <c r="BZ117" s="113" t="n">
        <v>146.8</v>
      </c>
      <c r="CA117" s="112" t="n">
        <v>112</v>
      </c>
      <c r="CB117" s="113" t="n">
        <v>104.333333</v>
      </c>
      <c r="CC117" s="112" t="n">
        <v>112</v>
      </c>
      <c r="CD117" s="113" t="n">
        <v>85.727273</v>
      </c>
      <c r="CE117" s="112" t="n">
        <v>112</v>
      </c>
      <c r="CF117" s="113" t="n">
        <v>122.933333</v>
      </c>
      <c r="CG117" s="123" t="n">
        <v>112</v>
      </c>
      <c r="CH117" s="135" t="n">
        <f aca="false">MIN(BZ117,CB117,CD117,CF117)</f>
        <v>85.727273</v>
      </c>
      <c r="CI117" s="135" t="n">
        <f aca="false">AVERAGE(BZ117,CB117,CD117,CF117)</f>
        <v>114.94848475</v>
      </c>
      <c r="CJ117" s="135" t="n">
        <f aca="false">MAX(BZ117,CB117,CD117,CF117)</f>
        <v>146.8</v>
      </c>
    </row>
    <row r="118" customFormat="false" ht="15" hidden="false" customHeight="false" outlineLevel="0" collapsed="false">
      <c r="B118" s="116" t="n">
        <v>114</v>
      </c>
      <c r="C118" s="91" t="n">
        <v>147.035</v>
      </c>
      <c r="D118" s="92" t="n">
        <v>142.694</v>
      </c>
      <c r="E118" s="117" t="n">
        <v>13.7316591002809</v>
      </c>
      <c r="F118" s="117" t="n">
        <v>136.57</v>
      </c>
      <c r="H118" s="116" t="n">
        <v>114</v>
      </c>
      <c r="I118" s="91" t="n">
        <v>-12.1748</v>
      </c>
      <c r="J118" s="118" t="n">
        <v>0.57</v>
      </c>
      <c r="K118" s="119" t="n">
        <v>-41.5748031496071</v>
      </c>
      <c r="M118" s="120" t="n">
        <v>114</v>
      </c>
      <c r="N118" s="121" t="n">
        <v>170.099</v>
      </c>
      <c r="O118" s="91" t="n">
        <v>94.9087</v>
      </c>
      <c r="Q118" s="136" t="n">
        <v>20.9</v>
      </c>
      <c r="R118" s="122" t="n">
        <v>-12.7</v>
      </c>
      <c r="S118" s="122" t="n">
        <v>9.4</v>
      </c>
      <c r="T118" s="122" t="n">
        <v>41.3</v>
      </c>
      <c r="U118" s="136" t="n">
        <v>9.4</v>
      </c>
      <c r="V118" s="119" t="n">
        <v>20.4</v>
      </c>
      <c r="W118" s="119" t="n">
        <v>13.122895</v>
      </c>
      <c r="AC118" s="125" t="n">
        <v>114</v>
      </c>
      <c r="AD118" s="126" t="n">
        <v>148.6417</v>
      </c>
      <c r="AE118" s="126" t="n">
        <v>82.9678079999999</v>
      </c>
      <c r="AF118" s="126" t="n">
        <v>97.497552</v>
      </c>
      <c r="AH118" s="123" t="n">
        <v>20.6</v>
      </c>
      <c r="AI118" s="122" t="n">
        <v>11.57</v>
      </c>
      <c r="AJ118" s="122" t="n">
        <v>34.38</v>
      </c>
      <c r="AK118" s="122" t="n">
        <v>-3.77</v>
      </c>
      <c r="AL118" s="123" t="n">
        <v>0.76</v>
      </c>
      <c r="AM118" s="123" t="n">
        <v>20.92</v>
      </c>
      <c r="AN118" s="123" t="n">
        <v>-11.52</v>
      </c>
      <c r="BO118" s="130" t="n">
        <v>0.114</v>
      </c>
      <c r="BP118" s="117" t="n">
        <v>-38.6666666666667</v>
      </c>
      <c r="BR118" s="131" t="n">
        <v>0.57</v>
      </c>
      <c r="BS118" s="132" t="n">
        <v>-41.5748031496071</v>
      </c>
      <c r="BV118" s="133" t="n">
        <f aca="false">AD118-AE118</f>
        <v>65.6738920000001</v>
      </c>
      <c r="BW118" s="134" t="n">
        <f aca="false">AD118+AF118</f>
        <v>246.139252</v>
      </c>
      <c r="BY118" s="112" t="n">
        <v>113</v>
      </c>
      <c r="BZ118" s="113" t="n">
        <v>151.2</v>
      </c>
      <c r="CA118" s="112" t="n">
        <v>113</v>
      </c>
      <c r="CB118" s="113" t="n">
        <v>103.666667</v>
      </c>
      <c r="CC118" s="112" t="n">
        <v>113</v>
      </c>
      <c r="CD118" s="113" t="n">
        <v>82.545455</v>
      </c>
      <c r="CE118" s="112" t="n">
        <v>113</v>
      </c>
      <c r="CF118" s="113" t="n">
        <v>119.066667</v>
      </c>
      <c r="CG118" s="123" t="n">
        <v>113</v>
      </c>
      <c r="CH118" s="135" t="n">
        <f aca="false">MIN(BZ118,CB118,CD118,CF118)</f>
        <v>82.545455</v>
      </c>
      <c r="CI118" s="135" t="n">
        <f aca="false">AVERAGE(BZ118,CB118,CD118,CF118)</f>
        <v>114.11969725</v>
      </c>
      <c r="CJ118" s="135" t="n">
        <f aca="false">MAX(BZ118,CB118,CD118,CF118)</f>
        <v>151.2</v>
      </c>
    </row>
    <row r="119" customFormat="false" ht="15" hidden="false" customHeight="false" outlineLevel="0" collapsed="false">
      <c r="B119" s="116" t="n">
        <v>115</v>
      </c>
      <c r="C119" s="91" t="n">
        <v>148.029</v>
      </c>
      <c r="D119" s="92" t="n">
        <v>136.013</v>
      </c>
      <c r="E119" s="117" t="n">
        <v>14.1321065827071</v>
      </c>
      <c r="F119" s="117" t="n">
        <v>142.98</v>
      </c>
      <c r="H119" s="116" t="n">
        <v>115</v>
      </c>
      <c r="I119" s="91" t="n">
        <v>-9.86125</v>
      </c>
      <c r="J119" s="118" t="n">
        <v>0.575</v>
      </c>
      <c r="K119" s="119" t="n">
        <v>-25.5999999999984</v>
      </c>
      <c r="M119" s="120" t="n">
        <v>115</v>
      </c>
      <c r="N119" s="121" t="n">
        <v>173.825</v>
      </c>
      <c r="O119" s="91" t="n">
        <v>98.6348</v>
      </c>
      <c r="Q119" s="136" t="n">
        <v>21</v>
      </c>
      <c r="R119" s="122" t="n">
        <v>-13.6</v>
      </c>
      <c r="S119" s="122" t="n">
        <v>9</v>
      </c>
      <c r="T119" s="122" t="n">
        <v>41.7</v>
      </c>
      <c r="U119" s="136" t="n">
        <v>9</v>
      </c>
      <c r="V119" s="119" t="n">
        <v>20.5</v>
      </c>
      <c r="W119" s="119" t="n">
        <v>12.66037</v>
      </c>
      <c r="AC119" s="125" t="n">
        <v>115</v>
      </c>
      <c r="AD119" s="126" t="n">
        <v>150.9417</v>
      </c>
      <c r="AE119" s="126" t="n">
        <v>84.109275</v>
      </c>
      <c r="AF119" s="126" t="n">
        <v>99.0715800000002</v>
      </c>
      <c r="AH119" s="123" t="n">
        <v>20.7</v>
      </c>
      <c r="AI119" s="122" t="n">
        <v>9.28</v>
      </c>
      <c r="AJ119" s="122" t="n">
        <v>28.87</v>
      </c>
      <c r="AK119" s="122" t="n">
        <v>-2.36</v>
      </c>
      <c r="AL119" s="123" t="n">
        <v>0.58</v>
      </c>
      <c r="AM119" s="123" t="n">
        <v>20.65</v>
      </c>
      <c r="AN119" s="123" t="n">
        <v>-11.65</v>
      </c>
      <c r="BO119" s="130" t="n">
        <v>0.115</v>
      </c>
      <c r="BP119" s="117" t="n">
        <v>-32</v>
      </c>
      <c r="BR119" s="131" t="n">
        <v>0.575</v>
      </c>
      <c r="BS119" s="132" t="n">
        <v>-25.5999999999984</v>
      </c>
      <c r="BV119" s="133" t="n">
        <f aca="false">AD119-AE119</f>
        <v>66.832425</v>
      </c>
      <c r="BW119" s="134" t="n">
        <f aca="false">AD119+AF119</f>
        <v>250.01328</v>
      </c>
      <c r="BY119" s="112" t="n">
        <v>114</v>
      </c>
      <c r="BZ119" s="113" t="n">
        <v>155.6</v>
      </c>
      <c r="CA119" s="112" t="n">
        <v>114</v>
      </c>
      <c r="CB119" s="113" t="n">
        <v>103</v>
      </c>
      <c r="CC119" s="112" t="n">
        <v>114</v>
      </c>
      <c r="CD119" s="113" t="n">
        <v>79.363636</v>
      </c>
      <c r="CE119" s="112" t="n">
        <v>114</v>
      </c>
      <c r="CF119" s="113" t="n">
        <v>115.2</v>
      </c>
      <c r="CG119" s="123" t="n">
        <v>114</v>
      </c>
      <c r="CH119" s="135" t="n">
        <f aca="false">MIN(BZ119,CB119,CD119,CF119)</f>
        <v>79.363636</v>
      </c>
      <c r="CI119" s="135" t="n">
        <f aca="false">AVERAGE(BZ119,CB119,CD119,CF119)</f>
        <v>113.290909</v>
      </c>
      <c r="CJ119" s="135" t="n">
        <f aca="false">MAX(BZ119,CB119,CD119,CF119)</f>
        <v>155.6</v>
      </c>
    </row>
    <row r="120" customFormat="false" ht="15" hidden="false" customHeight="false" outlineLevel="0" collapsed="false">
      <c r="B120" s="116" t="n">
        <v>116</v>
      </c>
      <c r="C120" s="91" t="n">
        <v>148.855</v>
      </c>
      <c r="D120" s="92" t="n">
        <v>133.085</v>
      </c>
      <c r="E120" s="117" t="n">
        <v>14.5325540651333</v>
      </c>
      <c r="F120" s="117" t="n">
        <v>141.38</v>
      </c>
      <c r="H120" s="116" t="n">
        <v>116</v>
      </c>
      <c r="I120" s="91" t="n">
        <v>-6.13517</v>
      </c>
      <c r="J120" s="118" t="n">
        <v>0.58</v>
      </c>
      <c r="K120" s="119" t="n">
        <v>-25.6201511335036</v>
      </c>
      <c r="M120" s="120" t="n">
        <v>116</v>
      </c>
      <c r="N120" s="121" t="n">
        <v>177.324</v>
      </c>
      <c r="O120" s="91" t="n">
        <v>102.134</v>
      </c>
      <c r="Q120" s="136" t="n">
        <v>21.1</v>
      </c>
      <c r="R120" s="122" t="n">
        <v>-14.4</v>
      </c>
      <c r="S120" s="122" t="n">
        <v>11.7</v>
      </c>
      <c r="T120" s="122" t="n">
        <v>42</v>
      </c>
      <c r="U120" s="136" t="n">
        <v>11.7</v>
      </c>
      <c r="V120" s="119" t="n">
        <v>20.6</v>
      </c>
      <c r="W120" s="119" t="n">
        <v>12.23922</v>
      </c>
      <c r="AC120" s="125" t="n">
        <v>116</v>
      </c>
      <c r="AD120" s="126" t="n">
        <v>152.4917</v>
      </c>
      <c r="AE120" s="126" t="n">
        <v>84.8093489999997</v>
      </c>
      <c r="AF120" s="126" t="n">
        <v>100.07898</v>
      </c>
      <c r="AH120" s="123" t="n">
        <v>20.8</v>
      </c>
      <c r="AI120" s="122" t="n">
        <v>6.52</v>
      </c>
      <c r="AJ120" s="122" t="n">
        <v>23.26</v>
      </c>
      <c r="AK120" s="122" t="n">
        <v>-1.5</v>
      </c>
      <c r="AL120" s="123" t="n">
        <v>0.43</v>
      </c>
      <c r="AM120" s="123" t="n">
        <v>20.31</v>
      </c>
      <c r="AN120" s="123" t="n">
        <v>-11.7</v>
      </c>
      <c r="BO120" s="130" t="n">
        <v>0.116</v>
      </c>
      <c r="BP120" s="117" t="n">
        <v>-23.3333333333333</v>
      </c>
      <c r="BR120" s="131" t="n">
        <v>0.58</v>
      </c>
      <c r="BS120" s="132" t="n">
        <v>-25.6201511335036</v>
      </c>
      <c r="BV120" s="133" t="n">
        <f aca="false">AD120-AE120</f>
        <v>67.6823510000003</v>
      </c>
      <c r="BW120" s="134" t="n">
        <f aca="false">AD120+AF120</f>
        <v>252.57068</v>
      </c>
      <c r="BY120" s="112" t="n">
        <v>115</v>
      </c>
      <c r="BZ120" s="113" t="n">
        <v>160</v>
      </c>
      <c r="CA120" s="112" t="n">
        <v>115</v>
      </c>
      <c r="CB120" s="113" t="n">
        <v>102.333333</v>
      </c>
      <c r="CC120" s="112" t="n">
        <v>115</v>
      </c>
      <c r="CD120" s="113" t="n">
        <v>76.181818</v>
      </c>
      <c r="CE120" s="112" t="n">
        <v>115</v>
      </c>
      <c r="CF120" s="113" t="n">
        <v>111.333333</v>
      </c>
      <c r="CG120" s="123" t="n">
        <v>115</v>
      </c>
      <c r="CH120" s="135" t="n">
        <f aca="false">MIN(BZ120,CB120,CD120,CF120)</f>
        <v>76.181818</v>
      </c>
      <c r="CI120" s="135" t="n">
        <f aca="false">AVERAGE(BZ120,CB120,CD120,CF120)</f>
        <v>112.462121</v>
      </c>
      <c r="CJ120" s="135" t="n">
        <f aca="false">MAX(BZ120,CB120,CD120,CF120)</f>
        <v>160</v>
      </c>
    </row>
    <row r="121" customFormat="false" ht="15" hidden="false" customHeight="false" outlineLevel="0" collapsed="false">
      <c r="B121" s="116" t="n">
        <v>117</v>
      </c>
      <c r="C121" s="91" t="n">
        <v>148.908</v>
      </c>
      <c r="D121" s="92" t="n">
        <v>133.805</v>
      </c>
      <c r="E121" s="117" t="n">
        <v>14.810642594596</v>
      </c>
      <c r="F121" s="117" t="n">
        <v>137.11</v>
      </c>
      <c r="H121" s="116" t="n">
        <v>117</v>
      </c>
      <c r="I121" s="91" t="n">
        <v>-2.63607</v>
      </c>
      <c r="J121" s="118" t="n">
        <v>0.585</v>
      </c>
      <c r="K121" s="119" t="n">
        <v>-67.6477453580944</v>
      </c>
      <c r="M121" s="120" t="n">
        <v>117</v>
      </c>
      <c r="N121" s="121" t="n">
        <v>178.797</v>
      </c>
      <c r="O121" s="91" t="n">
        <v>103.607</v>
      </c>
      <c r="Q121" s="136" t="n">
        <v>21.2</v>
      </c>
      <c r="R121" s="122" t="n">
        <v>27.6</v>
      </c>
      <c r="S121" s="122" t="n">
        <v>38.7</v>
      </c>
      <c r="T121" s="122" t="n">
        <v>52.1</v>
      </c>
      <c r="U121" s="136" t="n">
        <v>38.7</v>
      </c>
      <c r="V121" s="119" t="n">
        <v>20.7</v>
      </c>
      <c r="W121" s="119" t="n">
        <v>39.8428</v>
      </c>
      <c r="AC121" s="125" t="n">
        <v>117</v>
      </c>
      <c r="AD121" s="126" t="n">
        <v>153.3917</v>
      </c>
      <c r="AE121" s="126" t="n">
        <v>84.9552149999998</v>
      </c>
      <c r="AF121" s="126" t="n">
        <v>100.262934</v>
      </c>
      <c r="AH121" s="123" t="n">
        <v>20.9</v>
      </c>
      <c r="AI121" s="122" t="n">
        <v>3.79</v>
      </c>
      <c r="AJ121" s="122" t="n">
        <v>18.6</v>
      </c>
      <c r="AK121" s="122" t="n">
        <v>-1.37</v>
      </c>
      <c r="AL121" s="123" t="n">
        <v>0.29</v>
      </c>
      <c r="AM121" s="123" t="n">
        <v>19.91</v>
      </c>
      <c r="AN121" s="123" t="n">
        <v>-11.68</v>
      </c>
      <c r="BO121" s="130" t="n">
        <v>0.117</v>
      </c>
      <c r="BP121" s="117" t="n">
        <v>-20.6666666666667</v>
      </c>
      <c r="BR121" s="131" t="n">
        <v>0.585</v>
      </c>
      <c r="BS121" s="132" t="n">
        <v>-67.6477453580944</v>
      </c>
      <c r="BV121" s="133" t="n">
        <f aca="false">AD121-AE121</f>
        <v>68.4364850000002</v>
      </c>
      <c r="BW121" s="134" t="n">
        <f aca="false">AD121+AF121</f>
        <v>253.654634</v>
      </c>
      <c r="BY121" s="112" t="n">
        <v>116</v>
      </c>
      <c r="BZ121" s="113" t="n">
        <v>164.4</v>
      </c>
      <c r="CA121" s="112" t="n">
        <v>116</v>
      </c>
      <c r="CB121" s="113" t="n">
        <v>101.666667</v>
      </c>
      <c r="CC121" s="112" t="n">
        <v>116</v>
      </c>
      <c r="CD121" s="113" t="n">
        <v>73</v>
      </c>
      <c r="CE121" s="112" t="n">
        <v>116</v>
      </c>
      <c r="CF121" s="113" t="n">
        <v>107.466667</v>
      </c>
      <c r="CG121" s="123" t="n">
        <v>116</v>
      </c>
      <c r="CH121" s="135" t="n">
        <f aca="false">MIN(BZ121,CB121,CD121,CF121)</f>
        <v>73</v>
      </c>
      <c r="CI121" s="135" t="n">
        <f aca="false">AVERAGE(BZ121,CB121,CD121,CF121)</f>
        <v>111.6333335</v>
      </c>
      <c r="CJ121" s="135" t="n">
        <f aca="false">MAX(BZ121,CB121,CD121,CF121)</f>
        <v>164.4</v>
      </c>
    </row>
    <row r="122" customFormat="false" ht="15" hidden="false" customHeight="false" outlineLevel="0" collapsed="false">
      <c r="B122" s="116" t="n">
        <v>118</v>
      </c>
      <c r="C122" s="91" t="n">
        <v>148.953</v>
      </c>
      <c r="D122" s="92" t="n">
        <v>137.132</v>
      </c>
      <c r="E122" s="117" t="n">
        <v>14.899630924024</v>
      </c>
      <c r="F122" s="117" t="n">
        <v>57.08</v>
      </c>
      <c r="H122" s="116" t="n">
        <v>118</v>
      </c>
      <c r="I122" s="91" t="n">
        <v>-1.16281</v>
      </c>
      <c r="J122" s="118" t="n">
        <v>0.59</v>
      </c>
      <c r="K122" s="119" t="n">
        <v>-79.1299663299647</v>
      </c>
      <c r="M122" s="120" t="n">
        <v>118</v>
      </c>
      <c r="N122" s="121" t="n">
        <v>177.257</v>
      </c>
      <c r="O122" s="91" t="n">
        <v>102.067</v>
      </c>
      <c r="Q122" s="136" t="n">
        <v>21.3</v>
      </c>
      <c r="R122" s="122"/>
      <c r="S122" s="122"/>
      <c r="T122" s="122"/>
      <c r="U122" s="136" t="n">
        <v>-20</v>
      </c>
      <c r="V122" s="119" t="n">
        <v>20.8</v>
      </c>
      <c r="W122" s="119" t="n">
        <v>-12</v>
      </c>
      <c r="AC122" s="125" t="n">
        <v>118</v>
      </c>
      <c r="AD122" s="126" t="n">
        <v>152.5917</v>
      </c>
      <c r="AE122" s="126" t="n">
        <v>85.9296329999996</v>
      </c>
      <c r="AF122" s="126" t="n">
        <v>100.66686</v>
      </c>
      <c r="AH122" s="123" t="n">
        <v>21</v>
      </c>
      <c r="AI122" s="122" t="n">
        <v>1.09</v>
      </c>
      <c r="AJ122" s="122" t="n">
        <v>15.19</v>
      </c>
      <c r="AK122" s="122" t="n">
        <v>-2.57</v>
      </c>
      <c r="AL122" s="123" t="n">
        <v>0.14</v>
      </c>
      <c r="AM122" s="123" t="n">
        <v>19.43</v>
      </c>
      <c r="AN122" s="123" t="n">
        <v>-11.58</v>
      </c>
      <c r="BO122" s="130" t="n">
        <v>0.118</v>
      </c>
      <c r="BP122" s="117" t="n">
        <v>-14</v>
      </c>
      <c r="BR122" s="131" t="n">
        <v>0.59</v>
      </c>
      <c r="BS122" s="132" t="n">
        <v>-79.1299663299647</v>
      </c>
      <c r="BV122" s="133" t="n">
        <f aca="false">AD122-AE122</f>
        <v>66.6620670000004</v>
      </c>
      <c r="BW122" s="134" t="n">
        <f aca="false">AD122+AF122</f>
        <v>253.25856</v>
      </c>
      <c r="BY122" s="112" t="n">
        <v>117</v>
      </c>
      <c r="BZ122" s="113" t="n">
        <v>168.8</v>
      </c>
      <c r="CA122" s="112" t="n">
        <v>117</v>
      </c>
      <c r="CB122" s="113" t="n">
        <v>101</v>
      </c>
      <c r="CE122" s="112" t="n">
        <v>117</v>
      </c>
      <c r="CF122" s="113" t="n">
        <v>103.6</v>
      </c>
      <c r="CG122" s="123" t="n">
        <v>117</v>
      </c>
      <c r="CH122" s="135" t="n">
        <f aca="false">MIN(BZ122,CB122,CD122,CF122)</f>
        <v>101</v>
      </c>
      <c r="CI122" s="135" t="n">
        <f aca="false">AVERAGE(BZ122,CB122,CD122,CF122)</f>
        <v>124.466666666667</v>
      </c>
      <c r="CJ122" s="135" t="n">
        <f aca="false">MAX(BZ122,CB122,CD122,CF122)</f>
        <v>168.8</v>
      </c>
    </row>
    <row r="123" customFormat="false" ht="15" hidden="false" customHeight="false" outlineLevel="0" collapsed="false">
      <c r="B123" s="116" t="n">
        <v>119</v>
      </c>
      <c r="C123" s="91" t="n">
        <v>149.889</v>
      </c>
      <c r="D123" s="92" t="n">
        <v>140.261</v>
      </c>
      <c r="E123" s="117" t="n">
        <v>15.0219898769876</v>
      </c>
      <c r="F123" s="117" t="n">
        <v>52.51</v>
      </c>
      <c r="H123" s="116" t="n">
        <v>119</v>
      </c>
      <c r="I123" s="91" t="n">
        <v>-2.70312</v>
      </c>
      <c r="J123" s="118" t="n">
        <v>0.595</v>
      </c>
      <c r="K123" s="119" t="n">
        <v>-56.4888888888874</v>
      </c>
      <c r="M123" s="120" t="n">
        <v>119</v>
      </c>
      <c r="N123" s="121" t="n">
        <v>173.736</v>
      </c>
      <c r="O123" s="91" t="n">
        <v>98.5459</v>
      </c>
      <c r="Q123" s="136" t="n">
        <v>21.4</v>
      </c>
      <c r="R123" s="122" t="n">
        <v>-3.6</v>
      </c>
      <c r="S123" s="122" t="n">
        <v>5.3</v>
      </c>
      <c r="T123" s="122" t="n">
        <v>18.5</v>
      </c>
      <c r="U123" s="136" t="n">
        <v>5.3</v>
      </c>
      <c r="V123" s="119" t="n">
        <v>20.9</v>
      </c>
      <c r="W123" s="119" t="n">
        <v>7.456865</v>
      </c>
      <c r="AC123" s="125" t="n">
        <v>119</v>
      </c>
      <c r="AD123" s="126" t="n">
        <v>148.8417</v>
      </c>
      <c r="AE123" s="126" t="n">
        <v>87.3921570000002</v>
      </c>
      <c r="AF123" s="126" t="n">
        <v>100.978188</v>
      </c>
      <c r="AH123" s="123" t="n">
        <v>21.1</v>
      </c>
      <c r="AI123" s="122" t="n">
        <v>-1.8</v>
      </c>
      <c r="AJ123" s="122" t="n">
        <v>12.77</v>
      </c>
      <c r="AK123" s="122" t="n">
        <v>-5.45</v>
      </c>
      <c r="AL123" s="123" t="n">
        <v>-0.02</v>
      </c>
      <c r="AM123" s="123" t="n">
        <v>18.87</v>
      </c>
      <c r="AN123" s="123" t="n">
        <v>-11.43</v>
      </c>
      <c r="BO123" s="130" t="n">
        <v>0.119</v>
      </c>
      <c r="BP123" s="117" t="n">
        <v>-4.66666666666666</v>
      </c>
      <c r="BR123" s="131" t="n">
        <v>0.595</v>
      </c>
      <c r="BS123" s="132" t="n">
        <v>-56.4888888888874</v>
      </c>
      <c r="BV123" s="133" t="n">
        <f aca="false">AD123-AE123</f>
        <v>61.4495429999998</v>
      </c>
      <c r="BW123" s="134" t="n">
        <f aca="false">AD123+AF123</f>
        <v>249.819888</v>
      </c>
      <c r="BY123" s="112" t="n">
        <v>118</v>
      </c>
      <c r="BZ123" s="113" t="n">
        <v>173.2</v>
      </c>
      <c r="CA123" s="112" t="n">
        <v>118</v>
      </c>
      <c r="CB123" s="113" t="n">
        <v>100.333333</v>
      </c>
      <c r="CE123" s="112" t="n">
        <v>118</v>
      </c>
      <c r="CF123" s="113" t="n">
        <v>99.733333</v>
      </c>
      <c r="CG123" s="123" t="n">
        <v>118</v>
      </c>
      <c r="CH123" s="135" t="n">
        <f aca="false">MIN(BZ123,CB123,CD123,CF123)</f>
        <v>99.733333</v>
      </c>
      <c r="CI123" s="135" t="n">
        <f aca="false">AVERAGE(BZ123,CB123,CD123,CF123)</f>
        <v>124.422222</v>
      </c>
      <c r="CJ123" s="135" t="n">
        <f aca="false">MAX(BZ123,CB123,CD123,CF123)</f>
        <v>173.2</v>
      </c>
    </row>
    <row r="124" customFormat="false" ht="15" hidden="false" customHeight="false" outlineLevel="0" collapsed="false">
      <c r="B124" s="116" t="n">
        <v>120</v>
      </c>
      <c r="C124" s="91" t="n">
        <v>152.444</v>
      </c>
      <c r="D124" s="92" t="n">
        <v>140.874</v>
      </c>
      <c r="E124" s="117" t="n">
        <v>15.0887311240587</v>
      </c>
      <c r="F124" s="117" t="n">
        <v>58.24</v>
      </c>
      <c r="H124" s="116" t="n">
        <v>120</v>
      </c>
      <c r="I124" s="91" t="n">
        <v>-6.22411</v>
      </c>
      <c r="J124" s="118" t="n">
        <v>0.6</v>
      </c>
      <c r="K124" s="119" t="n">
        <v>-49.0399999999998</v>
      </c>
      <c r="M124" s="120" t="n">
        <v>120</v>
      </c>
      <c r="N124" s="121" t="n">
        <v>170.621</v>
      </c>
      <c r="O124" s="91" t="n">
        <v>95.4307</v>
      </c>
      <c r="Q124" s="136" t="n">
        <v>21.5</v>
      </c>
      <c r="R124" s="122" t="n">
        <v>-3.2</v>
      </c>
      <c r="S124" s="122" t="n">
        <v>5.9</v>
      </c>
      <c r="T124" s="122" t="n">
        <v>19.3</v>
      </c>
      <c r="U124" s="136" t="n">
        <v>5.9</v>
      </c>
      <c r="V124" s="119" t="n">
        <v>21</v>
      </c>
      <c r="W124" s="119" t="n">
        <v>8.05954</v>
      </c>
      <c r="AC124" s="125" t="n">
        <v>120</v>
      </c>
      <c r="AD124" s="126" t="n">
        <v>140.6167</v>
      </c>
      <c r="AE124" s="126" t="n">
        <v>85.3737</v>
      </c>
      <c r="AF124" s="126" t="n">
        <v>99.7517819999999</v>
      </c>
      <c r="AH124" s="123" t="n">
        <v>21.2</v>
      </c>
      <c r="AI124" s="122" t="n">
        <v>-5.22</v>
      </c>
      <c r="AJ124" s="122" t="n">
        <v>10.75</v>
      </c>
      <c r="AK124" s="122" t="n">
        <v>-10.11</v>
      </c>
      <c r="AL124" s="123" t="n">
        <v>-0.22</v>
      </c>
      <c r="AM124" s="123" t="n">
        <v>18.22</v>
      </c>
      <c r="AN124" s="123" t="n">
        <v>-11.25</v>
      </c>
      <c r="BO124" s="130" t="n">
        <v>0.12</v>
      </c>
      <c r="BP124" s="117" t="n">
        <v>-2.66666666666667</v>
      </c>
      <c r="BR124" s="131" t="n">
        <v>0.6</v>
      </c>
      <c r="BS124" s="132" t="n">
        <v>-49.0399999999998</v>
      </c>
      <c r="BV124" s="133" t="n">
        <f aca="false">AD124-AE124</f>
        <v>55.243</v>
      </c>
      <c r="BW124" s="134" t="n">
        <f aca="false">AD124+AF124</f>
        <v>240.368482</v>
      </c>
      <c r="BY124" s="112" t="n">
        <v>119</v>
      </c>
      <c r="BZ124" s="113" t="n">
        <v>177.6</v>
      </c>
      <c r="CA124" s="112" t="n">
        <v>119</v>
      </c>
      <c r="CB124" s="113" t="n">
        <v>99.666667</v>
      </c>
      <c r="CE124" s="112" t="n">
        <v>119</v>
      </c>
      <c r="CF124" s="113" t="n">
        <v>95.866667</v>
      </c>
      <c r="CG124" s="123" t="n">
        <v>119</v>
      </c>
      <c r="CH124" s="135" t="n">
        <f aca="false">MIN(BZ124,CB124,CD124,CF124)</f>
        <v>95.866667</v>
      </c>
      <c r="CI124" s="135" t="n">
        <f aca="false">AVERAGE(BZ124,CB124,CD124,CF124)</f>
        <v>124.377778</v>
      </c>
      <c r="CJ124" s="135" t="n">
        <f aca="false">MAX(BZ124,CB124,CD124,CF124)</f>
        <v>177.6</v>
      </c>
    </row>
    <row r="125" customFormat="false" ht="15" hidden="false" customHeight="false" outlineLevel="0" collapsed="false">
      <c r="B125" s="116" t="n">
        <v>121</v>
      </c>
      <c r="C125" s="91" t="n">
        <v>156.873</v>
      </c>
      <c r="D125" s="92" t="n">
        <v>138.565</v>
      </c>
      <c r="E125" s="117" t="n">
        <v>15.1189970355251</v>
      </c>
      <c r="F125" s="117" t="n">
        <v>101.21</v>
      </c>
      <c r="H125" s="116" t="n">
        <v>121</v>
      </c>
      <c r="I125" s="91" t="n">
        <v>-9.33932</v>
      </c>
      <c r="J125" s="118" t="n">
        <v>0.605</v>
      </c>
      <c r="K125" s="119" t="n">
        <v>-52.8078431372544</v>
      </c>
      <c r="M125" s="120" t="n">
        <v>121</v>
      </c>
      <c r="N125" s="121" t="n">
        <v>169.715</v>
      </c>
      <c r="O125" s="91" t="n">
        <v>94.5252</v>
      </c>
      <c r="Q125" s="136" t="n">
        <v>21.6</v>
      </c>
      <c r="R125" s="122"/>
      <c r="S125" s="122"/>
      <c r="T125" s="122"/>
      <c r="U125" s="136" t="n">
        <v>5</v>
      </c>
      <c r="V125" s="119" t="n">
        <v>21.1</v>
      </c>
      <c r="W125" s="119" t="n">
        <v>0</v>
      </c>
      <c r="AC125" s="125" t="n">
        <v>121</v>
      </c>
      <c r="AD125" s="126" t="n">
        <v>126.4667</v>
      </c>
      <c r="AE125" s="126" t="n">
        <v>85.9929750000003</v>
      </c>
      <c r="AF125" s="126" t="n">
        <v>99.6985829999996</v>
      </c>
      <c r="AH125" s="123" t="n">
        <v>21.3</v>
      </c>
      <c r="AI125" s="122" t="n">
        <v>-8.97</v>
      </c>
      <c r="AJ125" s="122" t="n">
        <v>8.75</v>
      </c>
      <c r="AK125" s="122" t="n">
        <v>-15.75</v>
      </c>
      <c r="AL125" s="123" t="n">
        <v>-0.46</v>
      </c>
      <c r="AM125" s="123" t="n">
        <v>17.47</v>
      </c>
      <c r="AN125" s="123" t="n">
        <v>-11.07</v>
      </c>
      <c r="BO125" s="130" t="n">
        <v>0.121</v>
      </c>
      <c r="BP125" s="117" t="n">
        <v>-1.99999999999999</v>
      </c>
      <c r="BR125" s="131" t="n">
        <v>0.605</v>
      </c>
      <c r="BS125" s="132" t="n">
        <v>-52.8078431372544</v>
      </c>
      <c r="BV125" s="133" t="n">
        <f aca="false">AD125-AE125</f>
        <v>40.4737249999997</v>
      </c>
      <c r="BW125" s="134" t="n">
        <f aca="false">AD125+AF125</f>
        <v>226.165283</v>
      </c>
      <c r="BY125" s="112" t="n">
        <v>120</v>
      </c>
      <c r="BZ125" s="113" t="n">
        <v>182</v>
      </c>
      <c r="CA125" s="112" t="n">
        <v>120</v>
      </c>
      <c r="CB125" s="113" t="n">
        <v>99</v>
      </c>
      <c r="CE125" s="112" t="n">
        <v>120</v>
      </c>
      <c r="CF125" s="113" t="n">
        <v>92</v>
      </c>
      <c r="CG125" s="123" t="n">
        <v>120</v>
      </c>
      <c r="CH125" s="135" t="n">
        <f aca="false">MIN(BZ125,CB125,CD125,CF125)</f>
        <v>92</v>
      </c>
      <c r="CI125" s="135" t="n">
        <f aca="false">AVERAGE(BZ125,CB125,CD125,CF125)</f>
        <v>124.333333333333</v>
      </c>
      <c r="CJ125" s="135" t="n">
        <f aca="false">MAX(BZ125,CB125,CD125,CF125)</f>
        <v>182</v>
      </c>
    </row>
    <row r="126" customFormat="false" ht="15" hidden="false" customHeight="false" outlineLevel="0" collapsed="false">
      <c r="B126" s="116" t="n">
        <v>122</v>
      </c>
      <c r="C126" s="91" t="n">
        <v>162.492</v>
      </c>
      <c r="D126" s="92" t="n">
        <v>134.686</v>
      </c>
      <c r="E126" s="117" t="n">
        <v>15.2475785877475</v>
      </c>
      <c r="F126" s="117" t="n">
        <v>133.87</v>
      </c>
      <c r="H126" s="116" t="n">
        <v>122</v>
      </c>
      <c r="I126" s="91" t="n">
        <v>-10.2448</v>
      </c>
      <c r="J126" s="118" t="n">
        <v>0.61</v>
      </c>
      <c r="K126" s="119" t="n">
        <v>-39.2417754569172</v>
      </c>
      <c r="M126" s="120" t="n">
        <v>122</v>
      </c>
      <c r="N126" s="121" t="n">
        <v>171.365</v>
      </c>
      <c r="O126" s="91" t="n">
        <v>96.1755</v>
      </c>
      <c r="Q126" s="136" t="n">
        <v>21.7</v>
      </c>
      <c r="R126" s="122"/>
      <c r="S126" s="122"/>
      <c r="T126" s="122"/>
      <c r="U126" s="136" t="n">
        <v>3</v>
      </c>
      <c r="V126" s="119" t="n">
        <v>21.1</v>
      </c>
      <c r="W126" s="119" t="n">
        <v>-15</v>
      </c>
      <c r="AC126" s="125" t="n">
        <v>122</v>
      </c>
      <c r="AD126" s="126" t="n">
        <v>113.3667</v>
      </c>
      <c r="AE126" s="126" t="n">
        <v>85.7459549999996</v>
      </c>
      <c r="AF126" s="126" t="n">
        <v>99.0507420000001</v>
      </c>
      <c r="AH126" s="123" t="n">
        <v>21.4</v>
      </c>
      <c r="AI126" s="122" t="n">
        <v>-12.38</v>
      </c>
      <c r="AJ126" s="122" t="n">
        <v>6.75</v>
      </c>
      <c r="AK126" s="122" t="n">
        <v>-20.92</v>
      </c>
      <c r="AL126" s="123" t="n">
        <v>-0.76</v>
      </c>
      <c r="AM126" s="123" t="n">
        <v>16.63</v>
      </c>
      <c r="AN126" s="123" t="n">
        <v>-10.92</v>
      </c>
      <c r="BO126" s="130" t="n">
        <v>0.122</v>
      </c>
      <c r="BP126" s="117" t="n">
        <v>3.33333333333332</v>
      </c>
      <c r="BR126" s="131" t="n">
        <v>0.61</v>
      </c>
      <c r="BS126" s="132" t="n">
        <v>-39.2417754569172</v>
      </c>
      <c r="BV126" s="133" t="n">
        <f aca="false">AD126-AE126</f>
        <v>27.6207450000004</v>
      </c>
      <c r="BW126" s="134" t="n">
        <f aca="false">AD126+AF126</f>
        <v>212.417442</v>
      </c>
      <c r="BY126" s="112" t="n">
        <v>121</v>
      </c>
      <c r="BZ126" s="113" t="n">
        <v>169.1</v>
      </c>
      <c r="CA126" s="112" t="n">
        <v>121</v>
      </c>
      <c r="CB126" s="113" t="n">
        <v>102.1</v>
      </c>
      <c r="CE126" s="112" t="n">
        <v>121</v>
      </c>
      <c r="CF126" s="113" t="n">
        <v>92.966667</v>
      </c>
      <c r="CG126" s="123" t="n">
        <v>121</v>
      </c>
      <c r="CH126" s="135" t="n">
        <f aca="false">MIN(BZ126,CB126,CD126,CF126)</f>
        <v>92.966667</v>
      </c>
      <c r="CI126" s="135" t="n">
        <f aca="false">AVERAGE(BZ126,CB126,CD126,CF126)</f>
        <v>121.388889</v>
      </c>
      <c r="CJ126" s="135" t="n">
        <f aca="false">MAX(BZ126,CB126,CD126,CF126)</f>
        <v>169.1</v>
      </c>
    </row>
    <row r="127" customFormat="false" ht="15" hidden="false" customHeight="false" outlineLevel="0" collapsed="false">
      <c r="B127" s="116" t="n">
        <v>123</v>
      </c>
      <c r="C127" s="91" t="n">
        <v>167.663</v>
      </c>
      <c r="D127" s="92" t="n">
        <v>131.9</v>
      </c>
      <c r="E127" s="117" t="n">
        <v>15.2977613597902</v>
      </c>
      <c r="F127" s="117" t="n">
        <v>140.14</v>
      </c>
      <c r="H127" s="116" t="n">
        <v>123</v>
      </c>
      <c r="I127" s="91" t="n">
        <v>-8.59454</v>
      </c>
      <c r="J127" s="118" t="n">
        <v>0.615</v>
      </c>
      <c r="K127" s="119" t="n">
        <v>-50.6971428571444</v>
      </c>
      <c r="M127" s="120" t="n">
        <v>123</v>
      </c>
      <c r="N127" s="121" t="n">
        <v>174.889</v>
      </c>
      <c r="O127" s="91" t="n">
        <v>99.6995</v>
      </c>
      <c r="Q127" s="136" t="n">
        <v>21.8</v>
      </c>
      <c r="R127" s="122"/>
      <c r="S127" s="122"/>
      <c r="T127" s="122"/>
      <c r="U127" s="136" t="n">
        <v>-1</v>
      </c>
      <c r="V127" s="119" t="n">
        <v>21.2</v>
      </c>
      <c r="W127" s="119" t="n">
        <v>-25</v>
      </c>
      <c r="AC127" s="125" t="n">
        <v>123</v>
      </c>
      <c r="AD127" s="126" t="n">
        <v>107.6667</v>
      </c>
      <c r="AE127" s="126" t="n">
        <v>85.7550630000005</v>
      </c>
      <c r="AF127" s="126" t="n">
        <v>99.1484460000001</v>
      </c>
      <c r="AH127" s="123" t="n">
        <v>21.5</v>
      </c>
      <c r="AI127" s="122" t="n">
        <v>-14.91</v>
      </c>
      <c r="AJ127" s="122" t="n">
        <v>4.76</v>
      </c>
      <c r="AK127" s="122" t="n">
        <v>-24.39</v>
      </c>
      <c r="AL127" s="123" t="n">
        <v>-1.12</v>
      </c>
      <c r="AM127" s="123" t="n">
        <v>15.7</v>
      </c>
      <c r="AN127" s="123" t="n">
        <v>-10.82</v>
      </c>
      <c r="BO127" s="130" t="n">
        <v>0.123</v>
      </c>
      <c r="BP127" s="117" t="n">
        <v>8.66666666666666</v>
      </c>
      <c r="BR127" s="131" t="n">
        <v>0.615</v>
      </c>
      <c r="BS127" s="132" t="n">
        <v>-50.6971428571444</v>
      </c>
      <c r="BV127" s="133" t="n">
        <f aca="false">AD127-AE127</f>
        <v>21.9116369999996</v>
      </c>
      <c r="BW127" s="134" t="n">
        <f aca="false">AD127+AF127</f>
        <v>206.815146</v>
      </c>
      <c r="BY127" s="112" t="n">
        <v>122</v>
      </c>
      <c r="BZ127" s="113" t="n">
        <v>156.2</v>
      </c>
      <c r="CA127" s="112" t="n">
        <v>122</v>
      </c>
      <c r="CB127" s="113" t="n">
        <v>105.2</v>
      </c>
      <c r="CE127" s="112" t="n">
        <v>122</v>
      </c>
      <c r="CF127" s="113" t="n">
        <v>93.933333</v>
      </c>
      <c r="CG127" s="123" t="n">
        <v>122</v>
      </c>
      <c r="CH127" s="135" t="n">
        <f aca="false">MIN(BZ127,CB127,CD127,CF127)</f>
        <v>93.933333</v>
      </c>
      <c r="CI127" s="135" t="n">
        <f aca="false">AVERAGE(BZ127,CB127,CD127,CF127)</f>
        <v>118.444444333333</v>
      </c>
      <c r="CJ127" s="135" t="n">
        <f aca="false">MAX(BZ127,CB127,CD127,CF127)</f>
        <v>156.2</v>
      </c>
    </row>
    <row r="128" customFormat="false" ht="15" hidden="false" customHeight="false" outlineLevel="0" collapsed="false">
      <c r="B128" s="116" t="n">
        <v>124</v>
      </c>
      <c r="C128" s="91" t="n">
        <v>170.704</v>
      </c>
      <c r="D128" s="92" t="n">
        <v>132.568</v>
      </c>
      <c r="E128" s="117" t="n">
        <v>15.4901286526203</v>
      </c>
      <c r="F128" s="117" t="n">
        <v>143.23</v>
      </c>
      <c r="H128" s="116" t="n">
        <v>124</v>
      </c>
      <c r="I128" s="91" t="n">
        <v>-5.0705</v>
      </c>
      <c r="J128" s="118" t="n">
        <v>0.62</v>
      </c>
      <c r="K128" s="119" t="n">
        <v>-72.900000000003</v>
      </c>
      <c r="M128" s="120" t="n">
        <v>124</v>
      </c>
      <c r="N128" s="121" t="n">
        <v>178.768</v>
      </c>
      <c r="O128" s="91" t="n">
        <v>103.578</v>
      </c>
      <c r="Q128" s="136" t="n">
        <v>21.9</v>
      </c>
      <c r="R128" s="122"/>
      <c r="S128" s="122"/>
      <c r="T128" s="122"/>
      <c r="U128" s="136" t="n">
        <v>-7</v>
      </c>
      <c r="V128" s="119" t="n">
        <v>21.3</v>
      </c>
      <c r="W128" s="119" t="n">
        <v>-33</v>
      </c>
      <c r="AC128" s="125" t="n">
        <v>124</v>
      </c>
      <c r="AD128" s="126" t="n">
        <v>105.1667</v>
      </c>
      <c r="AE128" s="126" t="n">
        <v>85.6708829999996</v>
      </c>
      <c r="AF128" s="126" t="n">
        <v>98.9166060000005</v>
      </c>
      <c r="AH128" s="123" t="n">
        <v>21.6</v>
      </c>
      <c r="AI128" s="122" t="n">
        <v>-16.22</v>
      </c>
      <c r="AJ128" s="122" t="n">
        <v>2.83</v>
      </c>
      <c r="AK128" s="122" t="n">
        <v>-25.61</v>
      </c>
      <c r="AL128" s="123" t="n">
        <v>-1.54</v>
      </c>
      <c r="AM128" s="123" t="n">
        <v>14.72</v>
      </c>
      <c r="AN128" s="123" t="n">
        <v>-10.81</v>
      </c>
      <c r="BO128" s="130" t="n">
        <v>0.124</v>
      </c>
      <c r="BP128" s="117" t="n">
        <v>-2.66666666666667</v>
      </c>
      <c r="BR128" s="131" t="n">
        <v>0.62</v>
      </c>
      <c r="BS128" s="132" t="n">
        <v>-72.900000000003</v>
      </c>
      <c r="BV128" s="133" t="n">
        <f aca="false">AD128-AE128</f>
        <v>19.4958170000004</v>
      </c>
      <c r="BW128" s="134" t="n">
        <f aca="false">AD128+AF128</f>
        <v>204.083306000001</v>
      </c>
      <c r="BY128" s="112" t="n">
        <v>123</v>
      </c>
      <c r="BZ128" s="113" t="n">
        <v>143.3</v>
      </c>
      <c r="CA128" s="112" t="n">
        <v>123</v>
      </c>
      <c r="CB128" s="113" t="n">
        <v>108.3</v>
      </c>
      <c r="CE128" s="112" t="n">
        <v>123</v>
      </c>
      <c r="CF128" s="113" t="n">
        <v>94.9</v>
      </c>
      <c r="CG128" s="123" t="n">
        <v>123</v>
      </c>
      <c r="CH128" s="135" t="n">
        <f aca="false">MIN(BZ128,CB128,CD128,CF128)</f>
        <v>94.9</v>
      </c>
      <c r="CI128" s="135" t="n">
        <f aca="false">AVERAGE(BZ128,CB128,CD128,CF128)</f>
        <v>115.5</v>
      </c>
      <c r="CJ128" s="135" t="n">
        <f aca="false">MAX(BZ128,CB128,CD128,CF128)</f>
        <v>143.3</v>
      </c>
    </row>
    <row r="129" customFormat="false" ht="15" hidden="false" customHeight="false" outlineLevel="0" collapsed="false">
      <c r="B129" s="116" t="n">
        <v>125</v>
      </c>
      <c r="C129" s="91" t="n">
        <v>170.744</v>
      </c>
      <c r="D129" s="92" t="n">
        <v>137.232</v>
      </c>
      <c r="E129" s="117" t="n">
        <v>15.7243149221527</v>
      </c>
      <c r="F129" s="117" t="n">
        <v>138.83</v>
      </c>
      <c r="H129" s="116" t="n">
        <v>125</v>
      </c>
      <c r="I129" s="91" t="n">
        <v>-1.19175</v>
      </c>
      <c r="J129" s="118" t="n">
        <v>0.625</v>
      </c>
      <c r="K129" s="119" t="n">
        <v>-117.841860465115</v>
      </c>
      <c r="M129" s="120" t="n">
        <v>125</v>
      </c>
      <c r="N129" s="121" t="n">
        <v>181.667</v>
      </c>
      <c r="O129" s="91" t="n">
        <v>106.477</v>
      </c>
      <c r="Q129" s="136" t="n">
        <v>22</v>
      </c>
      <c r="R129" s="122"/>
      <c r="S129" s="122"/>
      <c r="T129" s="122"/>
      <c r="U129" s="136" t="n">
        <v>-15</v>
      </c>
      <c r="V129" s="119" t="n">
        <v>21.4</v>
      </c>
      <c r="W129" s="119" t="n">
        <v>-38</v>
      </c>
      <c r="AC129" s="125" t="n">
        <v>125</v>
      </c>
      <c r="AD129" s="126" t="n">
        <v>103.0167</v>
      </c>
      <c r="AE129" s="126" t="n">
        <v>85.535781</v>
      </c>
      <c r="AF129" s="126" t="n">
        <v>99.0217619999999</v>
      </c>
      <c r="AH129" s="123" t="n">
        <v>21.7</v>
      </c>
      <c r="AI129" s="122" t="n">
        <v>-16.25</v>
      </c>
      <c r="AJ129" s="122" t="n">
        <v>1.19</v>
      </c>
      <c r="AK129" s="122" t="n">
        <v>-24.68</v>
      </c>
      <c r="AL129" s="123" t="n">
        <v>-2</v>
      </c>
      <c r="AM129" s="123" t="n">
        <v>13.69</v>
      </c>
      <c r="AN129" s="123" t="n">
        <v>-10.89</v>
      </c>
      <c r="BO129" s="130" t="n">
        <v>0.125</v>
      </c>
      <c r="BP129" s="117" t="n">
        <v>5.99999999999999</v>
      </c>
      <c r="BR129" s="131" t="n">
        <v>0.625</v>
      </c>
      <c r="BS129" s="132" t="n">
        <v>-117.841860465115</v>
      </c>
      <c r="BV129" s="133" t="n">
        <f aca="false">AD129-AE129</f>
        <v>17.480919</v>
      </c>
      <c r="BW129" s="134" t="n">
        <f aca="false">AD129+AF129</f>
        <v>202.038462</v>
      </c>
      <c r="BY129" s="112" t="n">
        <v>124</v>
      </c>
      <c r="BZ129" s="113" t="n">
        <v>130.4</v>
      </c>
      <c r="CA129" s="112" t="n">
        <v>124</v>
      </c>
      <c r="CB129" s="113" t="n">
        <v>111.4</v>
      </c>
      <c r="CE129" s="112" t="n">
        <v>124</v>
      </c>
      <c r="CF129" s="113" t="n">
        <v>95.866667</v>
      </c>
      <c r="CG129" s="123" t="n">
        <v>124</v>
      </c>
      <c r="CH129" s="135" t="n">
        <f aca="false">MIN(BZ129,CB129,CD129,CF129)</f>
        <v>95.866667</v>
      </c>
      <c r="CI129" s="135" t="n">
        <f aca="false">AVERAGE(BZ129,CB129,CD129,CF129)</f>
        <v>112.555555666667</v>
      </c>
      <c r="CJ129" s="135" t="n">
        <f aca="false">MAX(BZ129,CB129,CD129,CF129)</f>
        <v>130.4</v>
      </c>
    </row>
    <row r="130" customFormat="false" ht="15" hidden="false" customHeight="false" outlineLevel="0" collapsed="false">
      <c r="B130" s="116" t="n">
        <v>126</v>
      </c>
      <c r="C130" s="91" t="n">
        <v>168.081</v>
      </c>
      <c r="D130" s="92" t="n">
        <v>144.789</v>
      </c>
      <c r="E130" s="117" t="n">
        <v>15.7828614895357</v>
      </c>
      <c r="F130" s="117" t="n">
        <v>131.13</v>
      </c>
      <c r="H130" s="116" t="n">
        <v>126</v>
      </c>
      <c r="I130" s="91" t="n">
        <v>1.70726</v>
      </c>
      <c r="J130" s="118" t="n">
        <v>0.63</v>
      </c>
      <c r="K130" s="119" t="n">
        <v>-124.237837837841</v>
      </c>
      <c r="M130" s="120" t="n">
        <v>126</v>
      </c>
      <c r="N130" s="121" t="n">
        <v>182.759</v>
      </c>
      <c r="O130" s="91" t="n">
        <v>107.569</v>
      </c>
      <c r="Q130" s="136" t="n">
        <v>22.1</v>
      </c>
      <c r="R130" s="122"/>
      <c r="S130" s="122"/>
      <c r="T130" s="122"/>
      <c r="U130" s="136" t="n">
        <v>-23</v>
      </c>
      <c r="V130" s="119" t="n">
        <v>21.5</v>
      </c>
      <c r="W130" s="119" t="n">
        <v>-41</v>
      </c>
      <c r="AC130" s="125" t="n">
        <v>126</v>
      </c>
      <c r="AD130" s="126" t="n">
        <v>100.9167</v>
      </c>
      <c r="AE130" s="126" t="n">
        <v>87.0060330000005</v>
      </c>
      <c r="AF130" s="126" t="n">
        <v>100.999371</v>
      </c>
      <c r="AH130" s="123" t="n">
        <v>21.8</v>
      </c>
      <c r="AI130" s="122" t="n">
        <v>-15.02</v>
      </c>
      <c r="AJ130" s="122" t="n">
        <v>0.34</v>
      </c>
      <c r="AK130" s="122" t="n">
        <v>-22.19</v>
      </c>
      <c r="AL130" s="123" t="n">
        <v>-2.5</v>
      </c>
      <c r="AM130" s="123" t="n">
        <v>12.65</v>
      </c>
      <c r="AN130" s="123" t="n">
        <v>-11.06</v>
      </c>
      <c r="BO130" s="130" t="n">
        <v>0.126</v>
      </c>
      <c r="BP130" s="117" t="n">
        <v>4.66666666666666</v>
      </c>
      <c r="BR130" s="131" t="n">
        <v>0.63</v>
      </c>
      <c r="BS130" s="132" t="n">
        <v>-124.237837837841</v>
      </c>
      <c r="BV130" s="133" t="n">
        <f aca="false">AD130-AE130</f>
        <v>13.9106669999995</v>
      </c>
      <c r="BW130" s="134" t="n">
        <f aca="false">AD130+AF130</f>
        <v>201.916071</v>
      </c>
      <c r="BY130" s="112" t="n">
        <v>125</v>
      </c>
      <c r="BZ130" s="113" t="n">
        <v>117.5</v>
      </c>
      <c r="CA130" s="112" t="n">
        <v>125</v>
      </c>
      <c r="CB130" s="113" t="n">
        <v>114.5</v>
      </c>
      <c r="CE130" s="112" t="n">
        <v>125</v>
      </c>
      <c r="CF130" s="113" t="n">
        <v>96.833333</v>
      </c>
      <c r="CG130" s="123" t="n">
        <v>125</v>
      </c>
      <c r="CH130" s="135" t="n">
        <f aca="false">MIN(BZ130,CB130,CD130,CF130)</f>
        <v>96.833333</v>
      </c>
      <c r="CI130" s="135" t="n">
        <f aca="false">AVERAGE(BZ130,CB130,CD130,CF130)</f>
        <v>109.611111</v>
      </c>
      <c r="CJ130" s="135" t="n">
        <f aca="false">MAX(BZ130,CB130,CD130,CF130)</f>
        <v>117.5</v>
      </c>
    </row>
    <row r="131" customFormat="false" ht="15" hidden="false" customHeight="false" outlineLevel="0" collapsed="false">
      <c r="B131" s="116" t="n">
        <v>127</v>
      </c>
      <c r="C131" s="91" t="n">
        <v>162.793</v>
      </c>
      <c r="D131" s="92" t="n">
        <v>152.198</v>
      </c>
      <c r="E131" s="117" t="n">
        <v>15.8581356475997</v>
      </c>
      <c r="F131" s="117" t="n">
        <v>45.69</v>
      </c>
      <c r="H131" s="116" t="n">
        <v>127</v>
      </c>
      <c r="I131" s="91" t="n">
        <v>2.79873</v>
      </c>
      <c r="J131" s="118" t="n">
        <v>0.635</v>
      </c>
      <c r="K131" s="119" t="n">
        <v>-114.300000000002</v>
      </c>
      <c r="M131" s="120" t="n">
        <v>127</v>
      </c>
      <c r="N131" s="121" t="n">
        <v>181.884</v>
      </c>
      <c r="O131" s="91" t="n">
        <v>106.694</v>
      </c>
      <c r="Q131" s="136" t="n">
        <v>22.2</v>
      </c>
      <c r="R131" s="122"/>
      <c r="S131" s="122"/>
      <c r="T131" s="122"/>
      <c r="U131" s="136" t="n">
        <v>-28</v>
      </c>
      <c r="V131" s="119" t="n">
        <v>21.6</v>
      </c>
      <c r="W131" s="119" t="n">
        <v>-42</v>
      </c>
      <c r="AC131" s="125" t="n">
        <v>127</v>
      </c>
      <c r="AD131" s="126" t="n">
        <v>98.0667</v>
      </c>
      <c r="AE131" s="126" t="n">
        <v>85.116951</v>
      </c>
      <c r="AF131" s="126" t="n">
        <v>99.359379</v>
      </c>
      <c r="AH131" s="123" t="n">
        <v>21.9</v>
      </c>
      <c r="AI131" s="122" t="n">
        <v>-12.62</v>
      </c>
      <c r="AJ131" s="122" t="n">
        <v>0.95</v>
      </c>
      <c r="AK131" s="122" t="n">
        <v>-18.85</v>
      </c>
      <c r="AL131" s="123" t="n">
        <v>-3.01</v>
      </c>
      <c r="AM131" s="123" t="n">
        <v>11.63</v>
      </c>
      <c r="AN131" s="123" t="n">
        <v>-11.33</v>
      </c>
      <c r="BO131" s="130" t="n">
        <v>0.127</v>
      </c>
      <c r="BP131" s="117" t="n">
        <v>-9.33333333333334</v>
      </c>
      <c r="BR131" s="131" t="n">
        <v>0.635</v>
      </c>
      <c r="BS131" s="132" t="n">
        <v>-114.300000000002</v>
      </c>
      <c r="BV131" s="133" t="n">
        <f aca="false">AD131-AE131</f>
        <v>12.949749</v>
      </c>
      <c r="BW131" s="134" t="n">
        <f aca="false">AD131+AF131</f>
        <v>197.426079</v>
      </c>
      <c r="BY131" s="112" t="n">
        <v>126</v>
      </c>
      <c r="BZ131" s="113" t="n">
        <v>104.6</v>
      </c>
      <c r="CA131" s="112" t="n">
        <v>126</v>
      </c>
      <c r="CB131" s="113" t="n">
        <v>117.6</v>
      </c>
      <c r="CE131" s="112" t="n">
        <v>126</v>
      </c>
      <c r="CF131" s="113" t="n">
        <v>97.8</v>
      </c>
      <c r="CG131" s="123" t="n">
        <v>126</v>
      </c>
      <c r="CH131" s="135" t="n">
        <f aca="false">MIN(BZ131,CB131,CD131,CF131)</f>
        <v>97.8</v>
      </c>
      <c r="CI131" s="135" t="n">
        <f aca="false">AVERAGE(BZ131,CB131,CD131,CF131)</f>
        <v>106.666666666667</v>
      </c>
      <c r="CJ131" s="135" t="n">
        <f aca="false">MAX(BZ131,CB131,CD131,CF131)</f>
        <v>117.6</v>
      </c>
    </row>
    <row r="132" customFormat="false" ht="15" hidden="false" customHeight="false" outlineLevel="0" collapsed="false">
      <c r="B132" s="116" t="n">
        <v>128</v>
      </c>
      <c r="C132" s="91" t="n">
        <v>155.134</v>
      </c>
      <c r="D132" s="92" t="n">
        <v>157.262</v>
      </c>
      <c r="E132" s="117" t="n">
        <v>15.9166822149828</v>
      </c>
      <c r="F132" s="117" t="n">
        <v>41.24</v>
      </c>
      <c r="H132" s="116" t="n">
        <v>128</v>
      </c>
      <c r="I132" s="91" t="n">
        <v>1.92436</v>
      </c>
      <c r="J132" s="118" t="n">
        <v>0.64</v>
      </c>
      <c r="K132" s="119" t="n">
        <v>-122.660317460316</v>
      </c>
      <c r="M132" s="120" t="n">
        <v>128</v>
      </c>
      <c r="N132" s="121" t="n">
        <v>178.866</v>
      </c>
      <c r="O132" s="91" t="n">
        <v>103.676</v>
      </c>
      <c r="Q132" s="136" t="n">
        <v>22.3</v>
      </c>
      <c r="R132" s="122"/>
      <c r="S132" s="122"/>
      <c r="T132" s="122"/>
      <c r="U132" s="136" t="n">
        <v>-30</v>
      </c>
      <c r="V132" s="119" t="n">
        <v>21.7</v>
      </c>
      <c r="W132" s="119" t="n">
        <v>-42</v>
      </c>
      <c r="AC132" s="125" t="n">
        <v>128</v>
      </c>
      <c r="AD132" s="126" t="n">
        <v>95.9167</v>
      </c>
      <c r="AE132" s="126" t="n">
        <v>85.7928060000002</v>
      </c>
      <c r="AF132" s="126" t="n">
        <v>100.078635</v>
      </c>
      <c r="AH132" s="123" t="n">
        <v>22</v>
      </c>
      <c r="AI132" s="122" t="n">
        <v>-9.13</v>
      </c>
      <c r="AJ132" s="122" t="n">
        <v>3.56</v>
      </c>
      <c r="AK132" s="122" t="n">
        <v>-15.15</v>
      </c>
      <c r="AL132" s="123" t="n">
        <v>-3.51</v>
      </c>
      <c r="AM132" s="123" t="n">
        <v>10.67</v>
      </c>
      <c r="AN132" s="123" t="n">
        <v>-11.66</v>
      </c>
      <c r="BO132" s="130" t="n">
        <v>0.128</v>
      </c>
      <c r="BP132" s="117" t="n">
        <v>-32</v>
      </c>
      <c r="BR132" s="131" t="n">
        <v>0.64</v>
      </c>
      <c r="BS132" s="132" t="n">
        <v>-122.660317460316</v>
      </c>
      <c r="BV132" s="133" t="n">
        <f aca="false">AD132-AE132</f>
        <v>10.1238939999998</v>
      </c>
      <c r="BW132" s="134" t="n">
        <f aca="false">AD132+AF132</f>
        <v>195.995335</v>
      </c>
      <c r="BY132" s="112" t="n">
        <v>127</v>
      </c>
      <c r="BZ132" s="113" t="n">
        <v>91.7</v>
      </c>
      <c r="CA132" s="112" t="n">
        <v>127</v>
      </c>
      <c r="CB132" s="113" t="n">
        <v>120.7</v>
      </c>
      <c r="CE132" s="112" t="n">
        <v>127</v>
      </c>
      <c r="CF132" s="113" t="n">
        <v>98.766667</v>
      </c>
      <c r="CG132" s="123" t="n">
        <v>127</v>
      </c>
      <c r="CH132" s="135" t="n">
        <f aca="false">MIN(BZ132,CB132,CD132,CF132)</f>
        <v>91.7</v>
      </c>
      <c r="CI132" s="135" t="n">
        <f aca="false">AVERAGE(BZ132,CB132,CD132,CF132)</f>
        <v>103.722222333333</v>
      </c>
      <c r="CJ132" s="135" t="n">
        <f aca="false">MAX(BZ132,CB132,CD132,CF132)</f>
        <v>120.7</v>
      </c>
    </row>
    <row r="133" customFormat="false" ht="15" hidden="false" customHeight="false" outlineLevel="0" collapsed="false">
      <c r="B133" s="116" t="n">
        <v>129</v>
      </c>
      <c r="C133" s="91" t="n">
        <v>144.702</v>
      </c>
      <c r="D133" s="92" t="n">
        <v>160.128</v>
      </c>
      <c r="E133" s="117" t="n">
        <v>16.0170477590681</v>
      </c>
      <c r="F133" s="117" t="n">
        <v>41.64</v>
      </c>
      <c r="H133" s="116" t="n">
        <v>129</v>
      </c>
      <c r="I133" s="91" t="n">
        <v>-1.09356</v>
      </c>
      <c r="J133" s="118" t="n">
        <v>0.645</v>
      </c>
      <c r="K133" s="119" t="n">
        <v>-111.876923076924</v>
      </c>
      <c r="M133" s="120" t="n">
        <v>129</v>
      </c>
      <c r="N133" s="121" t="n">
        <v>173.425</v>
      </c>
      <c r="O133" s="91" t="n">
        <v>98.2345</v>
      </c>
      <c r="Q133" s="136" t="n">
        <v>22.4</v>
      </c>
      <c r="R133" s="122"/>
      <c r="S133" s="122"/>
      <c r="T133" s="122"/>
      <c r="U133" s="136" t="n">
        <v>-30</v>
      </c>
      <c r="V133" s="119" t="n">
        <v>21.8</v>
      </c>
      <c r="W133" s="119" t="n">
        <v>-41</v>
      </c>
      <c r="AC133" s="125" t="n">
        <v>129</v>
      </c>
      <c r="AD133" s="126" t="n">
        <v>94.3917</v>
      </c>
      <c r="AE133" s="126" t="n">
        <v>86.6742120000002</v>
      </c>
      <c r="AF133" s="126" t="n">
        <v>100.754766</v>
      </c>
      <c r="AH133" s="123" t="n">
        <v>22.1</v>
      </c>
      <c r="AI133" s="122" t="n">
        <v>-4.81</v>
      </c>
      <c r="AJ133" s="122" t="n">
        <v>7.97</v>
      </c>
      <c r="AK133" s="122" t="n">
        <v>-11.26</v>
      </c>
      <c r="AL133" s="123" t="n">
        <v>-3.97</v>
      </c>
      <c r="AM133" s="123" t="n">
        <v>9.79</v>
      </c>
      <c r="AN133" s="123" t="n">
        <v>-12.04</v>
      </c>
      <c r="BO133" s="130" t="n">
        <v>0.129</v>
      </c>
      <c r="BP133" s="117" t="n">
        <v>-44.6666666666667</v>
      </c>
      <c r="BR133" s="131" t="n">
        <v>0.645</v>
      </c>
      <c r="BS133" s="132" t="n">
        <v>-111.876923076924</v>
      </c>
      <c r="BV133" s="133" t="n">
        <f aca="false">AD133-AE133</f>
        <v>7.7174879999998</v>
      </c>
      <c r="BW133" s="134" t="n">
        <f aca="false">AD133+AF133</f>
        <v>195.146466</v>
      </c>
      <c r="BY133" s="112" t="n">
        <v>128</v>
      </c>
      <c r="BZ133" s="113" t="n">
        <v>78.8</v>
      </c>
      <c r="CA133" s="112" t="n">
        <v>128</v>
      </c>
      <c r="CB133" s="113" t="n">
        <v>123.8</v>
      </c>
      <c r="CE133" s="112" t="n">
        <v>128</v>
      </c>
      <c r="CF133" s="113" t="n">
        <v>99.733333</v>
      </c>
      <c r="CG133" s="123" t="n">
        <v>128</v>
      </c>
      <c r="CH133" s="135" t="n">
        <f aca="false">MIN(BZ133,CB133,CD133,CF133)</f>
        <v>78.8</v>
      </c>
      <c r="CI133" s="135" t="n">
        <f aca="false">AVERAGE(BZ133,CB133,CD133,CF133)</f>
        <v>100.777777666667</v>
      </c>
      <c r="CJ133" s="135" t="n">
        <f aca="false">MAX(BZ133,CB133,CD133,CF133)</f>
        <v>123.8</v>
      </c>
    </row>
    <row r="134" customFormat="false" ht="15" hidden="false" customHeight="false" outlineLevel="0" collapsed="false">
      <c r="B134" s="116" t="n">
        <v>130</v>
      </c>
      <c r="C134" s="91" t="n">
        <v>132.609</v>
      </c>
      <c r="D134" s="92" t="n">
        <v>162.082</v>
      </c>
      <c r="E134" s="117" t="n">
        <v>16.0505029404299</v>
      </c>
      <c r="F134" s="117" t="n">
        <v>50.62</v>
      </c>
      <c r="H134" s="116" t="n">
        <v>130</v>
      </c>
      <c r="I134" s="91" t="n">
        <v>-6.53546</v>
      </c>
      <c r="J134" s="118" t="n">
        <v>0.65</v>
      </c>
      <c r="K134" s="119" t="n">
        <v>-106.4</v>
      </c>
      <c r="M134" s="120" t="n">
        <v>130</v>
      </c>
      <c r="N134" s="121" t="n">
        <v>166.833</v>
      </c>
      <c r="O134" s="91" t="n">
        <v>91.643</v>
      </c>
      <c r="Q134" s="136" t="n">
        <v>22.5</v>
      </c>
      <c r="R134" s="122"/>
      <c r="S134" s="122"/>
      <c r="T134" s="122"/>
      <c r="U134" s="136" t="n">
        <v>-28</v>
      </c>
      <c r="V134" s="119" t="n">
        <v>21.9</v>
      </c>
      <c r="W134" s="119" t="n">
        <v>-38</v>
      </c>
      <c r="AC134" s="125" t="n">
        <v>130</v>
      </c>
      <c r="AD134" s="126" t="n">
        <v>88.4167</v>
      </c>
      <c r="AE134" s="126" t="n">
        <v>87.853077</v>
      </c>
      <c r="AF134" s="126" t="n">
        <v>100.267971</v>
      </c>
      <c r="AH134" s="123" t="n">
        <v>22.2</v>
      </c>
      <c r="AI134" s="122" t="n">
        <v>-0.24</v>
      </c>
      <c r="AJ134" s="122" t="n">
        <v>12.97</v>
      </c>
      <c r="AK134" s="122" t="n">
        <v>-7.29</v>
      </c>
      <c r="AL134" s="123" t="n">
        <v>-4.37</v>
      </c>
      <c r="AM134" s="123" t="n">
        <v>9.02</v>
      </c>
      <c r="AN134" s="123" t="n">
        <v>-12.42</v>
      </c>
      <c r="BO134" s="130" t="n">
        <v>0.13</v>
      </c>
      <c r="BP134" s="117" t="n">
        <v>-29.3333333333333</v>
      </c>
      <c r="BR134" s="131" t="n">
        <v>0.65</v>
      </c>
      <c r="BS134" s="132" t="n">
        <v>-106.4</v>
      </c>
      <c r="BV134" s="133" t="n">
        <f aca="false">AD134-AE134</f>
        <v>0.563623000000007</v>
      </c>
      <c r="BW134" s="134" t="n">
        <f aca="false">AD134+AF134</f>
        <v>188.684671</v>
      </c>
      <c r="BY134" s="112" t="n">
        <v>129</v>
      </c>
      <c r="BZ134" s="113" t="n">
        <v>65.9</v>
      </c>
      <c r="CA134" s="112" t="n">
        <v>129</v>
      </c>
      <c r="CB134" s="113" t="n">
        <v>126.9</v>
      </c>
      <c r="CE134" s="112" t="n">
        <v>129</v>
      </c>
      <c r="CF134" s="113" t="n">
        <v>100.7</v>
      </c>
      <c r="CG134" s="123" t="n">
        <v>129</v>
      </c>
      <c r="CH134" s="135" t="n">
        <f aca="false">MIN(BZ134,CB134,CD134,CF134)</f>
        <v>65.9</v>
      </c>
      <c r="CI134" s="135" t="n">
        <f aca="false">AVERAGE(BZ134,CB134,CD134,CF134)</f>
        <v>97.8333333333333</v>
      </c>
      <c r="CJ134" s="135" t="n">
        <f aca="false">MAX(BZ134,CB134,CD134,CF134)</f>
        <v>126.9</v>
      </c>
    </row>
    <row r="135" customFormat="false" ht="15" hidden="false" customHeight="false" outlineLevel="0" collapsed="false">
      <c r="B135" s="116" t="n">
        <v>131</v>
      </c>
      <c r="C135" s="91" t="n">
        <v>119.512</v>
      </c>
      <c r="D135" s="92" t="n">
        <v>164.095</v>
      </c>
      <c r="E135" s="117" t="n">
        <v>16.1006857124725</v>
      </c>
      <c r="F135" s="117" t="n">
        <v>89.36</v>
      </c>
      <c r="H135" s="116" t="n">
        <v>131</v>
      </c>
      <c r="I135" s="91" t="n">
        <v>-13.127</v>
      </c>
      <c r="J135" s="118" t="n">
        <v>0.655</v>
      </c>
      <c r="K135" s="119" t="n">
        <v>-101.632989690719</v>
      </c>
      <c r="M135" s="120" t="n">
        <v>131</v>
      </c>
      <c r="N135" s="121" t="n">
        <v>161.428</v>
      </c>
      <c r="O135" s="91" t="n">
        <v>86.2377</v>
      </c>
      <c r="Q135" s="136" t="n">
        <v>22.6</v>
      </c>
      <c r="R135" s="122"/>
      <c r="S135" s="122"/>
      <c r="T135" s="122"/>
      <c r="U135" s="136" t="n">
        <v>-24</v>
      </c>
      <c r="V135" s="119" t="n">
        <v>22</v>
      </c>
      <c r="W135" s="119" t="n">
        <v>-32</v>
      </c>
      <c r="AC135" s="125" t="n">
        <v>131</v>
      </c>
      <c r="AD135" s="126" t="n">
        <v>77.3667</v>
      </c>
      <c r="AE135" s="126" t="n">
        <v>88.4268119999996</v>
      </c>
      <c r="AF135" s="126" t="n">
        <v>102.384132</v>
      </c>
      <c r="AH135" s="123" t="n">
        <v>22.3</v>
      </c>
      <c r="AI135" s="122" t="n">
        <v>3.8</v>
      </c>
      <c r="AJ135" s="122" t="n">
        <v>16.98</v>
      </c>
      <c r="AK135" s="122" t="n">
        <v>-3.58</v>
      </c>
      <c r="AL135" s="123" t="n">
        <v>-4.7</v>
      </c>
      <c r="AM135" s="123" t="n">
        <v>8.38</v>
      </c>
      <c r="AN135" s="123" t="n">
        <v>-12.79</v>
      </c>
      <c r="BO135" s="130" t="n">
        <v>0.131</v>
      </c>
      <c r="BP135" s="117" t="n">
        <v>-38.6666666666667</v>
      </c>
      <c r="BR135" s="131" t="n">
        <v>0.655</v>
      </c>
      <c r="BS135" s="132" t="n">
        <v>-101.632989690719</v>
      </c>
      <c r="BV135" s="133" t="n">
        <f aca="false">AD135-AE135</f>
        <v>-11.0601119999995</v>
      </c>
      <c r="BW135" s="134" t="n">
        <f aca="false">AD135+AF135</f>
        <v>179.750832</v>
      </c>
      <c r="BY135" s="112" t="n">
        <v>130</v>
      </c>
      <c r="BZ135" s="113" t="n">
        <v>53</v>
      </c>
      <c r="CA135" s="112" t="n">
        <v>130</v>
      </c>
      <c r="CB135" s="113" t="n">
        <v>130</v>
      </c>
      <c r="CE135" s="112" t="n">
        <v>130</v>
      </c>
      <c r="CF135" s="113" t="n">
        <v>101.666667</v>
      </c>
      <c r="CG135" s="123" t="n">
        <v>130</v>
      </c>
      <c r="CH135" s="135" t="n">
        <f aca="false">MIN(BZ135,CB135,CD135,CF135)</f>
        <v>53</v>
      </c>
      <c r="CI135" s="135" t="n">
        <f aca="false">AVERAGE(BZ135,CB135,CD135,CF135)</f>
        <v>94.888889</v>
      </c>
      <c r="CJ135" s="135" t="n">
        <f aca="false">MAX(BZ135,CB135,CD135,CF135)</f>
        <v>130</v>
      </c>
    </row>
    <row r="136" customFormat="false" ht="15" hidden="false" customHeight="false" outlineLevel="0" collapsed="false">
      <c r="B136" s="116" t="n">
        <v>132</v>
      </c>
      <c r="C136" s="91" t="n">
        <v>105.886</v>
      </c>
      <c r="D136" s="92" t="n">
        <v>165.613</v>
      </c>
      <c r="E136" s="117" t="n">
        <v>16.1341408938343</v>
      </c>
      <c r="F136" s="117" t="n">
        <v>106.79</v>
      </c>
      <c r="H136" s="116" t="n">
        <v>132</v>
      </c>
      <c r="I136" s="91" t="n">
        <v>-18.5323</v>
      </c>
      <c r="J136" s="118" t="n">
        <v>0.66</v>
      </c>
      <c r="K136" s="119" t="n">
        <v>-93.2588235294098</v>
      </c>
      <c r="M136" s="120" t="n">
        <v>132</v>
      </c>
      <c r="N136" s="121" t="n">
        <v>157.834</v>
      </c>
      <c r="O136" s="91" t="n">
        <v>82.6442</v>
      </c>
      <c r="Q136" s="136" t="n">
        <v>22.7</v>
      </c>
      <c r="R136" s="122"/>
      <c r="S136" s="122"/>
      <c r="T136" s="122"/>
      <c r="U136" s="136" t="n">
        <v>-18</v>
      </c>
      <c r="V136" s="119" t="n">
        <v>22.1</v>
      </c>
      <c r="W136" s="119" t="n">
        <v>-25</v>
      </c>
      <c r="AC136" s="125" t="n">
        <v>132</v>
      </c>
      <c r="AD136" s="126" t="n">
        <v>70.6167</v>
      </c>
      <c r="AE136" s="126" t="n">
        <v>88.2519659999998</v>
      </c>
      <c r="AF136" s="126" t="n">
        <v>103.568724</v>
      </c>
      <c r="AH136" s="123" t="n">
        <v>22.4</v>
      </c>
      <c r="AI136" s="122" t="n">
        <v>6.49</v>
      </c>
      <c r="AJ136" s="122" t="n">
        <v>18.81</v>
      </c>
      <c r="AK136" s="122" t="n">
        <v>-0.73</v>
      </c>
      <c r="AL136" s="123" t="n">
        <v>-4.95</v>
      </c>
      <c r="AM136" s="123" t="n">
        <v>7.89</v>
      </c>
      <c r="AN136" s="123" t="n">
        <v>-13.11</v>
      </c>
      <c r="BO136" s="130" t="n">
        <v>0.132</v>
      </c>
      <c r="BP136" s="117" t="n">
        <v>-64.6666666666667</v>
      </c>
      <c r="BR136" s="131" t="n">
        <v>0.66</v>
      </c>
      <c r="BS136" s="132" t="n">
        <v>-93.2588235294098</v>
      </c>
      <c r="BV136" s="133" t="n">
        <f aca="false">AD136-AE136</f>
        <v>-17.6352659999998</v>
      </c>
      <c r="BW136" s="134" t="n">
        <f aca="false">AD136+AF136</f>
        <v>174.185424</v>
      </c>
      <c r="BY136" s="112" t="n">
        <v>131</v>
      </c>
      <c r="BZ136" s="113" t="n">
        <v>53.318182</v>
      </c>
      <c r="CA136" s="112" t="n">
        <v>131</v>
      </c>
      <c r="CB136" s="113" t="n">
        <v>128.75</v>
      </c>
      <c r="CE136" s="112" t="n">
        <v>131</v>
      </c>
      <c r="CF136" s="113" t="n">
        <v>102.633333</v>
      </c>
      <c r="CG136" s="123" t="n">
        <v>131</v>
      </c>
      <c r="CH136" s="135" t="n">
        <f aca="false">MIN(BZ136,CB136,CD136,CF136)</f>
        <v>53.318182</v>
      </c>
      <c r="CI136" s="135" t="n">
        <f aca="false">AVERAGE(BZ136,CB136,CD136,CF136)</f>
        <v>94.900505</v>
      </c>
      <c r="CJ136" s="135" t="n">
        <f aca="false">MAX(BZ136,CB136,CD136,CF136)</f>
        <v>128.75</v>
      </c>
    </row>
    <row r="137" customFormat="false" ht="15" hidden="false" customHeight="false" outlineLevel="0" collapsed="false">
      <c r="B137" s="116" t="n">
        <v>133</v>
      </c>
      <c r="C137" s="91" t="n">
        <v>94.3312</v>
      </c>
      <c r="D137" s="92" t="n">
        <v>165.822</v>
      </c>
      <c r="E137" s="117" t="n">
        <v>16.1592322798556</v>
      </c>
      <c r="F137" s="117" t="n">
        <v>122.48</v>
      </c>
      <c r="H137" s="116" t="n">
        <v>133</v>
      </c>
      <c r="I137" s="91" t="n">
        <v>-22.1258</v>
      </c>
      <c r="J137" s="118" t="n">
        <v>0.665</v>
      </c>
      <c r="K137" s="119" t="n">
        <v>-80.492307692313</v>
      </c>
      <c r="M137" s="120" t="n">
        <v>133</v>
      </c>
      <c r="N137" s="121" t="n">
        <v>155.435</v>
      </c>
      <c r="O137" s="91" t="n">
        <v>80.2448</v>
      </c>
      <c r="Q137" s="136" t="n">
        <v>22.8</v>
      </c>
      <c r="R137" s="122" t="n">
        <v>-16.9</v>
      </c>
      <c r="S137" s="122" t="n">
        <v>-12.4</v>
      </c>
      <c r="T137" s="122" t="n">
        <v>-4.3</v>
      </c>
      <c r="U137" s="136" t="n">
        <v>-12.4</v>
      </c>
      <c r="V137" s="119" t="n">
        <v>22.2</v>
      </c>
      <c r="W137" s="119" t="n">
        <v>-10.59479</v>
      </c>
      <c r="AC137" s="125" t="n">
        <v>133</v>
      </c>
      <c r="AD137" s="126" t="n">
        <v>72.9167</v>
      </c>
      <c r="AE137" s="126" t="n">
        <v>88.9611480000003</v>
      </c>
      <c r="AF137" s="126" t="n">
        <v>104.717298</v>
      </c>
      <c r="AH137" s="123" t="n">
        <v>22.5</v>
      </c>
      <c r="AI137" s="122" t="n">
        <v>7.41</v>
      </c>
      <c r="AJ137" s="122" t="n">
        <v>18.36</v>
      </c>
      <c r="AK137" s="122" t="n">
        <v>0.61</v>
      </c>
      <c r="AL137" s="123" t="n">
        <v>-5.1</v>
      </c>
      <c r="AM137" s="123" t="n">
        <v>7.54</v>
      </c>
      <c r="AN137" s="123" t="n">
        <v>-13.37</v>
      </c>
      <c r="BO137" s="130" t="n">
        <v>0.133</v>
      </c>
      <c r="BP137" s="117" t="n">
        <v>-78.6666666666667</v>
      </c>
      <c r="BR137" s="131" t="n">
        <v>0.665</v>
      </c>
      <c r="BS137" s="132" t="n">
        <v>-80.492307692313</v>
      </c>
      <c r="BV137" s="133" t="n">
        <f aca="false">AD137-AE137</f>
        <v>-16.0444480000003</v>
      </c>
      <c r="BW137" s="134" t="n">
        <f aca="false">AD137+AF137</f>
        <v>177.633998</v>
      </c>
      <c r="BY137" s="112" t="n">
        <v>132</v>
      </c>
      <c r="BZ137" s="113" t="n">
        <v>53.636364</v>
      </c>
      <c r="CA137" s="112" t="n">
        <v>132</v>
      </c>
      <c r="CB137" s="113" t="n">
        <v>127.5</v>
      </c>
      <c r="CE137" s="112" t="n">
        <v>132</v>
      </c>
      <c r="CF137" s="113" t="n">
        <v>103.6</v>
      </c>
      <c r="CG137" s="123" t="n">
        <v>132</v>
      </c>
      <c r="CH137" s="135" t="n">
        <f aca="false">MIN(BZ137,CB137,CD137,CF137)</f>
        <v>53.636364</v>
      </c>
      <c r="CI137" s="135" t="n">
        <f aca="false">AVERAGE(BZ137,CB137,CD137,CF137)</f>
        <v>94.9121213333333</v>
      </c>
      <c r="CJ137" s="135" t="n">
        <f aca="false">MAX(BZ137,CB137,CD137,CF137)</f>
        <v>127.5</v>
      </c>
    </row>
    <row r="138" customFormat="false" ht="15" hidden="false" customHeight="false" outlineLevel="0" collapsed="false">
      <c r="B138" s="116" t="n">
        <v>134</v>
      </c>
      <c r="C138" s="91" t="n">
        <v>85.1997</v>
      </c>
      <c r="D138" s="92" t="n">
        <v>164.736</v>
      </c>
      <c r="E138" s="117" t="n">
        <v>16.2261426425791</v>
      </c>
      <c r="F138" s="117" t="n">
        <v>131.01</v>
      </c>
      <c r="H138" s="116" t="n">
        <v>134</v>
      </c>
      <c r="I138" s="91" t="n">
        <v>-24.5252</v>
      </c>
      <c r="J138" s="118" t="n">
        <v>0.67</v>
      </c>
      <c r="K138" s="119" t="n">
        <v>-91.7263157894725</v>
      </c>
      <c r="M138" s="120" t="n">
        <v>134</v>
      </c>
      <c r="N138" s="121" t="n">
        <v>154.044</v>
      </c>
      <c r="O138" s="91" t="n">
        <v>78.8542</v>
      </c>
      <c r="Q138" s="136" t="n">
        <v>22.9</v>
      </c>
      <c r="R138" s="122" t="n">
        <v>-12.3</v>
      </c>
      <c r="S138" s="122" t="n">
        <v>-6.2</v>
      </c>
      <c r="T138" s="122" t="n">
        <v>4.9</v>
      </c>
      <c r="U138" s="136" t="n">
        <v>-6.2</v>
      </c>
      <c r="V138" s="119" t="n">
        <v>22.3</v>
      </c>
      <c r="W138" s="119" t="n">
        <v>-3.702915</v>
      </c>
      <c r="AC138" s="125" t="n">
        <v>134</v>
      </c>
      <c r="AD138" s="126" t="n">
        <v>78.8417</v>
      </c>
      <c r="AE138" s="126" t="n">
        <v>91.6166819999999</v>
      </c>
      <c r="AF138" s="126" t="n">
        <v>102.497016</v>
      </c>
      <c r="AH138" s="123" t="n">
        <v>22.6</v>
      </c>
      <c r="AI138" s="122" t="n">
        <v>6.69</v>
      </c>
      <c r="AJ138" s="122" t="n">
        <v>16.66</v>
      </c>
      <c r="AK138" s="122" t="n">
        <v>0.2</v>
      </c>
      <c r="AL138" s="123" t="n">
        <v>-5.16</v>
      </c>
      <c r="AM138" s="123" t="n">
        <v>7.33</v>
      </c>
      <c r="AN138" s="123" t="n">
        <v>-13.55</v>
      </c>
      <c r="BO138" s="130" t="n">
        <v>0.134</v>
      </c>
      <c r="BP138" s="117" t="n">
        <v>-98</v>
      </c>
      <c r="BR138" s="131" t="n">
        <v>0.67</v>
      </c>
      <c r="BS138" s="132" t="n">
        <v>-91.7263157894725</v>
      </c>
      <c r="BV138" s="133" t="n">
        <f aca="false">AD138-AE138</f>
        <v>-12.7749819999999</v>
      </c>
      <c r="BW138" s="134" t="n">
        <f aca="false">AD138+AF138</f>
        <v>181.338716</v>
      </c>
      <c r="BY138" s="112" t="n">
        <v>133</v>
      </c>
      <c r="BZ138" s="113" t="n">
        <v>53.954545</v>
      </c>
      <c r="CA138" s="112" t="n">
        <v>133</v>
      </c>
      <c r="CB138" s="113" t="n">
        <v>126.25</v>
      </c>
      <c r="CE138" s="112" t="n">
        <v>133</v>
      </c>
      <c r="CF138" s="113" t="n">
        <v>104.566667</v>
      </c>
      <c r="CG138" s="123" t="n">
        <v>133</v>
      </c>
      <c r="CH138" s="135" t="n">
        <f aca="false">MIN(BZ138,CB138,CD138,CF138)</f>
        <v>53.954545</v>
      </c>
      <c r="CI138" s="135" t="n">
        <f aca="false">AVERAGE(BZ138,CB138,CD138,CF138)</f>
        <v>94.9237373333333</v>
      </c>
      <c r="CJ138" s="135" t="n">
        <f aca="false">MAX(BZ138,CB138,CD138,CF138)</f>
        <v>126.25</v>
      </c>
    </row>
    <row r="139" customFormat="false" ht="15" hidden="false" customHeight="false" outlineLevel="0" collapsed="false">
      <c r="B139" s="116" t="n">
        <v>135</v>
      </c>
      <c r="C139" s="91" t="n">
        <v>78.3358</v>
      </c>
      <c r="D139" s="92" t="n">
        <v>162.369</v>
      </c>
      <c r="E139" s="117" t="n">
        <v>16.3265081866644</v>
      </c>
      <c r="F139" s="117" t="n">
        <v>135.75</v>
      </c>
      <c r="H139" s="116" t="n">
        <v>135</v>
      </c>
      <c r="I139" s="91" t="n">
        <v>-25.9158</v>
      </c>
      <c r="J139" s="118" t="n">
        <v>0.675</v>
      </c>
      <c r="K139" s="119" t="n">
        <v>-80.0242424242419</v>
      </c>
      <c r="M139" s="120" t="n">
        <v>135</v>
      </c>
      <c r="N139" s="121" t="n">
        <v>153.603</v>
      </c>
      <c r="O139" s="91" t="n">
        <v>78.4126</v>
      </c>
      <c r="Q139" s="136" t="n">
        <v>23</v>
      </c>
      <c r="R139" s="122" t="n">
        <v>-7.6</v>
      </c>
      <c r="S139" s="122" t="n">
        <v>0</v>
      </c>
      <c r="T139" s="122" t="n">
        <v>14</v>
      </c>
      <c r="U139" s="136" t="n">
        <v>0</v>
      </c>
      <c r="V139" s="119" t="n">
        <v>22.4</v>
      </c>
      <c r="W139" s="119" t="n">
        <v>3.18897</v>
      </c>
      <c r="AC139" s="125" t="n">
        <v>135</v>
      </c>
      <c r="AD139" s="126" t="n">
        <v>81.8417</v>
      </c>
      <c r="AE139" s="126" t="n">
        <v>92.1668880000001</v>
      </c>
      <c r="AF139" s="126" t="n">
        <v>103.513455</v>
      </c>
      <c r="AH139" s="123" t="n">
        <v>22.7</v>
      </c>
      <c r="AI139" s="122" t="n">
        <v>4.94</v>
      </c>
      <c r="AJ139" s="122" t="n">
        <v>14.79</v>
      </c>
      <c r="AK139" s="122" t="n">
        <v>-1.61</v>
      </c>
      <c r="AL139" s="123" t="n">
        <v>-5.13</v>
      </c>
      <c r="AM139" s="123" t="n">
        <v>7.25</v>
      </c>
      <c r="AN139" s="123" t="n">
        <v>-13.65</v>
      </c>
      <c r="BO139" s="130" t="n">
        <v>0.135</v>
      </c>
      <c r="BP139" s="117" t="n">
        <v>-108.666666666667</v>
      </c>
      <c r="BR139" s="131" t="n">
        <v>0.675</v>
      </c>
      <c r="BS139" s="132" t="n">
        <v>-80.0242424242419</v>
      </c>
      <c r="BV139" s="133" t="n">
        <f aca="false">AD139-AE139</f>
        <v>-10.3251880000001</v>
      </c>
      <c r="BW139" s="134" t="n">
        <f aca="false">AD139+AF139</f>
        <v>185.355155</v>
      </c>
      <c r="BY139" s="112" t="n">
        <v>134</v>
      </c>
      <c r="BZ139" s="113" t="n">
        <v>54.272727</v>
      </c>
      <c r="CA139" s="112" t="n">
        <v>134</v>
      </c>
      <c r="CB139" s="113" t="n">
        <v>125</v>
      </c>
      <c r="CE139" s="112" t="n">
        <v>134</v>
      </c>
      <c r="CF139" s="113" t="n">
        <v>105.533333</v>
      </c>
      <c r="CG139" s="123" t="n">
        <v>134</v>
      </c>
      <c r="CH139" s="135" t="n">
        <f aca="false">MIN(BZ139,CB139,CD139,CF139)</f>
        <v>54.272727</v>
      </c>
      <c r="CI139" s="135" t="n">
        <f aca="false">AVERAGE(BZ139,CB139,CD139,CF139)</f>
        <v>94.9353533333333</v>
      </c>
      <c r="CJ139" s="135" t="n">
        <f aca="false">MAX(BZ139,CB139,CD139,CF139)</f>
        <v>125</v>
      </c>
    </row>
    <row r="140" customFormat="false" ht="15" hidden="false" customHeight="false" outlineLevel="0" collapsed="false">
      <c r="B140" s="116" t="n">
        <v>136</v>
      </c>
      <c r="C140" s="91" t="n">
        <v>74.3365</v>
      </c>
      <c r="D140" s="92" t="n">
        <v>158.67</v>
      </c>
      <c r="E140" s="117" t="n">
        <v>16.4854202981328</v>
      </c>
      <c r="F140" s="117" t="n">
        <v>138.3</v>
      </c>
      <c r="H140" s="116" t="n">
        <v>136</v>
      </c>
      <c r="I140" s="91" t="n">
        <v>-26.3574</v>
      </c>
      <c r="J140" s="118" t="n">
        <v>0.68</v>
      </c>
      <c r="K140" s="119" t="n">
        <v>-82.8205128205144</v>
      </c>
      <c r="M140" s="120" t="n">
        <v>136</v>
      </c>
      <c r="N140" s="121" t="n">
        <v>154.118</v>
      </c>
      <c r="O140" s="91" t="n">
        <v>78.9281</v>
      </c>
      <c r="Q140" s="136" t="n">
        <v>23.1</v>
      </c>
      <c r="R140" s="122" t="n">
        <v>-3</v>
      </c>
      <c r="S140" s="122" t="n">
        <v>6.2</v>
      </c>
      <c r="T140" s="122" t="n">
        <v>23.1</v>
      </c>
      <c r="U140" s="136" t="n">
        <v>6.2</v>
      </c>
      <c r="V140" s="119" t="n">
        <v>22.5</v>
      </c>
      <c r="W140" s="119" t="n">
        <v>10.08088</v>
      </c>
      <c r="AC140" s="125" t="n">
        <v>136</v>
      </c>
      <c r="AD140" s="126" t="n">
        <v>82.4167</v>
      </c>
      <c r="AE140" s="126" t="n">
        <v>92.146326</v>
      </c>
      <c r="AF140" s="126" t="n">
        <v>105.606018</v>
      </c>
      <c r="AH140" s="123" t="n">
        <v>22.8</v>
      </c>
      <c r="AI140" s="122" t="n">
        <v>2.74</v>
      </c>
      <c r="AJ140" s="122" t="n">
        <v>13.08</v>
      </c>
      <c r="AK140" s="122" t="n">
        <v>-4.09</v>
      </c>
      <c r="AL140" s="123" t="n">
        <v>-5.01</v>
      </c>
      <c r="AM140" s="123" t="n">
        <v>7.27</v>
      </c>
      <c r="AN140" s="123" t="n">
        <v>-13.69</v>
      </c>
      <c r="BO140" s="130" t="n">
        <v>0.136</v>
      </c>
      <c r="BP140" s="117" t="n">
        <v>-106</v>
      </c>
      <c r="BR140" s="131" t="n">
        <v>0.68</v>
      </c>
      <c r="BS140" s="132" t="n">
        <v>-82.8205128205144</v>
      </c>
      <c r="BV140" s="133" t="n">
        <f aca="false">AD140-AE140</f>
        <v>-9.72962599999997</v>
      </c>
      <c r="BW140" s="134" t="n">
        <f aca="false">AD140+AF140</f>
        <v>188.022718</v>
      </c>
      <c r="BY140" s="112" t="n">
        <v>135</v>
      </c>
      <c r="BZ140" s="113" t="n">
        <v>54.590909</v>
      </c>
      <c r="CA140" s="112" t="n">
        <v>135</v>
      </c>
      <c r="CB140" s="113" t="n">
        <v>123.75</v>
      </c>
      <c r="CE140" s="112" t="n">
        <v>135</v>
      </c>
      <c r="CF140" s="113" t="n">
        <v>106.5</v>
      </c>
      <c r="CG140" s="123" t="n">
        <v>135</v>
      </c>
      <c r="CH140" s="135" t="n">
        <f aca="false">MIN(BZ140,CB140,CD140,CF140)</f>
        <v>54.590909</v>
      </c>
      <c r="CI140" s="135" t="n">
        <f aca="false">AVERAGE(BZ140,CB140,CD140,CF140)</f>
        <v>94.9469696666667</v>
      </c>
      <c r="CJ140" s="135" t="n">
        <f aca="false">MAX(BZ140,CB140,CD140,CF140)</f>
        <v>123.75</v>
      </c>
    </row>
    <row r="141" customFormat="false" ht="15" hidden="false" customHeight="false" outlineLevel="0" collapsed="false">
      <c r="B141" s="116" t="n">
        <v>137</v>
      </c>
      <c r="C141" s="91" t="n">
        <v>74.1882</v>
      </c>
      <c r="D141" s="92" t="n">
        <v>153.393</v>
      </c>
      <c r="E141" s="117" t="n">
        <v>16.6443324096012</v>
      </c>
      <c r="F141" s="117" t="n">
        <v>137.18</v>
      </c>
      <c r="H141" s="116" t="n">
        <v>137</v>
      </c>
      <c r="I141" s="91" t="n">
        <v>-25.8419</v>
      </c>
      <c r="J141" s="118" t="n">
        <v>0.685000000000001</v>
      </c>
      <c r="K141" s="119" t="n">
        <v>-82.4141592920352</v>
      </c>
      <c r="M141" s="120" t="n">
        <v>137</v>
      </c>
      <c r="N141" s="121" t="n">
        <v>155.52</v>
      </c>
      <c r="O141" s="91" t="n">
        <v>80.3299</v>
      </c>
      <c r="Q141" s="136" t="n">
        <v>23.2</v>
      </c>
      <c r="R141" s="122" t="n">
        <v>1.7</v>
      </c>
      <c r="S141" s="122" t="n">
        <v>12.4</v>
      </c>
      <c r="T141" s="122" t="n">
        <v>32.3</v>
      </c>
      <c r="U141" s="136" t="n">
        <v>12.4</v>
      </c>
      <c r="V141" s="119" t="n">
        <v>22.6</v>
      </c>
      <c r="W141" s="119" t="n">
        <v>16.97274</v>
      </c>
      <c r="AC141" s="125" t="n">
        <v>137</v>
      </c>
      <c r="AD141" s="126" t="n">
        <v>83.6917</v>
      </c>
      <c r="AE141" s="126" t="n">
        <v>93.4447680000001</v>
      </c>
      <c r="AF141" s="126" t="n">
        <v>103.417476</v>
      </c>
      <c r="AH141" s="123" t="n">
        <v>22.9</v>
      </c>
      <c r="AI141" s="122" t="n">
        <v>0.19</v>
      </c>
      <c r="AJ141" s="122" t="n">
        <v>11.06</v>
      </c>
      <c r="AK141" s="122" t="n">
        <v>-6.98</v>
      </c>
      <c r="AL141" s="123" t="n">
        <v>-4.84</v>
      </c>
      <c r="AM141" s="123" t="n">
        <v>7.39</v>
      </c>
      <c r="AN141" s="123" t="n">
        <v>-13.67</v>
      </c>
      <c r="BO141" s="130" t="n">
        <v>0.137</v>
      </c>
      <c r="BP141" s="117" t="n">
        <v>-104.666666666667</v>
      </c>
      <c r="BR141" s="131" t="n">
        <v>0.685000000000001</v>
      </c>
      <c r="BS141" s="132" t="n">
        <v>-82.4141592920352</v>
      </c>
      <c r="BV141" s="133" t="n">
        <f aca="false">AD141-AE141</f>
        <v>-9.75306800000006</v>
      </c>
      <c r="BW141" s="134" t="n">
        <f aca="false">AD141+AF141</f>
        <v>187.109176</v>
      </c>
      <c r="BY141" s="112" t="n">
        <v>136</v>
      </c>
      <c r="BZ141" s="113" t="n">
        <v>54.909091</v>
      </c>
      <c r="CA141" s="112" t="n">
        <v>136</v>
      </c>
      <c r="CB141" s="113" t="n">
        <v>122.5</v>
      </c>
      <c r="CE141" s="112" t="n">
        <v>136</v>
      </c>
      <c r="CF141" s="113" t="n">
        <v>107.466667</v>
      </c>
      <c r="CG141" s="123" t="n">
        <v>136</v>
      </c>
      <c r="CH141" s="135" t="n">
        <f aca="false">MIN(BZ141,CB141,CD141,CF141)</f>
        <v>54.909091</v>
      </c>
      <c r="CI141" s="135" t="n">
        <f aca="false">AVERAGE(BZ141,CB141,CD141,CF141)</f>
        <v>94.958586</v>
      </c>
      <c r="CJ141" s="135" t="n">
        <f aca="false">MAX(BZ141,CB141,CD141,CF141)</f>
        <v>122.5</v>
      </c>
    </row>
    <row r="142" customFormat="false" ht="15" hidden="false" customHeight="false" outlineLevel="0" collapsed="false">
      <c r="B142" s="116" t="n">
        <v>138</v>
      </c>
      <c r="C142" s="91" t="n">
        <v>79.8079</v>
      </c>
      <c r="D142" s="92" t="n">
        <v>146.289</v>
      </c>
      <c r="E142" s="117" t="n">
        <v>16.736334158346</v>
      </c>
      <c r="F142" s="117" t="n">
        <v>133.26</v>
      </c>
      <c r="H142" s="116" t="n">
        <v>138</v>
      </c>
      <c r="I142" s="91" t="n">
        <v>-24.4401</v>
      </c>
      <c r="J142" s="118" t="n">
        <v>0.690000000000001</v>
      </c>
      <c r="K142" s="119" t="n">
        <v>-53.8397031539899</v>
      </c>
      <c r="M142" s="120" t="n">
        <v>138</v>
      </c>
      <c r="N142" s="121" t="n">
        <v>157.4</v>
      </c>
      <c r="O142" s="91" t="n">
        <v>82.2097</v>
      </c>
      <c r="Q142" s="136" t="n">
        <v>23.3</v>
      </c>
      <c r="R142" s="122" t="n">
        <v>6.3</v>
      </c>
      <c r="S142" s="122" t="n">
        <v>9.8</v>
      </c>
      <c r="T142" s="122" t="n">
        <v>13.8</v>
      </c>
      <c r="U142" s="136" t="n">
        <v>9.8</v>
      </c>
      <c r="V142" s="119" t="n">
        <v>22.7</v>
      </c>
      <c r="W142" s="119" t="n">
        <v>10.029205</v>
      </c>
      <c r="AC142" s="125" t="n">
        <v>138</v>
      </c>
      <c r="AD142" s="126" t="n">
        <v>85.4667</v>
      </c>
      <c r="AE142" s="126" t="n">
        <v>94.6266689999997</v>
      </c>
      <c r="AF142" s="126" t="n">
        <v>100.768635</v>
      </c>
      <c r="AH142" s="123" t="n">
        <v>23</v>
      </c>
      <c r="AI142" s="122" t="n">
        <v>-3.07</v>
      </c>
      <c r="AJ142" s="122" t="n">
        <v>7.83</v>
      </c>
      <c r="AK142" s="122" t="n">
        <v>-10.5</v>
      </c>
      <c r="AL142" s="123" t="n">
        <v>-4.61</v>
      </c>
      <c r="AM142" s="123" t="n">
        <v>7.59</v>
      </c>
      <c r="AN142" s="123" t="n">
        <v>-13.62</v>
      </c>
      <c r="BO142" s="130" t="n">
        <v>0.138</v>
      </c>
      <c r="BP142" s="117" t="n">
        <v>-110.666666666667</v>
      </c>
      <c r="BR142" s="131" t="n">
        <v>0.690000000000001</v>
      </c>
      <c r="BS142" s="132" t="n">
        <v>-53.8397031539899</v>
      </c>
      <c r="BV142" s="133" t="n">
        <f aca="false">AD142-AE142</f>
        <v>-9.15996899999973</v>
      </c>
      <c r="BW142" s="134" t="n">
        <f aca="false">AD142+AF142</f>
        <v>186.235335</v>
      </c>
      <c r="BY142" s="112" t="n">
        <v>137</v>
      </c>
      <c r="BZ142" s="113" t="n">
        <v>55.227273</v>
      </c>
      <c r="CA142" s="112" t="n">
        <v>137</v>
      </c>
      <c r="CB142" s="113" t="n">
        <v>121.25</v>
      </c>
      <c r="CE142" s="112" t="n">
        <v>137</v>
      </c>
      <c r="CF142" s="113" t="n">
        <v>108.433333</v>
      </c>
      <c r="CG142" s="123" t="n">
        <v>137</v>
      </c>
      <c r="CH142" s="135" t="n">
        <f aca="false">MIN(BZ142,CB142,CD142,CF142)</f>
        <v>55.227273</v>
      </c>
      <c r="CI142" s="135" t="n">
        <f aca="false">AVERAGE(BZ142,CB142,CD142,CF142)</f>
        <v>94.970202</v>
      </c>
      <c r="CJ142" s="135" t="n">
        <f aca="false">MAX(BZ142,CB142,CD142,CF142)</f>
        <v>121.25</v>
      </c>
    </row>
    <row r="143" customFormat="false" ht="15" hidden="false" customHeight="false" outlineLevel="0" collapsed="false">
      <c r="B143" s="116" t="n">
        <v>139</v>
      </c>
      <c r="C143" s="91" t="n">
        <v>92.7487</v>
      </c>
      <c r="D143" s="92" t="n">
        <v>138.372</v>
      </c>
      <c r="E143" s="117" t="n">
        <v>16.7948807257291</v>
      </c>
      <c r="F143" s="117" t="n">
        <v>122.31</v>
      </c>
      <c r="H143" s="116" t="n">
        <v>139</v>
      </c>
      <c r="I143" s="91" t="n">
        <v>-22.5603</v>
      </c>
      <c r="J143" s="118" t="n">
        <v>0.695</v>
      </c>
      <c r="K143" s="119" t="n">
        <v>-62.1884972170696</v>
      </c>
      <c r="M143" s="120" t="n">
        <v>139</v>
      </c>
      <c r="N143" s="121" t="n">
        <v>159.37</v>
      </c>
      <c r="O143" s="91" t="n">
        <v>84.1795</v>
      </c>
      <c r="Q143" s="136" t="n">
        <v>23.4</v>
      </c>
      <c r="R143" s="122" t="n">
        <v>6.2</v>
      </c>
      <c r="S143" s="122" t="n">
        <v>9.8</v>
      </c>
      <c r="T143" s="122" t="n">
        <v>13.6</v>
      </c>
      <c r="U143" s="136" t="n">
        <v>9.8</v>
      </c>
      <c r="V143" s="119" t="n">
        <v>22.7</v>
      </c>
      <c r="W143" s="119" t="n">
        <v>9.884355</v>
      </c>
      <c r="AC143" s="125" t="n">
        <v>139</v>
      </c>
      <c r="AD143" s="126" t="n">
        <v>87.2417</v>
      </c>
      <c r="AE143" s="126" t="n">
        <v>95.5231859999995</v>
      </c>
      <c r="AF143" s="126" t="n">
        <v>98.6127300000003</v>
      </c>
      <c r="AH143" s="123" t="n">
        <v>23.1</v>
      </c>
      <c r="AI143" s="122" t="n">
        <v>-7.28</v>
      </c>
      <c r="AJ143" s="122" t="n">
        <v>3.17</v>
      </c>
      <c r="AK143" s="122" t="n">
        <v>-14.95</v>
      </c>
      <c r="AL143" s="123" t="n">
        <v>-4.37</v>
      </c>
      <c r="AM143" s="123" t="n">
        <v>7.83</v>
      </c>
      <c r="AN143" s="123" t="n">
        <v>-13.56</v>
      </c>
      <c r="BO143" s="130" t="n">
        <v>0.139</v>
      </c>
      <c r="BP143" s="117" t="n">
        <v>-109.333333333333</v>
      </c>
      <c r="BR143" s="131" t="n">
        <v>0.695</v>
      </c>
      <c r="BS143" s="132" t="n">
        <v>-62.1884972170696</v>
      </c>
      <c r="BV143" s="133" t="n">
        <f aca="false">AD143-AE143</f>
        <v>-8.2814859999995</v>
      </c>
      <c r="BW143" s="134" t="n">
        <f aca="false">AD143+AF143</f>
        <v>185.85443</v>
      </c>
      <c r="BY143" s="112" t="n">
        <v>138</v>
      </c>
      <c r="BZ143" s="113" t="n">
        <v>55.545455</v>
      </c>
      <c r="CA143" s="112" t="n">
        <v>138</v>
      </c>
      <c r="CB143" s="113" t="n">
        <v>120</v>
      </c>
      <c r="CE143" s="112" t="n">
        <v>138</v>
      </c>
      <c r="CF143" s="113" t="n">
        <v>109.4</v>
      </c>
      <c r="CG143" s="123" t="n">
        <v>138</v>
      </c>
      <c r="CH143" s="135" t="n">
        <f aca="false">MIN(BZ143,CB143,CD143,CF143)</f>
        <v>55.545455</v>
      </c>
      <c r="CI143" s="135" t="n">
        <f aca="false">AVERAGE(BZ143,CB143,CD143,CF143)</f>
        <v>94.9818183333334</v>
      </c>
      <c r="CJ143" s="135" t="n">
        <f aca="false">MAX(BZ143,CB143,CD143,CF143)</f>
        <v>120</v>
      </c>
    </row>
    <row r="144" customFormat="false" ht="15" hidden="false" customHeight="false" outlineLevel="0" collapsed="false">
      <c r="B144" s="116" t="n">
        <v>140</v>
      </c>
      <c r="C144" s="91" t="n">
        <v>110.055</v>
      </c>
      <c r="D144" s="92" t="n">
        <v>130.148</v>
      </c>
      <c r="E144" s="117" t="n">
        <v>16.8617910884526</v>
      </c>
      <c r="F144" s="117" t="n">
        <v>116.88</v>
      </c>
      <c r="H144" s="116" t="n">
        <v>140</v>
      </c>
      <c r="I144" s="91" t="n">
        <v>-20.5905</v>
      </c>
      <c r="J144" s="118" t="n">
        <v>0.7</v>
      </c>
      <c r="K144" s="119" t="n">
        <v>-70.5372912801494</v>
      </c>
      <c r="M144" s="120" t="n">
        <v>140</v>
      </c>
      <c r="N144" s="121" t="n">
        <v>160.626</v>
      </c>
      <c r="O144" s="91" t="n">
        <v>85.4364</v>
      </c>
      <c r="Q144" s="136" t="n">
        <v>23.5</v>
      </c>
      <c r="R144" s="122" t="n">
        <v>-5.1</v>
      </c>
      <c r="S144" s="122" t="n">
        <v>2.7</v>
      </c>
      <c r="T144" s="122" t="n">
        <v>13.4</v>
      </c>
      <c r="U144" s="136" t="n">
        <v>2.7</v>
      </c>
      <c r="V144" s="119" t="n">
        <v>22.8</v>
      </c>
      <c r="W144" s="119" t="n">
        <v>4.136005</v>
      </c>
      <c r="AC144" s="125" t="n">
        <v>140</v>
      </c>
      <c r="AD144" s="126" t="n">
        <v>88.4334</v>
      </c>
      <c r="AE144" s="126" t="n">
        <v>96.6916319999996</v>
      </c>
      <c r="AF144" s="126" t="n">
        <v>96.2091840000002</v>
      </c>
      <c r="AH144" s="123" t="n">
        <v>23.2</v>
      </c>
      <c r="AI144" s="122" t="n">
        <v>-11.82</v>
      </c>
      <c r="AJ144" s="122" t="n">
        <v>-1.87</v>
      </c>
      <c r="AK144" s="122" t="n">
        <v>-19.93</v>
      </c>
      <c r="AL144" s="123" t="n">
        <v>-4.11</v>
      </c>
      <c r="AM144" s="123" t="n">
        <v>8.09</v>
      </c>
      <c r="AN144" s="123" t="n">
        <v>-13.51</v>
      </c>
      <c r="BO144" s="130" t="n">
        <v>0.14</v>
      </c>
      <c r="BP144" s="117" t="n">
        <v>-116.666666666667</v>
      </c>
      <c r="BR144" s="131" t="n">
        <v>0.7</v>
      </c>
      <c r="BS144" s="132" t="n">
        <v>-70.5372912801494</v>
      </c>
      <c r="BV144" s="133" t="n">
        <f aca="false">AD144-AE144</f>
        <v>-8.25823199999958</v>
      </c>
      <c r="BW144" s="134" t="n">
        <f aca="false">AD144+AF144</f>
        <v>184.642584</v>
      </c>
      <c r="BY144" s="112" t="n">
        <v>139</v>
      </c>
      <c r="BZ144" s="113" t="n">
        <v>55.863636</v>
      </c>
      <c r="CA144" s="112" t="n">
        <v>139</v>
      </c>
      <c r="CB144" s="113" t="n">
        <v>118.4</v>
      </c>
      <c r="CE144" s="112" t="n">
        <v>139</v>
      </c>
      <c r="CF144" s="113" t="n">
        <v>110.366667</v>
      </c>
      <c r="CG144" s="123" t="n">
        <v>139</v>
      </c>
      <c r="CH144" s="135" t="n">
        <f aca="false">MIN(BZ144,CB144,CD144,CF144)</f>
        <v>55.863636</v>
      </c>
      <c r="CI144" s="135" t="n">
        <f aca="false">AVERAGE(BZ144,CB144,CD144,CF144)</f>
        <v>94.8767676666667</v>
      </c>
      <c r="CJ144" s="135" t="n">
        <f aca="false">MAX(BZ144,CB144,CD144,CF144)</f>
        <v>118.4</v>
      </c>
    </row>
    <row r="145" customFormat="false" ht="15" hidden="false" customHeight="false" outlineLevel="0" collapsed="false">
      <c r="E145" s="117" t="n">
        <v>16.9705204278784</v>
      </c>
      <c r="F145" s="117" t="n">
        <v>115.33</v>
      </c>
      <c r="I145" s="0"/>
      <c r="J145" s="118" t="n">
        <v>0.705000000000001</v>
      </c>
      <c r="K145" s="119" t="n">
        <v>-78.8860853432291</v>
      </c>
      <c r="Q145" s="136" t="n">
        <v>23.6</v>
      </c>
      <c r="R145" s="122" t="n">
        <v>-7.2</v>
      </c>
      <c r="S145" s="122" t="n">
        <v>0.5</v>
      </c>
      <c r="T145" s="122" t="n">
        <v>13.2</v>
      </c>
      <c r="U145" s="136" t="n">
        <v>0.5</v>
      </c>
      <c r="V145" s="119" t="n">
        <v>22.9</v>
      </c>
      <c r="W145" s="119" t="n">
        <v>2.99795</v>
      </c>
      <c r="AH145" s="123" t="n">
        <v>23.3</v>
      </c>
      <c r="AI145" s="122" t="n">
        <v>-15.35</v>
      </c>
      <c r="AJ145" s="122" t="n">
        <v>-5.5</v>
      </c>
      <c r="AK145" s="122" t="n">
        <v>-24.21</v>
      </c>
      <c r="AL145" s="123" t="n">
        <v>-3.88</v>
      </c>
      <c r="AM145" s="123" t="n">
        <v>8.35</v>
      </c>
      <c r="AN145" s="123" t="n">
        <v>-13.51</v>
      </c>
      <c r="BO145" s="130" t="n">
        <v>0.141</v>
      </c>
      <c r="BP145" s="117" t="n">
        <v>-105.333333333333</v>
      </c>
      <c r="BR145" s="131" t="n">
        <v>0.705000000000001</v>
      </c>
      <c r="BS145" s="132" t="n">
        <v>-78.8860853432291</v>
      </c>
      <c r="BY145" s="112" t="n">
        <v>140</v>
      </c>
      <c r="BZ145" s="113" t="n">
        <v>56.181818</v>
      </c>
      <c r="CA145" s="112" t="n">
        <v>140</v>
      </c>
      <c r="CB145" s="113" t="n">
        <v>116.8</v>
      </c>
      <c r="CE145" s="112" t="n">
        <v>140</v>
      </c>
      <c r="CF145" s="113" t="n">
        <v>111.333333</v>
      </c>
      <c r="CG145" s="123" t="n">
        <v>140</v>
      </c>
      <c r="CH145" s="135" t="n">
        <f aca="false">MIN(BZ145,CB145,CD145,CF145)</f>
        <v>56.181818</v>
      </c>
      <c r="CI145" s="135" t="n">
        <f aca="false">AVERAGE(BZ145,CB145,CD145,CF145)</f>
        <v>94.771717</v>
      </c>
      <c r="CJ145" s="135" t="n">
        <f aca="false">MAX(BZ145,CB145,CD145,CF145)</f>
        <v>116.8</v>
      </c>
    </row>
    <row r="146" customFormat="false" ht="15" hidden="false" customHeight="false" outlineLevel="0" collapsed="false">
      <c r="E146" s="117" t="n">
        <v>17.2214342880916</v>
      </c>
      <c r="F146" s="117" t="n">
        <v>118.73</v>
      </c>
      <c r="I146" s="0"/>
      <c r="J146" s="118" t="n">
        <v>0.710000000000001</v>
      </c>
      <c r="K146" s="119" t="n">
        <v>-87.191556728233</v>
      </c>
      <c r="Q146" s="136" t="n">
        <v>23.7</v>
      </c>
      <c r="R146" s="122" t="n">
        <v>-7.4</v>
      </c>
      <c r="S146" s="122" t="n">
        <v>0.3</v>
      </c>
      <c r="T146" s="122" t="n">
        <v>13.1</v>
      </c>
      <c r="U146" s="136" t="n">
        <v>0.3</v>
      </c>
      <c r="V146" s="119" t="n">
        <v>23</v>
      </c>
      <c r="W146" s="119" t="n">
        <v>2.828195</v>
      </c>
      <c r="AH146" s="123" t="n">
        <v>23.4</v>
      </c>
      <c r="AI146" s="122" t="n">
        <v>-16.66</v>
      </c>
      <c r="AJ146" s="122" t="n">
        <v>-6.38</v>
      </c>
      <c r="AK146" s="122" t="n">
        <v>-26.53</v>
      </c>
      <c r="AL146" s="123" t="n">
        <v>-3.66</v>
      </c>
      <c r="AM146" s="123" t="n">
        <v>8.59</v>
      </c>
      <c r="AN146" s="123" t="n">
        <v>-13.57</v>
      </c>
      <c r="BO146" s="130" t="n">
        <v>0.142</v>
      </c>
      <c r="BP146" s="117" t="n">
        <v>-101.333333333333</v>
      </c>
      <c r="BR146" s="131" t="n">
        <v>0.710000000000001</v>
      </c>
      <c r="BS146" s="132" t="n">
        <v>-87.191556728233</v>
      </c>
      <c r="BY146" s="112" t="n">
        <v>141</v>
      </c>
      <c r="BZ146" s="113" t="n">
        <v>56.5</v>
      </c>
      <c r="CA146" s="112" t="n">
        <v>141</v>
      </c>
      <c r="CB146" s="113" t="n">
        <v>115.2</v>
      </c>
      <c r="CE146" s="112" t="n">
        <v>141</v>
      </c>
      <c r="CF146" s="113" t="n">
        <v>112.3</v>
      </c>
      <c r="CG146" s="123" t="n">
        <v>141</v>
      </c>
      <c r="CH146" s="135" t="n">
        <f aca="false">MIN(BZ146,CB146,CD146,CF146)</f>
        <v>56.5</v>
      </c>
      <c r="CI146" s="135" t="n">
        <f aca="false">AVERAGE(BZ146,CB146,CD146,CF146)</f>
        <v>94.6666666666667</v>
      </c>
      <c r="CJ146" s="135" t="n">
        <f aca="false">MAX(BZ146,CB146,CD146,CF146)</f>
        <v>115.2</v>
      </c>
    </row>
    <row r="147" customFormat="false" ht="15" hidden="false" customHeight="false" outlineLevel="0" collapsed="false">
      <c r="E147" s="117" t="n">
        <v>17.5308947156879</v>
      </c>
      <c r="F147" s="117" t="n">
        <v>120.7</v>
      </c>
      <c r="I147" s="0"/>
      <c r="J147" s="118" t="n">
        <v>0.715000000000001</v>
      </c>
      <c r="K147" s="119" t="n">
        <v>-95.107124010555</v>
      </c>
      <c r="Q147" s="136" t="n">
        <v>23.8</v>
      </c>
      <c r="R147" s="122" t="n">
        <v>-7.6</v>
      </c>
      <c r="S147" s="122" t="n">
        <v>0.1</v>
      </c>
      <c r="T147" s="122" t="n">
        <v>12.9</v>
      </c>
      <c r="U147" s="136" t="n">
        <v>0.1</v>
      </c>
      <c r="V147" s="119" t="n">
        <v>23.1</v>
      </c>
      <c r="W147" s="119" t="n">
        <v>2.65839</v>
      </c>
      <c r="AH147" s="123" t="n">
        <v>23.5</v>
      </c>
      <c r="AI147" s="122" t="n">
        <v>-15.76</v>
      </c>
      <c r="AJ147" s="122" t="n">
        <v>-4.69</v>
      </c>
      <c r="AK147" s="122" t="n">
        <v>-26.73</v>
      </c>
      <c r="AL147" s="123" t="n">
        <v>-3.48</v>
      </c>
      <c r="AM147" s="123" t="n">
        <v>8.8</v>
      </c>
      <c r="AN147" s="123" t="n">
        <v>-13.68</v>
      </c>
      <c r="BO147" s="130" t="n">
        <v>0.143</v>
      </c>
      <c r="BP147" s="117" t="n">
        <v>-103.333333333333</v>
      </c>
      <c r="BR147" s="131" t="n">
        <v>0.715000000000001</v>
      </c>
      <c r="BS147" s="132" t="n">
        <v>-95.107124010555</v>
      </c>
      <c r="BY147" s="112" t="n">
        <v>142</v>
      </c>
      <c r="BZ147" s="113" t="n">
        <v>56.818182</v>
      </c>
      <c r="CA147" s="112" t="n">
        <v>142</v>
      </c>
      <c r="CB147" s="113" t="n">
        <v>113.6</v>
      </c>
      <c r="CE147" s="112" t="n">
        <v>142</v>
      </c>
      <c r="CF147" s="113" t="n">
        <v>113.266667</v>
      </c>
      <c r="CG147" s="123" t="n">
        <v>142</v>
      </c>
      <c r="CH147" s="135" t="n">
        <f aca="false">MIN(BZ147,CB147,CD147,CF147)</f>
        <v>56.818182</v>
      </c>
      <c r="CI147" s="135" t="n">
        <f aca="false">AVERAGE(BZ147,CB147,CD147,CF147)</f>
        <v>94.5616163333333</v>
      </c>
      <c r="CJ147" s="135" t="n">
        <f aca="false">MAX(BZ147,CB147,CD147,CF147)</f>
        <v>113.6</v>
      </c>
    </row>
    <row r="148" customFormat="false" ht="15" hidden="false" customHeight="false" outlineLevel="0" collapsed="false">
      <c r="E148" s="117" t="n">
        <v>17.8319913479438</v>
      </c>
      <c r="F148" s="117" t="n">
        <v>118.46</v>
      </c>
      <c r="I148" s="0"/>
      <c r="J148" s="118" t="n">
        <v>0.72</v>
      </c>
      <c r="K148" s="119" t="n">
        <v>-96.4098765432112</v>
      </c>
      <c r="Q148" s="136" t="n">
        <v>23.9</v>
      </c>
      <c r="R148" s="122" t="n">
        <v>-7.7</v>
      </c>
      <c r="S148" s="122" t="n">
        <v>-2.4</v>
      </c>
      <c r="T148" s="122" t="n">
        <v>5</v>
      </c>
      <c r="U148" s="136" t="n">
        <v>-2.4</v>
      </c>
      <c r="V148" s="119" t="n">
        <v>23.2</v>
      </c>
      <c r="W148" s="119" t="n">
        <v>-1.358745</v>
      </c>
      <c r="AH148" s="123" t="n">
        <v>23.6</v>
      </c>
      <c r="AI148" s="122" t="n">
        <v>-13.68</v>
      </c>
      <c r="AJ148" s="122" t="n">
        <v>-1.85</v>
      </c>
      <c r="AK148" s="122" t="n">
        <v>-25.51</v>
      </c>
      <c r="AL148" s="123" t="n">
        <v>-3.33</v>
      </c>
      <c r="AM148" s="123" t="n">
        <v>8.97</v>
      </c>
      <c r="AN148" s="123" t="n">
        <v>-13.85</v>
      </c>
      <c r="BO148" s="130" t="n">
        <v>0.144</v>
      </c>
      <c r="BP148" s="117" t="n">
        <v>-106</v>
      </c>
      <c r="BR148" s="131" t="n">
        <v>0.72</v>
      </c>
      <c r="BS148" s="132" t="n">
        <v>-96.4098765432112</v>
      </c>
      <c r="BY148" s="112" t="n">
        <v>143</v>
      </c>
      <c r="BZ148" s="113" t="n">
        <v>57.136364</v>
      </c>
      <c r="CA148" s="112" t="n">
        <v>143</v>
      </c>
      <c r="CB148" s="113" t="n">
        <v>112</v>
      </c>
      <c r="CE148" s="112" t="n">
        <v>143</v>
      </c>
      <c r="CF148" s="113" t="n">
        <v>114.233333</v>
      </c>
      <c r="CG148" s="123" t="n">
        <v>143</v>
      </c>
      <c r="CH148" s="135" t="n">
        <f aca="false">MIN(BZ148,CB148,CD148,CF148)</f>
        <v>57.136364</v>
      </c>
      <c r="CI148" s="135" t="n">
        <f aca="false">AVERAGE(BZ148,CB148,CD148,CF148)</f>
        <v>94.4565656666667</v>
      </c>
      <c r="CJ148" s="135" t="n">
        <f aca="false">MAX(BZ148,CB148,CD148,CF148)</f>
        <v>114.233333</v>
      </c>
    </row>
    <row r="149" customFormat="false" ht="15" hidden="false" customHeight="false" outlineLevel="0" collapsed="false">
      <c r="E149" s="117" t="n">
        <v>18.3254552730298</v>
      </c>
      <c r="F149" s="117" t="n">
        <v>106.63</v>
      </c>
      <c r="I149" s="0"/>
      <c r="J149" s="118" t="n">
        <v>0.725000000000001</v>
      </c>
      <c r="K149" s="119" t="n">
        <v>-63.6999999999989</v>
      </c>
      <c r="Q149" s="136" t="n">
        <v>24</v>
      </c>
      <c r="R149" s="122" t="n">
        <v>-28.8</v>
      </c>
      <c r="S149" s="122" t="n">
        <v>-18.4</v>
      </c>
      <c r="T149" s="122" t="n">
        <v>-7.9</v>
      </c>
      <c r="U149" s="136" t="n">
        <v>-18.4</v>
      </c>
      <c r="V149" s="119" t="n">
        <v>23.3</v>
      </c>
      <c r="W149" s="119" t="n">
        <v>-18.44945</v>
      </c>
      <c r="AH149" s="123" t="n">
        <v>23.7</v>
      </c>
      <c r="AI149" s="122" t="n">
        <v>-11.12</v>
      </c>
      <c r="AJ149" s="122" t="n">
        <v>1.16</v>
      </c>
      <c r="AK149" s="122" t="n">
        <v>-23.4</v>
      </c>
      <c r="AL149" s="123" t="n">
        <v>-3.19</v>
      </c>
      <c r="AM149" s="123" t="n">
        <v>9.12</v>
      </c>
      <c r="AN149" s="123" t="n">
        <v>-14.05</v>
      </c>
      <c r="BO149" s="130" t="n">
        <v>0.145</v>
      </c>
      <c r="BP149" s="117" t="n">
        <v>-100.666666666667</v>
      </c>
      <c r="BR149" s="131" t="n">
        <v>0.725000000000001</v>
      </c>
      <c r="BS149" s="132" t="n">
        <v>-63.6999999999989</v>
      </c>
      <c r="BY149" s="112" t="n">
        <v>144</v>
      </c>
      <c r="BZ149" s="113" t="n">
        <v>57.454545</v>
      </c>
      <c r="CA149" s="112" t="n">
        <v>144</v>
      </c>
      <c r="CB149" s="113" t="n">
        <v>110.4</v>
      </c>
      <c r="CE149" s="112" t="n">
        <v>144</v>
      </c>
      <c r="CF149" s="113" t="n">
        <v>115.2</v>
      </c>
      <c r="CG149" s="123" t="n">
        <v>144</v>
      </c>
      <c r="CH149" s="135" t="n">
        <f aca="false">MIN(BZ149,CB149,CD149,CF149)</f>
        <v>57.454545</v>
      </c>
      <c r="CI149" s="135" t="n">
        <f aca="false">AVERAGE(BZ149,CB149,CD149,CF149)</f>
        <v>94.351515</v>
      </c>
      <c r="CJ149" s="135" t="n">
        <f aca="false">MAX(BZ149,CB149,CD149,CF149)</f>
        <v>115.2</v>
      </c>
    </row>
    <row r="150" customFormat="false" ht="15" hidden="false" customHeight="false" outlineLevel="0" collapsed="false">
      <c r="E150" s="117" t="n">
        <v>18.936012332882</v>
      </c>
      <c r="F150" s="117" t="n">
        <v>87.1</v>
      </c>
      <c r="I150" s="0"/>
      <c r="J150" s="118" t="n">
        <v>0.730000000000001</v>
      </c>
      <c r="K150" s="119" t="n">
        <v>-70.4461699895073</v>
      </c>
      <c r="Q150" s="136" t="n">
        <v>24.1</v>
      </c>
      <c r="R150" s="122" t="n">
        <v>-37.9</v>
      </c>
      <c r="S150" s="122" t="n">
        <v>-31.1</v>
      </c>
      <c r="T150" s="122" t="n">
        <v>-24.3</v>
      </c>
      <c r="U150" s="136" t="n">
        <v>-31.1</v>
      </c>
      <c r="V150" s="119" t="n">
        <v>23.4</v>
      </c>
      <c r="W150" s="119" t="n">
        <v>-31.14945</v>
      </c>
      <c r="AH150" s="123" t="n">
        <v>23.8</v>
      </c>
      <c r="AI150" s="122" t="n">
        <v>-8.1</v>
      </c>
      <c r="AJ150" s="122" t="n">
        <v>4.26</v>
      </c>
      <c r="AK150" s="122" t="n">
        <v>-20.43</v>
      </c>
      <c r="AL150" s="123" t="n">
        <v>-3.05</v>
      </c>
      <c r="AM150" s="123" t="n">
        <v>9.25</v>
      </c>
      <c r="AN150" s="123" t="n">
        <v>-14.25</v>
      </c>
      <c r="BO150" s="130" t="n">
        <v>0.146</v>
      </c>
      <c r="BP150" s="117" t="n">
        <v>-102.666666666667</v>
      </c>
      <c r="BR150" s="131" t="n">
        <v>0.730000000000001</v>
      </c>
      <c r="BS150" s="132" t="n">
        <v>-70.4461699895073</v>
      </c>
      <c r="BY150" s="112" t="n">
        <v>145</v>
      </c>
      <c r="BZ150" s="113" t="n">
        <v>57.772727</v>
      </c>
      <c r="CA150" s="112" t="n">
        <v>145</v>
      </c>
      <c r="CB150" s="113" t="n">
        <v>108.8</v>
      </c>
      <c r="CE150" s="112" t="n">
        <v>145</v>
      </c>
      <c r="CF150" s="113" t="n">
        <v>116.166667</v>
      </c>
      <c r="CG150" s="123" t="n">
        <v>145</v>
      </c>
      <c r="CH150" s="135" t="n">
        <f aca="false">MIN(BZ150,CB150,CD150,CF150)</f>
        <v>57.772727</v>
      </c>
      <c r="CI150" s="135" t="n">
        <f aca="false">AVERAGE(BZ150,CB150,CD150,CF150)</f>
        <v>94.2464646666667</v>
      </c>
      <c r="CJ150" s="135" t="n">
        <f aca="false">MAX(BZ150,CB150,CD150,CF150)</f>
        <v>116.166667</v>
      </c>
    </row>
    <row r="151" customFormat="false" ht="15" hidden="false" customHeight="false" outlineLevel="0" collapsed="false">
      <c r="E151" s="117" t="n">
        <v>19.446203848649</v>
      </c>
      <c r="F151" s="117" t="n">
        <v>67.69</v>
      </c>
      <c r="I151" s="0"/>
      <c r="J151" s="118" t="n">
        <v>0.735000000000001</v>
      </c>
      <c r="K151" s="119" t="n">
        <v>-75.4828961175241</v>
      </c>
      <c r="Q151" s="136" t="n">
        <v>24.2</v>
      </c>
      <c r="R151" s="122" t="n">
        <v>-33.9</v>
      </c>
      <c r="S151" s="122" t="n">
        <v>-23.5</v>
      </c>
      <c r="T151" s="122" t="n">
        <v>-13.2</v>
      </c>
      <c r="U151" s="136" t="n">
        <v>-23.5</v>
      </c>
      <c r="V151" s="119" t="n">
        <v>23.5</v>
      </c>
      <c r="W151" s="119" t="n">
        <v>-23.54945</v>
      </c>
      <c r="AH151" s="123" t="n">
        <v>23.9</v>
      </c>
      <c r="AI151" s="122" t="n">
        <v>-4.25</v>
      </c>
      <c r="AJ151" s="122" t="n">
        <v>7.97</v>
      </c>
      <c r="AK151" s="122" t="n">
        <v>-16.42</v>
      </c>
      <c r="AL151" s="123" t="n">
        <v>-2.89</v>
      </c>
      <c r="AM151" s="123" t="n">
        <v>9.4</v>
      </c>
      <c r="AN151" s="123" t="n">
        <v>-14.43</v>
      </c>
      <c r="BO151" s="130" t="n">
        <v>0.147</v>
      </c>
      <c r="BP151" s="117" t="n">
        <v>-106</v>
      </c>
      <c r="BR151" s="131" t="n">
        <v>0.735000000000001</v>
      </c>
      <c r="BS151" s="132" t="n">
        <v>-75.4828961175241</v>
      </c>
      <c r="BY151" s="112" t="n">
        <v>146</v>
      </c>
      <c r="BZ151" s="113" t="n">
        <v>58.090909</v>
      </c>
      <c r="CA151" s="112" t="n">
        <v>146</v>
      </c>
      <c r="CB151" s="113" t="n">
        <v>107.2</v>
      </c>
      <c r="CE151" s="112" t="n">
        <v>146</v>
      </c>
      <c r="CF151" s="113" t="n">
        <v>117.133333</v>
      </c>
      <c r="CG151" s="123" t="n">
        <v>146</v>
      </c>
      <c r="CH151" s="135" t="n">
        <f aca="false">MIN(BZ151,CB151,CD151,CF151)</f>
        <v>58.090909</v>
      </c>
      <c r="CI151" s="135" t="n">
        <f aca="false">AVERAGE(BZ151,CB151,CD151,CF151)</f>
        <v>94.141414</v>
      </c>
      <c r="CJ151" s="135" t="n">
        <f aca="false">MAX(BZ151,CB151,CD151,CF151)</f>
        <v>117.133333</v>
      </c>
    </row>
    <row r="152" customFormat="false" ht="15" hidden="false" customHeight="false" outlineLevel="0" collapsed="false">
      <c r="E152" s="117" t="n">
        <v>19.6134797554578</v>
      </c>
      <c r="F152" s="117" t="n">
        <v>64.18</v>
      </c>
      <c r="I152" s="0"/>
      <c r="J152" s="118" t="n">
        <v>0.740000000000001</v>
      </c>
      <c r="K152" s="119" t="n">
        <v>-77.5876923076917</v>
      </c>
      <c r="Q152" s="136" t="n">
        <v>24.3</v>
      </c>
      <c r="R152" s="122" t="n">
        <v>-19.3</v>
      </c>
      <c r="S152" s="122" t="n">
        <v>-5.6</v>
      </c>
      <c r="T152" s="122" t="n">
        <v>8</v>
      </c>
      <c r="U152" s="136" t="n">
        <v>-5.6</v>
      </c>
      <c r="V152" s="119" t="n">
        <v>23.6</v>
      </c>
      <c r="W152" s="119" t="n">
        <v>-5.64944999999999</v>
      </c>
      <c r="AH152" s="123" t="n">
        <v>24</v>
      </c>
      <c r="AI152" s="122" t="n">
        <v>0.11</v>
      </c>
      <c r="AJ152" s="122" t="n">
        <v>12.18</v>
      </c>
      <c r="AK152" s="122" t="n">
        <v>-11.9</v>
      </c>
      <c r="AL152" s="123" t="n">
        <v>-2.7</v>
      </c>
      <c r="AM152" s="123" t="n">
        <v>9.59</v>
      </c>
      <c r="AN152" s="123" t="n">
        <v>-14.54</v>
      </c>
      <c r="BO152" s="130" t="n">
        <v>0.148</v>
      </c>
      <c r="BP152" s="117" t="n">
        <v>-98.6666666666667</v>
      </c>
      <c r="BR152" s="131" t="n">
        <v>0.740000000000001</v>
      </c>
      <c r="BS152" s="132" t="n">
        <v>-77.5876923076917</v>
      </c>
      <c r="BY152" s="112" t="n">
        <v>147</v>
      </c>
      <c r="BZ152" s="113" t="n">
        <v>58.409091</v>
      </c>
      <c r="CA152" s="112" t="n">
        <v>147</v>
      </c>
      <c r="CB152" s="113" t="n">
        <v>105.6</v>
      </c>
      <c r="CE152" s="112" t="n">
        <v>147</v>
      </c>
      <c r="CF152" s="113" t="n">
        <v>118.1</v>
      </c>
      <c r="CG152" s="123" t="n">
        <v>147</v>
      </c>
      <c r="CH152" s="135" t="n">
        <f aca="false">MIN(BZ152,CB152,CD152,CF152)</f>
        <v>58.409091</v>
      </c>
      <c r="CI152" s="135" t="n">
        <f aca="false">AVERAGE(BZ152,CB152,CD152,CF152)</f>
        <v>94.0363636666667</v>
      </c>
      <c r="CJ152" s="135" t="n">
        <f aca="false">MAX(BZ152,CB152,CD152,CF152)</f>
        <v>118.1</v>
      </c>
    </row>
    <row r="153" customFormat="false" ht="15" hidden="false" customHeight="false" outlineLevel="0" collapsed="false">
      <c r="E153" s="117" t="n">
        <v>19.7307955994499</v>
      </c>
      <c r="F153" s="117" t="n">
        <v>66.96</v>
      </c>
      <c r="I153" s="0"/>
      <c r="J153" s="118" t="n">
        <v>0.745000000000001</v>
      </c>
      <c r="K153" s="119" t="n">
        <v>-73.6063492063512</v>
      </c>
      <c r="Q153" s="136" t="n">
        <v>24.4</v>
      </c>
      <c r="R153" s="122" t="n">
        <v>-20.3</v>
      </c>
      <c r="S153" s="122" t="n">
        <v>-6.7</v>
      </c>
      <c r="T153" s="122" t="n">
        <v>6.8</v>
      </c>
      <c r="U153" s="136" t="n">
        <v>-6.7</v>
      </c>
      <c r="V153" s="119" t="n">
        <v>23.7</v>
      </c>
      <c r="W153" s="119" t="n">
        <v>-6.74945</v>
      </c>
      <c r="AH153" s="123" t="n">
        <v>24.1</v>
      </c>
      <c r="AI153" s="122" t="n">
        <v>3.3</v>
      </c>
      <c r="AJ153" s="122" t="n">
        <v>15.28</v>
      </c>
      <c r="AK153" s="122" t="n">
        <v>-8.62</v>
      </c>
      <c r="AL153" s="123" t="n">
        <v>-2.44</v>
      </c>
      <c r="AM153" s="123" t="n">
        <v>9.86</v>
      </c>
      <c r="AN153" s="123" t="n">
        <v>-14.55</v>
      </c>
      <c r="BO153" s="130" t="n">
        <v>0.149</v>
      </c>
      <c r="BP153" s="117" t="n">
        <v>-101.333333333333</v>
      </c>
      <c r="BR153" s="131" t="n">
        <v>0.745000000000001</v>
      </c>
      <c r="BS153" s="132" t="n">
        <v>-73.6063492063512</v>
      </c>
      <c r="BY153" s="112" t="n">
        <v>148</v>
      </c>
      <c r="BZ153" s="113" t="n">
        <v>58.727273</v>
      </c>
      <c r="CA153" s="112" t="n">
        <v>148</v>
      </c>
      <c r="CB153" s="113" t="n">
        <v>104</v>
      </c>
      <c r="CE153" s="112" t="n">
        <v>148</v>
      </c>
      <c r="CF153" s="113" t="n">
        <v>119.066667</v>
      </c>
      <c r="CG153" s="123" t="n">
        <v>148</v>
      </c>
      <c r="CH153" s="135" t="n">
        <f aca="false">MIN(BZ153,CB153,CD153,CF153)</f>
        <v>58.727273</v>
      </c>
      <c r="CI153" s="135" t="n">
        <f aca="false">AVERAGE(BZ153,CB153,CD153,CF153)</f>
        <v>93.9313133333333</v>
      </c>
      <c r="CJ153" s="135" t="n">
        <f aca="false">MAX(BZ153,CB153,CD153,CF153)</f>
        <v>119.066667</v>
      </c>
    </row>
    <row r="154" customFormat="false" ht="15" hidden="false" customHeight="false" outlineLevel="0" collapsed="false">
      <c r="E154" s="117" t="n">
        <v>19.8337684710589</v>
      </c>
      <c r="F154" s="117" t="n">
        <v>74.3</v>
      </c>
      <c r="I154" s="0"/>
      <c r="J154" s="118" t="n">
        <v>0.750000000000001</v>
      </c>
      <c r="K154" s="119" t="n">
        <v>-86.0800000000053</v>
      </c>
      <c r="Q154" s="136" t="n">
        <v>24.5</v>
      </c>
      <c r="R154" s="122" t="n">
        <v>-21.4</v>
      </c>
      <c r="S154" s="122" t="n">
        <v>-7.9</v>
      </c>
      <c r="T154" s="122" t="n">
        <v>5.7</v>
      </c>
      <c r="U154" s="136" t="n">
        <v>-7.9</v>
      </c>
      <c r="V154" s="119" t="n">
        <v>23.8</v>
      </c>
      <c r="W154" s="119" t="n">
        <v>-7.94944999999999</v>
      </c>
      <c r="AH154" s="123" t="n">
        <v>24.2</v>
      </c>
      <c r="AI154" s="122" t="n">
        <v>4.03</v>
      </c>
      <c r="AJ154" s="122" t="n">
        <v>16</v>
      </c>
      <c r="AK154" s="122" t="n">
        <v>-7.89</v>
      </c>
      <c r="AL154" s="123" t="n">
        <v>-2.11</v>
      </c>
      <c r="AM154" s="123" t="n">
        <v>10.24</v>
      </c>
      <c r="AN154" s="123" t="n">
        <v>-14.44</v>
      </c>
      <c r="BO154" s="130" t="n">
        <v>0.15</v>
      </c>
      <c r="BP154" s="117" t="n">
        <v>-101.333333333333</v>
      </c>
      <c r="BR154" s="131" t="n">
        <v>0.750000000000001</v>
      </c>
      <c r="BS154" s="132" t="n">
        <v>-86.0800000000053</v>
      </c>
      <c r="BY154" s="112" t="n">
        <v>149</v>
      </c>
      <c r="BZ154" s="113" t="n">
        <v>59.045455</v>
      </c>
      <c r="CA154" s="112" t="n">
        <v>149</v>
      </c>
      <c r="CB154" s="113" t="n">
        <v>104</v>
      </c>
      <c r="CE154" s="112" t="n">
        <v>149</v>
      </c>
      <c r="CF154" s="113" t="n">
        <v>120.033333</v>
      </c>
      <c r="CG154" s="123" t="n">
        <v>149</v>
      </c>
      <c r="CH154" s="135" t="n">
        <f aca="false">MIN(BZ154,CB154,CD154,CF154)</f>
        <v>59.045455</v>
      </c>
      <c r="CI154" s="135" t="n">
        <f aca="false">AVERAGE(BZ154,CB154,CD154,CF154)</f>
        <v>94.359596</v>
      </c>
      <c r="CJ154" s="135" t="n">
        <f aca="false">MAX(BZ154,CB154,CD154,CF154)</f>
        <v>120.033333</v>
      </c>
    </row>
    <row r="155" customFormat="false" ht="15" hidden="false" customHeight="false" outlineLevel="0" collapsed="false">
      <c r="E155" s="117" t="n">
        <v>19.9070926365796</v>
      </c>
      <c r="F155" s="117" t="n">
        <v>110.65</v>
      </c>
      <c r="I155" s="0"/>
      <c r="J155" s="118" t="n">
        <v>0.755000000000001</v>
      </c>
      <c r="K155" s="119" t="n">
        <v>-91.4852173913026</v>
      </c>
      <c r="Q155" s="136" t="n">
        <v>24.6</v>
      </c>
      <c r="R155" s="122" t="n">
        <v>-38.9</v>
      </c>
      <c r="S155" s="122" t="n">
        <v>-28.9</v>
      </c>
      <c r="T155" s="122" t="n">
        <v>-18.7</v>
      </c>
      <c r="U155" s="136" t="n">
        <v>-28.9</v>
      </c>
      <c r="V155" s="119" t="n">
        <v>23.9</v>
      </c>
      <c r="W155" s="119" t="n">
        <v>-28.94945</v>
      </c>
      <c r="AH155" s="123" t="n">
        <v>24.3</v>
      </c>
      <c r="AI155" s="122" t="n">
        <v>2.61</v>
      </c>
      <c r="AJ155" s="122" t="n">
        <v>14.78</v>
      </c>
      <c r="AK155" s="122" t="n">
        <v>-9.54</v>
      </c>
      <c r="AL155" s="123" t="n">
        <v>-1.7</v>
      </c>
      <c r="AM155" s="123" t="n">
        <v>10.74</v>
      </c>
      <c r="AN155" s="123" t="n">
        <v>-14.18</v>
      </c>
      <c r="BO155" s="130" t="n">
        <v>0.151</v>
      </c>
      <c r="BP155" s="117" t="n">
        <v>-95.3333333333334</v>
      </c>
      <c r="BR155" s="131" t="n">
        <v>0.755000000000001</v>
      </c>
      <c r="BS155" s="132" t="n">
        <v>-91.4852173913026</v>
      </c>
      <c r="BY155" s="112" t="n">
        <v>150</v>
      </c>
      <c r="BZ155" s="113" t="n">
        <v>59.363636</v>
      </c>
      <c r="CA155" s="112" t="n">
        <v>150</v>
      </c>
      <c r="CB155" s="113" t="n">
        <v>104</v>
      </c>
      <c r="CE155" s="112" t="n">
        <v>150</v>
      </c>
      <c r="CF155" s="113" t="n">
        <v>121</v>
      </c>
      <c r="CG155" s="123" t="n">
        <v>150</v>
      </c>
      <c r="CH155" s="135" t="n">
        <f aca="false">MIN(BZ155,CB155,CD155,CF155)</f>
        <v>59.363636</v>
      </c>
      <c r="CI155" s="135" t="n">
        <f aca="false">AVERAGE(BZ155,CB155,CD155,CF155)</f>
        <v>94.7878786666667</v>
      </c>
      <c r="CJ155" s="135" t="n">
        <f aca="false">MAX(BZ155,CB155,CD155,CF155)</f>
        <v>121</v>
      </c>
    </row>
    <row r="156" customFormat="false" ht="15" hidden="false" customHeight="false" outlineLevel="0" collapsed="false">
      <c r="E156" s="117" t="n">
        <v>19.981744825246</v>
      </c>
      <c r="F156" s="117" t="n">
        <v>117.23</v>
      </c>
      <c r="I156" s="0"/>
      <c r="J156" s="118" t="n">
        <v>0.760000000000001</v>
      </c>
      <c r="K156" s="119" t="n">
        <v>-85.4030769230748</v>
      </c>
      <c r="Q156" s="136" t="n">
        <v>24.7</v>
      </c>
      <c r="R156" s="122" t="n">
        <v>5.6</v>
      </c>
      <c r="S156" s="122" t="n">
        <v>17.9</v>
      </c>
      <c r="T156" s="122" t="n">
        <v>30.2</v>
      </c>
      <c r="U156" s="136" t="n">
        <v>17.9</v>
      </c>
      <c r="V156" s="119" t="n">
        <v>24</v>
      </c>
      <c r="W156" s="119" t="n">
        <v>17.85055</v>
      </c>
      <c r="AH156" s="123" t="n">
        <v>24.4</v>
      </c>
      <c r="AI156" s="122" t="n">
        <v>0.57</v>
      </c>
      <c r="AJ156" s="122" t="n">
        <v>13.41</v>
      </c>
      <c r="AK156" s="122" t="n">
        <v>-12.24</v>
      </c>
      <c r="AL156" s="123" t="n">
        <v>-1.21</v>
      </c>
      <c r="AM156" s="123" t="n">
        <v>11.36</v>
      </c>
      <c r="AN156" s="123" t="n">
        <v>-13.78</v>
      </c>
      <c r="BO156" s="130" t="n">
        <v>0.152</v>
      </c>
      <c r="BP156" s="117" t="n">
        <v>-94</v>
      </c>
      <c r="BR156" s="131" t="n">
        <v>0.760000000000001</v>
      </c>
      <c r="BS156" s="132" t="n">
        <v>-85.4030769230748</v>
      </c>
      <c r="BY156" s="112" t="n">
        <v>151</v>
      </c>
      <c r="BZ156" s="113" t="n">
        <v>59.681818</v>
      </c>
      <c r="CA156" s="112" t="n">
        <v>151</v>
      </c>
      <c r="CB156" s="113" t="n">
        <v>104</v>
      </c>
      <c r="CG156" s="123" t="n">
        <v>151</v>
      </c>
      <c r="CH156" s="135" t="n">
        <f aca="false">MIN(BZ156,CB156,CD156,CF156)</f>
        <v>59.681818</v>
      </c>
      <c r="CI156" s="135" t="n">
        <f aca="false">AVERAGE(BZ156,CB156,CD156,CF156)</f>
        <v>81.840909</v>
      </c>
      <c r="CJ156" s="135" t="n">
        <f aca="false">MAX(BZ156,CB156,CD156,CF156)</f>
        <v>104</v>
      </c>
    </row>
    <row r="157" customFormat="false" ht="15" hidden="false" customHeight="false" outlineLevel="0" collapsed="false">
      <c r="E157" s="117" t="n">
        <v>20.1609100780455</v>
      </c>
      <c r="F157" s="117" t="n">
        <v>120.64</v>
      </c>
      <c r="I157" s="0"/>
      <c r="J157" s="118" t="n">
        <v>0.765000000000001</v>
      </c>
      <c r="K157" s="119" t="n">
        <v>-62.3272727272693</v>
      </c>
      <c r="Q157" s="136" t="n">
        <v>24.8</v>
      </c>
      <c r="R157" s="122" t="n">
        <v>4.5</v>
      </c>
      <c r="S157" s="122" t="n">
        <v>16.6</v>
      </c>
      <c r="T157" s="122" t="n">
        <v>28.7</v>
      </c>
      <c r="U157" s="136" t="n">
        <v>16.6</v>
      </c>
      <c r="V157" s="119" t="n">
        <v>24.1</v>
      </c>
      <c r="W157" s="119" t="n">
        <v>16.55055</v>
      </c>
      <c r="AH157" s="123" t="n">
        <v>24.5</v>
      </c>
      <c r="AI157" s="122" t="n">
        <v>-0.32</v>
      </c>
      <c r="AJ157" s="122" t="n">
        <v>13.8</v>
      </c>
      <c r="AK157" s="122" t="n">
        <v>-14.38</v>
      </c>
      <c r="AL157" s="123" t="n">
        <v>-0.65</v>
      </c>
      <c r="AM157" s="123" t="n">
        <v>12.1</v>
      </c>
      <c r="AN157" s="123" t="n">
        <v>-13.24</v>
      </c>
      <c r="BO157" s="130" t="n">
        <v>0.153</v>
      </c>
      <c r="BP157" s="117" t="n">
        <v>-92.6666666666667</v>
      </c>
      <c r="BR157" s="131" t="n">
        <v>0.765000000000001</v>
      </c>
      <c r="BS157" s="132" t="n">
        <v>-62.3272727272693</v>
      </c>
      <c r="BY157" s="112" t="n">
        <v>152</v>
      </c>
      <c r="BZ157" s="113" t="n">
        <v>60</v>
      </c>
      <c r="CA157" s="112" t="n">
        <v>152</v>
      </c>
      <c r="CB157" s="113" t="n">
        <v>104</v>
      </c>
      <c r="CG157" s="123" t="n">
        <v>152</v>
      </c>
      <c r="CH157" s="135" t="n">
        <f aca="false">MIN(BZ157,CB157,CD157,CF157)</f>
        <v>60</v>
      </c>
      <c r="CI157" s="135" t="n">
        <f aca="false">AVERAGE(BZ157,CB157,CD157,CF157)</f>
        <v>82</v>
      </c>
      <c r="CJ157" s="135" t="n">
        <f aca="false">MAX(BZ157,CB157,CD157,CF157)</f>
        <v>104</v>
      </c>
    </row>
    <row r="158" customFormat="false" ht="15" hidden="false" customHeight="false" outlineLevel="0" collapsed="false">
      <c r="E158" s="117" t="n">
        <v>20.3251448931116</v>
      </c>
      <c r="F158" s="117" t="n">
        <v>116.37</v>
      </c>
      <c r="I158" s="0"/>
      <c r="J158" s="118" t="n">
        <v>0.770000000000001</v>
      </c>
      <c r="K158" s="119" t="n">
        <v>-52.9773913043452</v>
      </c>
      <c r="Q158" s="136" t="n">
        <v>24.9</v>
      </c>
      <c r="R158" s="122" t="n">
        <v>-6</v>
      </c>
      <c r="S158" s="122" t="n">
        <v>6.9</v>
      </c>
      <c r="T158" s="122" t="n">
        <v>19.9</v>
      </c>
      <c r="U158" s="136" t="n">
        <v>6.9</v>
      </c>
      <c r="V158" s="119" t="n">
        <v>24.2</v>
      </c>
      <c r="W158" s="119" t="n">
        <v>6.85055000000001</v>
      </c>
      <c r="AH158" s="123" t="n">
        <v>24.6</v>
      </c>
      <c r="AI158" s="122" t="n">
        <v>0.3</v>
      </c>
      <c r="AJ158" s="122" t="n">
        <v>16.23</v>
      </c>
      <c r="AK158" s="122" t="n">
        <v>-15.3</v>
      </c>
      <c r="AL158" s="123" t="n">
        <v>-0.04</v>
      </c>
      <c r="AM158" s="123" t="n">
        <v>12.93</v>
      </c>
      <c r="AN158" s="123" t="n">
        <v>-12.6</v>
      </c>
      <c r="BO158" s="130" t="n">
        <v>0.154</v>
      </c>
      <c r="BP158" s="117" t="n">
        <v>-95.3333333333334</v>
      </c>
      <c r="BR158" s="131" t="n">
        <v>0.770000000000001</v>
      </c>
      <c r="BS158" s="132" t="n">
        <v>-52.9773913043452</v>
      </c>
      <c r="BY158" s="112"/>
      <c r="BZ158" s="113"/>
      <c r="CA158" s="112" t="n">
        <v>153</v>
      </c>
      <c r="CB158" s="113" t="n">
        <v>104</v>
      </c>
      <c r="CG158" s="123" t="n">
        <v>153</v>
      </c>
      <c r="CH158" s="135" t="n">
        <f aca="false">MIN(BZ158,CB158,CD158,CF158)</f>
        <v>104</v>
      </c>
      <c r="CI158" s="135" t="n">
        <f aca="false">AVERAGE(BZ158,CB158,CD158,CF158)</f>
        <v>104</v>
      </c>
      <c r="CJ158" s="135" t="n">
        <f aca="false">MAX(BZ158,CB158,CD158,CF158)</f>
        <v>104</v>
      </c>
    </row>
    <row r="159" customFormat="false" ht="15" hidden="false" customHeight="false" outlineLevel="0" collapsed="false">
      <c r="E159" s="117" t="n">
        <v>20.3699362063115</v>
      </c>
      <c r="F159" s="117" t="n">
        <v>109.11</v>
      </c>
      <c r="I159" s="0"/>
      <c r="J159" s="118" t="n">
        <v>0.775000000000001</v>
      </c>
      <c r="K159" s="119" t="n">
        <v>-45.1272727272674</v>
      </c>
      <c r="Q159" s="136" t="n">
        <v>25</v>
      </c>
      <c r="R159" s="122" t="n">
        <v>-13.3</v>
      </c>
      <c r="S159" s="122" t="n">
        <v>-2.1</v>
      </c>
      <c r="T159" s="122" t="n">
        <v>9.1</v>
      </c>
      <c r="U159" s="136" t="n">
        <v>-2.1</v>
      </c>
      <c r="V159" s="119" t="n">
        <v>24.3</v>
      </c>
      <c r="W159" s="119" t="n">
        <v>-2.14954999999999</v>
      </c>
      <c r="AH159" s="123" t="n">
        <v>24.7</v>
      </c>
      <c r="AI159" s="122" t="n">
        <v>1.2</v>
      </c>
      <c r="AJ159" s="122" t="n">
        <v>19</v>
      </c>
      <c r="AK159" s="122" t="n">
        <v>-15.47</v>
      </c>
      <c r="AL159" s="123" t="n">
        <v>0.62</v>
      </c>
      <c r="AM159" s="123" t="n">
        <v>13.82</v>
      </c>
      <c r="AN159" s="123" t="n">
        <v>-11.89</v>
      </c>
      <c r="BO159" s="130" t="n">
        <v>0.155</v>
      </c>
      <c r="BP159" s="117" t="n">
        <v>-85.3333333333333</v>
      </c>
      <c r="BR159" s="131" t="n">
        <v>0.775000000000001</v>
      </c>
      <c r="BS159" s="132" t="n">
        <v>-45.1272727272674</v>
      </c>
    </row>
    <row r="160" customFormat="false" ht="15" hidden="false" customHeight="false" outlineLevel="0" collapsed="false">
      <c r="E160" s="117" t="n">
        <v>20.4968449270445</v>
      </c>
      <c r="F160" s="117" t="n">
        <v>102.57</v>
      </c>
      <c r="I160" s="0"/>
      <c r="J160" s="118" t="n">
        <v>0.780000000000001</v>
      </c>
      <c r="K160" s="119" t="n">
        <v>-21.7981651376143</v>
      </c>
      <c r="Q160" s="136" t="n">
        <v>25.1</v>
      </c>
      <c r="R160" s="122" t="n">
        <v>-20.6</v>
      </c>
      <c r="S160" s="122" t="n">
        <v>-11.1</v>
      </c>
      <c r="T160" s="122" t="n">
        <v>-1.6</v>
      </c>
      <c r="U160" s="136" t="n">
        <v>-11.1</v>
      </c>
      <c r="V160" s="119" t="n">
        <v>24.3</v>
      </c>
      <c r="W160" s="119" t="n">
        <v>-11.14945</v>
      </c>
      <c r="AH160" s="123" t="n">
        <v>24.8</v>
      </c>
      <c r="AI160" s="122" t="n">
        <v>1.02</v>
      </c>
      <c r="AJ160" s="122" t="n">
        <v>20.08</v>
      </c>
      <c r="AK160" s="122" t="n">
        <v>-15.55</v>
      </c>
      <c r="AL160" s="123" t="n">
        <v>1.3</v>
      </c>
      <c r="AM160" s="123" t="n">
        <v>14.73</v>
      </c>
      <c r="AN160" s="123" t="n">
        <v>-11.14</v>
      </c>
      <c r="BO160" s="130" t="n">
        <v>0.156</v>
      </c>
      <c r="BP160" s="117" t="n">
        <v>-103.333333333333</v>
      </c>
      <c r="BR160" s="131" t="n">
        <v>0.780000000000001</v>
      </c>
      <c r="BS160" s="132" t="n">
        <v>-21.7981651376143</v>
      </c>
    </row>
    <row r="161" customFormat="false" ht="15" hidden="false" customHeight="false" outlineLevel="0" collapsed="false">
      <c r="E161" s="117" t="n">
        <v>20.631218866644</v>
      </c>
      <c r="F161" s="117" t="n">
        <v>110.65</v>
      </c>
      <c r="I161" s="0"/>
      <c r="J161" s="118" t="n">
        <v>0.785000000000001</v>
      </c>
      <c r="K161" s="119" t="n">
        <v>-44.1600000000053</v>
      </c>
      <c r="Q161" s="136" t="n">
        <v>25.2</v>
      </c>
      <c r="R161" s="122" t="n">
        <v>-16.9</v>
      </c>
      <c r="S161" s="122" t="n">
        <v>-2</v>
      </c>
      <c r="T161" s="122" t="n">
        <v>12.9</v>
      </c>
      <c r="U161" s="136" t="n">
        <v>-2</v>
      </c>
      <c r="V161" s="119" t="n">
        <v>24.4</v>
      </c>
      <c r="W161" s="119" t="n">
        <v>-2.04944999999999</v>
      </c>
      <c r="AH161" s="123" t="n">
        <v>24.9</v>
      </c>
      <c r="AI161" s="122" t="n">
        <v>-0.65</v>
      </c>
      <c r="AJ161" s="122" t="n">
        <v>18.54</v>
      </c>
      <c r="AK161" s="122" t="n">
        <v>-15.83</v>
      </c>
      <c r="AL161" s="123" t="n">
        <v>1.98</v>
      </c>
      <c r="AM161" s="123" t="n">
        <v>15.63</v>
      </c>
      <c r="AN161" s="123" t="n">
        <v>-10.38</v>
      </c>
      <c r="BO161" s="130" t="n">
        <v>0.157</v>
      </c>
      <c r="BP161" s="117" t="n">
        <v>-100.666666666667</v>
      </c>
      <c r="BR161" s="131" t="n">
        <v>0.785000000000001</v>
      </c>
      <c r="BS161" s="132" t="n">
        <v>-44.1600000000053</v>
      </c>
    </row>
    <row r="162" customFormat="false" ht="15" hidden="false" customHeight="false" outlineLevel="0" collapsed="false">
      <c r="E162" s="117" t="n">
        <v>20.8103841194435</v>
      </c>
      <c r="F162" s="117" t="n">
        <v>118.39</v>
      </c>
      <c r="I162" s="0"/>
      <c r="J162" s="118" t="n">
        <v>0.790000000000001</v>
      </c>
      <c r="K162" s="119" t="n">
        <v>-48.5162790697652</v>
      </c>
      <c r="Q162" s="136" t="n">
        <v>25.3</v>
      </c>
      <c r="R162" s="122" t="n">
        <v>-13.2</v>
      </c>
      <c r="S162" s="122" t="n">
        <v>7.1</v>
      </c>
      <c r="T162" s="122" t="n">
        <v>27.5</v>
      </c>
      <c r="U162" s="136" t="n">
        <v>7.1</v>
      </c>
      <c r="V162" s="119" t="n">
        <v>24.6</v>
      </c>
      <c r="W162" s="119" t="n">
        <v>7.05055000000001</v>
      </c>
      <c r="AH162" s="123" t="n">
        <v>25</v>
      </c>
      <c r="AI162" s="122" t="n">
        <v>-3.08</v>
      </c>
      <c r="AJ162" s="122" t="n">
        <v>14.98</v>
      </c>
      <c r="AK162" s="122" t="n">
        <v>-16.14</v>
      </c>
      <c r="AL162" s="123" t="n">
        <v>2.65</v>
      </c>
      <c r="AM162" s="123" t="n">
        <v>16.49</v>
      </c>
      <c r="AN162" s="123" t="n">
        <v>-9.64</v>
      </c>
      <c r="BO162" s="130" t="n">
        <v>0.158</v>
      </c>
      <c r="BP162" s="117" t="n">
        <v>-97.3333333333334</v>
      </c>
      <c r="BR162" s="131" t="n">
        <v>0.790000000000001</v>
      </c>
      <c r="BS162" s="132" t="n">
        <v>-48.5162790697652</v>
      </c>
    </row>
    <row r="163" customFormat="false" ht="15" hidden="false" customHeight="false" outlineLevel="0" collapsed="false">
      <c r="E163" s="117" t="n">
        <v>21.1911102816423</v>
      </c>
      <c r="F163" s="117" t="n">
        <v>128.24</v>
      </c>
      <c r="I163" s="0"/>
      <c r="J163" s="118" t="n">
        <v>0.795000000000001</v>
      </c>
      <c r="K163" s="119" t="n">
        <v>-97.9826086956515</v>
      </c>
      <c r="Q163" s="136" t="n">
        <v>25.4</v>
      </c>
      <c r="R163" s="122" t="n">
        <v>-14.1</v>
      </c>
      <c r="S163" s="122" t="n">
        <v>6.3</v>
      </c>
      <c r="T163" s="122" t="n">
        <v>26.7</v>
      </c>
      <c r="U163" s="136" t="n">
        <v>6.3</v>
      </c>
      <c r="V163" s="119" t="n">
        <v>24.7</v>
      </c>
      <c r="W163" s="119" t="n">
        <v>6.25055</v>
      </c>
      <c r="AH163" s="123" t="n">
        <v>25.1</v>
      </c>
      <c r="AI163" s="122" t="n">
        <v>-4.94</v>
      </c>
      <c r="AJ163" s="122" t="n">
        <v>11.09</v>
      </c>
      <c r="AK163" s="122" t="n">
        <v>-16.11</v>
      </c>
      <c r="AL163" s="123" t="n">
        <v>3.3</v>
      </c>
      <c r="AM163" s="123" t="n">
        <v>17.29</v>
      </c>
      <c r="AN163" s="123" t="n">
        <v>-8.95</v>
      </c>
      <c r="BO163" s="130" t="n">
        <v>0.159</v>
      </c>
      <c r="BP163" s="117" t="n">
        <v>-95.3333333333334</v>
      </c>
      <c r="BR163" s="131" t="n">
        <v>0.795000000000001</v>
      </c>
      <c r="BS163" s="132" t="n">
        <v>-97.9826086956515</v>
      </c>
    </row>
    <row r="164" customFormat="false" ht="15" hidden="false" customHeight="false" outlineLevel="0" collapsed="false">
      <c r="E164" s="117" t="n">
        <v>21.534510349508</v>
      </c>
      <c r="F164" s="117" t="n">
        <v>133.22</v>
      </c>
      <c r="I164" s="0"/>
      <c r="J164" s="118" t="n">
        <v>0.800000000000001</v>
      </c>
      <c r="K164" s="119" t="n">
        <v>-82.5333333333341</v>
      </c>
      <c r="Q164" s="136" t="n">
        <v>25.5</v>
      </c>
      <c r="R164" s="122" t="n">
        <v>-15</v>
      </c>
      <c r="S164" s="122" t="n">
        <v>5.5</v>
      </c>
      <c r="T164" s="122" t="n">
        <v>25.9</v>
      </c>
      <c r="U164" s="136" t="n">
        <v>5.5</v>
      </c>
      <c r="V164" s="119" t="n">
        <v>24.8</v>
      </c>
      <c r="W164" s="119" t="n">
        <v>5.45055000000001</v>
      </c>
      <c r="AH164" s="123" t="n">
        <v>25.2</v>
      </c>
      <c r="AI164" s="122" t="n">
        <v>-5.37</v>
      </c>
      <c r="AJ164" s="122" t="n">
        <v>8.49</v>
      </c>
      <c r="AK164" s="122" t="n">
        <v>-15.56</v>
      </c>
      <c r="AL164" s="123" t="n">
        <v>3.9</v>
      </c>
      <c r="AM164" s="123" t="n">
        <v>18.02</v>
      </c>
      <c r="AN164" s="123" t="n">
        <v>-8.33</v>
      </c>
      <c r="BO164" s="130" t="n">
        <v>0.16</v>
      </c>
      <c r="BP164" s="117" t="n">
        <v>-97.3333333333334</v>
      </c>
      <c r="BR164" s="131" t="n">
        <v>0.800000000000001</v>
      </c>
      <c r="BS164" s="132" t="n">
        <v>-82.5333333333341</v>
      </c>
    </row>
    <row r="165" customFormat="false" ht="15" hidden="false" customHeight="false" outlineLevel="0" collapsed="false">
      <c r="E165" s="117" t="n">
        <v>21.8928408551069</v>
      </c>
      <c r="F165" s="117" t="n">
        <v>134.09</v>
      </c>
      <c r="I165" s="0"/>
      <c r="J165" s="118" t="n">
        <v>0.805000000000001</v>
      </c>
      <c r="K165" s="119" t="n">
        <v>-77.2223999999985</v>
      </c>
      <c r="Q165" s="136" t="n">
        <v>25.6</v>
      </c>
      <c r="R165" s="122"/>
      <c r="S165" s="122"/>
      <c r="T165" s="122"/>
      <c r="U165" s="136" t="n">
        <v>-30</v>
      </c>
      <c r="V165" s="119" t="n">
        <v>24.9</v>
      </c>
      <c r="W165" s="119" t="n">
        <v>-22</v>
      </c>
      <c r="AH165" s="123" t="n">
        <v>25.3</v>
      </c>
      <c r="AI165" s="122" t="n">
        <v>-4.31</v>
      </c>
      <c r="AJ165" s="122" t="n">
        <v>7.93</v>
      </c>
      <c r="AK165" s="122" t="n">
        <v>-14.39</v>
      </c>
      <c r="AL165" s="123" t="n">
        <v>4.44</v>
      </c>
      <c r="AM165" s="123" t="n">
        <v>18.65</v>
      </c>
      <c r="AN165" s="123" t="n">
        <v>-7.78</v>
      </c>
      <c r="BO165" s="130" t="n">
        <v>0.161</v>
      </c>
      <c r="BP165" s="117" t="n">
        <v>-94.6666666666667</v>
      </c>
      <c r="BR165" s="131" t="n">
        <v>0.805000000000001</v>
      </c>
      <c r="BS165" s="132" t="n">
        <v>-77.2223999999985</v>
      </c>
    </row>
    <row r="166" customFormat="false" ht="15" hidden="false" customHeight="false" outlineLevel="0" collapsed="false">
      <c r="E166" s="117" t="n">
        <v>22.310893111639</v>
      </c>
      <c r="F166" s="117" t="n">
        <v>129.1</v>
      </c>
      <c r="I166" s="0"/>
      <c r="J166" s="118" t="n">
        <v>0.810000000000001</v>
      </c>
      <c r="K166" s="119" t="n">
        <v>-58.6064516128999</v>
      </c>
      <c r="Q166" s="136" t="n">
        <v>25.7</v>
      </c>
      <c r="R166" s="122" t="n">
        <v>-16.6</v>
      </c>
      <c r="S166" s="122" t="n">
        <v>-7</v>
      </c>
      <c r="T166" s="122" t="n">
        <v>2.5</v>
      </c>
      <c r="U166" s="136" t="n">
        <v>-7</v>
      </c>
      <c r="V166" s="119" t="n">
        <v>25</v>
      </c>
      <c r="W166" s="119" t="n">
        <v>-7.04944999999999</v>
      </c>
      <c r="AH166" s="123" t="n">
        <v>25.4</v>
      </c>
      <c r="AI166" s="122" t="n">
        <v>-1.92</v>
      </c>
      <c r="AJ166" s="122" t="n">
        <v>9.5</v>
      </c>
      <c r="AK166" s="122" t="n">
        <v>-12.41</v>
      </c>
      <c r="AL166" s="123" t="n">
        <v>4.91</v>
      </c>
      <c r="AM166" s="123" t="n">
        <v>19.19</v>
      </c>
      <c r="AN166" s="123" t="n">
        <v>-7.3</v>
      </c>
      <c r="BO166" s="130" t="n">
        <v>0.162</v>
      </c>
      <c r="BP166" s="117" t="n">
        <v>-95.3333333333334</v>
      </c>
      <c r="BR166" s="131" t="n">
        <v>0.810000000000001</v>
      </c>
      <c r="BS166" s="132" t="n">
        <v>-58.6064516128999</v>
      </c>
    </row>
    <row r="167" customFormat="false" ht="15" hidden="false" customHeight="false" outlineLevel="0" collapsed="false">
      <c r="E167" s="117" t="n">
        <v>22.5871062097048</v>
      </c>
      <c r="F167" s="117" t="n">
        <v>121.33</v>
      </c>
      <c r="I167" s="0"/>
      <c r="J167" s="118" t="n">
        <v>0.815000000000001</v>
      </c>
      <c r="K167" s="119" t="n">
        <v>-41.2879668049847</v>
      </c>
      <c r="Q167" s="136" t="n">
        <v>25.8</v>
      </c>
      <c r="R167" s="122" t="n">
        <v>-15.1</v>
      </c>
      <c r="S167" s="122" t="n">
        <v>-5</v>
      </c>
      <c r="T167" s="122" t="n">
        <v>5.1</v>
      </c>
      <c r="U167" s="136" t="n">
        <v>-5</v>
      </c>
      <c r="V167" s="119" t="n">
        <v>25.1</v>
      </c>
      <c r="W167" s="119" t="n">
        <v>-4.99945</v>
      </c>
      <c r="AH167" s="123" t="n">
        <v>25.5</v>
      </c>
      <c r="AI167" s="122" t="n">
        <v>1.73</v>
      </c>
      <c r="AJ167" s="122" t="n">
        <v>12.98</v>
      </c>
      <c r="AK167" s="122" t="n">
        <v>-9.25</v>
      </c>
      <c r="AL167" s="123" t="n">
        <v>5.28</v>
      </c>
      <c r="AM167" s="123" t="n">
        <v>19.63</v>
      </c>
      <c r="AN167" s="123" t="n">
        <v>-6.91</v>
      </c>
      <c r="BO167" s="130" t="n">
        <v>0.163</v>
      </c>
      <c r="BP167" s="117" t="n">
        <v>-98</v>
      </c>
      <c r="BR167" s="131" t="n">
        <v>0.815000000000001</v>
      </c>
      <c r="BS167" s="132" t="n">
        <v>-41.2879668049847</v>
      </c>
    </row>
    <row r="168" customFormat="false" ht="15" hidden="false" customHeight="false" outlineLevel="0" collapsed="false">
      <c r="E168" s="117" t="n">
        <v>22.751341024771</v>
      </c>
      <c r="F168" s="117" t="n">
        <v>104.17</v>
      </c>
      <c r="I168" s="0"/>
      <c r="J168" s="118" t="n">
        <v>0.820000000000001</v>
      </c>
      <c r="K168" s="119" t="n">
        <v>-55.6670366259708</v>
      </c>
      <c r="Q168" s="136" t="n">
        <v>25.9</v>
      </c>
      <c r="R168" s="122" t="n">
        <v>-13.6</v>
      </c>
      <c r="S168" s="122" t="n">
        <v>-2.9</v>
      </c>
      <c r="T168" s="122" t="n">
        <v>7.8</v>
      </c>
      <c r="U168" s="136" t="n">
        <v>-2.9</v>
      </c>
      <c r="V168" s="119" t="n">
        <v>25.2</v>
      </c>
      <c r="W168" s="119" t="n">
        <v>-2.94944999999999</v>
      </c>
      <c r="AH168" s="123" t="n">
        <v>25.6</v>
      </c>
      <c r="AI168" s="122" t="n">
        <v>6.52</v>
      </c>
      <c r="AJ168" s="122" t="n">
        <v>17.89</v>
      </c>
      <c r="AK168" s="122" t="n">
        <v>-4.76</v>
      </c>
      <c r="AL168" s="123" t="n">
        <v>5.56</v>
      </c>
      <c r="AM168" s="123" t="n">
        <v>19.97</v>
      </c>
      <c r="AN168" s="123" t="n">
        <v>-6.59</v>
      </c>
      <c r="BO168" s="130" t="n">
        <v>0.164</v>
      </c>
      <c r="BP168" s="117" t="n">
        <v>-96.6666666666666</v>
      </c>
      <c r="BR168" s="131" t="n">
        <v>0.820000000000001</v>
      </c>
      <c r="BS168" s="132" t="n">
        <v>-55.6670366259708</v>
      </c>
    </row>
    <row r="169" customFormat="false" ht="15" hidden="false" customHeight="false" outlineLevel="0" collapsed="false">
      <c r="E169" s="117" t="n">
        <v>22.833458432304</v>
      </c>
      <c r="F169" s="117" t="n">
        <v>45.04</v>
      </c>
      <c r="I169" s="0"/>
      <c r="J169" s="118" t="n">
        <v>0.825000000000001</v>
      </c>
      <c r="K169" s="119" t="n">
        <v>-52.5593784683681</v>
      </c>
      <c r="Q169" s="136" t="n">
        <v>26</v>
      </c>
      <c r="R169" s="122" t="n">
        <v>-12.1</v>
      </c>
      <c r="S169" s="122" t="n">
        <v>-0.9</v>
      </c>
      <c r="T169" s="122" t="n">
        <v>10.4</v>
      </c>
      <c r="U169" s="136" t="n">
        <v>-0.9</v>
      </c>
      <c r="V169" s="119" t="n">
        <v>25.3</v>
      </c>
      <c r="W169" s="119" t="n">
        <v>-0.899449999999995</v>
      </c>
      <c r="AH169" s="123" t="n">
        <v>25.7</v>
      </c>
      <c r="AI169" s="122" t="n">
        <v>11.88</v>
      </c>
      <c r="AJ169" s="122" t="n">
        <v>23.38</v>
      </c>
      <c r="AK169" s="122" t="n">
        <v>0.46</v>
      </c>
      <c r="AL169" s="123" t="n">
        <v>5.74</v>
      </c>
      <c r="AM169" s="123" t="n">
        <v>20.2</v>
      </c>
      <c r="AN169" s="123" t="n">
        <v>-6.35</v>
      </c>
      <c r="BO169" s="130" t="n">
        <v>0.165</v>
      </c>
      <c r="BP169" s="117" t="n">
        <v>-96.6666666666666</v>
      </c>
      <c r="BR169" s="131" t="n">
        <v>0.825000000000001</v>
      </c>
      <c r="BS169" s="132" t="n">
        <v>-52.5593784683681</v>
      </c>
    </row>
    <row r="170" customFormat="false" ht="15" hidden="false" customHeight="false" outlineLevel="0" collapsed="false">
      <c r="E170" s="117" t="n">
        <v>22.8931801832372</v>
      </c>
      <c r="F170" s="117" t="n">
        <v>35.06</v>
      </c>
      <c r="I170" s="0"/>
      <c r="J170" s="118" t="n">
        <v>0.830000000000001</v>
      </c>
      <c r="K170" s="119" t="n">
        <v>-51.0878048780493</v>
      </c>
      <c r="Q170" s="136" t="n">
        <v>26.1</v>
      </c>
      <c r="R170" s="122" t="n">
        <v>-10.6</v>
      </c>
      <c r="S170" s="122" t="n">
        <v>1.2</v>
      </c>
      <c r="T170" s="122" t="n">
        <v>13.1</v>
      </c>
      <c r="U170" s="136" t="n">
        <v>1.2</v>
      </c>
      <c r="V170" s="119" t="n">
        <v>25.4</v>
      </c>
      <c r="W170" s="119" t="n">
        <v>1.15055000000001</v>
      </c>
      <c r="AH170" s="123" t="n">
        <v>25.8</v>
      </c>
      <c r="AI170" s="122" t="n">
        <v>16.88</v>
      </c>
      <c r="AJ170" s="122" t="n">
        <v>28.54</v>
      </c>
      <c r="AK170" s="122" t="n">
        <v>5.28</v>
      </c>
      <c r="AL170" s="123" t="n">
        <v>5.84</v>
      </c>
      <c r="AM170" s="123" t="n">
        <v>20.34</v>
      </c>
      <c r="AN170" s="123" t="n">
        <v>-6.18</v>
      </c>
      <c r="BO170" s="130" t="n">
        <v>0.166</v>
      </c>
      <c r="BP170" s="117" t="n">
        <v>-83.3333333333334</v>
      </c>
      <c r="BR170" s="131" t="n">
        <v>0.830000000000001</v>
      </c>
      <c r="BS170" s="132" t="n">
        <v>-51.0878048780493</v>
      </c>
    </row>
    <row r="171" customFormat="false" ht="15" hidden="false" customHeight="false" outlineLevel="0" collapsed="false">
      <c r="E171" s="117" t="n">
        <v>23.0275541228368</v>
      </c>
      <c r="F171" s="117" t="n">
        <v>33.28</v>
      </c>
      <c r="I171" s="0"/>
      <c r="J171" s="118" t="n">
        <v>0.835000000000001</v>
      </c>
      <c r="K171" s="119" t="n">
        <v>-48.3928994082828</v>
      </c>
      <c r="Q171" s="136" t="n">
        <v>26.2</v>
      </c>
      <c r="R171" s="122" t="n">
        <v>4</v>
      </c>
      <c r="S171" s="122" t="n">
        <v>15.6</v>
      </c>
      <c r="T171" s="122" t="n">
        <v>27.3</v>
      </c>
      <c r="U171" s="136" t="n">
        <v>15.6</v>
      </c>
      <c r="V171" s="119" t="n">
        <v>25.6</v>
      </c>
      <c r="W171" s="119" t="n">
        <v>15.60045</v>
      </c>
      <c r="AH171" s="123" t="n">
        <v>25.9</v>
      </c>
      <c r="AI171" s="122" t="n">
        <v>20.77</v>
      </c>
      <c r="AJ171" s="122" t="n">
        <v>32.75</v>
      </c>
      <c r="AK171" s="122" t="n">
        <v>8.85</v>
      </c>
      <c r="AL171" s="123" t="n">
        <v>5.86</v>
      </c>
      <c r="AM171" s="123" t="n">
        <v>20.38</v>
      </c>
      <c r="AN171" s="123" t="n">
        <v>-6.07</v>
      </c>
      <c r="BO171" s="130" t="n">
        <v>0.167</v>
      </c>
      <c r="BP171" s="117" t="n">
        <v>-78.6666666666667</v>
      </c>
      <c r="BR171" s="131" t="n">
        <v>0.835000000000001</v>
      </c>
      <c r="BS171" s="132" t="n">
        <v>-48.3928994082828</v>
      </c>
    </row>
    <row r="172" customFormat="false" ht="15" hidden="false" customHeight="false" outlineLevel="0" collapsed="false">
      <c r="E172" s="117" t="n">
        <v>23.1395324058364</v>
      </c>
      <c r="F172" s="117" t="n">
        <v>39.53</v>
      </c>
      <c r="I172" s="0"/>
      <c r="J172" s="118" t="n">
        <v>0.840000000000001</v>
      </c>
      <c r="K172" s="119" t="n">
        <v>-27.5770114942514</v>
      </c>
      <c r="Q172" s="136" t="n">
        <v>26.3</v>
      </c>
      <c r="R172" s="122" t="n">
        <v>18.6</v>
      </c>
      <c r="S172" s="122" t="n">
        <v>30.1</v>
      </c>
      <c r="T172" s="122" t="n">
        <v>41.6</v>
      </c>
      <c r="U172" s="136" t="n">
        <v>30.1</v>
      </c>
      <c r="V172" s="119" t="n">
        <v>25.7</v>
      </c>
      <c r="W172" s="119" t="n">
        <v>30.05055</v>
      </c>
      <c r="AH172" s="123" t="n">
        <v>26</v>
      </c>
      <c r="AI172" s="122" t="n">
        <v>23.14</v>
      </c>
      <c r="AJ172" s="122" t="n">
        <v>35.58</v>
      </c>
      <c r="AK172" s="122" t="n">
        <v>10.75</v>
      </c>
      <c r="AL172" s="123" t="n">
        <v>5.83</v>
      </c>
      <c r="AM172" s="123" t="n">
        <v>20.35</v>
      </c>
      <c r="AN172" s="123" t="n">
        <v>-6.02</v>
      </c>
      <c r="BO172" s="130" t="n">
        <v>0.168</v>
      </c>
      <c r="BP172" s="117" t="n">
        <v>-83.3333333333334</v>
      </c>
      <c r="BR172" s="131" t="n">
        <v>0.840000000000001</v>
      </c>
      <c r="BS172" s="132" t="n">
        <v>-27.5770114942514</v>
      </c>
    </row>
    <row r="173" customFormat="false" ht="15" hidden="false" customHeight="false" outlineLevel="0" collapsed="false">
      <c r="E173" s="117" t="n">
        <v>23.2204805622217</v>
      </c>
      <c r="F173" s="117" t="n">
        <v>71.45</v>
      </c>
      <c r="I173" s="0"/>
      <c r="J173" s="118" t="n">
        <v>0.845000000000001</v>
      </c>
      <c r="K173" s="119" t="n">
        <v>-24.3428571428579</v>
      </c>
      <c r="Q173" s="136" t="n">
        <v>26.4</v>
      </c>
      <c r="R173" s="122" t="n">
        <v>17.5</v>
      </c>
      <c r="S173" s="122" t="n">
        <v>28.1</v>
      </c>
      <c r="T173" s="122" t="n">
        <v>38.8</v>
      </c>
      <c r="U173" s="136" t="n">
        <v>28.1</v>
      </c>
      <c r="V173" s="119" t="n">
        <v>25.8</v>
      </c>
      <c r="W173" s="119" t="n">
        <v>28.05055</v>
      </c>
      <c r="AH173" s="123" t="n">
        <v>26.1</v>
      </c>
      <c r="AI173" s="122" t="n">
        <v>23.88</v>
      </c>
      <c r="AJ173" s="122" t="n">
        <v>36.86</v>
      </c>
      <c r="AK173" s="122" t="n">
        <v>10.95</v>
      </c>
      <c r="AL173" s="123" t="n">
        <v>5.78</v>
      </c>
      <c r="AM173" s="123" t="n">
        <v>20.26</v>
      </c>
      <c r="AN173" s="123" t="n">
        <v>-6</v>
      </c>
      <c r="BO173" s="130" t="n">
        <v>0.169</v>
      </c>
      <c r="BP173" s="117" t="n">
        <v>-84.6666666666667</v>
      </c>
      <c r="BR173" s="131" t="n">
        <v>0.845000000000001</v>
      </c>
      <c r="BS173" s="132" t="n">
        <v>-24.3428571428579</v>
      </c>
    </row>
    <row r="174" customFormat="false" ht="15" hidden="false" customHeight="false" outlineLevel="0" collapsed="false">
      <c r="E174" s="117" t="n">
        <v>23.2310038225518</v>
      </c>
      <c r="F174" s="117" t="n">
        <v>80.86</v>
      </c>
      <c r="I174" s="0"/>
      <c r="J174" s="118" t="n">
        <v>0.850000000000001</v>
      </c>
      <c r="K174" s="119" t="n">
        <v>-36.2171428571462</v>
      </c>
      <c r="Q174" s="136" t="n">
        <v>26.5</v>
      </c>
      <c r="R174" s="122" t="n">
        <v>-4</v>
      </c>
      <c r="S174" s="122" t="n">
        <v>7.7</v>
      </c>
      <c r="T174" s="122" t="n">
        <v>19.5</v>
      </c>
      <c r="U174" s="136" t="n">
        <v>7.7</v>
      </c>
      <c r="V174" s="119" t="n">
        <v>25.9</v>
      </c>
      <c r="W174" s="119" t="n">
        <v>7.65055000000001</v>
      </c>
      <c r="AH174" s="123" t="n">
        <v>26.2</v>
      </c>
      <c r="AI174" s="122" t="n">
        <v>22.63</v>
      </c>
      <c r="AJ174" s="122" t="n">
        <v>36.15</v>
      </c>
      <c r="AK174" s="122" t="n">
        <v>9.32</v>
      </c>
      <c r="AL174" s="123" t="n">
        <v>5.73</v>
      </c>
      <c r="AM174" s="123" t="n">
        <v>20.15</v>
      </c>
      <c r="AN174" s="123" t="n">
        <v>-6</v>
      </c>
      <c r="BO174" s="130" t="n">
        <v>0.17</v>
      </c>
      <c r="BP174" s="117" t="n">
        <v>-84.6666666666667</v>
      </c>
      <c r="BR174" s="131" t="n">
        <v>0.850000000000001</v>
      </c>
      <c r="BS174" s="132" t="n">
        <v>-36.2171428571462</v>
      </c>
    </row>
    <row r="175" customFormat="false" ht="15" hidden="false" customHeight="false" outlineLevel="0" collapsed="false">
      <c r="E175" s="117" t="n">
        <v>23.4098992481633</v>
      </c>
      <c r="F175" s="117" t="n">
        <v>85.26</v>
      </c>
      <c r="I175" s="0"/>
      <c r="J175" s="118" t="n">
        <v>0.855000000000001</v>
      </c>
      <c r="K175" s="119" t="n">
        <v>-33.0241042345194</v>
      </c>
      <c r="Q175" s="136" t="n">
        <v>26.6</v>
      </c>
      <c r="R175" s="122" t="n">
        <v>23.3</v>
      </c>
      <c r="S175" s="122" t="n">
        <v>43.8</v>
      </c>
      <c r="T175" s="122" t="n">
        <v>64.3</v>
      </c>
      <c r="U175" s="136" t="n">
        <v>43.8</v>
      </c>
      <c r="V175" s="119" t="n">
        <v>26</v>
      </c>
      <c r="W175" s="119" t="n">
        <v>43.75055</v>
      </c>
      <c r="AH175" s="123" t="n">
        <v>26.3</v>
      </c>
      <c r="AI175" s="122" t="n">
        <v>18.72</v>
      </c>
      <c r="AJ175" s="122" t="n">
        <v>32.81</v>
      </c>
      <c r="AK175" s="122" t="n">
        <v>5.33</v>
      </c>
      <c r="AL175" s="123" t="n">
        <v>5.7</v>
      </c>
      <c r="AM175" s="123" t="n">
        <v>20.04</v>
      </c>
      <c r="AN175" s="123" t="n">
        <v>-6.02</v>
      </c>
      <c r="BO175" s="130" t="n">
        <v>0.171</v>
      </c>
      <c r="BP175" s="117" t="n">
        <v>-86.6666666666667</v>
      </c>
      <c r="BR175" s="131" t="n">
        <v>0.855000000000001</v>
      </c>
      <c r="BS175" s="132" t="n">
        <v>-33.0241042345194</v>
      </c>
    </row>
    <row r="176" customFormat="false" ht="15" hidden="false" customHeight="false" outlineLevel="0" collapsed="false">
      <c r="E176" s="117" t="n">
        <v>23.5993179341049</v>
      </c>
      <c r="F176" s="117" t="n">
        <v>84.25</v>
      </c>
      <c r="I176" s="0"/>
      <c r="J176" s="118" t="n">
        <v>0.860000000000001</v>
      </c>
      <c r="K176" s="119" t="n">
        <v>-19.3454545454587</v>
      </c>
      <c r="Q176" s="136" t="n">
        <v>26.7</v>
      </c>
      <c r="R176" s="122" t="n">
        <v>18.9</v>
      </c>
      <c r="S176" s="122" t="n">
        <v>23.4</v>
      </c>
      <c r="T176" s="122" t="n">
        <v>27.8</v>
      </c>
      <c r="U176" s="136" t="n">
        <v>23.4</v>
      </c>
      <c r="V176" s="119" t="n">
        <v>26.1</v>
      </c>
      <c r="W176" s="119" t="n">
        <v>23.35055</v>
      </c>
      <c r="AH176" s="123" t="n">
        <v>26.4</v>
      </c>
      <c r="AI176" s="122" t="n">
        <v>12.54</v>
      </c>
      <c r="AJ176" s="122" t="n">
        <v>27.26</v>
      </c>
      <c r="AK176" s="122" t="n">
        <v>-0.69</v>
      </c>
      <c r="AL176" s="123" t="n">
        <v>5.69</v>
      </c>
      <c r="AM176" s="123" t="n">
        <v>19.94</v>
      </c>
      <c r="AN176" s="123" t="n">
        <v>-6.03</v>
      </c>
      <c r="BO176" s="130" t="n">
        <v>0.172</v>
      </c>
      <c r="BP176" s="117" t="n">
        <v>-82</v>
      </c>
      <c r="BR176" s="131" t="n">
        <v>0.860000000000001</v>
      </c>
      <c r="BS176" s="132" t="n">
        <v>-19.3454545454587</v>
      </c>
    </row>
    <row r="177" customFormat="false" ht="15" hidden="false" customHeight="false" outlineLevel="0" collapsed="false">
      <c r="E177" s="117" t="n">
        <v>23.7150737977359</v>
      </c>
      <c r="F177" s="117" t="n">
        <v>75.68</v>
      </c>
      <c r="I177" s="0"/>
      <c r="J177" s="118" t="n">
        <v>0.865000000000001</v>
      </c>
      <c r="K177" s="119" t="n">
        <v>-61.6412371134081</v>
      </c>
      <c r="Q177" s="136" t="n">
        <v>26.8</v>
      </c>
      <c r="R177" s="122" t="n">
        <v>-12.9</v>
      </c>
      <c r="S177" s="122" t="n">
        <v>7.5</v>
      </c>
      <c r="T177" s="122" t="n">
        <v>27.8</v>
      </c>
      <c r="U177" s="136" t="n">
        <v>7.5</v>
      </c>
      <c r="V177" s="119" t="n">
        <v>26.2</v>
      </c>
      <c r="W177" s="119" t="n">
        <v>7.45055000000001</v>
      </c>
      <c r="AH177" s="123" t="n">
        <v>26.5</v>
      </c>
      <c r="AI177" s="122" t="n">
        <v>5.72</v>
      </c>
      <c r="AJ177" s="122" t="n">
        <v>20.82</v>
      </c>
      <c r="AK177" s="122" t="n">
        <v>-7</v>
      </c>
      <c r="AL177" s="123" t="n">
        <v>5.73</v>
      </c>
      <c r="AM177" s="123" t="n">
        <v>19.88</v>
      </c>
      <c r="AN177" s="123" t="n">
        <v>-6.04</v>
      </c>
      <c r="BO177" s="130" t="n">
        <v>0.173</v>
      </c>
      <c r="BP177" s="117" t="n">
        <v>-76.6666666666667</v>
      </c>
      <c r="BR177" s="131" t="n">
        <v>0.865000000000001</v>
      </c>
      <c r="BS177" s="132" t="n">
        <v>-61.6412371134081</v>
      </c>
    </row>
    <row r="178" customFormat="false" ht="15" hidden="false" customHeight="false" outlineLevel="0" collapsed="false">
      <c r="E178" s="117" t="n">
        <v>23.7887366200465</v>
      </c>
      <c r="F178" s="117" t="n">
        <v>61.37</v>
      </c>
      <c r="I178" s="0"/>
      <c r="J178" s="118" t="n">
        <v>0.870000000000001</v>
      </c>
      <c r="K178" s="119" t="n">
        <v>-83.6408163265304</v>
      </c>
      <c r="Q178" s="136" t="n">
        <v>26.9</v>
      </c>
      <c r="R178" s="122" t="n">
        <v>-20.1</v>
      </c>
      <c r="S178" s="122" t="n">
        <v>-9.6</v>
      </c>
      <c r="T178" s="122" t="n">
        <v>0.9</v>
      </c>
      <c r="U178" s="136" t="n">
        <v>-9.6</v>
      </c>
      <c r="V178" s="119" t="n">
        <v>26.3</v>
      </c>
      <c r="W178" s="119" t="n">
        <v>-9.64944999999999</v>
      </c>
      <c r="AH178" s="123" t="n">
        <v>26.6</v>
      </c>
      <c r="AI178" s="122" t="n">
        <v>0.38</v>
      </c>
      <c r="AJ178" s="122" t="n">
        <v>15.3</v>
      </c>
      <c r="AK178" s="122" t="n">
        <v>-11.6</v>
      </c>
      <c r="AL178" s="123" t="n">
        <v>5.79</v>
      </c>
      <c r="AM178" s="123" t="n">
        <v>19.86</v>
      </c>
      <c r="AN178" s="123" t="n">
        <v>-6.03</v>
      </c>
      <c r="BO178" s="130" t="n">
        <v>0.174</v>
      </c>
      <c r="BP178" s="117" t="n">
        <v>-70</v>
      </c>
      <c r="BR178" s="131" t="n">
        <v>0.870000000000001</v>
      </c>
      <c r="BS178" s="132" t="n">
        <v>-83.6408163265304</v>
      </c>
    </row>
    <row r="179" customFormat="false" ht="15" hidden="false" customHeight="false" outlineLevel="0" collapsed="false">
      <c r="E179" s="117" t="n">
        <v>23.7887366200465</v>
      </c>
      <c r="F179" s="117" t="n">
        <v>53.36</v>
      </c>
      <c r="I179" s="0"/>
      <c r="J179" s="118" t="n">
        <v>0.875000000000001</v>
      </c>
      <c r="K179" s="119" t="n">
        <v>-109.333333333337</v>
      </c>
      <c r="Q179" s="136" t="n">
        <v>27</v>
      </c>
      <c r="R179" s="122"/>
      <c r="S179" s="122"/>
      <c r="T179" s="122"/>
      <c r="U179" s="136" t="n">
        <v>-35</v>
      </c>
      <c r="V179" s="119" t="n">
        <v>26.5</v>
      </c>
      <c r="W179" s="119" t="n">
        <v>-22</v>
      </c>
      <c r="AH179" s="123" t="n">
        <v>26.7</v>
      </c>
      <c r="AI179" s="122" t="n">
        <v>-1.57</v>
      </c>
      <c r="AJ179" s="122" t="n">
        <v>12.7</v>
      </c>
      <c r="AK179" s="122" t="n">
        <v>-13.03</v>
      </c>
      <c r="AL179" s="123" t="n">
        <v>5.88</v>
      </c>
      <c r="AM179" s="123" t="n">
        <v>19.89</v>
      </c>
      <c r="AN179" s="123" t="n">
        <v>-6.03</v>
      </c>
      <c r="BO179" s="130" t="n">
        <v>0.175</v>
      </c>
      <c r="BP179" s="117" t="n">
        <v>-72.6666666666667</v>
      </c>
      <c r="BR179" s="131" t="n">
        <v>0.875000000000001</v>
      </c>
      <c r="BS179" s="132" t="n">
        <v>-109.333333333337</v>
      </c>
    </row>
    <row r="180" customFormat="false" ht="15" hidden="false" customHeight="false" outlineLevel="0" collapsed="false">
      <c r="E180" s="117" t="n">
        <v>23.9992018266483</v>
      </c>
      <c r="F180" s="117" t="n">
        <v>47.36</v>
      </c>
      <c r="I180" s="0"/>
      <c r="J180" s="118" t="n">
        <v>0.880000000000001</v>
      </c>
      <c r="K180" s="119" t="n">
        <v>-106.909090909093</v>
      </c>
      <c r="Q180" s="136" t="n">
        <v>27.1</v>
      </c>
      <c r="R180" s="122" t="n">
        <v>-1.6</v>
      </c>
      <c r="S180" s="122" t="n">
        <v>2.8</v>
      </c>
      <c r="T180" s="122" t="n">
        <v>7.2</v>
      </c>
      <c r="U180" s="136" t="n">
        <v>2.8</v>
      </c>
      <c r="V180" s="119" t="n">
        <v>26.6</v>
      </c>
      <c r="W180" s="119" t="n">
        <v>2.75055</v>
      </c>
      <c r="AH180" s="123" t="n">
        <v>26.8</v>
      </c>
      <c r="AI180" s="122" t="n">
        <v>0.19</v>
      </c>
      <c r="AJ180" s="122" t="n">
        <v>13.85</v>
      </c>
      <c r="AK180" s="122" t="n">
        <v>-11.36</v>
      </c>
      <c r="AL180" s="123" t="n">
        <v>5.98</v>
      </c>
      <c r="AM180" s="123" t="n">
        <v>19.96</v>
      </c>
      <c r="AN180" s="123" t="n">
        <v>-6.02</v>
      </c>
      <c r="BO180" s="130" t="n">
        <v>0.176</v>
      </c>
      <c r="BP180" s="117" t="n">
        <v>-77.3333333333333</v>
      </c>
      <c r="BR180" s="131" t="n">
        <v>0.880000000000001</v>
      </c>
      <c r="BS180" s="132" t="n">
        <v>-106.909090909093</v>
      </c>
    </row>
    <row r="181" customFormat="false" ht="15" hidden="false" customHeight="false" outlineLevel="0" collapsed="false">
      <c r="E181" s="117" t="n">
        <v>24.19914377292</v>
      </c>
      <c r="F181" s="117" t="n">
        <v>54.24</v>
      </c>
      <c r="I181" s="0"/>
      <c r="J181" s="118" t="n">
        <v>0.885000000000001</v>
      </c>
      <c r="K181" s="119" t="n">
        <v>-93.6533333333286</v>
      </c>
      <c r="Q181" s="136" t="n">
        <v>27.2</v>
      </c>
      <c r="R181" s="122" t="n">
        <v>-13.8</v>
      </c>
      <c r="S181" s="122" t="n">
        <v>-5.5</v>
      </c>
      <c r="T181" s="122" t="n">
        <v>2.9</v>
      </c>
      <c r="U181" s="136" t="n">
        <v>-5.5</v>
      </c>
      <c r="V181" s="119" t="n">
        <v>26.7</v>
      </c>
      <c r="W181" s="119" t="n">
        <v>-5.54944999999999</v>
      </c>
      <c r="AH181" s="123" t="n">
        <v>26.9</v>
      </c>
      <c r="AI181" s="122" t="n">
        <v>4.41</v>
      </c>
      <c r="AJ181" s="122" t="n">
        <v>18.2</v>
      </c>
      <c r="AK181" s="122" t="n">
        <v>-8.17</v>
      </c>
      <c r="AL181" s="123" t="n">
        <v>6.09</v>
      </c>
      <c r="AM181" s="123" t="n">
        <v>20.07</v>
      </c>
      <c r="AN181" s="123" t="n">
        <v>-6.01</v>
      </c>
      <c r="BO181" s="130" t="n">
        <v>0.177</v>
      </c>
      <c r="BP181" s="117" t="n">
        <v>-82</v>
      </c>
      <c r="BR181" s="131" t="n">
        <v>0.885000000000001</v>
      </c>
      <c r="BS181" s="132" t="n">
        <v>-93.6533333333286</v>
      </c>
    </row>
    <row r="182" customFormat="false" ht="15" hidden="false" customHeight="false" outlineLevel="0" collapsed="false">
      <c r="E182" s="117" t="n">
        <v>24.3569926778713</v>
      </c>
      <c r="F182" s="117" t="n">
        <v>69.37</v>
      </c>
      <c r="I182" s="0"/>
      <c r="J182" s="118" t="n">
        <v>0.890000000000001</v>
      </c>
      <c r="K182" s="119" t="n">
        <v>-90.1289256198341</v>
      </c>
      <c r="Q182" s="136" t="n">
        <v>27.3</v>
      </c>
      <c r="R182" s="122" t="n">
        <v>2.2</v>
      </c>
      <c r="S182" s="122" t="n">
        <v>22.8</v>
      </c>
      <c r="T182" s="122" t="n">
        <v>43.5</v>
      </c>
      <c r="U182" s="136" t="n">
        <v>22.8</v>
      </c>
      <c r="V182" s="119" t="n">
        <v>26.8</v>
      </c>
      <c r="W182" s="119" t="n">
        <v>22.75055</v>
      </c>
      <c r="AH182" s="123" t="n">
        <v>27</v>
      </c>
      <c r="AI182" s="122" t="n">
        <v>9.08</v>
      </c>
      <c r="AJ182" s="122" t="n">
        <v>23.78</v>
      </c>
      <c r="AK182" s="122" t="n">
        <v>-5.12</v>
      </c>
      <c r="AL182" s="123" t="n">
        <v>6.18</v>
      </c>
      <c r="AM182" s="123" t="n">
        <v>20.18</v>
      </c>
      <c r="AN182" s="123" t="n">
        <v>-6.02</v>
      </c>
      <c r="BO182" s="130" t="n">
        <v>0.178</v>
      </c>
      <c r="BP182" s="117" t="n">
        <v>-80.6666666666667</v>
      </c>
      <c r="BR182" s="131" t="n">
        <v>0.890000000000001</v>
      </c>
      <c r="BS182" s="132" t="n">
        <v>-90.1289256198341</v>
      </c>
    </row>
    <row r="183" customFormat="false" ht="15" hidden="false" customHeight="false" outlineLevel="0" collapsed="false">
      <c r="E183" s="117" t="n">
        <v>24.5350627104844</v>
      </c>
      <c r="F183" s="117" t="n">
        <v>77.24</v>
      </c>
      <c r="I183" s="0"/>
      <c r="J183" s="118" t="n">
        <v>0.895000000000001</v>
      </c>
      <c r="K183" s="119" t="n">
        <v>-84.2644628099177</v>
      </c>
      <c r="Q183" s="136" t="n">
        <v>27.4</v>
      </c>
      <c r="R183" s="122" t="n">
        <v>0.6</v>
      </c>
      <c r="S183" s="122" t="n">
        <v>21.1</v>
      </c>
      <c r="T183" s="122" t="n">
        <v>41.6</v>
      </c>
      <c r="U183" s="136" t="n">
        <v>21.1</v>
      </c>
      <c r="V183" s="119" t="n">
        <v>26.9</v>
      </c>
      <c r="W183" s="119" t="n">
        <v>21.05055</v>
      </c>
      <c r="AH183" s="123" t="n">
        <v>27.1</v>
      </c>
      <c r="AI183" s="122" t="n">
        <v>11.83</v>
      </c>
      <c r="AJ183" s="122" t="n">
        <v>27.42</v>
      </c>
      <c r="AK183" s="122" t="n">
        <v>-3.62</v>
      </c>
      <c r="AL183" s="123" t="n">
        <v>6.25</v>
      </c>
      <c r="AM183" s="123" t="n">
        <v>20.28</v>
      </c>
      <c r="AN183" s="123" t="n">
        <v>-6.05</v>
      </c>
      <c r="BO183" s="130" t="n">
        <v>0.179</v>
      </c>
      <c r="BP183" s="117" t="n">
        <v>-83.3333333333334</v>
      </c>
      <c r="BR183" s="131" t="n">
        <v>0.895000000000001</v>
      </c>
      <c r="BS183" s="132" t="n">
        <v>-84.2644628099177</v>
      </c>
    </row>
    <row r="184" customFormat="false" ht="15" hidden="false" customHeight="false" outlineLevel="0" collapsed="false">
      <c r="E184" s="117" t="n">
        <v>24.8478149547471</v>
      </c>
      <c r="F184" s="117" t="n">
        <v>80.86</v>
      </c>
      <c r="I184" s="0"/>
      <c r="J184" s="118" t="n">
        <v>0.900000000000001</v>
      </c>
      <c r="K184" s="119" t="n">
        <v>-64.2329113924084</v>
      </c>
      <c r="Q184" s="136" t="n">
        <v>27.5</v>
      </c>
      <c r="R184" s="122" t="n">
        <v>2.4</v>
      </c>
      <c r="S184" s="122" t="n">
        <v>19.4</v>
      </c>
      <c r="T184" s="122" t="n">
        <v>36.4</v>
      </c>
      <c r="U184" s="136" t="n">
        <v>19.4</v>
      </c>
      <c r="V184" s="119" t="n">
        <v>27</v>
      </c>
      <c r="W184" s="119" t="n">
        <v>19.35055</v>
      </c>
      <c r="AH184" s="123" t="n">
        <v>27.2</v>
      </c>
      <c r="AI184" s="122" t="n">
        <v>10.96</v>
      </c>
      <c r="AJ184" s="122" t="n">
        <v>26.53</v>
      </c>
      <c r="AK184" s="122" t="n">
        <v>-4.58</v>
      </c>
      <c r="AL184" s="123" t="n">
        <v>6.29</v>
      </c>
      <c r="AM184" s="123" t="n">
        <v>20.36</v>
      </c>
      <c r="AN184" s="123" t="n">
        <v>-6.1</v>
      </c>
      <c r="BO184" s="130" t="n">
        <v>0.18</v>
      </c>
      <c r="BP184" s="117" t="n">
        <v>-77.3333333333333</v>
      </c>
      <c r="BR184" s="131" t="n">
        <v>0.900000000000001</v>
      </c>
      <c r="BS184" s="132" t="n">
        <v>-64.2329113924084</v>
      </c>
    </row>
    <row r="185" customFormat="false" ht="15" hidden="false" customHeight="false" outlineLevel="0" collapsed="false">
      <c r="E185" s="117" t="n">
        <v>25.1605671990097</v>
      </c>
      <c r="F185" s="117" t="n">
        <v>80.81</v>
      </c>
      <c r="I185" s="0"/>
      <c r="J185" s="118" t="n">
        <v>0.905000000000001</v>
      </c>
      <c r="K185" s="119" t="n">
        <v>-60.2875816993484</v>
      </c>
      <c r="Q185" s="136" t="n">
        <v>27.6</v>
      </c>
      <c r="R185" s="122" t="n">
        <v>-11.7</v>
      </c>
      <c r="S185" s="122" t="n">
        <v>0.3</v>
      </c>
      <c r="T185" s="122" t="n">
        <v>12.3</v>
      </c>
      <c r="U185" s="136" t="n">
        <v>0.3</v>
      </c>
      <c r="V185" s="119" t="n">
        <v>27.1</v>
      </c>
      <c r="W185" s="119" t="n">
        <v>0.300550000000008</v>
      </c>
      <c r="AH185" s="123" t="n">
        <v>27.3</v>
      </c>
      <c r="AI185" s="122" t="n">
        <v>6.31</v>
      </c>
      <c r="AJ185" s="122" t="n">
        <v>20.59</v>
      </c>
      <c r="AK185" s="122" t="n">
        <v>-7.96</v>
      </c>
      <c r="AL185" s="123" t="n">
        <v>6.28</v>
      </c>
      <c r="AM185" s="123" t="n">
        <v>20.4</v>
      </c>
      <c r="AN185" s="123" t="n">
        <v>-6.18</v>
      </c>
      <c r="BO185" s="130" t="n">
        <v>0.181</v>
      </c>
      <c r="BP185" s="117" t="n">
        <v>-82</v>
      </c>
      <c r="BR185" s="131" t="n">
        <v>0.905000000000001</v>
      </c>
      <c r="BS185" s="132" t="n">
        <v>-60.2875816993484</v>
      </c>
    </row>
    <row r="186" customFormat="false" ht="15" hidden="false" customHeight="false" outlineLevel="0" collapsed="false">
      <c r="E186" s="117" t="n">
        <v>25.4357891739608</v>
      </c>
      <c r="F186" s="117" t="n">
        <v>76.43</v>
      </c>
      <c r="I186" s="0"/>
      <c r="J186" s="118" t="n">
        <v>0.910000000000001</v>
      </c>
      <c r="K186" s="119" t="n">
        <v>-74.5989847715756</v>
      </c>
      <c r="Q186" s="136" t="n">
        <v>27.7</v>
      </c>
      <c r="R186" s="122" t="n">
        <v>-25.7</v>
      </c>
      <c r="S186" s="122" t="n">
        <v>-18.7</v>
      </c>
      <c r="T186" s="122" t="n">
        <v>-11.8</v>
      </c>
      <c r="U186" s="136" t="n">
        <v>-18.7</v>
      </c>
      <c r="V186" s="119" t="n">
        <v>27.2</v>
      </c>
      <c r="W186" s="119" t="n">
        <v>-18.74945</v>
      </c>
      <c r="AH186" s="123" t="n">
        <v>27.4</v>
      </c>
      <c r="AI186" s="122" t="n">
        <v>-0.87</v>
      </c>
      <c r="AJ186" s="122" t="n">
        <v>11.41</v>
      </c>
      <c r="AK186" s="122" t="n">
        <v>-12.99</v>
      </c>
      <c r="AL186" s="123" t="n">
        <v>6.21</v>
      </c>
      <c r="AM186" s="123" t="n">
        <v>20.39</v>
      </c>
      <c r="AN186" s="123" t="n">
        <v>-6.29</v>
      </c>
      <c r="BO186" s="130" t="n">
        <v>0.182</v>
      </c>
      <c r="BP186" s="117" t="n">
        <v>-83.3333333333334</v>
      </c>
      <c r="BR186" s="131" t="n">
        <v>0.910000000000001</v>
      </c>
      <c r="BS186" s="132" t="n">
        <v>-74.5989847715756</v>
      </c>
    </row>
    <row r="187" customFormat="false" ht="15" hidden="false" customHeight="false" outlineLevel="0" collapsed="false">
      <c r="E187" s="117" t="n">
        <v>25.6734808796004</v>
      </c>
      <c r="F187" s="117" t="n">
        <v>66.96</v>
      </c>
      <c r="I187" s="0"/>
      <c r="J187" s="118" t="n">
        <v>0.915000000000001</v>
      </c>
      <c r="K187" s="119" t="n">
        <v>-89.0841530054627</v>
      </c>
      <c r="Q187" s="136" t="n">
        <v>27.8</v>
      </c>
      <c r="R187" s="122" t="n">
        <v>-26.2</v>
      </c>
      <c r="S187" s="122" t="n">
        <v>-19.4</v>
      </c>
      <c r="T187" s="122" t="n">
        <v>-12.6</v>
      </c>
      <c r="U187" s="136" t="n">
        <v>-19.4</v>
      </c>
      <c r="V187" s="119" t="n">
        <v>27.4</v>
      </c>
      <c r="W187" s="119" t="n">
        <v>-19.44945</v>
      </c>
      <c r="AH187" s="123" t="n">
        <v>27.5</v>
      </c>
      <c r="AI187" s="122" t="n">
        <v>-8.33</v>
      </c>
      <c r="AJ187" s="122" t="n">
        <v>2.46</v>
      </c>
      <c r="AK187" s="122" t="n">
        <v>-18.46</v>
      </c>
      <c r="AL187" s="123" t="n">
        <v>6.08</v>
      </c>
      <c r="AM187" s="123" t="n">
        <v>20.33</v>
      </c>
      <c r="AN187" s="123" t="n">
        <v>-6.41</v>
      </c>
      <c r="BO187" s="130" t="n">
        <v>0.183</v>
      </c>
      <c r="BP187" s="117" t="n">
        <v>-76</v>
      </c>
      <c r="BR187" s="131" t="n">
        <v>0.915000000000001</v>
      </c>
      <c r="BS187" s="132" t="n">
        <v>-89.0841530054627</v>
      </c>
    </row>
    <row r="188" customFormat="false" ht="15" hidden="false" customHeight="false" outlineLevel="0" collapsed="false">
      <c r="E188" s="117" t="n">
        <v>25.9987432136335</v>
      </c>
      <c r="F188" s="117" t="n">
        <v>36.7</v>
      </c>
      <c r="I188" s="0"/>
      <c r="J188" s="118" t="n">
        <v>0.920000000000001</v>
      </c>
      <c r="K188" s="119" t="n">
        <v>-66.7651006711408</v>
      </c>
      <c r="Q188" s="136" t="n">
        <v>27.9</v>
      </c>
      <c r="R188" s="122" t="n">
        <v>-26.8</v>
      </c>
      <c r="S188" s="122" t="n">
        <v>-21.4</v>
      </c>
      <c r="T188" s="122" t="n">
        <v>-16.1</v>
      </c>
      <c r="U188" s="136" t="n">
        <v>-21.4</v>
      </c>
      <c r="V188" s="119" t="n">
        <v>27.5</v>
      </c>
      <c r="W188" s="119" t="n">
        <v>-21.44945</v>
      </c>
      <c r="AH188" s="123" t="n">
        <v>27.6</v>
      </c>
      <c r="AI188" s="122" t="n">
        <v>-13.94</v>
      </c>
      <c r="AJ188" s="122" t="n">
        <v>-3.05</v>
      </c>
      <c r="AK188" s="122" t="n">
        <v>-23.01</v>
      </c>
      <c r="AL188" s="123" t="n">
        <v>5.9</v>
      </c>
      <c r="AM188" s="123" t="n">
        <v>20.22</v>
      </c>
      <c r="AN188" s="123" t="n">
        <v>-6.55</v>
      </c>
      <c r="BO188" s="130" t="n">
        <v>0.184</v>
      </c>
      <c r="BP188" s="117" t="n">
        <v>-78</v>
      </c>
      <c r="BR188" s="131" t="n">
        <v>0.920000000000001</v>
      </c>
      <c r="BS188" s="132" t="n">
        <v>-66.7651006711408</v>
      </c>
    </row>
    <row r="189" customFormat="false" ht="15" hidden="false" customHeight="false" outlineLevel="0" collapsed="false">
      <c r="E189" s="117" t="n">
        <v>26.0988239317975</v>
      </c>
      <c r="F189" s="117" t="n">
        <v>31.49</v>
      </c>
      <c r="I189" s="0"/>
      <c r="J189" s="118" t="n">
        <v>0.925000000000001</v>
      </c>
      <c r="K189" s="119" t="n">
        <v>-51.5048593350357</v>
      </c>
      <c r="Q189" s="136" t="n">
        <v>28</v>
      </c>
      <c r="R189" s="122"/>
      <c r="S189" s="122"/>
      <c r="T189" s="122"/>
      <c r="U189" s="136" t="n">
        <v>-36</v>
      </c>
      <c r="V189" s="119" t="n">
        <v>27.6</v>
      </c>
      <c r="W189" s="119" t="n">
        <v>-30</v>
      </c>
      <c r="AH189" s="123" t="n">
        <v>27.7</v>
      </c>
      <c r="AI189" s="122" t="n">
        <v>-16.33</v>
      </c>
      <c r="AJ189" s="122" t="n">
        <v>-3.58</v>
      </c>
      <c r="AK189" s="122" t="n">
        <v>-25.37</v>
      </c>
      <c r="AL189" s="123" t="n">
        <v>5.68</v>
      </c>
      <c r="AM189" s="123" t="n">
        <v>20.06</v>
      </c>
      <c r="AN189" s="123" t="n">
        <v>-6.69</v>
      </c>
      <c r="BO189" s="130" t="n">
        <v>0.185</v>
      </c>
      <c r="BP189" s="117" t="n">
        <v>-90.6666666666667</v>
      </c>
      <c r="BR189" s="131" t="n">
        <v>0.925000000000001</v>
      </c>
      <c r="BS189" s="132" t="n">
        <v>-51.5048593350357</v>
      </c>
    </row>
    <row r="190" customFormat="false" ht="15" hidden="false" customHeight="false" outlineLevel="0" collapsed="false">
      <c r="E190" s="117" t="n">
        <v>26.3240055476666</v>
      </c>
      <c r="F190" s="117" t="n">
        <v>30.26</v>
      </c>
      <c r="I190" s="0"/>
      <c r="J190" s="118" t="n">
        <v>0.930000000000001</v>
      </c>
      <c r="K190" s="119" t="n">
        <v>-31.183589743585</v>
      </c>
      <c r="Q190" s="136" t="n">
        <v>28.1</v>
      </c>
      <c r="R190" s="122"/>
      <c r="S190" s="122"/>
      <c r="T190" s="122"/>
      <c r="U190" s="136" t="n">
        <v>-35</v>
      </c>
      <c r="V190" s="119" t="n">
        <v>27.7</v>
      </c>
      <c r="W190" s="119" t="n">
        <v>-30</v>
      </c>
      <c r="AH190" s="123" t="n">
        <v>27.8</v>
      </c>
      <c r="AI190" s="122" t="n">
        <v>-14.86</v>
      </c>
      <c r="AJ190" s="122" t="n">
        <v>0.7</v>
      </c>
      <c r="AK190" s="122" t="n">
        <v>-24.29</v>
      </c>
      <c r="AL190" s="123" t="n">
        <v>5.43</v>
      </c>
      <c r="AM190" s="123" t="n">
        <v>19.88</v>
      </c>
      <c r="AN190" s="123" t="n">
        <v>-6.83</v>
      </c>
      <c r="BO190" s="130" t="n">
        <v>0.186</v>
      </c>
      <c r="BP190" s="117" t="n">
        <v>-82.6666666666666</v>
      </c>
      <c r="BR190" s="131" t="n">
        <v>0.930000000000001</v>
      </c>
      <c r="BS190" s="132" t="n">
        <v>-31.183589743585</v>
      </c>
    </row>
    <row r="191" customFormat="false" ht="15" hidden="false" customHeight="false" outlineLevel="0" collapsed="false">
      <c r="E191" s="117" t="n">
        <v>26.4991468044537</v>
      </c>
      <c r="F191" s="117" t="n">
        <v>34.01</v>
      </c>
      <c r="I191" s="0"/>
      <c r="J191" s="118" t="n">
        <v>0.935000000000001</v>
      </c>
      <c r="K191" s="119" t="n">
        <v>-22.2042553191525</v>
      </c>
      <c r="Q191" s="136" t="n">
        <v>28.2</v>
      </c>
      <c r="R191" s="122"/>
      <c r="S191" s="122"/>
      <c r="T191" s="122"/>
      <c r="U191" s="136" t="n">
        <v>15</v>
      </c>
      <c r="V191" s="119" t="n">
        <v>27.8</v>
      </c>
      <c r="W191" s="119" t="n">
        <v>-22</v>
      </c>
      <c r="AH191" s="123" t="n">
        <v>27.9</v>
      </c>
      <c r="AI191" s="122" t="n">
        <v>-9.68</v>
      </c>
      <c r="AJ191" s="122" t="n">
        <v>8.33</v>
      </c>
      <c r="AK191" s="122" t="n">
        <v>-19.25</v>
      </c>
      <c r="AL191" s="123" t="n">
        <v>5.17</v>
      </c>
      <c r="AM191" s="123" t="n">
        <v>19.68</v>
      </c>
      <c r="AN191" s="123" t="n">
        <v>-6.94</v>
      </c>
      <c r="BO191" s="130" t="n">
        <v>0.187</v>
      </c>
      <c r="BP191" s="117" t="n">
        <v>-78</v>
      </c>
      <c r="BR191" s="131" t="n">
        <v>0.935000000000001</v>
      </c>
      <c r="BS191" s="132" t="n">
        <v>-22.2042553191525</v>
      </c>
    </row>
    <row r="192" customFormat="false" ht="15" hidden="false" customHeight="false" outlineLevel="0" collapsed="false">
      <c r="E192" s="117" t="n">
        <v>26.664782197355</v>
      </c>
      <c r="F192" s="117" t="n">
        <v>58.13</v>
      </c>
      <c r="I192" s="0"/>
      <c r="J192" s="118" t="n">
        <v>0.940000000000001</v>
      </c>
      <c r="K192" s="119" t="n">
        <v>-19.8311926605487</v>
      </c>
      <c r="Q192" s="136" t="n">
        <v>28.3</v>
      </c>
      <c r="R192" s="122" t="n">
        <v>8.4</v>
      </c>
      <c r="S192" s="122" t="n">
        <v>24.5</v>
      </c>
      <c r="T192" s="122" t="n">
        <v>40.6</v>
      </c>
      <c r="U192" s="136" t="n">
        <v>24.5</v>
      </c>
      <c r="V192" s="119" t="n">
        <v>27.9</v>
      </c>
      <c r="W192" s="119" t="n">
        <v>24.45055</v>
      </c>
      <c r="AH192" s="123" t="n">
        <v>28</v>
      </c>
      <c r="AI192" s="122" t="n">
        <v>-1.81</v>
      </c>
      <c r="AJ192" s="122" t="n">
        <v>17.25</v>
      </c>
      <c r="AK192" s="122" t="n">
        <v>-11.03</v>
      </c>
      <c r="AL192" s="123" t="n">
        <v>4.91</v>
      </c>
      <c r="AM192" s="123" t="n">
        <v>19.49</v>
      </c>
      <c r="AN192" s="123" t="n">
        <v>-7.02</v>
      </c>
      <c r="BO192" s="130" t="n">
        <v>0.188</v>
      </c>
      <c r="BP192" s="117" t="n">
        <v>-82</v>
      </c>
      <c r="BR192" s="131" t="n">
        <v>0.940000000000001</v>
      </c>
      <c r="BS192" s="132" t="n">
        <v>-19.8311926605487</v>
      </c>
    </row>
    <row r="193" customFormat="false" ht="15" hidden="false" customHeight="false" outlineLevel="0" collapsed="false">
      <c r="E193" s="117" t="n">
        <v>27.2626748728382</v>
      </c>
      <c r="F193" s="117" t="n">
        <v>62.07</v>
      </c>
      <c r="I193" s="0"/>
      <c r="J193" s="118" t="n">
        <v>0.945000000000001</v>
      </c>
      <c r="K193" s="119" t="n">
        <v>-9.8004866180025</v>
      </c>
      <c r="Q193" s="136" t="n">
        <v>28.4</v>
      </c>
      <c r="R193" s="122" t="n">
        <v>7.8</v>
      </c>
      <c r="S193" s="122" t="n">
        <v>23.9</v>
      </c>
      <c r="T193" s="122" t="n">
        <v>40</v>
      </c>
      <c r="U193" s="136" t="n">
        <v>23.9</v>
      </c>
      <c r="V193" s="119" t="n">
        <v>28</v>
      </c>
      <c r="W193" s="119" t="n">
        <v>23.90055</v>
      </c>
      <c r="AH193" s="123" t="n">
        <v>28.1</v>
      </c>
      <c r="AI193" s="122" t="n">
        <v>6.98</v>
      </c>
      <c r="AJ193" s="122" t="n">
        <v>25.66</v>
      </c>
      <c r="AK193" s="122" t="n">
        <v>-1.94</v>
      </c>
      <c r="AL193" s="123" t="n">
        <v>4.69</v>
      </c>
      <c r="AM193" s="123" t="n">
        <v>19.32</v>
      </c>
      <c r="AN193" s="123" t="n">
        <v>-7.06</v>
      </c>
      <c r="BO193" s="130" t="n">
        <v>0.189</v>
      </c>
      <c r="BP193" s="117" t="n">
        <v>-77.3333333333333</v>
      </c>
      <c r="BR193" s="131" t="n">
        <v>0.945000000000001</v>
      </c>
      <c r="BS193" s="132" t="n">
        <v>-9.8004866180025</v>
      </c>
    </row>
    <row r="194" customFormat="false" ht="15" hidden="false" customHeight="false" outlineLevel="0" collapsed="false">
      <c r="E194" s="117" t="n">
        <v>27.9430355035605</v>
      </c>
      <c r="F194" s="117" t="n">
        <v>56.48</v>
      </c>
      <c r="I194" s="0"/>
      <c r="J194" s="118" t="n">
        <v>0.950000000000001</v>
      </c>
      <c r="K194" s="119" t="n">
        <v>1.98716577540171</v>
      </c>
      <c r="Q194" s="136" t="n">
        <v>28.5</v>
      </c>
      <c r="R194" s="122" t="n">
        <v>7.3</v>
      </c>
      <c r="S194" s="122" t="n">
        <v>23.4</v>
      </c>
      <c r="T194" s="122" t="n">
        <v>39.5</v>
      </c>
      <c r="U194" s="136" t="n">
        <v>23.4</v>
      </c>
      <c r="V194" s="119" t="n">
        <v>28.1</v>
      </c>
      <c r="W194" s="119" t="n">
        <v>23.35055</v>
      </c>
      <c r="AH194" s="123" t="n">
        <v>28.2</v>
      </c>
      <c r="AI194" s="122" t="n">
        <v>14.62</v>
      </c>
      <c r="AJ194" s="122" t="n">
        <v>32.26</v>
      </c>
      <c r="AK194" s="122" t="n">
        <v>5.12</v>
      </c>
      <c r="AL194" s="123" t="n">
        <v>4.5</v>
      </c>
      <c r="AM194" s="123" t="n">
        <v>19.19</v>
      </c>
      <c r="AN194" s="123" t="n">
        <v>-7.06</v>
      </c>
      <c r="BO194" s="130" t="n">
        <v>0.19</v>
      </c>
      <c r="BP194" s="117" t="n">
        <v>-70</v>
      </c>
      <c r="BR194" s="131" t="n">
        <v>0.950000000000001</v>
      </c>
      <c r="BS194" s="132" t="n">
        <v>1.98716577540171</v>
      </c>
    </row>
    <row r="195" customFormat="false" ht="15" hidden="false" customHeight="false" outlineLevel="0" collapsed="false">
      <c r="E195" s="117" t="n">
        <v>28.520311190234</v>
      </c>
      <c r="F195" s="117" t="n">
        <v>37.69</v>
      </c>
      <c r="I195" s="0"/>
      <c r="J195" s="118" t="n">
        <v>0.955000000000001</v>
      </c>
      <c r="K195" s="119" t="n">
        <v>-40.6058252427336</v>
      </c>
      <c r="Q195" s="136" t="n">
        <v>28.6</v>
      </c>
      <c r="R195" s="122" t="n">
        <v>7.4</v>
      </c>
      <c r="S195" s="122" t="n">
        <v>24.1</v>
      </c>
      <c r="T195" s="122" t="n">
        <v>40.7</v>
      </c>
      <c r="U195" s="136" t="n">
        <v>24.1</v>
      </c>
      <c r="V195" s="119" t="n">
        <v>28.2</v>
      </c>
      <c r="W195" s="119" t="n">
        <v>24.05055</v>
      </c>
      <c r="AH195" s="123" t="n">
        <v>28.3</v>
      </c>
      <c r="AI195" s="122" t="n">
        <v>19.74</v>
      </c>
      <c r="AJ195" s="122" t="n">
        <v>36.45</v>
      </c>
      <c r="AK195" s="122" t="n">
        <v>8.62</v>
      </c>
      <c r="AL195" s="123" t="n">
        <v>4.37</v>
      </c>
      <c r="AM195" s="123" t="n">
        <v>19.11</v>
      </c>
      <c r="AN195" s="123" t="n">
        <v>-7</v>
      </c>
      <c r="BO195" s="130" t="n">
        <v>0.191</v>
      </c>
      <c r="BP195" s="117" t="n">
        <v>-60</v>
      </c>
      <c r="BR195" s="131" t="n">
        <v>0.955000000000001</v>
      </c>
      <c r="BS195" s="132" t="n">
        <v>-40.6058252427336</v>
      </c>
    </row>
    <row r="196" customFormat="false" ht="15" hidden="false" customHeight="false" outlineLevel="0" collapsed="false">
      <c r="E196" s="117" t="n">
        <v>28.6646301119023</v>
      </c>
      <c r="F196" s="117" t="n">
        <v>20.46</v>
      </c>
      <c r="I196" s="0"/>
      <c r="J196" s="118" t="n">
        <v>0.960000000000001</v>
      </c>
      <c r="K196" s="119" t="n">
        <v>-41.1053435114551</v>
      </c>
      <c r="Q196" s="136" t="n">
        <v>28.7</v>
      </c>
      <c r="R196" s="122" t="n">
        <v>7.1</v>
      </c>
      <c r="S196" s="122" t="n">
        <v>23.6</v>
      </c>
      <c r="T196" s="122" t="n">
        <v>40.2</v>
      </c>
      <c r="U196" s="136" t="n">
        <v>23.6</v>
      </c>
      <c r="V196" s="119" t="n">
        <v>28.4</v>
      </c>
      <c r="W196" s="119" t="n">
        <v>23.55055</v>
      </c>
      <c r="AH196" s="123" t="n">
        <v>28.4</v>
      </c>
      <c r="AI196" s="122" t="n">
        <v>21.96</v>
      </c>
      <c r="AJ196" s="122" t="n">
        <v>38.14</v>
      </c>
      <c r="AK196" s="122" t="n">
        <v>8.85</v>
      </c>
      <c r="AL196" s="123" t="n">
        <v>4.29</v>
      </c>
      <c r="AM196" s="123" t="n">
        <v>19.08</v>
      </c>
      <c r="AN196" s="123" t="n">
        <v>-6.89</v>
      </c>
      <c r="BO196" s="130" t="n">
        <v>0.192</v>
      </c>
      <c r="BP196" s="117" t="n">
        <v>-35.3333333333333</v>
      </c>
      <c r="BR196" s="131" t="n">
        <v>0.960000000000001</v>
      </c>
      <c r="BS196" s="132" t="n">
        <v>-41.1053435114551</v>
      </c>
    </row>
    <row r="197" customFormat="false" ht="15" hidden="false" customHeight="false" outlineLevel="0" collapsed="false">
      <c r="E197" s="117" t="n">
        <v>28.7264810783316</v>
      </c>
      <c r="F197" s="117" t="n">
        <v>10.06</v>
      </c>
      <c r="I197" s="0"/>
      <c r="J197" s="118" t="n">
        <v>0.965000000000001</v>
      </c>
      <c r="K197" s="119" t="n">
        <v>-57.3333333333288</v>
      </c>
      <c r="Q197" s="136" t="n">
        <v>28.8</v>
      </c>
      <c r="R197" s="122" t="n">
        <v>-2.8</v>
      </c>
      <c r="S197" s="122" t="n">
        <v>10.6</v>
      </c>
      <c r="T197" s="122" t="n">
        <v>24</v>
      </c>
      <c r="U197" s="136" t="n">
        <v>10.6</v>
      </c>
      <c r="V197" s="119" t="n">
        <v>28.5</v>
      </c>
      <c r="W197" s="119" t="n">
        <v>10.55065</v>
      </c>
      <c r="AH197" s="123" t="n">
        <v>28.5</v>
      </c>
      <c r="AI197" s="122" t="n">
        <v>21.55</v>
      </c>
      <c r="AJ197" s="122" t="n">
        <v>37.41</v>
      </c>
      <c r="AK197" s="122" t="n">
        <v>6.96</v>
      </c>
      <c r="AL197" s="123" t="n">
        <v>4.28</v>
      </c>
      <c r="AM197" s="123" t="n">
        <v>19.09</v>
      </c>
      <c r="AN197" s="123" t="n">
        <v>-6.73</v>
      </c>
      <c r="BO197" s="130" t="n">
        <v>0.193</v>
      </c>
      <c r="BP197" s="117" t="n">
        <v>-46</v>
      </c>
      <c r="BR197" s="131" t="n">
        <v>0.965000000000001</v>
      </c>
      <c r="BS197" s="132" t="n">
        <v>-57.3333333333288</v>
      </c>
    </row>
    <row r="198" customFormat="false" ht="15" hidden="false" customHeight="false" outlineLevel="0" collapsed="false">
      <c r="E198" s="117" t="n">
        <v>28.9945019328586</v>
      </c>
      <c r="F198" s="117" t="n">
        <v>3.1</v>
      </c>
      <c r="I198" s="0"/>
      <c r="J198" s="118" t="n">
        <v>0.970000000000001</v>
      </c>
      <c r="K198" s="119" t="n">
        <v>-38.6074074074062</v>
      </c>
      <c r="Q198" s="136" t="n">
        <v>28.9</v>
      </c>
      <c r="R198" s="122" t="n">
        <v>-12.7</v>
      </c>
      <c r="S198" s="122" t="n">
        <v>-2.4</v>
      </c>
      <c r="T198" s="122" t="n">
        <v>7.9</v>
      </c>
      <c r="U198" s="136" t="n">
        <v>-2.4</v>
      </c>
      <c r="V198" s="119" t="n">
        <v>28.6</v>
      </c>
      <c r="W198" s="119" t="n">
        <v>-2.44944999999999</v>
      </c>
      <c r="AH198" s="123" t="n">
        <v>28.6</v>
      </c>
      <c r="AI198" s="122" t="n">
        <v>19.21</v>
      </c>
      <c r="AJ198" s="122" t="n">
        <v>34.59</v>
      </c>
      <c r="AK198" s="122" t="n">
        <v>4.16</v>
      </c>
      <c r="AL198" s="123" t="n">
        <v>4.32</v>
      </c>
      <c r="AM198" s="123" t="n">
        <v>19.16</v>
      </c>
      <c r="AN198" s="123" t="n">
        <v>-6.53</v>
      </c>
      <c r="BO198" s="130" t="n">
        <v>0.194</v>
      </c>
      <c r="BP198" s="117" t="n">
        <v>-40.6666666666667</v>
      </c>
      <c r="BR198" s="131" t="n">
        <v>0.970000000000001</v>
      </c>
      <c r="BS198" s="132" t="n">
        <v>-38.6074074074062</v>
      </c>
    </row>
    <row r="199" customFormat="false" ht="15" hidden="false" customHeight="false" outlineLevel="0" collapsed="false">
      <c r="E199" s="117" t="n">
        <v>29.3037567650051</v>
      </c>
      <c r="F199" s="117" t="n">
        <v>1.01</v>
      </c>
      <c r="I199" s="0"/>
      <c r="J199" s="118" t="n">
        <v>0.975000000000001</v>
      </c>
      <c r="K199" s="119" t="n">
        <v>-27.9075144508646</v>
      </c>
      <c r="Q199" s="136" t="n">
        <v>29</v>
      </c>
      <c r="R199" s="122" t="n">
        <v>-2.2</v>
      </c>
      <c r="S199" s="122" t="n">
        <v>12.8</v>
      </c>
      <c r="T199" s="122" t="n">
        <v>27.8</v>
      </c>
      <c r="U199" s="136" t="n">
        <v>12.8</v>
      </c>
      <c r="V199" s="119" t="n">
        <v>28.7</v>
      </c>
      <c r="W199" s="119" t="n">
        <v>12.75055</v>
      </c>
      <c r="AH199" s="123" t="n">
        <v>28.7</v>
      </c>
      <c r="AI199" s="122" t="n">
        <v>15.83</v>
      </c>
      <c r="AJ199" s="122" t="n">
        <v>30.54</v>
      </c>
      <c r="AK199" s="122" t="n">
        <v>1.16</v>
      </c>
      <c r="AL199" s="123" t="n">
        <v>4.42</v>
      </c>
      <c r="AM199" s="123" t="n">
        <v>19.27</v>
      </c>
      <c r="AN199" s="123" t="n">
        <v>-6.29</v>
      </c>
      <c r="BO199" s="130" t="n">
        <v>0.195</v>
      </c>
      <c r="BP199" s="117" t="n">
        <v>-45.3333333333333</v>
      </c>
      <c r="BR199" s="131" t="n">
        <v>0.975000000000001</v>
      </c>
      <c r="BS199" s="132" t="n">
        <v>-27.9075144508646</v>
      </c>
    </row>
    <row r="200" customFormat="false" ht="15" hidden="false" customHeight="false" outlineLevel="0" collapsed="false">
      <c r="E200" s="117" t="n">
        <v>29.7779475076297</v>
      </c>
      <c r="F200" s="117" t="n">
        <v>11.14</v>
      </c>
      <c r="I200" s="0"/>
      <c r="J200" s="118" t="n">
        <v>0.980000000000001</v>
      </c>
      <c r="K200" s="119" t="n">
        <v>-42.5968586387468</v>
      </c>
      <c r="Q200" s="136" t="n">
        <v>29.1</v>
      </c>
      <c r="R200" s="122" t="n">
        <v>-5.4</v>
      </c>
      <c r="S200" s="122" t="n">
        <v>8.7</v>
      </c>
      <c r="T200" s="122" t="n">
        <v>22.8</v>
      </c>
      <c r="U200" s="136" t="n">
        <v>8.7</v>
      </c>
      <c r="V200" s="119" t="n">
        <v>28.8</v>
      </c>
      <c r="W200" s="119" t="n">
        <v>8.65055000000001</v>
      </c>
      <c r="AH200" s="123" t="n">
        <v>28.8</v>
      </c>
      <c r="AI200" s="122" t="n">
        <v>12.3</v>
      </c>
      <c r="AJ200" s="122" t="n">
        <v>26.35</v>
      </c>
      <c r="AK200" s="122" t="n">
        <v>-1.73</v>
      </c>
      <c r="AL200" s="123" t="n">
        <v>4.58</v>
      </c>
      <c r="AM200" s="123" t="n">
        <v>19.42</v>
      </c>
      <c r="AN200" s="123" t="n">
        <v>-6</v>
      </c>
      <c r="BO200" s="130" t="n">
        <v>0.196</v>
      </c>
      <c r="BP200" s="117" t="n">
        <v>-39.3333333333333</v>
      </c>
      <c r="BR200" s="131" t="n">
        <v>0.980000000000001</v>
      </c>
      <c r="BS200" s="132" t="n">
        <v>-42.5968586387468</v>
      </c>
    </row>
    <row r="201" customFormat="false" ht="15" hidden="false" customHeight="false" outlineLevel="0" collapsed="false">
      <c r="E201" s="117" t="n">
        <v>29.7779475076297</v>
      </c>
      <c r="F201" s="117" t="n">
        <v>35.06</v>
      </c>
      <c r="I201" s="0"/>
      <c r="J201" s="118" t="n">
        <v>0.985000000000001</v>
      </c>
      <c r="K201" s="119" t="n">
        <v>-46.5592920353969</v>
      </c>
      <c r="Q201" s="136" t="n">
        <v>29.2</v>
      </c>
      <c r="R201" s="122" t="n">
        <v>-9.1</v>
      </c>
      <c r="S201" s="122" t="n">
        <v>3.1</v>
      </c>
      <c r="T201" s="122" t="n">
        <v>15.3</v>
      </c>
      <c r="U201" s="136" t="n">
        <v>3.1</v>
      </c>
      <c r="V201" s="119" t="n">
        <v>28.9</v>
      </c>
      <c r="W201" s="119" t="n">
        <v>3.10045000000001</v>
      </c>
      <c r="AH201" s="123" t="n">
        <v>28.9</v>
      </c>
      <c r="AI201" s="122" t="n">
        <v>9.43</v>
      </c>
      <c r="AJ201" s="122" t="n">
        <v>22.97</v>
      </c>
      <c r="AK201" s="122" t="n">
        <v>-4.1</v>
      </c>
      <c r="AL201" s="123" t="n">
        <v>4.79</v>
      </c>
      <c r="AM201" s="123" t="n">
        <v>19.6</v>
      </c>
      <c r="AN201" s="123" t="n">
        <v>-5.67</v>
      </c>
      <c r="BO201" s="130" t="n">
        <v>0.197</v>
      </c>
      <c r="BP201" s="117" t="n">
        <v>-34</v>
      </c>
      <c r="BR201" s="131" t="n">
        <v>0.985000000000001</v>
      </c>
      <c r="BS201" s="132" t="n">
        <v>-46.5592920353969</v>
      </c>
    </row>
    <row r="202" customFormat="false" ht="15" hidden="false" customHeight="false" outlineLevel="0" collapsed="false">
      <c r="E202" s="117" t="n">
        <v>30.0347125851051</v>
      </c>
      <c r="F202" s="117" t="n">
        <v>131.72</v>
      </c>
      <c r="I202" s="0"/>
      <c r="J202" s="118" t="n">
        <v>0.990000000000001</v>
      </c>
      <c r="K202" s="119" t="n">
        <v>-29.2848484848518</v>
      </c>
      <c r="Q202" s="136" t="n">
        <v>29.3</v>
      </c>
      <c r="R202" s="122" t="n">
        <v>-12.8</v>
      </c>
      <c r="S202" s="122" t="n">
        <v>-2.4</v>
      </c>
      <c r="T202" s="122" t="n">
        <v>7.9</v>
      </c>
      <c r="U202" s="136" t="n">
        <v>-2.4</v>
      </c>
      <c r="V202" s="119" t="n">
        <v>29</v>
      </c>
      <c r="W202" s="119" t="n">
        <v>-2.44944999999999</v>
      </c>
      <c r="AH202" s="123" t="n">
        <v>29</v>
      </c>
      <c r="AI202" s="122" t="n">
        <v>7.37</v>
      </c>
      <c r="AJ202" s="122" t="n">
        <v>20.56</v>
      </c>
      <c r="AK202" s="122" t="n">
        <v>-5.82</v>
      </c>
      <c r="AL202" s="123" t="n">
        <v>5.05</v>
      </c>
      <c r="AM202" s="123" t="n">
        <v>19.81</v>
      </c>
      <c r="AN202" s="123" t="n">
        <v>-5.3</v>
      </c>
      <c r="BO202" s="130" t="n">
        <v>0.198</v>
      </c>
      <c r="BP202" s="117" t="n">
        <v>-39.3333333333333</v>
      </c>
      <c r="BR202" s="131" t="n">
        <v>0.990000000000001</v>
      </c>
      <c r="BS202" s="132" t="n">
        <v>-29.2848484848518</v>
      </c>
    </row>
    <row r="203" customFormat="false" ht="15" hidden="false" customHeight="false" outlineLevel="0" collapsed="false">
      <c r="E203" s="117" t="n">
        <v>30.0972878511526</v>
      </c>
      <c r="F203" s="117" t="n">
        <v>148.02</v>
      </c>
      <c r="I203" s="0"/>
      <c r="J203" s="118" t="n">
        <v>0.995000000000001</v>
      </c>
      <c r="K203" s="119" t="n">
        <v>-48.0727272727288</v>
      </c>
      <c r="Q203" s="136" t="n">
        <v>29.4</v>
      </c>
      <c r="R203" s="122" t="n">
        <v>-14.2</v>
      </c>
      <c r="S203" s="122" t="n">
        <v>-3.8</v>
      </c>
      <c r="T203" s="122" t="n">
        <v>6.7</v>
      </c>
      <c r="U203" s="136" t="n">
        <v>-3.8</v>
      </c>
      <c r="V203" s="119" t="n">
        <v>29.1</v>
      </c>
      <c r="W203" s="119" t="n">
        <v>-3.84944999999999</v>
      </c>
      <c r="AH203" s="123" t="n">
        <v>29.1</v>
      </c>
      <c r="AI203" s="122" t="n">
        <v>5.6</v>
      </c>
      <c r="AJ203" s="122" t="n">
        <v>18.36</v>
      </c>
      <c r="AK203" s="122" t="n">
        <v>-7.15</v>
      </c>
      <c r="AL203" s="123" t="n">
        <v>5.35</v>
      </c>
      <c r="AM203" s="123" t="n">
        <v>20.04</v>
      </c>
      <c r="AN203" s="123" t="n">
        <v>-4.9</v>
      </c>
      <c r="BO203" s="130" t="n">
        <v>0.199</v>
      </c>
      <c r="BP203" s="117" t="n">
        <v>-22.6666666666667</v>
      </c>
      <c r="BR203" s="131" t="n">
        <v>0.995000000000001</v>
      </c>
      <c r="BS203" s="132" t="n">
        <v>-48.0727272727288</v>
      </c>
    </row>
    <row r="204" customFormat="false" ht="15" hidden="false" customHeight="false" outlineLevel="0" collapsed="false">
      <c r="E204" s="117" t="n">
        <v>30.269941225884</v>
      </c>
      <c r="F204" s="117" t="n">
        <v>167.15</v>
      </c>
      <c r="I204" s="0"/>
      <c r="J204" s="118" t="n">
        <v>1</v>
      </c>
      <c r="K204" s="119" t="n">
        <v>-54.6773333333329</v>
      </c>
      <c r="Q204" s="136" t="n">
        <v>29.5</v>
      </c>
      <c r="R204" s="122" t="n">
        <v>0</v>
      </c>
      <c r="S204" s="122" t="n">
        <v>0</v>
      </c>
      <c r="T204" s="122" t="n">
        <v>0</v>
      </c>
      <c r="U204" s="136" t="n">
        <v>-10</v>
      </c>
      <c r="V204" s="119" t="n">
        <v>29.3</v>
      </c>
      <c r="W204" s="119" t="n">
        <v>-12</v>
      </c>
      <c r="AH204" s="123" t="n">
        <v>29.2</v>
      </c>
      <c r="AI204" s="122" t="n">
        <v>3.6</v>
      </c>
      <c r="AJ204" s="122" t="n">
        <v>15.7</v>
      </c>
      <c r="AK204" s="122" t="n">
        <v>-8.35</v>
      </c>
      <c r="AL204" s="123" t="n">
        <v>5.7</v>
      </c>
      <c r="AM204" s="123" t="n">
        <v>20.26</v>
      </c>
      <c r="AN204" s="123" t="n">
        <v>-4.48</v>
      </c>
      <c r="BO204" s="130" t="n">
        <v>0.2</v>
      </c>
      <c r="BP204" s="117" t="n">
        <v>-20</v>
      </c>
      <c r="BR204" s="131" t="n">
        <v>1</v>
      </c>
      <c r="BS204" s="132" t="n">
        <v>-54.6773333333329</v>
      </c>
    </row>
    <row r="205" customFormat="false" ht="15" hidden="false" customHeight="false" outlineLevel="0" collapsed="false">
      <c r="E205" s="117" t="n">
        <v>30.5154858285879</v>
      </c>
      <c r="F205" s="117" t="n">
        <v>177.32</v>
      </c>
      <c r="I205" s="0"/>
      <c r="J205" s="118" t="n">
        <v>1.005</v>
      </c>
      <c r="K205" s="119" t="n">
        <v>-65.7046153846156</v>
      </c>
      <c r="Q205" s="136" t="n">
        <v>29.6</v>
      </c>
      <c r="R205" s="122"/>
      <c r="S205" s="122"/>
      <c r="T205" s="122"/>
      <c r="U205" s="136" t="n">
        <v>-14</v>
      </c>
      <c r="V205" s="119" t="n">
        <v>29.4</v>
      </c>
      <c r="W205" s="119" t="n">
        <v>-20</v>
      </c>
      <c r="AH205" s="123" t="n">
        <v>29.3</v>
      </c>
      <c r="AI205" s="122" t="n">
        <v>1.27</v>
      </c>
      <c r="AJ205" s="122" t="n">
        <v>12.68</v>
      </c>
      <c r="AK205" s="122" t="n">
        <v>-9.49</v>
      </c>
      <c r="AL205" s="123" t="n">
        <v>6.07</v>
      </c>
      <c r="AM205" s="123" t="n">
        <v>20.47</v>
      </c>
      <c r="AN205" s="123" t="n">
        <v>-4.07</v>
      </c>
      <c r="BO205" s="130" t="n">
        <v>0.201</v>
      </c>
      <c r="BP205" s="117" t="n">
        <v>-20</v>
      </c>
      <c r="BR205" s="131" t="n">
        <v>1.005</v>
      </c>
      <c r="BS205" s="132" t="n">
        <v>-65.7046153846156</v>
      </c>
    </row>
    <row r="206" customFormat="false" ht="15" hidden="false" customHeight="false" outlineLevel="0" collapsed="false">
      <c r="E206" s="117" t="n">
        <v>30.7841950164525</v>
      </c>
      <c r="F206" s="117" t="n">
        <v>178.81</v>
      </c>
      <c r="I206" s="0"/>
      <c r="J206" s="118" t="n">
        <v>1.01</v>
      </c>
      <c r="K206" s="119" t="n">
        <v>-66.8137931034471</v>
      </c>
      <c r="Q206" s="136" t="n">
        <v>29.7</v>
      </c>
      <c r="R206" s="122"/>
      <c r="S206" s="122"/>
      <c r="T206" s="122"/>
      <c r="U206" s="136" t="n">
        <v>-14</v>
      </c>
      <c r="V206" s="119" t="n">
        <v>29.5</v>
      </c>
      <c r="W206" s="119" t="n">
        <v>-22</v>
      </c>
      <c r="AH206" s="123" t="n">
        <v>29.4</v>
      </c>
      <c r="AI206" s="122" t="n">
        <v>-1.07</v>
      </c>
      <c r="AJ206" s="122" t="n">
        <v>10.04</v>
      </c>
      <c r="AK206" s="122" t="n">
        <v>-10.47</v>
      </c>
      <c r="AL206" s="123" t="n">
        <v>6.45</v>
      </c>
      <c r="AM206" s="123" t="n">
        <v>20.64</v>
      </c>
      <c r="AN206" s="123" t="n">
        <v>-3.68</v>
      </c>
      <c r="BO206" s="130" t="n">
        <v>0.202</v>
      </c>
      <c r="BP206" s="117" t="n">
        <v>-26.6666666666667</v>
      </c>
      <c r="BR206" s="131" t="n">
        <v>1.01</v>
      </c>
      <c r="BS206" s="132" t="n">
        <v>-66.8137931034471</v>
      </c>
    </row>
    <row r="207" customFormat="false" ht="15" hidden="false" customHeight="false" outlineLevel="0" collapsed="false">
      <c r="E207" s="117" t="n">
        <v>30.988043365867</v>
      </c>
      <c r="F207" s="117" t="n">
        <v>175.68</v>
      </c>
      <c r="I207" s="0"/>
      <c r="J207" s="118" t="n">
        <v>1.015</v>
      </c>
      <c r="K207" s="119" t="n">
        <v>-31.8789915966369</v>
      </c>
      <c r="Q207" s="136" t="n">
        <v>29.8</v>
      </c>
      <c r="R207" s="122"/>
      <c r="S207" s="122"/>
      <c r="T207" s="122"/>
      <c r="U207" s="136" t="n">
        <v>-12</v>
      </c>
      <c r="V207" s="119" t="n">
        <v>29.6</v>
      </c>
      <c r="W207" s="119" t="n">
        <v>-20</v>
      </c>
      <c r="AH207" s="123" t="n">
        <v>29.5</v>
      </c>
      <c r="AI207" s="122" t="n">
        <v>-2.95</v>
      </c>
      <c r="AJ207" s="122" t="n">
        <v>8.72</v>
      </c>
      <c r="AK207" s="122" t="n">
        <v>-11.17</v>
      </c>
      <c r="AL207" s="123" t="n">
        <v>6.82</v>
      </c>
      <c r="AM207" s="123" t="n">
        <v>20.77</v>
      </c>
      <c r="AN207" s="123" t="n">
        <v>-3.33</v>
      </c>
      <c r="BO207" s="130" t="n">
        <v>0.203</v>
      </c>
      <c r="BP207" s="117" t="n">
        <v>-25.3333333333333</v>
      </c>
      <c r="BR207" s="131" t="n">
        <v>1.015</v>
      </c>
      <c r="BS207" s="132" t="n">
        <v>-31.8789915966369</v>
      </c>
    </row>
    <row r="208" customFormat="false" ht="15" hidden="false" customHeight="false" outlineLevel="0" collapsed="false">
      <c r="E208" s="117" t="n">
        <v>31.2011575493458</v>
      </c>
      <c r="F208" s="117" t="n">
        <v>173.42</v>
      </c>
      <c r="I208" s="0"/>
      <c r="J208" s="118" t="n">
        <v>1.02</v>
      </c>
      <c r="K208" s="119" t="n">
        <v>-26.9538461538455</v>
      </c>
      <c r="Q208" s="136" t="n">
        <v>29.9</v>
      </c>
      <c r="R208" s="122"/>
      <c r="S208" s="122"/>
      <c r="T208" s="122"/>
      <c r="U208" s="136" t="n">
        <v>-5</v>
      </c>
      <c r="V208" s="119" t="n">
        <v>29.7</v>
      </c>
      <c r="W208" s="119" t="n">
        <v>-12</v>
      </c>
      <c r="AH208" s="123" t="n">
        <v>29.6</v>
      </c>
      <c r="AI208" s="122" t="n">
        <v>-4.07</v>
      </c>
      <c r="AJ208" s="122" t="n">
        <v>9.09</v>
      </c>
      <c r="AK208" s="122" t="n">
        <v>-11.54</v>
      </c>
      <c r="AL208" s="123" t="n">
        <v>7.16</v>
      </c>
      <c r="AM208" s="123" t="n">
        <v>20.86</v>
      </c>
      <c r="AN208" s="123" t="n">
        <v>-3.04</v>
      </c>
      <c r="BO208" s="130" t="n">
        <v>0.204</v>
      </c>
      <c r="BP208" s="117" t="n">
        <v>-36.6666666666667</v>
      </c>
      <c r="BR208" s="131" t="n">
        <v>1.02</v>
      </c>
      <c r="BS208" s="132" t="n">
        <v>-26.9538461538455</v>
      </c>
    </row>
    <row r="209" customFormat="false" ht="15" hidden="false" customHeight="false" outlineLevel="0" collapsed="false">
      <c r="E209" s="117" t="n">
        <v>31.3586767284389</v>
      </c>
      <c r="F209" s="117" t="n">
        <v>178.86</v>
      </c>
      <c r="I209" s="0"/>
      <c r="J209" s="118" t="n">
        <v>1.025</v>
      </c>
      <c r="K209" s="119" t="n">
        <v>-38.0197309417037</v>
      </c>
      <c r="Q209" s="136" t="n">
        <v>30</v>
      </c>
      <c r="R209" s="122"/>
      <c r="S209" s="122"/>
      <c r="T209" s="122"/>
      <c r="U209" s="136" t="n">
        <v>8</v>
      </c>
      <c r="V209" s="119" t="n">
        <v>29.8</v>
      </c>
      <c r="W209" s="119" t="n">
        <v>0</v>
      </c>
      <c r="AH209" s="123" t="n">
        <v>29.7</v>
      </c>
      <c r="AI209" s="122" t="n">
        <v>-4.24</v>
      </c>
      <c r="AJ209" s="122" t="n">
        <v>10.89</v>
      </c>
      <c r="AK209" s="122" t="n">
        <v>-11.28</v>
      </c>
      <c r="AL209" s="123" t="n">
        <v>7.46</v>
      </c>
      <c r="AM209" s="123" t="n">
        <v>20.91</v>
      </c>
      <c r="AN209" s="123" t="n">
        <v>-2.81</v>
      </c>
      <c r="BO209" s="130" t="n">
        <v>0.205</v>
      </c>
      <c r="BP209" s="117" t="n">
        <v>-39.3333333333333</v>
      </c>
      <c r="BR209" s="131" t="n">
        <v>1.025</v>
      </c>
      <c r="BS209" s="132" t="n">
        <v>-38.0197309417037</v>
      </c>
    </row>
    <row r="210" customFormat="false" ht="15" hidden="false" customHeight="false" outlineLevel="0" collapsed="false">
      <c r="E210" s="117" t="n">
        <v>31.8425328659275</v>
      </c>
      <c r="F210" s="117" t="n">
        <v>192.24</v>
      </c>
      <c r="I210" s="0"/>
      <c r="J210" s="118" t="n">
        <v>1.03</v>
      </c>
      <c r="K210" s="119" t="n">
        <v>-68.59405940594</v>
      </c>
      <c r="Q210" s="136" t="n">
        <v>30.1</v>
      </c>
      <c r="R210" s="122" t="n">
        <v>-11.2</v>
      </c>
      <c r="S210" s="122" t="n">
        <v>9.2</v>
      </c>
      <c r="T210" s="122" t="n">
        <v>29.5</v>
      </c>
      <c r="U210" s="136" t="n">
        <v>9.2</v>
      </c>
      <c r="V210" s="119" t="n">
        <v>29.9</v>
      </c>
      <c r="W210" s="119" t="n">
        <v>9.15055000000001</v>
      </c>
      <c r="AH210" s="123" t="n">
        <v>29.8</v>
      </c>
      <c r="AI210" s="122" t="n">
        <v>-3.31</v>
      </c>
      <c r="AJ210" s="122" t="n">
        <v>13.56</v>
      </c>
      <c r="AK210" s="122" t="n">
        <v>-9.88</v>
      </c>
      <c r="AL210" s="123" t="n">
        <v>7.71</v>
      </c>
      <c r="AM210" s="123" t="n">
        <v>20.95</v>
      </c>
      <c r="AN210" s="123" t="n">
        <v>-2.63</v>
      </c>
      <c r="BO210" s="130" t="n">
        <v>0.206</v>
      </c>
      <c r="BP210" s="117" t="n">
        <v>-36</v>
      </c>
      <c r="BR210" s="131" t="n">
        <v>1.03</v>
      </c>
      <c r="BS210" s="132" t="n">
        <v>-68.59405940594</v>
      </c>
    </row>
    <row r="211" customFormat="false" ht="15" hidden="false" customHeight="false" outlineLevel="0" collapsed="false">
      <c r="E211" s="117" t="n">
        <v>32.2124403737585</v>
      </c>
      <c r="F211" s="117" t="n">
        <v>196.27</v>
      </c>
      <c r="I211" s="0"/>
      <c r="J211" s="118" t="n">
        <v>1.035</v>
      </c>
      <c r="K211" s="119" t="n">
        <v>-75.2070484581494</v>
      </c>
      <c r="Q211" s="136" t="n">
        <v>30.2</v>
      </c>
      <c r="R211" s="122" t="n">
        <v>-7.9</v>
      </c>
      <c r="S211" s="122" t="n">
        <v>8.8</v>
      </c>
      <c r="T211" s="122" t="n">
        <v>25.4</v>
      </c>
      <c r="U211" s="136" t="n">
        <v>8.8</v>
      </c>
      <c r="V211" s="119" t="n">
        <v>30</v>
      </c>
      <c r="W211" s="119" t="n">
        <v>8.78385000000001</v>
      </c>
      <c r="AH211" s="123" t="n">
        <v>29.9</v>
      </c>
      <c r="AI211" s="122" t="n">
        <v>-1.33</v>
      </c>
      <c r="AJ211" s="122" t="n">
        <v>16.58</v>
      </c>
      <c r="AK211" s="122" t="n">
        <v>-7.31</v>
      </c>
      <c r="AL211" s="123" t="n">
        <v>7.9</v>
      </c>
      <c r="AM211" s="123" t="n">
        <v>20.99</v>
      </c>
      <c r="AN211" s="123" t="n">
        <v>-2.49</v>
      </c>
      <c r="BO211" s="130" t="n">
        <v>0.207</v>
      </c>
      <c r="BP211" s="117" t="n">
        <v>-36.6666666666667</v>
      </c>
      <c r="BR211" s="131" t="n">
        <v>1.035</v>
      </c>
      <c r="BS211" s="132" t="n">
        <v>-75.2070484581494</v>
      </c>
    </row>
    <row r="212" customFormat="false" ht="15" hidden="false" customHeight="false" outlineLevel="0" collapsed="false">
      <c r="E212" s="117" t="n">
        <v>32.5628790653878</v>
      </c>
      <c r="F212" s="117" t="n">
        <v>196.3</v>
      </c>
      <c r="I212" s="0"/>
      <c r="J212" s="118" t="n">
        <v>1.04</v>
      </c>
      <c r="K212" s="119" t="n">
        <v>-85.3486910994762</v>
      </c>
      <c r="Q212" s="136" t="n">
        <v>30.3</v>
      </c>
      <c r="R212" s="122" t="n">
        <v>-4.5</v>
      </c>
      <c r="S212" s="122" t="n">
        <v>8.4</v>
      </c>
      <c r="T212" s="122" t="n">
        <v>21.3</v>
      </c>
      <c r="U212" s="136" t="n">
        <v>8.4</v>
      </c>
      <c r="V212" s="119" t="n">
        <v>30.1</v>
      </c>
      <c r="W212" s="119" t="n">
        <v>8.41725000000001</v>
      </c>
      <c r="AH212" s="123" t="n">
        <v>30</v>
      </c>
      <c r="AI212" s="122" t="n">
        <v>1.36</v>
      </c>
      <c r="AJ212" s="122" t="n">
        <v>19.46</v>
      </c>
      <c r="AK212" s="122" t="n">
        <v>-4.28</v>
      </c>
      <c r="AL212" s="123" t="n">
        <v>8.04</v>
      </c>
      <c r="AM212" s="123" t="n">
        <v>21.08</v>
      </c>
      <c r="AN212" s="123" t="n">
        <v>-2.35</v>
      </c>
      <c r="BO212" s="130" t="n">
        <v>0.208</v>
      </c>
      <c r="BP212" s="117" t="n">
        <v>-32</v>
      </c>
      <c r="BR212" s="131" t="n">
        <v>1.04</v>
      </c>
      <c r="BS212" s="132" t="n">
        <v>-85.3486910994762</v>
      </c>
    </row>
    <row r="213" customFormat="false" ht="15" hidden="false" customHeight="false" outlineLevel="0" collapsed="false">
      <c r="E213" s="117" t="n">
        <v>32.9133177570171</v>
      </c>
      <c r="F213" s="117" t="n">
        <v>192.65</v>
      </c>
      <c r="I213" s="0"/>
      <c r="J213" s="118" t="n">
        <v>1.045</v>
      </c>
      <c r="K213" s="119" t="n">
        <v>-75.1428571428574</v>
      </c>
      <c r="Q213" s="136" t="n">
        <v>30.4</v>
      </c>
      <c r="R213" s="122" t="n">
        <v>-1.1</v>
      </c>
      <c r="S213" s="122" t="n">
        <v>8.1</v>
      </c>
      <c r="T213" s="122" t="n">
        <v>17.2</v>
      </c>
      <c r="U213" s="136" t="n">
        <v>8.1</v>
      </c>
      <c r="V213" s="119" t="n">
        <v>30.3</v>
      </c>
      <c r="W213" s="119" t="n">
        <v>8.05055000000001</v>
      </c>
      <c r="AH213" s="123" t="n">
        <v>30.1</v>
      </c>
      <c r="AI213" s="122" t="n">
        <v>4.12</v>
      </c>
      <c r="AJ213" s="122" t="n">
        <v>21.72</v>
      </c>
      <c r="AK213" s="122" t="n">
        <v>-1.87</v>
      </c>
      <c r="AL213" s="123" t="n">
        <v>8.15</v>
      </c>
      <c r="AM213" s="123" t="n">
        <v>21.21</v>
      </c>
      <c r="AN213" s="123" t="n">
        <v>-2.2</v>
      </c>
      <c r="BO213" s="130" t="n">
        <v>0.209</v>
      </c>
      <c r="BP213" s="117" t="n">
        <v>-27.3333333333333</v>
      </c>
      <c r="BR213" s="131" t="n">
        <v>1.045</v>
      </c>
      <c r="BS213" s="132" t="n">
        <v>-75.1428571428574</v>
      </c>
    </row>
    <row r="214" customFormat="false" ht="15" hidden="false" customHeight="false" outlineLevel="0" collapsed="false">
      <c r="E214" s="117" t="n">
        <v>33.2442876324448</v>
      </c>
      <c r="F214" s="117" t="n">
        <v>179.26</v>
      </c>
      <c r="I214" s="0"/>
      <c r="J214" s="118" t="n">
        <v>1.05</v>
      </c>
      <c r="K214" s="119" t="n">
        <v>-69.0976744186032</v>
      </c>
      <c r="Q214" s="136" t="n">
        <v>30.5</v>
      </c>
      <c r="R214" s="122" t="n">
        <v>2</v>
      </c>
      <c r="S214" s="122" t="n">
        <v>10.6</v>
      </c>
      <c r="T214" s="122" t="n">
        <v>19.2</v>
      </c>
      <c r="U214" s="136" t="n">
        <v>10.6</v>
      </c>
      <c r="V214" s="119" t="n">
        <v>30.4</v>
      </c>
      <c r="W214" s="119" t="n">
        <v>10.59055</v>
      </c>
      <c r="AH214" s="123" t="n">
        <v>30.2</v>
      </c>
      <c r="AI214" s="122" t="n">
        <v>6.35</v>
      </c>
      <c r="AJ214" s="122" t="n">
        <v>22.96</v>
      </c>
      <c r="AK214" s="122" t="n">
        <v>-0.91</v>
      </c>
      <c r="AL214" s="123" t="n">
        <v>8.25</v>
      </c>
      <c r="AM214" s="123" t="n">
        <v>21.4</v>
      </c>
      <c r="AN214" s="123" t="n">
        <v>-2.03</v>
      </c>
      <c r="BO214" s="130" t="n">
        <v>0.21</v>
      </c>
      <c r="BP214" s="117" t="n">
        <v>-22.6666666666667</v>
      </c>
      <c r="BR214" s="131" t="n">
        <v>1.05</v>
      </c>
      <c r="BS214" s="132" t="n">
        <v>-69.0976744186032</v>
      </c>
    </row>
    <row r="215" customFormat="false" ht="15" hidden="false" customHeight="false" outlineLevel="0" collapsed="false">
      <c r="E215" s="117" t="n">
        <v>33.2929596729489</v>
      </c>
      <c r="F215" s="117" t="n">
        <v>160.95</v>
      </c>
      <c r="I215" s="0"/>
      <c r="J215" s="118" t="n">
        <v>1.055</v>
      </c>
      <c r="K215" s="119" t="n">
        <v>-63.4399999999994</v>
      </c>
      <c r="Q215" s="136" t="n">
        <v>30.6</v>
      </c>
      <c r="R215" s="122" t="n">
        <v>5.1</v>
      </c>
      <c r="S215" s="122" t="n">
        <v>13.1</v>
      </c>
      <c r="T215" s="122" t="n">
        <v>21.2</v>
      </c>
      <c r="U215" s="136" t="n">
        <v>13.1</v>
      </c>
      <c r="V215" s="119" t="n">
        <v>30.5</v>
      </c>
      <c r="W215" s="119" t="n">
        <v>13.13055</v>
      </c>
      <c r="AH215" s="123" t="n">
        <v>30.3</v>
      </c>
      <c r="AI215" s="122" t="n">
        <v>7.83</v>
      </c>
      <c r="AJ215" s="122" t="n">
        <v>23.05</v>
      </c>
      <c r="AK215" s="122" t="n">
        <v>-1.14</v>
      </c>
      <c r="AL215" s="123" t="n">
        <v>8.36</v>
      </c>
      <c r="AM215" s="123" t="n">
        <v>21.66</v>
      </c>
      <c r="AN215" s="123" t="n">
        <v>-1.81</v>
      </c>
      <c r="BO215" s="130" t="n">
        <v>0.211</v>
      </c>
      <c r="BP215" s="117" t="n">
        <v>-24.6666666666667</v>
      </c>
      <c r="BR215" s="131" t="n">
        <v>1.055</v>
      </c>
      <c r="BS215" s="132" t="n">
        <v>-63.4399999999994</v>
      </c>
    </row>
    <row r="216" customFormat="false" ht="15" hidden="false" customHeight="false" outlineLevel="0" collapsed="false">
      <c r="E216" s="117" t="n">
        <v>33.4779134268644</v>
      </c>
      <c r="F216" s="117" t="n">
        <v>111.11</v>
      </c>
      <c r="I216" s="0"/>
      <c r="J216" s="118" t="n">
        <v>1.06</v>
      </c>
      <c r="K216" s="119" t="n">
        <v>-56.6320987654353</v>
      </c>
      <c r="Q216" s="136" t="n">
        <v>30.7</v>
      </c>
      <c r="R216" s="122" t="n">
        <v>8.2</v>
      </c>
      <c r="S216" s="122" t="n">
        <v>15.7</v>
      </c>
      <c r="T216" s="122" t="n">
        <v>23.2</v>
      </c>
      <c r="U216" s="136" t="n">
        <v>15.7</v>
      </c>
      <c r="V216" s="119" t="n">
        <v>30.6</v>
      </c>
      <c r="W216" s="119" t="n">
        <v>15.67055</v>
      </c>
      <c r="AH216" s="123" t="n">
        <v>30.4</v>
      </c>
      <c r="AI216" s="122" t="n">
        <v>8.76</v>
      </c>
      <c r="AJ216" s="122" t="n">
        <v>22.28</v>
      </c>
      <c r="AK216" s="122" t="n">
        <v>-1.42</v>
      </c>
      <c r="AL216" s="123" t="n">
        <v>8.5</v>
      </c>
      <c r="AM216" s="123" t="n">
        <v>21.96</v>
      </c>
      <c r="AN216" s="123" t="n">
        <v>-1.55</v>
      </c>
      <c r="BO216" s="130" t="n">
        <v>0.212</v>
      </c>
      <c r="BP216" s="117" t="n">
        <v>-25.3333333333333</v>
      </c>
      <c r="BR216" s="131" t="n">
        <v>1.06</v>
      </c>
      <c r="BS216" s="132" t="n">
        <v>-56.6320987654353</v>
      </c>
    </row>
    <row r="217" customFormat="false" ht="15" hidden="false" customHeight="false" outlineLevel="0" collapsed="false">
      <c r="E217" s="117" t="n">
        <v>33.5655230997717</v>
      </c>
      <c r="F217" s="117" t="n">
        <v>102.64</v>
      </c>
      <c r="I217" s="0"/>
      <c r="J217" s="118" t="n">
        <v>1.065</v>
      </c>
      <c r="K217" s="119" t="n">
        <v>-5.83333333334519</v>
      </c>
      <c r="Q217" s="136" t="n">
        <v>30.8</v>
      </c>
      <c r="R217" s="122" t="n">
        <v>11.3</v>
      </c>
      <c r="S217" s="122" t="n">
        <v>18.2</v>
      </c>
      <c r="T217" s="122" t="n">
        <v>25.2</v>
      </c>
      <c r="U217" s="136" t="n">
        <v>18.2</v>
      </c>
      <c r="V217" s="119" t="n">
        <v>30.7</v>
      </c>
      <c r="W217" s="119" t="n">
        <v>18.21055</v>
      </c>
      <c r="AH217" s="123" t="n">
        <v>30.5</v>
      </c>
      <c r="AI217" s="122" t="n">
        <v>9.59</v>
      </c>
      <c r="AJ217" s="122" t="n">
        <v>21.31</v>
      </c>
      <c r="AK217" s="122" t="n">
        <v>-0.83</v>
      </c>
      <c r="AL217" s="123" t="n">
        <v>8.68</v>
      </c>
      <c r="AM217" s="123" t="n">
        <v>22.32</v>
      </c>
      <c r="AN217" s="123" t="n">
        <v>-1.25</v>
      </c>
      <c r="BO217" s="130" t="n">
        <v>0.213</v>
      </c>
      <c r="BP217" s="117" t="n">
        <v>-28</v>
      </c>
      <c r="BR217" s="131" t="n">
        <v>1.065</v>
      </c>
      <c r="BS217" s="132" t="n">
        <v>-5.83333333334519</v>
      </c>
    </row>
    <row r="218" customFormat="false" ht="15" hidden="false" customHeight="false" outlineLevel="0" collapsed="false">
      <c r="E218" s="117" t="n">
        <v>33.7894144860904</v>
      </c>
      <c r="F218" s="117" t="n">
        <v>103.46</v>
      </c>
      <c r="I218" s="0"/>
      <c r="J218" s="118" t="n">
        <v>1.07</v>
      </c>
      <c r="K218" s="119" t="n">
        <v>-48.5796407185585</v>
      </c>
      <c r="Q218" s="136" t="n">
        <v>30.9</v>
      </c>
      <c r="R218" s="122" t="n">
        <v>14.4</v>
      </c>
      <c r="S218" s="122" t="n">
        <v>20.8</v>
      </c>
      <c r="T218" s="122" t="n">
        <v>27.3</v>
      </c>
      <c r="U218" s="136" t="n">
        <v>20.8</v>
      </c>
      <c r="V218" s="119" t="n">
        <v>30.8</v>
      </c>
      <c r="W218" s="119" t="n">
        <v>20.75055</v>
      </c>
      <c r="AH218" s="123" t="n">
        <v>30.6</v>
      </c>
      <c r="AI218" s="122" t="n">
        <v>10.73</v>
      </c>
      <c r="AJ218" s="122" t="n">
        <v>20.8</v>
      </c>
      <c r="AK218" s="122" t="n">
        <v>0.9</v>
      </c>
      <c r="AL218" s="123" t="n">
        <v>8.92</v>
      </c>
      <c r="AM218" s="123" t="n">
        <v>22.71</v>
      </c>
      <c r="AN218" s="123" t="n">
        <v>-0.9</v>
      </c>
      <c r="BO218" s="130" t="n">
        <v>0.214</v>
      </c>
      <c r="BP218" s="117" t="n">
        <v>-22</v>
      </c>
      <c r="BR218" s="131" t="n">
        <v>1.07</v>
      </c>
      <c r="BS218" s="132" t="n">
        <v>-48.5796407185585</v>
      </c>
    </row>
    <row r="219" customFormat="false" ht="15" hidden="false" customHeight="false" outlineLevel="0" collapsed="false">
      <c r="E219" s="117" t="n">
        <v>33.8964929751994</v>
      </c>
      <c r="F219" s="117" t="n">
        <v>113.39</v>
      </c>
      <c r="I219" s="0"/>
      <c r="J219" s="118" t="n">
        <v>1.075</v>
      </c>
      <c r="K219" s="119" t="n">
        <v>-15.1475409836077</v>
      </c>
      <c r="Q219" s="136" t="n">
        <v>31</v>
      </c>
      <c r="R219" s="122" t="n">
        <v>15.4</v>
      </c>
      <c r="S219" s="122" t="n">
        <v>21.3</v>
      </c>
      <c r="T219" s="122" t="n">
        <v>27.1</v>
      </c>
      <c r="U219" s="136" t="n">
        <v>21.3</v>
      </c>
      <c r="V219" s="119" t="n">
        <v>30.9</v>
      </c>
      <c r="W219" s="119" t="n">
        <v>21.25055</v>
      </c>
      <c r="AH219" s="123" t="n">
        <v>30.7</v>
      </c>
      <c r="AI219" s="122" t="n">
        <v>12.33</v>
      </c>
      <c r="AJ219" s="122" t="n">
        <v>21.12</v>
      </c>
      <c r="AK219" s="122" t="n">
        <v>3.46</v>
      </c>
      <c r="AL219" s="123" t="n">
        <v>9.22</v>
      </c>
      <c r="AM219" s="123" t="n">
        <v>23.14</v>
      </c>
      <c r="AN219" s="123" t="n">
        <v>-0.51</v>
      </c>
      <c r="BO219" s="130" t="n">
        <v>0.215</v>
      </c>
      <c r="BP219" s="117" t="n">
        <v>-20.6666666666667</v>
      </c>
      <c r="BR219" s="131" t="n">
        <v>1.075</v>
      </c>
      <c r="BS219" s="132" t="n">
        <v>-15.1475409836077</v>
      </c>
    </row>
    <row r="220" customFormat="false" ht="15" hidden="false" customHeight="false" outlineLevel="0" collapsed="false">
      <c r="E220" s="117" t="n">
        <v>33.9514597460755</v>
      </c>
      <c r="F220" s="117" t="n">
        <v>137.74</v>
      </c>
      <c r="I220" s="0"/>
      <c r="J220" s="118" t="n">
        <v>1.08</v>
      </c>
      <c r="K220" s="119" t="n">
        <v>-20.3999999999953</v>
      </c>
      <c r="Q220" s="136" t="n">
        <v>31.1</v>
      </c>
      <c r="R220" s="122" t="n">
        <v>-4</v>
      </c>
      <c r="S220" s="122" t="n">
        <v>16.5</v>
      </c>
      <c r="T220" s="122" t="n">
        <v>37</v>
      </c>
      <c r="U220" s="136" t="n">
        <v>16.5</v>
      </c>
      <c r="V220" s="119" t="n">
        <v>31</v>
      </c>
      <c r="W220" s="119" t="n">
        <v>16.45055</v>
      </c>
      <c r="AH220" s="123" t="n">
        <v>30.8</v>
      </c>
      <c r="AI220" s="122" t="n">
        <v>14.24</v>
      </c>
      <c r="AJ220" s="122" t="n">
        <v>22.21</v>
      </c>
      <c r="AK220" s="122" t="n">
        <v>6.17</v>
      </c>
      <c r="AL220" s="123" t="n">
        <v>9.57</v>
      </c>
      <c r="AM220" s="123" t="n">
        <v>23.6</v>
      </c>
      <c r="AN220" s="123" t="n">
        <v>-0.09</v>
      </c>
      <c r="BO220" s="130" t="n">
        <v>0.216</v>
      </c>
      <c r="BP220" s="117" t="n">
        <v>-20</v>
      </c>
      <c r="BR220" s="131" t="n">
        <v>1.08</v>
      </c>
      <c r="BS220" s="132" t="n">
        <v>-20.3999999999953</v>
      </c>
    </row>
    <row r="221" customFormat="false" ht="15" hidden="false" customHeight="false" outlineLevel="0" collapsed="false">
      <c r="E221" s="117" t="n">
        <v>34.0111635818563</v>
      </c>
      <c r="F221" s="117" t="n">
        <v>147.46</v>
      </c>
      <c r="I221" s="0"/>
      <c r="J221" s="118" t="n">
        <v>1.085</v>
      </c>
      <c r="K221" s="119" t="n">
        <v>-55.5130434782521</v>
      </c>
      <c r="Q221" s="136" t="n">
        <v>31.2</v>
      </c>
      <c r="R221" s="122" t="n">
        <v>-4.1</v>
      </c>
      <c r="S221" s="122" t="n">
        <v>16.3</v>
      </c>
      <c r="T221" s="122" t="n">
        <v>36.6</v>
      </c>
      <c r="U221" s="136" t="n">
        <v>16.3</v>
      </c>
      <c r="V221" s="119" t="n">
        <v>31.1</v>
      </c>
      <c r="W221" s="119" t="n">
        <v>16.25055</v>
      </c>
      <c r="AH221" s="123" t="n">
        <v>30.9</v>
      </c>
      <c r="AI221" s="122" t="n">
        <v>16.13</v>
      </c>
      <c r="AJ221" s="122" t="n">
        <v>23.88</v>
      </c>
      <c r="AK221" s="122" t="n">
        <v>8.28</v>
      </c>
      <c r="AL221" s="123" t="n">
        <v>9.96</v>
      </c>
      <c r="AM221" s="123" t="n">
        <v>24.1</v>
      </c>
      <c r="AN221" s="123" t="n">
        <v>0.35</v>
      </c>
      <c r="BO221" s="130" t="n">
        <v>0.217</v>
      </c>
      <c r="BP221" s="117" t="n">
        <v>-16.6666666666667</v>
      </c>
      <c r="BR221" s="131" t="n">
        <v>1.085</v>
      </c>
      <c r="BS221" s="132" t="n">
        <v>-55.5130434782521</v>
      </c>
    </row>
    <row r="222" customFormat="false" ht="15" hidden="false" customHeight="false" outlineLevel="0" collapsed="false">
      <c r="E222" s="117" t="n">
        <v>34.130571253418</v>
      </c>
      <c r="F222" s="117" t="n">
        <v>151.31</v>
      </c>
      <c r="I222" s="0"/>
      <c r="J222" s="118" t="n">
        <v>1.09</v>
      </c>
      <c r="K222" s="119" t="n">
        <v>-68.3335793357919</v>
      </c>
      <c r="Q222" s="136" t="n">
        <v>31.3</v>
      </c>
      <c r="R222" s="122" t="n">
        <v>-4.1</v>
      </c>
      <c r="S222" s="122" t="n">
        <v>16.1</v>
      </c>
      <c r="T222" s="122" t="n">
        <v>36.3</v>
      </c>
      <c r="U222" s="136" t="n">
        <v>16.1</v>
      </c>
      <c r="V222" s="119" t="n">
        <v>31.2</v>
      </c>
      <c r="W222" s="119" t="n">
        <v>16.05055</v>
      </c>
      <c r="AH222" s="123" t="n">
        <v>31</v>
      </c>
      <c r="AI222" s="122" t="n">
        <v>17.59</v>
      </c>
      <c r="AJ222" s="122" t="n">
        <v>25.96</v>
      </c>
      <c r="AK222" s="122" t="n">
        <v>9.13</v>
      </c>
      <c r="AL222" s="123" t="n">
        <v>10.37</v>
      </c>
      <c r="AM222" s="123" t="n">
        <v>24.63</v>
      </c>
      <c r="AN222" s="123" t="n">
        <v>0.79</v>
      </c>
      <c r="BO222" s="130" t="n">
        <v>0.218</v>
      </c>
      <c r="BP222" s="117" t="n">
        <v>-32.6666666666667</v>
      </c>
      <c r="BR222" s="131" t="n">
        <v>1.09</v>
      </c>
      <c r="BS222" s="132" t="n">
        <v>-68.3335793357919</v>
      </c>
    </row>
    <row r="223" customFormat="false" ht="15" hidden="false" customHeight="false" outlineLevel="0" collapsed="false">
      <c r="E223" s="117" t="n">
        <v>34.3037123771823</v>
      </c>
      <c r="F223" s="117" t="n">
        <v>149.51</v>
      </c>
      <c r="I223" s="0"/>
      <c r="J223" s="118" t="n">
        <v>1.095</v>
      </c>
      <c r="K223" s="119" t="n">
        <v>-58.7214953270972</v>
      </c>
      <c r="Q223" s="136" t="n">
        <v>31.4</v>
      </c>
      <c r="R223" s="122" t="n">
        <v>-4.2</v>
      </c>
      <c r="S223" s="122" t="n">
        <v>15.9</v>
      </c>
      <c r="T223" s="122" t="n">
        <v>35.9</v>
      </c>
      <c r="U223" s="136" t="n">
        <v>15.9</v>
      </c>
      <c r="V223" s="119" t="n">
        <v>31.4</v>
      </c>
      <c r="W223" s="119" t="n">
        <v>15.85055</v>
      </c>
      <c r="AH223" s="123" t="n">
        <v>31.1</v>
      </c>
      <c r="AI223" s="122" t="n">
        <v>18.33</v>
      </c>
      <c r="AJ223" s="122" t="n">
        <v>28.33</v>
      </c>
      <c r="AK223" s="122" t="n">
        <v>8.24</v>
      </c>
      <c r="AL223" s="123" t="n">
        <v>10.79</v>
      </c>
      <c r="AM223" s="123" t="n">
        <v>25.18</v>
      </c>
      <c r="AN223" s="123" t="n">
        <v>1.23</v>
      </c>
      <c r="BO223" s="130" t="n">
        <v>0.219</v>
      </c>
      <c r="BP223" s="117" t="n">
        <v>-47.3333333333333</v>
      </c>
      <c r="BR223" s="131" t="n">
        <v>1.095</v>
      </c>
      <c r="BS223" s="132" t="n">
        <v>-58.7214953270972</v>
      </c>
    </row>
    <row r="224" customFormat="false" ht="15" hidden="false" customHeight="false" outlineLevel="0" collapsed="false">
      <c r="E224" s="117" t="n">
        <v>34.3455050622289</v>
      </c>
      <c r="F224" s="117" t="n">
        <v>142.24</v>
      </c>
      <c r="I224" s="0"/>
      <c r="J224" s="118" t="n">
        <v>1.1</v>
      </c>
      <c r="K224" s="119" t="n">
        <v>-73.8830769230756</v>
      </c>
      <c r="Q224" s="136" t="n">
        <v>31.5</v>
      </c>
      <c r="R224" s="122" t="n">
        <v>-4.3</v>
      </c>
      <c r="S224" s="122" t="n">
        <v>15.7</v>
      </c>
      <c r="T224" s="122" t="n">
        <v>35.5</v>
      </c>
      <c r="U224" s="136" t="n">
        <v>15.7</v>
      </c>
      <c r="V224" s="119" t="n">
        <v>31.5</v>
      </c>
      <c r="W224" s="119" t="n">
        <v>15.65055</v>
      </c>
      <c r="AH224" s="123" t="n">
        <v>31.2</v>
      </c>
      <c r="AI224" s="122" t="n">
        <v>18.3</v>
      </c>
      <c r="AJ224" s="122" t="n">
        <v>30.79</v>
      </c>
      <c r="AK224" s="122" t="n">
        <v>5.73</v>
      </c>
      <c r="AL224" s="123" t="n">
        <v>11.19</v>
      </c>
      <c r="AM224" s="123" t="n">
        <v>25.73</v>
      </c>
      <c r="AN224" s="123" t="n">
        <v>1.63</v>
      </c>
      <c r="BO224" s="130" t="n">
        <v>0.22</v>
      </c>
      <c r="BP224" s="117" t="n">
        <v>-50</v>
      </c>
      <c r="BR224" s="131" t="n">
        <v>1.1</v>
      </c>
      <c r="BS224" s="132" t="n">
        <v>-73.8830769230756</v>
      </c>
    </row>
    <row r="225" customFormat="false" ht="15" hidden="false" customHeight="false" outlineLevel="0" collapsed="false">
      <c r="E225" s="117" t="n">
        <v>34.3693865965412</v>
      </c>
      <c r="F225" s="117" t="n">
        <v>135.95</v>
      </c>
      <c r="I225" s="0"/>
      <c r="J225" s="118" t="n">
        <v>1.105</v>
      </c>
      <c r="K225" s="119" t="n">
        <v>-40.0439560439529</v>
      </c>
      <c r="Q225" s="136" t="n">
        <v>31.6</v>
      </c>
      <c r="R225" s="122" t="n">
        <v>-4.3</v>
      </c>
      <c r="S225" s="122" t="n">
        <v>15.5</v>
      </c>
      <c r="T225" s="122" t="n">
        <v>35.2</v>
      </c>
      <c r="U225" s="136" t="n">
        <v>15.5</v>
      </c>
      <c r="V225" s="119" t="n">
        <v>31.6</v>
      </c>
      <c r="W225" s="119" t="n">
        <v>15.45055</v>
      </c>
      <c r="AH225" s="123" t="n">
        <v>31.3</v>
      </c>
      <c r="AI225" s="122" t="n">
        <v>17.73</v>
      </c>
      <c r="AJ225" s="122" t="n">
        <v>33.01</v>
      </c>
      <c r="AK225" s="122" t="n">
        <v>2.41</v>
      </c>
      <c r="AL225" s="123" t="n">
        <v>11.58</v>
      </c>
      <c r="AM225" s="123" t="n">
        <v>26.28</v>
      </c>
      <c r="AN225" s="123" t="n">
        <v>1.99</v>
      </c>
      <c r="BO225" s="130" t="n">
        <v>0.221</v>
      </c>
      <c r="BP225" s="117" t="n">
        <v>-66.6666666666667</v>
      </c>
      <c r="BR225" s="131" t="n">
        <v>1.105</v>
      </c>
      <c r="BS225" s="132" t="n">
        <v>-40.0439560439529</v>
      </c>
    </row>
    <row r="226" customFormat="false" ht="15" hidden="false" customHeight="false" outlineLevel="0" collapsed="false">
      <c r="E226" s="117" t="n">
        <v>34.4649127337905</v>
      </c>
      <c r="F226" s="117" t="n">
        <v>131.7</v>
      </c>
      <c r="I226" s="0"/>
      <c r="J226" s="118" t="n">
        <v>1.11</v>
      </c>
      <c r="K226" s="119" t="n">
        <v>-37.6879120879251</v>
      </c>
      <c r="Q226" s="136" t="n">
        <v>31.7</v>
      </c>
      <c r="R226" s="122"/>
      <c r="S226" s="122"/>
      <c r="T226" s="122"/>
      <c r="U226" s="136" t="n">
        <v>10</v>
      </c>
      <c r="V226" s="119" t="n">
        <v>31.7</v>
      </c>
      <c r="W226" s="119" t="n">
        <v>0</v>
      </c>
      <c r="AH226" s="123" t="n">
        <v>31.4</v>
      </c>
      <c r="AI226" s="122" t="n">
        <v>16.97</v>
      </c>
      <c r="AJ226" s="122" t="n">
        <v>34.54</v>
      </c>
      <c r="AK226" s="122" t="n">
        <v>-0.34</v>
      </c>
      <c r="AL226" s="123" t="n">
        <v>11.95</v>
      </c>
      <c r="AM226" s="123" t="n">
        <v>26.8</v>
      </c>
      <c r="AN226" s="123" t="n">
        <v>2.29</v>
      </c>
      <c r="BO226" s="130" t="n">
        <v>0.222</v>
      </c>
      <c r="BP226" s="117" t="n">
        <v>-76.6666666666667</v>
      </c>
      <c r="BR226" s="131" t="n">
        <v>1.11</v>
      </c>
      <c r="BS226" s="132" t="n">
        <v>-37.6879120879251</v>
      </c>
    </row>
    <row r="227" customFormat="false" ht="15" hidden="false" customHeight="false" outlineLevel="0" collapsed="false">
      <c r="E227" s="117" t="n">
        <v>34.5664092546179</v>
      </c>
      <c r="F227" s="117" t="n">
        <v>132.74</v>
      </c>
      <c r="I227" s="0"/>
      <c r="J227" s="118" t="n">
        <v>1.115</v>
      </c>
      <c r="K227" s="119" t="n">
        <v>-52.7999999999816</v>
      </c>
      <c r="Q227" s="136" t="n">
        <v>31.8</v>
      </c>
      <c r="R227" s="122"/>
      <c r="S227" s="122"/>
      <c r="T227" s="122"/>
      <c r="U227" s="136" t="n">
        <v>-8</v>
      </c>
      <c r="V227" s="119" t="n">
        <v>31.8</v>
      </c>
      <c r="W227" s="119" t="n">
        <v>-5</v>
      </c>
      <c r="AH227" s="123" t="n">
        <v>31.5</v>
      </c>
      <c r="AI227" s="122" t="n">
        <v>16.2</v>
      </c>
      <c r="AJ227" s="122" t="n">
        <v>35.09</v>
      </c>
      <c r="AK227" s="122" t="n">
        <v>-1.44</v>
      </c>
      <c r="AL227" s="123" t="n">
        <v>12.28</v>
      </c>
      <c r="AM227" s="123" t="n">
        <v>27.28</v>
      </c>
      <c r="AN227" s="123" t="n">
        <v>2.53</v>
      </c>
      <c r="BO227" s="130" t="n">
        <v>0.223</v>
      </c>
      <c r="BP227" s="117" t="n">
        <v>-80.6666666666667</v>
      </c>
      <c r="BR227" s="131" t="n">
        <v>1.115</v>
      </c>
      <c r="BS227" s="132" t="n">
        <v>-52.7999999999816</v>
      </c>
    </row>
    <row r="228" customFormat="false" ht="15" hidden="false" customHeight="false" outlineLevel="0" collapsed="false">
      <c r="E228" s="117" t="n">
        <v>34.6579551361484</v>
      </c>
      <c r="F228" s="117" t="n">
        <v>138.89</v>
      </c>
      <c r="I228" s="0"/>
      <c r="J228" s="118" t="n">
        <v>1.12</v>
      </c>
      <c r="K228" s="119" t="n">
        <v>-70.4533333333286</v>
      </c>
      <c r="Q228" s="136" t="n">
        <v>31.9</v>
      </c>
      <c r="R228" s="122"/>
      <c r="S228" s="122"/>
      <c r="T228" s="122"/>
      <c r="U228" s="136" t="n">
        <v>-7</v>
      </c>
      <c r="V228" s="119" t="n">
        <v>31.9</v>
      </c>
      <c r="W228" s="119" t="n">
        <v>-5</v>
      </c>
      <c r="AH228" s="123" t="n">
        <v>31.6</v>
      </c>
      <c r="AI228" s="122" t="n">
        <v>15.27</v>
      </c>
      <c r="AJ228" s="122" t="n">
        <v>34.55</v>
      </c>
      <c r="AK228" s="122" t="n">
        <v>-0.85</v>
      </c>
      <c r="AL228" s="123" t="n">
        <v>12.59</v>
      </c>
      <c r="AM228" s="123" t="n">
        <v>27.73</v>
      </c>
      <c r="AN228" s="123" t="n">
        <v>2.71</v>
      </c>
      <c r="BO228" s="130" t="n">
        <v>0.224</v>
      </c>
      <c r="BP228" s="117" t="n">
        <v>-77.3333333333333</v>
      </c>
      <c r="BR228" s="131" t="n">
        <v>1.12</v>
      </c>
      <c r="BS228" s="132" t="n">
        <v>-70.4533333333286</v>
      </c>
    </row>
    <row r="229" customFormat="false" ht="15" hidden="false" customHeight="false" outlineLevel="0" collapsed="false">
      <c r="E229" s="117" t="n">
        <v>35.0470251326534</v>
      </c>
      <c r="F229" s="117" t="n">
        <v>142.74</v>
      </c>
      <c r="I229" s="0"/>
      <c r="J229" s="118" t="n">
        <v>1.125</v>
      </c>
      <c r="K229" s="119" t="n">
        <v>-79.3554770317944</v>
      </c>
      <c r="Q229" s="136" t="n">
        <v>32</v>
      </c>
      <c r="R229" s="122"/>
      <c r="S229" s="122"/>
      <c r="T229" s="122"/>
      <c r="U229" s="136" t="n">
        <v>8</v>
      </c>
      <c r="V229" s="119" t="n">
        <v>32</v>
      </c>
      <c r="W229" s="119" t="n">
        <v>0</v>
      </c>
      <c r="AH229" s="123" t="n">
        <v>31.7</v>
      </c>
      <c r="AI229" s="122" t="n">
        <v>13.88</v>
      </c>
      <c r="AJ229" s="122" t="n">
        <v>32.97</v>
      </c>
      <c r="AK229" s="122" t="n">
        <v>0.58</v>
      </c>
      <c r="AL229" s="123" t="n">
        <v>12.89</v>
      </c>
      <c r="AM229" s="123" t="n">
        <v>28.14</v>
      </c>
      <c r="AN229" s="123" t="n">
        <v>2.83</v>
      </c>
      <c r="BO229" s="130" t="n">
        <v>0.225</v>
      </c>
      <c r="BP229" s="117" t="n">
        <v>-70</v>
      </c>
      <c r="BR229" s="131" t="n">
        <v>1.125</v>
      </c>
      <c r="BS229" s="132" t="n">
        <v>-79.3554770317944</v>
      </c>
    </row>
    <row r="230" customFormat="false" ht="15" hidden="false" customHeight="false" outlineLevel="0" collapsed="false">
      <c r="E230" s="117" t="n">
        <v>35.3716505113384</v>
      </c>
      <c r="F230" s="117" t="n">
        <v>136.63</v>
      </c>
      <c r="I230" s="0"/>
      <c r="J230" s="118" t="n">
        <v>1.13</v>
      </c>
      <c r="K230" s="119" t="n">
        <v>-77.135664335661</v>
      </c>
      <c r="Q230" s="136" t="n">
        <v>32.1</v>
      </c>
      <c r="R230" s="122" t="n">
        <v>2.9</v>
      </c>
      <c r="S230" s="122" t="n">
        <v>9.7</v>
      </c>
      <c r="T230" s="122" t="n">
        <v>16.5</v>
      </c>
      <c r="U230" s="136" t="n">
        <v>9.7</v>
      </c>
      <c r="V230" s="119" t="n">
        <v>32.1</v>
      </c>
      <c r="W230" s="119" t="n">
        <v>9.65055000000001</v>
      </c>
      <c r="AH230" s="123" t="n">
        <v>31.8</v>
      </c>
      <c r="AI230" s="122" t="n">
        <v>11.9</v>
      </c>
      <c r="AJ230" s="122" t="n">
        <v>30.51</v>
      </c>
      <c r="AK230" s="122" t="n">
        <v>1.7</v>
      </c>
      <c r="AL230" s="123" t="n">
        <v>13.17</v>
      </c>
      <c r="AM230" s="123" t="n">
        <v>28.52</v>
      </c>
      <c r="AN230" s="123" t="n">
        <v>2.9</v>
      </c>
      <c r="BO230" s="130" t="n">
        <v>0.226</v>
      </c>
      <c r="BP230" s="117" t="n">
        <v>-70.6666666666667</v>
      </c>
      <c r="BR230" s="131" t="n">
        <v>1.13</v>
      </c>
      <c r="BS230" s="132" t="n">
        <v>-77.135664335661</v>
      </c>
    </row>
    <row r="231" customFormat="false" ht="15" hidden="false" customHeight="false" outlineLevel="0" collapsed="false">
      <c r="E231" s="117" t="n">
        <v>35.429169408626</v>
      </c>
      <c r="F231" s="117" t="n">
        <v>129.8</v>
      </c>
      <c r="I231" s="0"/>
      <c r="J231" s="118" t="n">
        <v>1.135</v>
      </c>
      <c r="K231" s="119" t="n">
        <v>-75.1133333333433</v>
      </c>
      <c r="Q231" s="136" t="n">
        <v>32.2</v>
      </c>
      <c r="R231" s="122" t="n">
        <v>0.4</v>
      </c>
      <c r="S231" s="122" t="n">
        <v>7.2</v>
      </c>
      <c r="T231" s="122" t="n">
        <v>14</v>
      </c>
      <c r="U231" s="136" t="n">
        <v>7.2</v>
      </c>
      <c r="V231" s="119" t="n">
        <v>32.2</v>
      </c>
      <c r="W231" s="119" t="n">
        <v>7.15055000000001</v>
      </c>
      <c r="AH231" s="123" t="n">
        <v>31.9</v>
      </c>
      <c r="AI231" s="122" t="n">
        <v>9.68</v>
      </c>
      <c r="AJ231" s="122" t="n">
        <v>27.4</v>
      </c>
      <c r="AK231" s="122" t="n">
        <v>1.86</v>
      </c>
      <c r="AL231" s="123" t="n">
        <v>13.48</v>
      </c>
      <c r="AM231" s="123" t="n">
        <v>28.89</v>
      </c>
      <c r="AN231" s="123" t="n">
        <v>2.93</v>
      </c>
      <c r="BO231" s="130" t="n">
        <v>0.227</v>
      </c>
      <c r="BP231" s="117" t="n">
        <v>-64</v>
      </c>
      <c r="BR231" s="131" t="n">
        <v>1.135</v>
      </c>
      <c r="BS231" s="132" t="n">
        <v>-75.1133333333433</v>
      </c>
    </row>
    <row r="232" customFormat="false" ht="15" hidden="false" customHeight="false" outlineLevel="0" collapsed="false">
      <c r="E232" s="117" t="n">
        <v>35.7742827923522</v>
      </c>
      <c r="F232" s="117" t="n">
        <v>124.88</v>
      </c>
      <c r="I232" s="0"/>
      <c r="J232" s="118" t="n">
        <v>1.14</v>
      </c>
      <c r="K232" s="119" t="n">
        <v>-72.0466666666905</v>
      </c>
      <c r="Q232" s="136" t="n">
        <v>32.3</v>
      </c>
      <c r="R232" s="122" t="n">
        <v>-2.1</v>
      </c>
      <c r="S232" s="122" t="n">
        <v>4.7</v>
      </c>
      <c r="T232" s="122" t="n">
        <v>11.6</v>
      </c>
      <c r="U232" s="136" t="n">
        <v>4.7</v>
      </c>
      <c r="V232" s="119" t="n">
        <v>32.3</v>
      </c>
      <c r="W232" s="119" t="n">
        <v>4.65055000000001</v>
      </c>
      <c r="AH232" s="123" t="n">
        <v>32</v>
      </c>
      <c r="AI232" s="122" t="n">
        <v>7.84</v>
      </c>
      <c r="AJ232" s="122" t="n">
        <v>24</v>
      </c>
      <c r="AK232" s="122" t="n">
        <v>1.36</v>
      </c>
      <c r="AL232" s="123" t="n">
        <v>13.81</v>
      </c>
      <c r="AM232" s="123" t="n">
        <v>29.27</v>
      </c>
      <c r="AN232" s="123" t="n">
        <v>2.95</v>
      </c>
      <c r="BO232" s="130" t="n">
        <v>0.228</v>
      </c>
      <c r="BP232" s="117" t="n">
        <v>-64</v>
      </c>
      <c r="BR232" s="131" t="n">
        <v>1.14</v>
      </c>
      <c r="BS232" s="132" t="n">
        <v>-72.0466666666905</v>
      </c>
    </row>
    <row r="233" customFormat="false" ht="15" hidden="false" customHeight="false" outlineLevel="0" collapsed="false">
      <c r="E233" s="117" t="n">
        <v>36.2052452765076</v>
      </c>
      <c r="F233" s="117" t="n">
        <v>129.57</v>
      </c>
      <c r="I233" s="0"/>
      <c r="J233" s="118" t="n">
        <v>1.145</v>
      </c>
      <c r="K233" s="119" t="n">
        <v>-42.733333333336</v>
      </c>
      <c r="Q233" s="136" t="n">
        <v>32.4</v>
      </c>
      <c r="R233" s="122" t="n">
        <v>22.4</v>
      </c>
      <c r="S233" s="122" t="n">
        <v>36</v>
      </c>
      <c r="T233" s="122" t="n">
        <v>49.6</v>
      </c>
      <c r="U233" s="136" t="n">
        <v>36</v>
      </c>
      <c r="V233" s="119" t="n">
        <v>32.5</v>
      </c>
      <c r="W233" s="119" t="n">
        <v>35.95055</v>
      </c>
      <c r="AH233" s="123" t="n">
        <v>32.1</v>
      </c>
      <c r="AI233" s="122" t="n">
        <v>6.94</v>
      </c>
      <c r="AJ233" s="122" t="n">
        <v>20.73</v>
      </c>
      <c r="AK233" s="122" t="n">
        <v>1.01</v>
      </c>
      <c r="AL233" s="123" t="n">
        <v>14.2</v>
      </c>
      <c r="AM233" s="123" t="n">
        <v>29.66</v>
      </c>
      <c r="AN233" s="123" t="n">
        <v>2.98</v>
      </c>
      <c r="BO233" s="130" t="n">
        <v>0.229</v>
      </c>
      <c r="BP233" s="117" t="n">
        <v>-52.6666666666666</v>
      </c>
      <c r="BR233" s="131" t="n">
        <v>1.145</v>
      </c>
      <c r="BS233" s="132" t="n">
        <v>-42.733333333336</v>
      </c>
    </row>
    <row r="234" customFormat="false" ht="15" hidden="false" customHeight="false" outlineLevel="0" collapsed="false">
      <c r="E234" s="117" t="n">
        <v>36.4954152359589</v>
      </c>
      <c r="F234" s="117" t="n">
        <v>133.3</v>
      </c>
      <c r="I234" s="0"/>
      <c r="J234" s="118" t="n">
        <v>1.15</v>
      </c>
      <c r="K234" s="119" t="n">
        <v>-38.9266666666658</v>
      </c>
      <c r="Q234" s="136" t="n">
        <v>32.5</v>
      </c>
      <c r="R234" s="122" t="n">
        <v>19.8</v>
      </c>
      <c r="S234" s="122" t="n">
        <v>33.4</v>
      </c>
      <c r="T234" s="122" t="n">
        <v>47</v>
      </c>
      <c r="U234" s="136" t="n">
        <v>33.4</v>
      </c>
      <c r="V234" s="119" t="n">
        <v>32.6</v>
      </c>
      <c r="W234" s="119" t="n">
        <v>33.35055</v>
      </c>
      <c r="AH234" s="123" t="n">
        <v>32.2</v>
      </c>
      <c r="AI234" s="122" t="n">
        <v>7.34</v>
      </c>
      <c r="AJ234" s="122" t="n">
        <v>18.43</v>
      </c>
      <c r="AK234" s="122" t="n">
        <v>1.37</v>
      </c>
      <c r="AL234" s="123" t="n">
        <v>14.67</v>
      </c>
      <c r="AM234" s="123" t="n">
        <v>30.1</v>
      </c>
      <c r="AN234" s="123" t="n">
        <v>3.04</v>
      </c>
      <c r="BO234" s="130" t="n">
        <v>0.23</v>
      </c>
      <c r="BP234" s="117" t="n">
        <v>-71.3333333333333</v>
      </c>
      <c r="BR234" s="131" t="n">
        <v>1.15</v>
      </c>
      <c r="BS234" s="132" t="n">
        <v>-38.9266666666658</v>
      </c>
    </row>
    <row r="235" customFormat="false" ht="15" hidden="false" customHeight="false" outlineLevel="0" collapsed="false">
      <c r="E235" s="117" t="n">
        <v>36.8190663445777</v>
      </c>
      <c r="F235" s="117" t="n">
        <v>128.25</v>
      </c>
      <c r="I235" s="0"/>
      <c r="J235" s="118" t="n">
        <v>1.155</v>
      </c>
      <c r="K235" s="119" t="n">
        <v>-41.1482352941314</v>
      </c>
      <c r="Q235" s="136" t="n">
        <v>32.6</v>
      </c>
      <c r="R235" s="122" t="n">
        <v>21.2</v>
      </c>
      <c r="S235" s="122" t="n">
        <v>41.5</v>
      </c>
      <c r="T235" s="122" t="n">
        <v>61.8</v>
      </c>
      <c r="U235" s="136" t="n">
        <v>41.5</v>
      </c>
      <c r="V235" s="119" t="n">
        <v>32.7</v>
      </c>
      <c r="W235" s="119" t="n">
        <v>41.45055</v>
      </c>
      <c r="AH235" s="123" t="n">
        <v>32.3</v>
      </c>
      <c r="AI235" s="122" t="n">
        <v>9.33</v>
      </c>
      <c r="AJ235" s="122" t="n">
        <v>18.26</v>
      </c>
      <c r="AK235" s="122" t="n">
        <v>2.77</v>
      </c>
      <c r="AL235" s="123" t="n">
        <v>15.23</v>
      </c>
      <c r="AM235" s="123" t="n">
        <v>30.59</v>
      </c>
      <c r="AN235" s="123" t="n">
        <v>3.17</v>
      </c>
      <c r="BO235" s="130" t="n">
        <v>0.231</v>
      </c>
      <c r="BP235" s="117" t="n">
        <v>-66</v>
      </c>
      <c r="BR235" s="131" t="n">
        <v>1.155</v>
      </c>
      <c r="BS235" s="132" t="n">
        <v>-41.1482352941314</v>
      </c>
    </row>
    <row r="236" customFormat="false" ht="15" hidden="false" customHeight="false" outlineLevel="0" collapsed="false">
      <c r="E236" s="117" t="n">
        <v>36.9083494090242</v>
      </c>
      <c r="F236" s="117" t="n">
        <v>120.01</v>
      </c>
      <c r="I236" s="0"/>
      <c r="J236" s="118" t="n">
        <v>1.16</v>
      </c>
      <c r="K236" s="119" t="n">
        <v>-20.5629629629798</v>
      </c>
      <c r="Q236" s="136" t="n">
        <v>32.7</v>
      </c>
      <c r="R236" s="122" t="n">
        <v>-9.9</v>
      </c>
      <c r="S236" s="122" t="n">
        <v>-3</v>
      </c>
      <c r="T236" s="122" t="n">
        <v>3.8</v>
      </c>
      <c r="U236" s="136" t="n">
        <v>-3</v>
      </c>
      <c r="V236" s="119" t="n">
        <v>32.8</v>
      </c>
      <c r="W236" s="119" t="n">
        <v>-3.04944999999999</v>
      </c>
      <c r="AH236" s="123" t="n">
        <v>32.4</v>
      </c>
      <c r="AI236" s="122" t="n">
        <v>12.98</v>
      </c>
      <c r="AJ236" s="122" t="n">
        <v>21.2</v>
      </c>
      <c r="AK236" s="122" t="n">
        <v>5.24</v>
      </c>
      <c r="AL236" s="123" t="n">
        <v>15.88</v>
      </c>
      <c r="AM236" s="123" t="n">
        <v>31.17</v>
      </c>
      <c r="AN236" s="123" t="n">
        <v>3.38</v>
      </c>
      <c r="BO236" s="130" t="n">
        <v>0.232</v>
      </c>
      <c r="BP236" s="117" t="n">
        <v>-62.6666666666667</v>
      </c>
      <c r="BR236" s="131" t="n">
        <v>1.16</v>
      </c>
      <c r="BS236" s="132" t="n">
        <v>-20.5629629629798</v>
      </c>
    </row>
    <row r="237" customFormat="false" ht="15" hidden="false" customHeight="false" outlineLevel="0" collapsed="false">
      <c r="E237" s="117" t="n">
        <v>37.0311136226382</v>
      </c>
      <c r="F237" s="117" t="n">
        <v>102.01</v>
      </c>
      <c r="I237" s="0"/>
      <c r="J237" s="118" t="n">
        <v>1.165</v>
      </c>
      <c r="K237" s="119" t="n">
        <v>-26.3052132701207</v>
      </c>
      <c r="Q237" s="136" t="n">
        <v>32.8</v>
      </c>
      <c r="R237" s="122" t="n">
        <v>-10.1</v>
      </c>
      <c r="S237" s="122" t="n">
        <v>-3.2</v>
      </c>
      <c r="T237" s="122" t="n">
        <v>3.6</v>
      </c>
      <c r="U237" s="136" t="n">
        <v>-3.2</v>
      </c>
      <c r="V237" s="119" t="n">
        <v>32.9</v>
      </c>
      <c r="W237" s="119" t="n">
        <v>-3.24945</v>
      </c>
      <c r="AH237" s="123" t="n">
        <v>32.5</v>
      </c>
      <c r="AI237" s="122" t="n">
        <v>17.68</v>
      </c>
      <c r="AJ237" s="122" t="n">
        <v>27.6</v>
      </c>
      <c r="AK237" s="122" t="n">
        <v>8.23</v>
      </c>
      <c r="AL237" s="123" t="n">
        <v>16.64</v>
      </c>
      <c r="AM237" s="123" t="n">
        <v>31.85</v>
      </c>
      <c r="AN237" s="123" t="n">
        <v>3.7</v>
      </c>
      <c r="BO237" s="130" t="n">
        <v>0.233</v>
      </c>
      <c r="BP237" s="117" t="n">
        <v>-49.3333333333334</v>
      </c>
      <c r="BR237" s="131" t="n">
        <v>1.165</v>
      </c>
      <c r="BS237" s="132" t="n">
        <v>-26.3052132701207</v>
      </c>
    </row>
    <row r="238" customFormat="false" ht="15" hidden="false" customHeight="false" outlineLevel="0" collapsed="false">
      <c r="E238" s="117" t="n">
        <v>37.4328874126477</v>
      </c>
      <c r="F238" s="117" t="n">
        <v>94.57</v>
      </c>
      <c r="I238" s="0"/>
      <c r="J238" s="118" t="n">
        <v>1.17</v>
      </c>
      <c r="K238" s="119" t="n">
        <v>-18.3314285714571</v>
      </c>
      <c r="Q238" s="136" t="n">
        <v>32.9</v>
      </c>
      <c r="R238" s="122" t="n">
        <v>-10.3</v>
      </c>
      <c r="S238" s="122" t="n">
        <v>-3.4</v>
      </c>
      <c r="T238" s="122" t="n">
        <v>3.5</v>
      </c>
      <c r="U238" s="136" t="n">
        <v>-3.4</v>
      </c>
      <c r="V238" s="119" t="n">
        <v>33</v>
      </c>
      <c r="W238" s="119" t="n">
        <v>-3.44944999999999</v>
      </c>
      <c r="AH238" s="123" t="n">
        <v>32.6</v>
      </c>
      <c r="AI238" s="122" t="n">
        <v>21.54</v>
      </c>
      <c r="AJ238" s="122" t="n">
        <v>35.66</v>
      </c>
      <c r="AK238" s="122" t="n">
        <v>10.4</v>
      </c>
      <c r="AL238" s="123" t="n">
        <v>17.5</v>
      </c>
      <c r="AM238" s="123" t="n">
        <v>32.65</v>
      </c>
      <c r="AN238" s="123" t="n">
        <v>4.14</v>
      </c>
      <c r="BO238" s="130" t="n">
        <v>0.234</v>
      </c>
      <c r="BP238" s="117" t="n">
        <v>-40.6666666666667</v>
      </c>
      <c r="BR238" s="131" t="n">
        <v>1.17</v>
      </c>
      <c r="BS238" s="132" t="n">
        <v>-18.3314285714571</v>
      </c>
    </row>
    <row r="239" customFormat="false" ht="15" hidden="false" customHeight="false" outlineLevel="0" collapsed="false">
      <c r="E239" s="117" t="n">
        <v>37.5689349082684</v>
      </c>
      <c r="F239" s="117" t="n">
        <v>158.74</v>
      </c>
      <c r="I239" s="0"/>
      <c r="J239" s="118" t="n">
        <v>1.175</v>
      </c>
      <c r="K239" s="119" t="n">
        <v>-31.8000000000298</v>
      </c>
      <c r="Q239" s="136" t="n">
        <v>33</v>
      </c>
      <c r="R239" s="122"/>
      <c r="S239" s="122"/>
      <c r="T239" s="122"/>
      <c r="U239" s="136" t="n">
        <v>-18</v>
      </c>
      <c r="V239" s="119" t="n">
        <v>33.1</v>
      </c>
      <c r="W239" s="119" t="n">
        <v>-20</v>
      </c>
      <c r="AH239" s="123" t="n">
        <v>32.7</v>
      </c>
      <c r="AI239" s="122" t="n">
        <v>22.33</v>
      </c>
      <c r="AJ239" s="122" t="n">
        <v>42.56</v>
      </c>
      <c r="AK239" s="122" t="n">
        <v>10.23</v>
      </c>
      <c r="AL239" s="123" t="n">
        <v>18.46</v>
      </c>
      <c r="AM239" s="123" t="n">
        <v>33.57</v>
      </c>
      <c r="AN239" s="123" t="n">
        <v>4.71</v>
      </c>
      <c r="BO239" s="130" t="n">
        <v>0.235</v>
      </c>
      <c r="BP239" s="117" t="n">
        <v>-32</v>
      </c>
      <c r="BR239" s="131" t="n">
        <v>1.175</v>
      </c>
      <c r="BS239" s="132" t="n">
        <v>-31.8000000000298</v>
      </c>
    </row>
    <row r="240" customFormat="false" ht="15" hidden="false" customHeight="false" outlineLevel="0" collapsed="false">
      <c r="E240" s="117" t="n">
        <v>37.7531621010304</v>
      </c>
      <c r="F240" s="117" t="n">
        <v>170.61</v>
      </c>
      <c r="I240" s="0"/>
      <c r="J240" s="118" t="n">
        <v>1.18</v>
      </c>
      <c r="K240" s="119" t="n">
        <v>-19.028820960657</v>
      </c>
      <c r="Q240" s="136" t="n">
        <v>33.1</v>
      </c>
      <c r="R240" s="122" t="n">
        <v>-2.7</v>
      </c>
      <c r="S240" s="122" t="n">
        <v>10.9</v>
      </c>
      <c r="T240" s="122" t="n">
        <v>24.4</v>
      </c>
      <c r="U240" s="136" t="n">
        <v>10.9</v>
      </c>
      <c r="V240" s="119" t="n">
        <v>33.2</v>
      </c>
      <c r="W240" s="119" t="n">
        <v>10.85055</v>
      </c>
      <c r="AH240" s="123" t="n">
        <v>32.8</v>
      </c>
      <c r="AI240" s="122" t="n">
        <v>19</v>
      </c>
      <c r="AJ240" s="122" t="n">
        <v>45.58</v>
      </c>
      <c r="AK240" s="122" t="n">
        <v>7.03</v>
      </c>
      <c r="AL240" s="123" t="n">
        <v>19.5</v>
      </c>
      <c r="AM240" s="123" t="n">
        <v>34.62</v>
      </c>
      <c r="AN240" s="123" t="n">
        <v>5.42</v>
      </c>
      <c r="BO240" s="130" t="n">
        <v>0.236</v>
      </c>
      <c r="BP240" s="117" t="n">
        <v>-28.6666666666667</v>
      </c>
      <c r="BR240" s="131" t="n">
        <v>1.18</v>
      </c>
      <c r="BS240" s="132" t="n">
        <v>-19.028820960657</v>
      </c>
    </row>
    <row r="241" customFormat="false" ht="15" hidden="false" customHeight="false" outlineLevel="0" collapsed="false">
      <c r="E241" s="117" t="n">
        <v>37.856789896959</v>
      </c>
      <c r="F241" s="117" t="n">
        <v>175.03</v>
      </c>
      <c r="I241" s="0"/>
      <c r="J241" s="118" t="n">
        <v>1.185</v>
      </c>
      <c r="K241" s="119" t="n">
        <v>-33.4307053941449</v>
      </c>
      <c r="Q241" s="136" t="n">
        <v>33.2</v>
      </c>
      <c r="R241" s="122" t="n">
        <v>2.6</v>
      </c>
      <c r="S241" s="122" t="n">
        <v>16.2</v>
      </c>
      <c r="T241" s="122" t="n">
        <v>29.8</v>
      </c>
      <c r="U241" s="136" t="n">
        <v>16.2</v>
      </c>
      <c r="V241" s="119" t="n">
        <v>33.3</v>
      </c>
      <c r="W241" s="119" t="n">
        <v>16.21725</v>
      </c>
      <c r="AH241" s="123" t="n">
        <v>32.9</v>
      </c>
      <c r="AI241" s="122" t="n">
        <v>12.75</v>
      </c>
      <c r="AJ241" s="122" t="n">
        <v>42.72</v>
      </c>
      <c r="AK241" s="122" t="n">
        <v>1.8</v>
      </c>
      <c r="AL241" s="123" t="n">
        <v>20.61</v>
      </c>
      <c r="AM241" s="123" t="n">
        <v>35.8</v>
      </c>
      <c r="AN241" s="123" t="n">
        <v>6.25</v>
      </c>
      <c r="BO241" s="130" t="n">
        <v>0.237</v>
      </c>
      <c r="BP241" s="117" t="n">
        <v>-16</v>
      </c>
      <c r="BR241" s="131" t="n">
        <v>1.185</v>
      </c>
      <c r="BS241" s="132" t="n">
        <v>-33.4307053941449</v>
      </c>
    </row>
    <row r="242" customFormat="false" ht="15" hidden="false" customHeight="false" outlineLevel="0" collapsed="false">
      <c r="E242" s="117" t="n">
        <v>38.1446448856497</v>
      </c>
      <c r="F242" s="117" t="n">
        <v>175.95</v>
      </c>
      <c r="I242" s="0"/>
      <c r="J242" s="118" t="n">
        <v>1.19</v>
      </c>
      <c r="K242" s="119" t="n">
        <v>-60.4238596491247</v>
      </c>
      <c r="Q242" s="136" t="n">
        <v>33.3</v>
      </c>
      <c r="R242" s="122" t="n">
        <v>7.9</v>
      </c>
      <c r="S242" s="122" t="n">
        <v>21.6</v>
      </c>
      <c r="T242" s="122" t="n">
        <v>35.2</v>
      </c>
      <c r="U242" s="136" t="n">
        <v>21.6</v>
      </c>
      <c r="V242" s="119" t="n">
        <v>33.4</v>
      </c>
      <c r="W242" s="119" t="n">
        <v>21.58385</v>
      </c>
      <c r="AH242" s="123" t="n">
        <v>33</v>
      </c>
      <c r="AI242" s="122" t="n">
        <v>6.74</v>
      </c>
      <c r="AJ242" s="122" t="n">
        <v>36.1</v>
      </c>
      <c r="AK242" s="122" t="n">
        <v>-2.95</v>
      </c>
      <c r="AL242" s="123" t="n">
        <v>21.79</v>
      </c>
      <c r="AM242" s="123" t="n">
        <v>37.08</v>
      </c>
      <c r="AN242" s="123" t="n">
        <v>7.19</v>
      </c>
      <c r="BO242" s="130" t="n">
        <v>0.238</v>
      </c>
      <c r="BP242" s="117" t="n">
        <v>-18.6666666666667</v>
      </c>
      <c r="BR242" s="131" t="n">
        <v>1.19</v>
      </c>
      <c r="BS242" s="132" t="n">
        <v>-60.4238596491247</v>
      </c>
    </row>
    <row r="243" customFormat="false" ht="15" hidden="false" customHeight="false" outlineLevel="0" collapsed="false">
      <c r="E243" s="117" t="n">
        <v>38.5246134707213</v>
      </c>
      <c r="F243" s="117" t="n">
        <v>171.98</v>
      </c>
      <c r="I243" s="0"/>
      <c r="J243" s="118" t="n">
        <v>1.195</v>
      </c>
      <c r="K243" s="119" t="n">
        <v>-56.3533123028428</v>
      </c>
      <c r="Q243" s="136" t="n">
        <v>33.4</v>
      </c>
      <c r="R243" s="122" t="n">
        <v>13.3</v>
      </c>
      <c r="S243" s="122" t="n">
        <v>27</v>
      </c>
      <c r="T243" s="122" t="n">
        <v>40.6</v>
      </c>
      <c r="U243" s="136" t="n">
        <v>27</v>
      </c>
      <c r="V243" s="119" t="n">
        <v>33.6</v>
      </c>
      <c r="W243" s="119" t="n">
        <v>26.95055</v>
      </c>
      <c r="AH243" s="123" t="n">
        <v>33.1</v>
      </c>
      <c r="AI243" s="122" t="n">
        <v>3.76</v>
      </c>
      <c r="AJ243" s="122" t="n">
        <v>28.98</v>
      </c>
      <c r="AK243" s="122" t="n">
        <v>-5.17</v>
      </c>
      <c r="AL243" s="123" t="n">
        <v>23.01</v>
      </c>
      <c r="AM243" s="123" t="n">
        <v>38.45</v>
      </c>
      <c r="AN243" s="123" t="n">
        <v>8.22</v>
      </c>
      <c r="BO243" s="130" t="n">
        <v>0.239</v>
      </c>
      <c r="BP243" s="117" t="n">
        <v>-14</v>
      </c>
      <c r="BR243" s="131" t="n">
        <v>1.195</v>
      </c>
      <c r="BS243" s="132" t="n">
        <v>-56.3533123028428</v>
      </c>
    </row>
    <row r="244" customFormat="false" ht="15" hidden="false" customHeight="false" outlineLevel="0" collapsed="false">
      <c r="E244" s="117" t="n">
        <v>38.8470110580548</v>
      </c>
      <c r="F244" s="117" t="n">
        <v>173.32</v>
      </c>
      <c r="I244" s="0"/>
      <c r="J244" s="118" t="n">
        <v>1.2</v>
      </c>
      <c r="K244" s="119" t="n">
        <v>-42.1176470588021</v>
      </c>
      <c r="Q244" s="136" t="n">
        <v>33.5</v>
      </c>
      <c r="R244" s="122" t="n">
        <v>-15.6</v>
      </c>
      <c r="S244" s="122" t="n">
        <v>-2</v>
      </c>
      <c r="T244" s="122" t="n">
        <v>11.6</v>
      </c>
      <c r="U244" s="136" t="n">
        <v>-2</v>
      </c>
      <c r="V244" s="119" t="n">
        <v>33.7</v>
      </c>
      <c r="W244" s="119" t="n">
        <v>-2.04944999999999</v>
      </c>
      <c r="AH244" s="123" t="n">
        <v>33.2</v>
      </c>
      <c r="AI244" s="122" t="n">
        <v>4.77</v>
      </c>
      <c r="AJ244" s="122" t="n">
        <v>24.04</v>
      </c>
      <c r="AK244" s="122" t="n">
        <v>-4.22</v>
      </c>
      <c r="AL244" s="123" t="n">
        <v>24.27</v>
      </c>
      <c r="AM244" s="123" t="n">
        <v>39.89</v>
      </c>
      <c r="AN244" s="123" t="n">
        <v>9.32</v>
      </c>
      <c r="BO244" s="130" t="n">
        <v>0.24</v>
      </c>
      <c r="BP244" s="117" t="n">
        <v>-14</v>
      </c>
      <c r="BR244" s="131" t="n">
        <v>1.2</v>
      </c>
      <c r="BS244" s="132" t="n">
        <v>-42.1176470588021</v>
      </c>
    </row>
    <row r="245" customFormat="false" ht="15" hidden="false" customHeight="false" outlineLevel="0" collapsed="false">
      <c r="E245" s="117" t="n">
        <v>39.054266649912</v>
      </c>
      <c r="F245" s="117" t="n">
        <v>177.51</v>
      </c>
      <c r="I245" s="0"/>
      <c r="J245" s="118" t="n">
        <v>1.205</v>
      </c>
      <c r="K245" s="119" t="n">
        <v>-59.4666666666715</v>
      </c>
      <c r="Q245" s="136" t="n">
        <v>33.6</v>
      </c>
      <c r="R245" s="122"/>
      <c r="S245" s="122"/>
      <c r="T245" s="122"/>
      <c r="U245" s="136" t="n">
        <v>-10</v>
      </c>
      <c r="V245" s="119" t="n">
        <v>33.8</v>
      </c>
      <c r="W245" s="119" t="n">
        <v>-20</v>
      </c>
      <c r="AH245" s="123" t="n">
        <v>33.3</v>
      </c>
      <c r="AI245" s="122" t="n">
        <v>8.78</v>
      </c>
      <c r="AJ245" s="122" t="n">
        <v>23.15</v>
      </c>
      <c r="AK245" s="122" t="n">
        <v>-1.14</v>
      </c>
      <c r="AL245" s="123" t="n">
        <v>25.57</v>
      </c>
      <c r="AM245" s="123" t="n">
        <v>41.37</v>
      </c>
      <c r="AN245" s="123" t="n">
        <v>10.46</v>
      </c>
      <c r="BO245" s="130" t="n">
        <v>0.241</v>
      </c>
      <c r="BP245" s="117" t="n">
        <v>-20.6666666666667</v>
      </c>
      <c r="BR245" s="131" t="n">
        <v>1.205</v>
      </c>
      <c r="BS245" s="132" t="n">
        <v>-59.4666666666715</v>
      </c>
    </row>
    <row r="246" customFormat="false" ht="15" hidden="false" customHeight="false" outlineLevel="0" collapsed="false">
      <c r="E246" s="117" t="n">
        <v>39.1273263672743</v>
      </c>
      <c r="F246" s="117" t="n">
        <v>187.13</v>
      </c>
      <c r="I246" s="0"/>
      <c r="J246" s="118" t="n">
        <v>1.21</v>
      </c>
      <c r="K246" s="119" t="n">
        <v>-57.5186440677921</v>
      </c>
      <c r="Q246" s="136" t="n">
        <v>33.7</v>
      </c>
      <c r="R246" s="122"/>
      <c r="S246" s="122"/>
      <c r="T246" s="122"/>
      <c r="U246" s="136" t="n">
        <v>-8</v>
      </c>
      <c r="V246" s="119" t="n">
        <v>33.9</v>
      </c>
      <c r="W246" s="119" t="n">
        <v>-5</v>
      </c>
      <c r="AH246" s="123" t="n">
        <v>33.4</v>
      </c>
      <c r="AI246" s="122" t="n">
        <v>13.63</v>
      </c>
      <c r="AJ246" s="122" t="n">
        <v>25.44</v>
      </c>
      <c r="AK246" s="122" t="n">
        <v>1.91</v>
      </c>
      <c r="AL246" s="123" t="n">
        <v>26.88</v>
      </c>
      <c r="AM246" s="123" t="n">
        <v>42.87</v>
      </c>
      <c r="AN246" s="123" t="n">
        <v>11.64</v>
      </c>
      <c r="BO246" s="130" t="n">
        <v>0.242</v>
      </c>
      <c r="BP246" s="117" t="n">
        <v>-30</v>
      </c>
      <c r="BR246" s="131" t="n">
        <v>1.21</v>
      </c>
      <c r="BS246" s="132" t="n">
        <v>-57.5186440677921</v>
      </c>
    </row>
    <row r="247" customFormat="false" ht="15" hidden="false" customHeight="false" outlineLevel="0" collapsed="false">
      <c r="E247" s="117" t="n">
        <v>39.4097852378835</v>
      </c>
      <c r="F247" s="117" t="n">
        <v>192.38</v>
      </c>
      <c r="I247" s="0"/>
      <c r="J247" s="118" t="n">
        <v>1.215</v>
      </c>
      <c r="K247" s="119" t="n">
        <v>-60.0383763837735</v>
      </c>
      <c r="Q247" s="136" t="n">
        <v>33.8</v>
      </c>
      <c r="R247" s="122" t="n">
        <v>33.8</v>
      </c>
      <c r="S247" s="122" t="n">
        <v>61.9</v>
      </c>
      <c r="T247" s="122" t="n">
        <v>61.9</v>
      </c>
      <c r="U247" s="136" t="n">
        <v>61.9</v>
      </c>
      <c r="V247" s="119" t="n">
        <v>34</v>
      </c>
      <c r="W247" s="119" t="n">
        <v>49.93895</v>
      </c>
      <c r="AH247" s="123" t="n">
        <v>33.5</v>
      </c>
      <c r="AI247" s="122" t="n">
        <v>17.83</v>
      </c>
      <c r="AJ247" s="122" t="n">
        <v>29.69</v>
      </c>
      <c r="AK247" s="122" t="n">
        <v>3.54</v>
      </c>
      <c r="AL247" s="123" t="n">
        <v>28.21</v>
      </c>
      <c r="AM247" s="123" t="n">
        <v>44.36</v>
      </c>
      <c r="AN247" s="123" t="n">
        <v>12.83</v>
      </c>
      <c r="BO247" s="130" t="n">
        <v>0.243</v>
      </c>
      <c r="BP247" s="117" t="n">
        <v>-36.6666666666667</v>
      </c>
      <c r="BR247" s="131" t="n">
        <v>1.215</v>
      </c>
      <c r="BS247" s="132" t="n">
        <v>-60.0383763837735</v>
      </c>
    </row>
    <row r="248" customFormat="false" ht="15" hidden="false" customHeight="false" outlineLevel="0" collapsed="false">
      <c r="E248" s="117" t="n">
        <v>39.6922441084927</v>
      </c>
      <c r="F248" s="117" t="n">
        <v>192.01</v>
      </c>
      <c r="I248" s="0"/>
      <c r="J248" s="118" t="n">
        <v>1.22</v>
      </c>
      <c r="K248" s="119" t="n">
        <v>-47.1527426160513</v>
      </c>
      <c r="Q248" s="136" t="n">
        <v>33.9</v>
      </c>
      <c r="R248" s="122" t="n">
        <v>33.9</v>
      </c>
      <c r="S248" s="122" t="n">
        <v>61.8</v>
      </c>
      <c r="T248" s="122" t="n">
        <v>61.8</v>
      </c>
      <c r="U248" s="136" t="n">
        <v>61.8</v>
      </c>
      <c r="V248" s="119" t="n">
        <v>34.1</v>
      </c>
      <c r="W248" s="119" t="n">
        <v>54.32675</v>
      </c>
      <c r="AH248" s="123" t="n">
        <v>33.6</v>
      </c>
      <c r="AI248" s="122" t="n">
        <v>21.42</v>
      </c>
      <c r="AJ248" s="122" t="n">
        <v>34.97</v>
      </c>
      <c r="AK248" s="122" t="n">
        <v>3.93</v>
      </c>
      <c r="AL248" s="123" t="n">
        <v>29.54</v>
      </c>
      <c r="AM248" s="123" t="n">
        <v>45.84</v>
      </c>
      <c r="AN248" s="123" t="n">
        <v>14.03</v>
      </c>
      <c r="BO248" s="130" t="n">
        <v>0.244</v>
      </c>
      <c r="BP248" s="117" t="n">
        <v>-54.6666666666667</v>
      </c>
      <c r="BR248" s="131" t="n">
        <v>1.22</v>
      </c>
      <c r="BS248" s="132" t="n">
        <v>-47.1527426160513</v>
      </c>
    </row>
    <row r="249" customFormat="false" ht="15" hidden="false" customHeight="false" outlineLevel="0" collapsed="false">
      <c r="E249" s="117" t="n">
        <v>39.8848297020898</v>
      </c>
      <c r="F249" s="117" t="n">
        <v>180.72</v>
      </c>
      <c r="I249" s="0"/>
      <c r="J249" s="118" t="n">
        <v>1.225</v>
      </c>
      <c r="K249" s="119" t="n">
        <v>-29.6</v>
      </c>
      <c r="Q249" s="136" t="n">
        <v>34</v>
      </c>
      <c r="R249" s="122" t="n">
        <v>34</v>
      </c>
      <c r="S249" s="122" t="n">
        <v>61.7</v>
      </c>
      <c r="T249" s="122" t="n">
        <v>61.7</v>
      </c>
      <c r="U249" s="136" t="n">
        <v>61.7</v>
      </c>
      <c r="V249" s="119" t="n">
        <v>34.2</v>
      </c>
      <c r="W249" s="119" t="n">
        <v>49.80425</v>
      </c>
      <c r="AH249" s="123" t="n">
        <v>33.7</v>
      </c>
      <c r="AI249" s="122" t="n">
        <v>25.56</v>
      </c>
      <c r="AJ249" s="122" t="n">
        <v>40.38</v>
      </c>
      <c r="AK249" s="122" t="n">
        <v>4.57</v>
      </c>
      <c r="AL249" s="123" t="n">
        <v>30.87</v>
      </c>
      <c r="AM249" s="123" t="n">
        <v>47.3</v>
      </c>
      <c r="AN249" s="123" t="n">
        <v>15.21</v>
      </c>
      <c r="BO249" s="130" t="n">
        <v>0.245</v>
      </c>
      <c r="BP249" s="117" t="n">
        <v>-62.6666666666667</v>
      </c>
      <c r="BR249" s="131" t="n">
        <v>1.225</v>
      </c>
      <c r="BS249" s="132" t="n">
        <v>-29.6</v>
      </c>
    </row>
    <row r="250" customFormat="false" ht="15" hidden="false" customHeight="false" outlineLevel="0" collapsed="false">
      <c r="E250" s="117" t="n">
        <v>40.1159324144064</v>
      </c>
      <c r="F250" s="117" t="n">
        <v>151.99</v>
      </c>
      <c r="I250" s="0"/>
      <c r="J250" s="118" t="n">
        <v>1.23</v>
      </c>
      <c r="K250" s="119" t="n">
        <v>-25.0549450549656</v>
      </c>
      <c r="Q250" s="136" t="n">
        <v>34.1</v>
      </c>
      <c r="R250" s="122" t="n">
        <v>34.7</v>
      </c>
      <c r="S250" s="122" t="n">
        <v>61.6</v>
      </c>
      <c r="T250" s="122" t="n">
        <v>87.1</v>
      </c>
      <c r="U250" s="136" t="n">
        <v>61.6</v>
      </c>
      <c r="V250" s="119" t="n">
        <v>34.3</v>
      </c>
      <c r="W250" s="119" t="n">
        <v>60.9068</v>
      </c>
      <c r="AH250" s="123" t="n">
        <v>33.8</v>
      </c>
      <c r="AI250" s="122" t="n">
        <v>31.49</v>
      </c>
      <c r="AJ250" s="122" t="n">
        <v>45.45</v>
      </c>
      <c r="AK250" s="122" t="n">
        <v>7.38</v>
      </c>
      <c r="AL250" s="123" t="n">
        <v>32.17</v>
      </c>
      <c r="AM250" s="123" t="n">
        <v>48.71</v>
      </c>
      <c r="AN250" s="123" t="n">
        <v>16.39</v>
      </c>
      <c r="BO250" s="130" t="n">
        <v>0.246</v>
      </c>
      <c r="BP250" s="117" t="n">
        <v>-76.6666666666667</v>
      </c>
      <c r="BR250" s="131" t="n">
        <v>1.23</v>
      </c>
      <c r="BS250" s="132" t="n">
        <v>-25.0549450549656</v>
      </c>
    </row>
    <row r="251" customFormat="false" ht="15" hidden="false" customHeight="false" outlineLevel="0" collapsed="false">
      <c r="E251" s="117" t="n">
        <v>40.289819157339</v>
      </c>
      <c r="F251" s="117" t="n">
        <v>144.05</v>
      </c>
      <c r="I251" s="0"/>
      <c r="J251" s="118" t="n">
        <v>1.235</v>
      </c>
      <c r="K251" s="119" t="n">
        <v>-23.6385542168452</v>
      </c>
      <c r="Q251" s="136" t="n">
        <v>34.2</v>
      </c>
      <c r="R251" s="122" t="n">
        <v>34.7</v>
      </c>
      <c r="S251" s="122" t="n">
        <v>54</v>
      </c>
      <c r="T251" s="122" t="n">
        <v>58.1</v>
      </c>
      <c r="U251" s="136" t="n">
        <v>54</v>
      </c>
      <c r="V251" s="119" t="n">
        <v>34.4</v>
      </c>
      <c r="W251" s="119" t="n">
        <v>46.39835</v>
      </c>
      <c r="AH251" s="123" t="n">
        <v>33.9</v>
      </c>
      <c r="AI251" s="122" t="n">
        <v>39.28</v>
      </c>
      <c r="AJ251" s="122" t="n">
        <v>49.76</v>
      </c>
      <c r="AK251" s="122" t="n">
        <v>13.04</v>
      </c>
      <c r="AL251" s="123" t="n">
        <v>33.45</v>
      </c>
      <c r="AM251" s="123" t="n">
        <v>50.08</v>
      </c>
      <c r="AN251" s="123" t="n">
        <v>17.56</v>
      </c>
      <c r="BO251" s="130" t="n">
        <v>0.247</v>
      </c>
      <c r="BP251" s="117" t="n">
        <v>-72</v>
      </c>
      <c r="BR251" s="131" t="n">
        <v>1.235</v>
      </c>
      <c r="BS251" s="132" t="n">
        <v>-23.6385542168452</v>
      </c>
    </row>
    <row r="252" customFormat="false" ht="15" hidden="false" customHeight="false" outlineLevel="0" collapsed="false">
      <c r="E252" s="117" t="n">
        <v>40.6353318026603</v>
      </c>
      <c r="F252" s="117" t="n">
        <v>139.66</v>
      </c>
      <c r="I252" s="0"/>
      <c r="J252" s="118" t="n">
        <v>1.24</v>
      </c>
      <c r="K252" s="119" t="n">
        <v>-7.76402877697585</v>
      </c>
      <c r="Q252" s="136" t="n">
        <v>34.3</v>
      </c>
      <c r="R252" s="122" t="n">
        <v>37</v>
      </c>
      <c r="S252" s="122" t="n">
        <v>53.6</v>
      </c>
      <c r="T252" s="122" t="n">
        <v>78.6</v>
      </c>
      <c r="U252" s="136" t="n">
        <v>53.6</v>
      </c>
      <c r="V252" s="119" t="n">
        <v>34.5</v>
      </c>
      <c r="W252" s="119" t="n">
        <v>57.8204</v>
      </c>
      <c r="AH252" s="123" t="n">
        <v>34</v>
      </c>
      <c r="AI252" s="122" t="n">
        <v>47.38</v>
      </c>
      <c r="AJ252" s="122" t="n">
        <v>54.39</v>
      </c>
      <c r="AK252" s="122" t="n">
        <v>20.32</v>
      </c>
      <c r="AL252" s="123" t="n">
        <v>34.7</v>
      </c>
      <c r="AM252" s="123" t="n">
        <v>51.38</v>
      </c>
      <c r="AN252" s="123" t="n">
        <v>18.71</v>
      </c>
      <c r="BO252" s="130" t="n">
        <v>0.248</v>
      </c>
      <c r="BP252" s="117" t="n">
        <v>-76.6666666666667</v>
      </c>
      <c r="BR252" s="131" t="n">
        <v>1.24</v>
      </c>
      <c r="BS252" s="132" t="n">
        <v>-7.76402877697585</v>
      </c>
    </row>
    <row r="253" customFormat="false" ht="15" hidden="false" customHeight="false" outlineLevel="0" collapsed="false">
      <c r="E253" s="117" t="n">
        <v>40.93148549865</v>
      </c>
      <c r="F253" s="117" t="n">
        <v>139.72</v>
      </c>
      <c r="I253" s="0"/>
      <c r="J253" s="118" t="n">
        <v>1.245</v>
      </c>
      <c r="K253" s="119" t="n">
        <v>-36.6130584192152</v>
      </c>
      <c r="Q253" s="136" t="n">
        <v>34.4</v>
      </c>
      <c r="R253" s="122" t="n">
        <v>40.6</v>
      </c>
      <c r="S253" s="122" t="n">
        <v>60.7</v>
      </c>
      <c r="T253" s="122" t="n">
        <v>91.3</v>
      </c>
      <c r="U253" s="136" t="n">
        <v>60.7</v>
      </c>
      <c r="V253" s="119" t="n">
        <v>34.7</v>
      </c>
      <c r="W253" s="119" t="n">
        <v>65.9322</v>
      </c>
      <c r="AH253" s="123" t="n">
        <v>34.1</v>
      </c>
      <c r="AI253" s="122" t="n">
        <v>53.69</v>
      </c>
      <c r="AJ253" s="122" t="n">
        <v>60.8</v>
      </c>
      <c r="AK253" s="122" t="n">
        <v>27.13</v>
      </c>
      <c r="AL253" s="123" t="n">
        <v>35.91</v>
      </c>
      <c r="AM253" s="123" t="n">
        <v>52.63</v>
      </c>
      <c r="AN253" s="123" t="n">
        <v>19.84</v>
      </c>
      <c r="BO253" s="130" t="n">
        <v>0.249</v>
      </c>
      <c r="BP253" s="117" t="n">
        <v>-75.3333333333334</v>
      </c>
      <c r="BR253" s="131" t="n">
        <v>1.245</v>
      </c>
      <c r="BS253" s="132" t="n">
        <v>-36.6130584192152</v>
      </c>
    </row>
    <row r="254" customFormat="false" ht="15" hidden="false" customHeight="false" outlineLevel="0" collapsed="false">
      <c r="E254" s="117" t="n">
        <v>41.2523186693055</v>
      </c>
      <c r="F254" s="117" t="n">
        <v>146.48</v>
      </c>
      <c r="I254" s="0"/>
      <c r="J254" s="118" t="n">
        <v>1.25</v>
      </c>
      <c r="K254" s="119" t="n">
        <v>-78.6352941175974</v>
      </c>
      <c r="Q254" s="136" t="n">
        <v>34.5</v>
      </c>
      <c r="R254" s="122" t="n">
        <v>41.3</v>
      </c>
      <c r="S254" s="122" t="n">
        <v>63.7</v>
      </c>
      <c r="T254" s="122" t="n">
        <v>97.6</v>
      </c>
      <c r="U254" s="136" t="n">
        <v>63.7</v>
      </c>
      <c r="V254" s="119" t="n">
        <v>34.8</v>
      </c>
      <c r="W254" s="119" t="n">
        <v>69.4826</v>
      </c>
      <c r="AH254" s="123" t="n">
        <v>34.2</v>
      </c>
      <c r="AI254" s="122" t="n">
        <v>57.18</v>
      </c>
      <c r="AJ254" s="122" t="n">
        <v>68.1</v>
      </c>
      <c r="AK254" s="122" t="n">
        <v>32.06</v>
      </c>
      <c r="AL254" s="123" t="n">
        <v>37.07</v>
      </c>
      <c r="AM254" s="123" t="n">
        <v>53.81</v>
      </c>
      <c r="AN254" s="123" t="n">
        <v>20.96</v>
      </c>
      <c r="BO254" s="130" t="n">
        <v>0.25</v>
      </c>
      <c r="BP254" s="117" t="n">
        <v>-84.6666666666667</v>
      </c>
      <c r="BR254" s="131" t="n">
        <v>1.25</v>
      </c>
      <c r="BS254" s="132" t="n">
        <v>-78.6352941175974</v>
      </c>
    </row>
    <row r="255" customFormat="false" ht="15" hidden="false" customHeight="false" outlineLevel="0" collapsed="false">
      <c r="E255" s="117" t="n">
        <v>41.5034382000956</v>
      </c>
      <c r="F255" s="117" t="n">
        <v>168.52</v>
      </c>
      <c r="I255" s="0"/>
      <c r="J255" s="118" t="n">
        <v>1.255</v>
      </c>
      <c r="K255" s="119" t="n">
        <v>-91.7433962264299</v>
      </c>
      <c r="Q255" s="136" t="n">
        <v>34.6</v>
      </c>
      <c r="R255" s="122"/>
      <c r="S255" s="122"/>
      <c r="T255" s="122"/>
      <c r="U255" s="136" t="n">
        <v>27</v>
      </c>
      <c r="V255" s="119" t="n">
        <v>34.9</v>
      </c>
      <c r="W255" s="119" t="n">
        <v>22</v>
      </c>
      <c r="AH255" s="123" t="n">
        <v>34.3</v>
      </c>
      <c r="AI255" s="122" t="n">
        <v>58.1</v>
      </c>
      <c r="AJ255" s="122" t="n">
        <v>74.48</v>
      </c>
      <c r="AK255" s="122" t="n">
        <v>34.98</v>
      </c>
      <c r="AL255" s="123" t="n">
        <v>38.17</v>
      </c>
      <c r="AM255" s="123" t="n">
        <v>54.93</v>
      </c>
      <c r="AN255" s="123" t="n">
        <v>22.06</v>
      </c>
      <c r="BO255" s="130" t="n">
        <v>0.251</v>
      </c>
      <c r="BP255" s="117" t="n">
        <v>-90</v>
      </c>
      <c r="BR255" s="131" t="n">
        <v>1.255</v>
      </c>
      <c r="BS255" s="132" t="n">
        <v>-91.7433962264299</v>
      </c>
    </row>
    <row r="256" customFormat="false" ht="15" hidden="false" customHeight="false" outlineLevel="0" collapsed="false">
      <c r="E256" s="117" t="n">
        <v>41.5963270418853</v>
      </c>
      <c r="F256" s="117" t="n">
        <v>174.78</v>
      </c>
      <c r="I256" s="0"/>
      <c r="J256" s="118" t="n">
        <v>1.26</v>
      </c>
      <c r="K256" s="119" t="n">
        <v>-71.6333333333254</v>
      </c>
      <c r="Q256" s="136" t="n">
        <v>34.7</v>
      </c>
      <c r="R256" s="122"/>
      <c r="S256" s="122"/>
      <c r="T256" s="122"/>
      <c r="U256" s="136" t="n">
        <v>25</v>
      </c>
      <c r="V256" s="119" t="n">
        <v>35</v>
      </c>
      <c r="W256" s="119" t="n">
        <v>22</v>
      </c>
      <c r="AH256" s="123" t="n">
        <v>34.4</v>
      </c>
      <c r="AI256" s="122" t="n">
        <v>57.27</v>
      </c>
      <c r="AJ256" s="122" t="n">
        <v>78.37</v>
      </c>
      <c r="AK256" s="122" t="n">
        <v>36.42</v>
      </c>
      <c r="AL256" s="123" t="n">
        <v>39.21</v>
      </c>
      <c r="AM256" s="123" t="n">
        <v>56</v>
      </c>
      <c r="AN256" s="123" t="n">
        <v>23.13</v>
      </c>
      <c r="BO256" s="130" t="n">
        <v>0.252</v>
      </c>
      <c r="BP256" s="117" t="n">
        <v>-93.3333333333333</v>
      </c>
      <c r="BR256" s="131" t="n">
        <v>1.26</v>
      </c>
      <c r="BS256" s="132" t="n">
        <v>-71.6333333333254</v>
      </c>
    </row>
    <row r="257" customFormat="false" ht="15" hidden="false" customHeight="false" outlineLevel="0" collapsed="false">
      <c r="E257" s="117" t="n">
        <v>41.8982157777022</v>
      </c>
      <c r="F257" s="117" t="n">
        <v>177.97</v>
      </c>
      <c r="I257" s="0"/>
      <c r="J257" s="118" t="n">
        <v>1.265</v>
      </c>
      <c r="K257" s="119" t="n">
        <v>-61.9314285714454</v>
      </c>
      <c r="Q257" s="136" t="n">
        <v>34.8</v>
      </c>
      <c r="R257" s="122" t="n">
        <v>30.3</v>
      </c>
      <c r="S257" s="122" t="n">
        <v>39.3</v>
      </c>
      <c r="T257" s="122" t="n">
        <v>40.6</v>
      </c>
      <c r="U257" s="136" t="n">
        <v>39.3</v>
      </c>
      <c r="V257" s="119" t="n">
        <v>35.1</v>
      </c>
      <c r="W257" s="119" t="n">
        <v>35.4768</v>
      </c>
      <c r="AH257" s="123" t="n">
        <v>34.5</v>
      </c>
      <c r="AI257" s="122" t="n">
        <v>55.36</v>
      </c>
      <c r="AJ257" s="122" t="n">
        <v>78.25</v>
      </c>
      <c r="AK257" s="122" t="n">
        <v>36.92</v>
      </c>
      <c r="AL257" s="123" t="n">
        <v>40.18</v>
      </c>
      <c r="AM257" s="123" t="n">
        <v>57.03</v>
      </c>
      <c r="AN257" s="123" t="n">
        <v>24.14</v>
      </c>
      <c r="BO257" s="130" t="n">
        <v>0.253</v>
      </c>
      <c r="BP257" s="117" t="n">
        <v>-86</v>
      </c>
      <c r="BR257" s="131" t="n">
        <v>1.265</v>
      </c>
      <c r="BS257" s="132" t="n">
        <v>-61.9314285714454</v>
      </c>
    </row>
    <row r="258" customFormat="false" ht="15" hidden="false" customHeight="false" outlineLevel="0" collapsed="false">
      <c r="E258" s="117" t="n">
        <v>42.200104513519</v>
      </c>
      <c r="F258" s="117" t="n">
        <v>174.66</v>
      </c>
      <c r="I258" s="0"/>
      <c r="J258" s="118" t="n">
        <v>1.27</v>
      </c>
      <c r="K258" s="119" t="n">
        <v>-42.3885714285886</v>
      </c>
      <c r="Q258" s="136" t="n">
        <v>34.9</v>
      </c>
      <c r="R258" s="122" t="n">
        <v>30.2</v>
      </c>
      <c r="S258" s="122" t="n">
        <v>43.5</v>
      </c>
      <c r="T258" s="122" t="n">
        <v>46.2</v>
      </c>
      <c r="U258" s="136" t="n">
        <v>43.5</v>
      </c>
      <c r="V258" s="119" t="n">
        <v>35.2</v>
      </c>
      <c r="W258" s="119" t="n">
        <v>38.16565</v>
      </c>
      <c r="AH258" s="123" t="n">
        <v>34.6</v>
      </c>
      <c r="AI258" s="122" t="n">
        <v>52.54</v>
      </c>
      <c r="AJ258" s="122" t="n">
        <v>75.42</v>
      </c>
      <c r="AK258" s="122" t="n">
        <v>36.65</v>
      </c>
      <c r="AL258" s="123" t="n">
        <v>41.08</v>
      </c>
      <c r="AM258" s="123" t="n">
        <v>58.02</v>
      </c>
      <c r="AN258" s="123" t="n">
        <v>25.09</v>
      </c>
      <c r="BO258" s="130" t="n">
        <v>0.254</v>
      </c>
      <c r="BP258" s="117" t="n">
        <v>-89.3333333333334</v>
      </c>
      <c r="BR258" s="131" t="n">
        <v>1.27</v>
      </c>
      <c r="BS258" s="132" t="n">
        <v>-42.3885714285886</v>
      </c>
    </row>
    <row r="259" customFormat="false" ht="15" hidden="false" customHeight="false" outlineLevel="0" collapsed="false">
      <c r="E259" s="117" t="n">
        <v>42.409104407546</v>
      </c>
      <c r="F259" s="117" t="n">
        <v>172.24</v>
      </c>
      <c r="I259" s="0"/>
      <c r="J259" s="118" t="n">
        <v>1.27499999999999</v>
      </c>
      <c r="K259" s="119" t="n">
        <v>-30.7831932773247</v>
      </c>
      <c r="Q259" s="136" t="n">
        <v>35</v>
      </c>
      <c r="R259" s="122" t="n">
        <v>34.9</v>
      </c>
      <c r="S259" s="122" t="n">
        <v>48.1</v>
      </c>
      <c r="T259" s="122" t="n">
        <v>54.4</v>
      </c>
      <c r="U259" s="136" t="n">
        <v>48.1</v>
      </c>
      <c r="V259" s="119" t="n">
        <v>35.3</v>
      </c>
      <c r="W259" s="119" t="n">
        <v>44.632</v>
      </c>
      <c r="AH259" s="123" t="n">
        <v>34.7</v>
      </c>
      <c r="AI259" s="122" t="n">
        <v>49.15</v>
      </c>
      <c r="AJ259" s="122" t="n">
        <v>71.85</v>
      </c>
      <c r="AK259" s="122" t="n">
        <v>35.67</v>
      </c>
      <c r="AL259" s="123" t="n">
        <v>41.91</v>
      </c>
      <c r="AM259" s="123" t="n">
        <v>59</v>
      </c>
      <c r="AN259" s="123" t="n">
        <v>25.94</v>
      </c>
      <c r="BO259" s="130" t="n">
        <v>0.255</v>
      </c>
      <c r="BP259" s="117" t="n">
        <v>-76</v>
      </c>
      <c r="BR259" s="131" t="n">
        <v>1.27499999999999</v>
      </c>
      <c r="BS259" s="132" t="n">
        <v>-30.7831932773247</v>
      </c>
    </row>
    <row r="260" customFormat="false" ht="15" hidden="false" customHeight="false" outlineLevel="0" collapsed="false">
      <c r="E260" s="117" t="n">
        <v>42.6529376172442</v>
      </c>
      <c r="F260" s="117" t="n">
        <v>174.03</v>
      </c>
      <c r="I260" s="0"/>
      <c r="J260" s="118" t="n">
        <v>1.27999999999999</v>
      </c>
      <c r="K260" s="119" t="n">
        <v>-34.1028571428454</v>
      </c>
      <c r="Q260" s="136" t="n">
        <v>35.1</v>
      </c>
      <c r="R260" s="122" t="n">
        <v>39.6</v>
      </c>
      <c r="S260" s="122" t="n">
        <v>51.7</v>
      </c>
      <c r="T260" s="122" t="n">
        <v>62.6</v>
      </c>
      <c r="U260" s="136" t="n">
        <v>51.7</v>
      </c>
      <c r="V260" s="119" t="n">
        <v>35.4</v>
      </c>
      <c r="W260" s="119" t="n">
        <v>51.0983</v>
      </c>
      <c r="AH260" s="123" t="n">
        <v>34.8</v>
      </c>
      <c r="AI260" s="122" t="n">
        <v>46.24</v>
      </c>
      <c r="AJ260" s="122" t="n">
        <v>67.4</v>
      </c>
      <c r="AK260" s="122" t="n">
        <v>34.53</v>
      </c>
      <c r="AL260" s="123" t="n">
        <v>42.66</v>
      </c>
      <c r="AM260" s="123" t="n">
        <v>59.95</v>
      </c>
      <c r="AN260" s="123" t="n">
        <v>26.67</v>
      </c>
      <c r="BO260" s="130" t="n">
        <v>0.256</v>
      </c>
      <c r="BP260" s="117" t="n">
        <v>-80</v>
      </c>
      <c r="BR260" s="131" t="n">
        <v>1.27999999999999</v>
      </c>
      <c r="BS260" s="132" t="n">
        <v>-34.1028571428454</v>
      </c>
    </row>
    <row r="261" customFormat="false" ht="15" hidden="false" customHeight="false" outlineLevel="0" collapsed="false">
      <c r="E261" s="117" t="n">
        <v>42.9199930373899</v>
      </c>
      <c r="F261" s="117" t="n">
        <v>186.86</v>
      </c>
      <c r="I261" s="0"/>
      <c r="J261" s="118" t="n">
        <v>1.28499999999999</v>
      </c>
      <c r="K261" s="119" t="n">
        <v>-61.881904761861</v>
      </c>
      <c r="Q261" s="136" t="n">
        <v>35.2</v>
      </c>
      <c r="R261" s="122" t="n">
        <v>32.5</v>
      </c>
      <c r="S261" s="122" t="n">
        <v>50.6</v>
      </c>
      <c r="T261" s="122" t="n">
        <v>71</v>
      </c>
      <c r="U261" s="136" t="n">
        <v>50.6</v>
      </c>
      <c r="V261" s="119" t="n">
        <v>35.5</v>
      </c>
      <c r="W261" s="119" t="n">
        <v>51.77235</v>
      </c>
      <c r="AH261" s="123" t="n">
        <v>34.9</v>
      </c>
      <c r="AI261" s="122" t="n">
        <v>44.83</v>
      </c>
      <c r="AJ261" s="122" t="n">
        <v>63.13</v>
      </c>
      <c r="AK261" s="122" t="n">
        <v>33.87</v>
      </c>
      <c r="AL261" s="123" t="n">
        <v>43.34</v>
      </c>
      <c r="AM261" s="123" t="n">
        <v>60.87</v>
      </c>
      <c r="AN261" s="123" t="n">
        <v>27.26</v>
      </c>
      <c r="BO261" s="130" t="n">
        <v>0.257</v>
      </c>
      <c r="BP261" s="117" t="n">
        <v>-88</v>
      </c>
      <c r="BR261" s="131" t="n">
        <v>1.28499999999999</v>
      </c>
      <c r="BS261" s="132" t="n">
        <v>-61.881904761861</v>
      </c>
    </row>
    <row r="262" customFormat="false" ht="15" hidden="false" customHeight="false" outlineLevel="0" collapsed="false">
      <c r="E262" s="117" t="n">
        <v>43.2112859780543</v>
      </c>
      <c r="F262" s="117" t="n">
        <v>200.55</v>
      </c>
      <c r="I262" s="0"/>
      <c r="J262" s="118" t="n">
        <v>1.28999999999999</v>
      </c>
      <c r="K262" s="119" t="n">
        <v>-70.3211822660141</v>
      </c>
      <c r="Q262" s="136" t="n">
        <v>35.3</v>
      </c>
      <c r="R262" s="122" t="n">
        <v>31.8</v>
      </c>
      <c r="S262" s="122" t="n">
        <v>51.8</v>
      </c>
      <c r="T262" s="122" t="n">
        <v>74.8</v>
      </c>
      <c r="U262" s="136" t="n">
        <v>51.8</v>
      </c>
      <c r="V262" s="119" t="n">
        <v>35.6</v>
      </c>
      <c r="W262" s="119" t="n">
        <v>53.29905</v>
      </c>
      <c r="AH262" s="123" t="n">
        <v>35</v>
      </c>
      <c r="AI262" s="122" t="n">
        <v>45.19</v>
      </c>
      <c r="AJ262" s="122" t="n">
        <v>59.85</v>
      </c>
      <c r="AK262" s="122" t="n">
        <v>33.76</v>
      </c>
      <c r="AL262" s="123" t="n">
        <v>43.94</v>
      </c>
      <c r="AM262" s="123" t="n">
        <v>61.73</v>
      </c>
      <c r="AN262" s="123" t="n">
        <v>27.72</v>
      </c>
      <c r="BO262" s="130" t="n">
        <v>0.258</v>
      </c>
      <c r="BP262" s="117" t="n">
        <v>-85.3333333333333</v>
      </c>
      <c r="BR262" s="131" t="n">
        <v>1.28999999999999</v>
      </c>
      <c r="BS262" s="132" t="n">
        <v>-70.3211822660141</v>
      </c>
    </row>
    <row r="263" customFormat="false" ht="15" hidden="false" customHeight="false" outlineLevel="0" collapsed="false">
      <c r="E263" s="117" t="n">
        <v>43.5938252619688</v>
      </c>
      <c r="F263" s="117" t="n">
        <v>208.48</v>
      </c>
      <c r="I263" s="0"/>
      <c r="J263" s="118" t="n">
        <v>1.29499999999999</v>
      </c>
      <c r="K263" s="119" t="n">
        <v>-55.8857142857697</v>
      </c>
      <c r="Q263" s="136" t="n">
        <v>35.4</v>
      </c>
      <c r="R263" s="122" t="n">
        <v>33.3</v>
      </c>
      <c r="S263" s="122" t="n">
        <v>46.8</v>
      </c>
      <c r="T263" s="122" t="n">
        <v>57.8</v>
      </c>
      <c r="U263" s="136" t="n">
        <v>46.8</v>
      </c>
      <c r="V263" s="119" t="n">
        <v>35.7</v>
      </c>
      <c r="W263" s="119" t="n">
        <v>45.5953</v>
      </c>
      <c r="AH263" s="123" t="n">
        <v>35.1</v>
      </c>
      <c r="AI263" s="122" t="n">
        <v>46.81</v>
      </c>
      <c r="AJ263" s="122" t="n">
        <v>57.85</v>
      </c>
      <c r="AK263" s="122" t="n">
        <v>34</v>
      </c>
      <c r="AL263" s="123" t="n">
        <v>44.46</v>
      </c>
      <c r="AM263" s="123" t="n">
        <v>62.52</v>
      </c>
      <c r="AN263" s="123" t="n">
        <v>28.04</v>
      </c>
      <c r="BO263" s="130" t="n">
        <v>0.259</v>
      </c>
      <c r="BP263" s="117" t="n">
        <v>-86</v>
      </c>
      <c r="BR263" s="131" t="n">
        <v>1.29499999999999</v>
      </c>
      <c r="BS263" s="132" t="n">
        <v>-55.8857142857697</v>
      </c>
    </row>
    <row r="264" customFormat="false" ht="15" hidden="false" customHeight="false" outlineLevel="0" collapsed="false">
      <c r="E264" s="117" t="n">
        <v>44.1877947626167</v>
      </c>
      <c r="F264" s="117" t="n">
        <v>210.85</v>
      </c>
      <c r="I264" s="0"/>
      <c r="J264" s="118" t="n">
        <v>1.29999999999999</v>
      </c>
      <c r="K264" s="119" t="n">
        <v>-55.6363636364473</v>
      </c>
      <c r="Q264" s="136" t="n">
        <v>35.5</v>
      </c>
      <c r="R264" s="122" t="n">
        <v>34.9</v>
      </c>
      <c r="S264" s="122" t="n">
        <v>59.9</v>
      </c>
      <c r="T264" s="122" t="n">
        <v>80.7</v>
      </c>
      <c r="U264" s="136" t="n">
        <v>59.9</v>
      </c>
      <c r="V264" s="119" t="n">
        <v>35.8</v>
      </c>
      <c r="W264" s="119" t="n">
        <v>57.7843</v>
      </c>
      <c r="AH264" s="123" t="n">
        <v>35.2</v>
      </c>
      <c r="AI264" s="122" t="n">
        <v>48.74</v>
      </c>
      <c r="AJ264" s="122" t="n">
        <v>57.93</v>
      </c>
      <c r="AK264" s="122" t="n">
        <v>34.11</v>
      </c>
      <c r="AL264" s="123" t="n">
        <v>44.88</v>
      </c>
      <c r="AM264" s="123" t="n">
        <v>63.21</v>
      </c>
      <c r="AN264" s="123" t="n">
        <v>28.26</v>
      </c>
      <c r="BO264" s="130" t="n">
        <v>0.26</v>
      </c>
      <c r="BP264" s="117" t="n">
        <v>-82</v>
      </c>
      <c r="BR264" s="131" t="n">
        <v>1.29999999999999</v>
      </c>
      <c r="BS264" s="132" t="n">
        <v>-55.6363636364473</v>
      </c>
    </row>
    <row r="265" customFormat="false" ht="15" hidden="false" customHeight="false" outlineLevel="0" collapsed="false">
      <c r="E265" s="117" t="n">
        <v>44.6167727353068</v>
      </c>
      <c r="F265" s="117" t="n">
        <v>205.57</v>
      </c>
      <c r="I265" s="0"/>
      <c r="J265" s="118" t="n">
        <v>1.30499999999999</v>
      </c>
      <c r="K265" s="119" t="n">
        <v>-54.9761316872585</v>
      </c>
      <c r="Q265" s="136" t="n">
        <v>35.6</v>
      </c>
      <c r="R265" s="122" t="n">
        <v>24.9</v>
      </c>
      <c r="S265" s="122" t="n">
        <v>50.2</v>
      </c>
      <c r="T265" s="122" t="n">
        <v>77.1</v>
      </c>
      <c r="U265" s="136" t="n">
        <v>50.2</v>
      </c>
      <c r="V265" s="119" t="n">
        <v>35.9</v>
      </c>
      <c r="W265" s="119" t="n">
        <v>50.98045</v>
      </c>
      <c r="AH265" s="123" t="n">
        <v>35.3</v>
      </c>
      <c r="AI265" s="122" t="n">
        <v>50.25</v>
      </c>
      <c r="AJ265" s="122" t="n">
        <v>59.52</v>
      </c>
      <c r="AK265" s="122" t="n">
        <v>33.74</v>
      </c>
      <c r="AL265" s="123" t="n">
        <v>45.22</v>
      </c>
      <c r="AM265" s="123" t="n">
        <v>63.81</v>
      </c>
      <c r="AN265" s="123" t="n">
        <v>28.39</v>
      </c>
      <c r="BO265" s="130" t="n">
        <v>0.261</v>
      </c>
      <c r="BP265" s="117" t="n">
        <v>-86</v>
      </c>
      <c r="BR265" s="131" t="n">
        <v>1.30499999999999</v>
      </c>
      <c r="BS265" s="132" t="n">
        <v>-54.9761316872585</v>
      </c>
    </row>
    <row r="266" customFormat="false" ht="15" hidden="false" customHeight="false" outlineLevel="0" collapsed="false">
      <c r="E266" s="117" t="n">
        <v>44.7817642632646</v>
      </c>
      <c r="F266" s="117" t="n">
        <v>200.23</v>
      </c>
      <c r="I266" s="0"/>
      <c r="J266" s="118" t="n">
        <v>1.30999999999999</v>
      </c>
      <c r="K266" s="119" t="n">
        <v>-40.4830188679469</v>
      </c>
      <c r="Q266" s="136" t="n">
        <v>35.7</v>
      </c>
      <c r="R266" s="122" t="n">
        <v>34.7</v>
      </c>
      <c r="S266" s="122" t="n">
        <v>51.7</v>
      </c>
      <c r="T266" s="122" t="n">
        <v>56.8</v>
      </c>
      <c r="U266" s="136" t="n">
        <v>51.7</v>
      </c>
      <c r="V266" s="119" t="n">
        <v>36</v>
      </c>
      <c r="W266" s="119" t="n">
        <v>45.7433</v>
      </c>
      <c r="AH266" s="123" t="n">
        <v>35.4</v>
      </c>
      <c r="AI266" s="122" t="n">
        <v>50.93</v>
      </c>
      <c r="AJ266" s="122" t="n">
        <v>61.74</v>
      </c>
      <c r="AK266" s="122" t="n">
        <v>32.91</v>
      </c>
      <c r="AL266" s="123" t="n">
        <v>45.46</v>
      </c>
      <c r="AM266" s="123" t="n">
        <v>64.3</v>
      </c>
      <c r="AN266" s="123" t="n">
        <v>28.47</v>
      </c>
      <c r="BO266" s="130" t="n">
        <v>0.262</v>
      </c>
      <c r="BP266" s="117" t="n">
        <v>-81.3333333333333</v>
      </c>
      <c r="BR266" s="131" t="n">
        <v>1.30999999999999</v>
      </c>
      <c r="BS266" s="132" t="n">
        <v>-40.4830188679469</v>
      </c>
    </row>
    <row r="267" customFormat="false" ht="15" hidden="false" customHeight="false" outlineLevel="0" collapsed="false">
      <c r="E267" s="117" t="n">
        <v>44.9577552264195</v>
      </c>
      <c r="F267" s="117" t="n">
        <v>194.35</v>
      </c>
      <c r="I267" s="0"/>
      <c r="J267" s="118" t="n">
        <v>1.31499999999999</v>
      </c>
      <c r="K267" s="119" t="n">
        <v>-29.748571428575</v>
      </c>
      <c r="Q267" s="136" t="n">
        <v>35.8</v>
      </c>
      <c r="R267" s="122" t="n">
        <v>20.1</v>
      </c>
      <c r="S267" s="122" t="n">
        <v>31.4</v>
      </c>
      <c r="T267" s="122" t="n">
        <v>48.6</v>
      </c>
      <c r="U267" s="136" t="n">
        <v>31.4</v>
      </c>
      <c r="V267" s="119" t="n">
        <v>36</v>
      </c>
      <c r="W267" s="119" t="n">
        <v>34.32055</v>
      </c>
      <c r="AH267" s="123" t="n">
        <v>35.5</v>
      </c>
      <c r="AI267" s="122" t="n">
        <v>50.43</v>
      </c>
      <c r="AJ267" s="122" t="n">
        <v>64.18</v>
      </c>
      <c r="AK267" s="122" t="n">
        <v>31.71</v>
      </c>
      <c r="AL267" s="123" t="n">
        <v>45.62</v>
      </c>
      <c r="AM267" s="123" t="n">
        <v>64.69</v>
      </c>
      <c r="AN267" s="123" t="n">
        <v>28.51</v>
      </c>
      <c r="BO267" s="130" t="n">
        <v>0.263</v>
      </c>
      <c r="BP267" s="117" t="n">
        <v>-82</v>
      </c>
      <c r="BR267" s="131" t="n">
        <v>1.31499999999999</v>
      </c>
      <c r="BS267" s="132" t="n">
        <v>-29.748571428575</v>
      </c>
    </row>
    <row r="268" customFormat="false" ht="15" hidden="false" customHeight="false" outlineLevel="0" collapsed="false">
      <c r="E268" s="117" t="n">
        <v>45.1777439303631</v>
      </c>
      <c r="F268" s="117" t="n">
        <v>191.82</v>
      </c>
      <c r="I268" s="0"/>
      <c r="J268" s="118" t="n">
        <v>1.31999999999999</v>
      </c>
      <c r="K268" s="119" t="n">
        <v>-25.4545454546014</v>
      </c>
      <c r="Q268" s="136" t="n">
        <v>35.9</v>
      </c>
      <c r="R268" s="122" t="n">
        <v>26.8</v>
      </c>
      <c r="S268" s="122" t="n">
        <v>35.9</v>
      </c>
      <c r="T268" s="122" t="n">
        <v>57.1</v>
      </c>
      <c r="U268" s="136" t="n">
        <v>35.9</v>
      </c>
      <c r="V268" s="119" t="n">
        <v>36.1</v>
      </c>
      <c r="W268" s="119" t="n">
        <v>41.9554</v>
      </c>
      <c r="AH268" s="123" t="n">
        <v>35.6</v>
      </c>
      <c r="AI268" s="122" t="n">
        <v>48.69</v>
      </c>
      <c r="AJ268" s="122" t="n">
        <v>66.2</v>
      </c>
      <c r="AK268" s="122" t="n">
        <v>30.41</v>
      </c>
      <c r="AL268" s="123" t="n">
        <v>45.71</v>
      </c>
      <c r="AM268" s="123" t="n">
        <v>65</v>
      </c>
      <c r="AN268" s="123" t="n">
        <v>28.53</v>
      </c>
      <c r="BO268" s="130" t="n">
        <v>0.264</v>
      </c>
      <c r="BP268" s="117" t="n">
        <v>-79.3333333333333</v>
      </c>
      <c r="BR268" s="131" t="n">
        <v>1.31999999999999</v>
      </c>
      <c r="BS268" s="132" t="n">
        <v>-25.4545454546014</v>
      </c>
    </row>
    <row r="269" customFormat="false" ht="15" hidden="false" customHeight="false" outlineLevel="0" collapsed="false">
      <c r="E269" s="117" t="n">
        <v>45.5847230326589</v>
      </c>
      <c r="F269" s="117" t="n">
        <v>196.49</v>
      </c>
      <c r="I269" s="0"/>
      <c r="J269" s="118" t="n">
        <v>1.32499999999999</v>
      </c>
      <c r="K269" s="119" t="n">
        <v>-58.6799999999465</v>
      </c>
      <c r="Q269" s="136" t="n">
        <v>36</v>
      </c>
      <c r="R269" s="122" t="n">
        <v>33.5</v>
      </c>
      <c r="S269" s="122" t="n">
        <v>42.1</v>
      </c>
      <c r="T269" s="122" t="n">
        <v>59.6</v>
      </c>
      <c r="U269" s="136" t="n">
        <v>42.1</v>
      </c>
      <c r="V269" s="119" t="n">
        <v>36.2</v>
      </c>
      <c r="W269" s="119" t="n">
        <v>46.57815</v>
      </c>
      <c r="AH269" s="123" t="n">
        <v>35.7</v>
      </c>
      <c r="AI269" s="122" t="n">
        <v>46.14</v>
      </c>
      <c r="AJ269" s="122" t="n">
        <v>66.67</v>
      </c>
      <c r="AK269" s="122" t="n">
        <v>29.53</v>
      </c>
      <c r="AL269" s="123" t="n">
        <v>45.72</v>
      </c>
      <c r="AM269" s="123" t="n">
        <v>65.24</v>
      </c>
      <c r="AN269" s="123" t="n">
        <v>28.53</v>
      </c>
      <c r="BO269" s="130" t="n">
        <v>0.265</v>
      </c>
      <c r="BP269" s="117" t="n">
        <v>-80.6666666666667</v>
      </c>
      <c r="BR269" s="131" t="n">
        <v>1.32499999999999</v>
      </c>
      <c r="BS269" s="132" t="n">
        <v>-58.6799999999465</v>
      </c>
    </row>
    <row r="270" customFormat="false" ht="15" hidden="false" customHeight="false" outlineLevel="0" collapsed="false">
      <c r="E270" s="117" t="n">
        <v>46.0762943259389</v>
      </c>
      <c r="F270" s="117" t="n">
        <v>207.65</v>
      </c>
      <c r="I270" s="0"/>
      <c r="J270" s="118" t="n">
        <v>1.32999999999999</v>
      </c>
      <c r="K270" s="119" t="n">
        <v>-56.5333333333191</v>
      </c>
      <c r="Q270" s="136" t="n">
        <v>36.1</v>
      </c>
      <c r="R270" s="122" t="n">
        <v>40.3</v>
      </c>
      <c r="S270" s="122" t="n">
        <v>48.3</v>
      </c>
      <c r="T270" s="122" t="n">
        <v>62.1</v>
      </c>
      <c r="U270" s="136" t="n">
        <v>48.3</v>
      </c>
      <c r="V270" s="119" t="n">
        <v>36.3</v>
      </c>
      <c r="W270" s="119" t="n">
        <v>51.20085</v>
      </c>
      <c r="AH270" s="123" t="n">
        <v>35.8</v>
      </c>
      <c r="AI270" s="122" t="n">
        <v>43.62</v>
      </c>
      <c r="AJ270" s="122" t="n">
        <v>64.58</v>
      </c>
      <c r="AK270" s="122" t="n">
        <v>29.31</v>
      </c>
      <c r="AL270" s="123" t="n">
        <v>45.67</v>
      </c>
      <c r="AM270" s="123" t="n">
        <v>65.42</v>
      </c>
      <c r="AN270" s="123" t="n">
        <v>28.51</v>
      </c>
      <c r="BO270" s="130" t="n">
        <v>0.266</v>
      </c>
      <c r="BP270" s="117" t="n">
        <v>-84.6666666666667</v>
      </c>
      <c r="BR270" s="131" t="n">
        <v>1.32999999999999</v>
      </c>
      <c r="BS270" s="132" t="n">
        <v>-56.5333333333191</v>
      </c>
    </row>
    <row r="271" customFormat="false" ht="15" hidden="false" customHeight="false" outlineLevel="0" collapsed="false">
      <c r="E271" s="117" t="n">
        <v>46.3459982988679</v>
      </c>
      <c r="F271" s="117" t="n">
        <v>213.01</v>
      </c>
      <c r="I271" s="0"/>
      <c r="J271" s="118" t="n">
        <v>1.33499999999999</v>
      </c>
      <c r="K271" s="119" t="n">
        <v>-58.1696969697067</v>
      </c>
      <c r="Q271" s="136" t="n">
        <v>36.2</v>
      </c>
      <c r="R271" s="122" t="n">
        <v>37.7</v>
      </c>
      <c r="S271" s="122" t="n">
        <v>47.4</v>
      </c>
      <c r="T271" s="122" t="n">
        <v>64.6</v>
      </c>
      <c r="U271" s="136" t="n">
        <v>47.4</v>
      </c>
      <c r="V271" s="119" t="n">
        <v>36.4</v>
      </c>
      <c r="W271" s="119" t="n">
        <v>51.1721</v>
      </c>
      <c r="AH271" s="123" t="n">
        <v>35.9</v>
      </c>
      <c r="AI271" s="122" t="n">
        <v>41.82</v>
      </c>
      <c r="AJ271" s="122" t="n">
        <v>60.69</v>
      </c>
      <c r="AK271" s="122" t="n">
        <v>29.48</v>
      </c>
      <c r="AL271" s="123" t="n">
        <v>45.56</v>
      </c>
      <c r="AM271" s="123" t="n">
        <v>65.57</v>
      </c>
      <c r="AN271" s="123" t="n">
        <v>28.48</v>
      </c>
      <c r="BO271" s="130" t="n">
        <v>0.267</v>
      </c>
      <c r="BP271" s="117" t="n">
        <v>-84.6666666666667</v>
      </c>
      <c r="BR271" s="131" t="n">
        <v>1.33499999999999</v>
      </c>
      <c r="BS271" s="132" t="n">
        <v>-58.1696969697067</v>
      </c>
    </row>
    <row r="272" customFormat="false" ht="15" hidden="false" customHeight="false" outlineLevel="0" collapsed="false">
      <c r="E272" s="117" t="n">
        <v>46.8127936366295</v>
      </c>
      <c r="F272" s="117" t="n">
        <v>214.2</v>
      </c>
      <c r="I272" s="0"/>
      <c r="J272" s="118" t="n">
        <v>1.33999999999999</v>
      </c>
      <c r="K272" s="119" t="n">
        <v>-50.8781906300578</v>
      </c>
      <c r="Q272" s="136" t="n">
        <v>36.3</v>
      </c>
      <c r="R272" s="122" t="n">
        <v>10.7</v>
      </c>
      <c r="S272" s="122" t="n">
        <v>29</v>
      </c>
      <c r="T272" s="122" t="n">
        <v>56.2</v>
      </c>
      <c r="U272" s="136" t="n">
        <v>29</v>
      </c>
      <c r="V272" s="119" t="n">
        <v>36.5</v>
      </c>
      <c r="W272" s="119" t="n">
        <v>33.47615</v>
      </c>
      <c r="AH272" s="123" t="n">
        <v>36</v>
      </c>
      <c r="AI272" s="122" t="n">
        <v>40.6</v>
      </c>
      <c r="AJ272" s="122" t="n">
        <v>56.52</v>
      </c>
      <c r="AK272" s="122" t="n">
        <v>29.18</v>
      </c>
      <c r="AL272" s="123" t="n">
        <v>45.4</v>
      </c>
      <c r="AM272" s="123" t="n">
        <v>65.7</v>
      </c>
      <c r="AN272" s="123" t="n">
        <v>28.42</v>
      </c>
      <c r="BO272" s="130" t="n">
        <v>0.268</v>
      </c>
      <c r="BP272" s="117" t="n">
        <v>-73.3333333333333</v>
      </c>
      <c r="BR272" s="131" t="n">
        <v>1.33999999999999</v>
      </c>
      <c r="BS272" s="132" t="n">
        <v>-50.8781906300578</v>
      </c>
    </row>
    <row r="273" customFormat="false" ht="15" hidden="false" customHeight="false" outlineLevel="0" collapsed="false">
      <c r="E273" s="117" t="n">
        <v>47.0202582311902</v>
      </c>
      <c r="F273" s="117" t="n">
        <v>211.13</v>
      </c>
      <c r="I273" s="0"/>
      <c r="J273" s="118" t="n">
        <v>1.34499999999999</v>
      </c>
      <c r="K273" s="119" t="n">
        <v>-40.7319148936374</v>
      </c>
      <c r="Q273" s="136" t="n">
        <v>36.4</v>
      </c>
      <c r="R273" s="122" t="n">
        <v>10.9</v>
      </c>
      <c r="S273" s="122" t="n">
        <v>29.2</v>
      </c>
      <c r="T273" s="122" t="n">
        <v>56.4</v>
      </c>
      <c r="U273" s="136" t="n">
        <v>29.2</v>
      </c>
      <c r="V273" s="119" t="n">
        <v>36.6</v>
      </c>
      <c r="W273" s="119" t="n">
        <v>33.6293</v>
      </c>
      <c r="AH273" s="123" t="n">
        <v>36.1</v>
      </c>
      <c r="AI273" s="122" t="n">
        <v>39.26</v>
      </c>
      <c r="AJ273" s="122" t="n">
        <v>53.83</v>
      </c>
      <c r="AK273" s="122" t="n">
        <v>27.55</v>
      </c>
      <c r="AL273" s="123" t="n">
        <v>45.19</v>
      </c>
      <c r="AM273" s="123" t="n">
        <v>65.81</v>
      </c>
      <c r="AN273" s="123" t="n">
        <v>28.33</v>
      </c>
      <c r="BO273" s="130" t="n">
        <v>0.269</v>
      </c>
      <c r="BP273" s="117" t="n">
        <v>-86</v>
      </c>
      <c r="BR273" s="131" t="n">
        <v>1.34499999999999</v>
      </c>
      <c r="BS273" s="132" t="n">
        <v>-40.7319148936374</v>
      </c>
    </row>
    <row r="274" customFormat="false" ht="15" hidden="false" customHeight="false" outlineLevel="0" collapsed="false">
      <c r="E274" s="117" t="n">
        <v>47.2069763662949</v>
      </c>
      <c r="F274" s="117" t="n">
        <v>204.05</v>
      </c>
      <c r="I274" s="0"/>
      <c r="J274" s="118" t="n">
        <v>1.34999999999999</v>
      </c>
      <c r="K274" s="119" t="n">
        <v>-11.7714285714407</v>
      </c>
      <c r="Q274" s="136" t="n">
        <v>36.5</v>
      </c>
      <c r="R274" s="122" t="n">
        <v>19.4</v>
      </c>
      <c r="S274" s="122" t="n">
        <v>30.5</v>
      </c>
      <c r="T274" s="122" t="n">
        <v>34.2</v>
      </c>
      <c r="U274" s="136" t="n">
        <v>30.5</v>
      </c>
      <c r="V274" s="119" t="n">
        <v>36.7</v>
      </c>
      <c r="W274" s="119" t="n">
        <v>26.82875</v>
      </c>
      <c r="AH274" s="123" t="n">
        <v>36.2</v>
      </c>
      <c r="AI274" s="122" t="n">
        <v>37.38</v>
      </c>
      <c r="AJ274" s="122" t="n">
        <v>54.25</v>
      </c>
      <c r="AK274" s="122" t="n">
        <v>24.27</v>
      </c>
      <c r="AL274" s="123" t="n">
        <v>44.95</v>
      </c>
      <c r="AM274" s="123" t="n">
        <v>65.93</v>
      </c>
      <c r="AN274" s="123" t="n">
        <v>28.21</v>
      </c>
      <c r="BO274" s="130" t="n">
        <v>0.27</v>
      </c>
      <c r="BP274" s="117" t="n">
        <v>-85.3333333333333</v>
      </c>
      <c r="BR274" s="131" t="n">
        <v>1.34999999999999</v>
      </c>
      <c r="BS274" s="132" t="n">
        <v>-11.7714285714407</v>
      </c>
    </row>
    <row r="275" customFormat="false" ht="15" hidden="false" customHeight="false" outlineLevel="0" collapsed="false">
      <c r="E275" s="117" t="n">
        <v>47.258842514935</v>
      </c>
      <c r="F275" s="117" t="n">
        <v>169.18</v>
      </c>
      <c r="I275" s="0"/>
      <c r="J275" s="118" t="n">
        <v>1.35499999999999</v>
      </c>
      <c r="K275" s="119" t="n">
        <v>-4.72727272720654</v>
      </c>
      <c r="Q275" s="136" t="n">
        <v>36.6</v>
      </c>
      <c r="R275" s="122" t="n">
        <v>19.1</v>
      </c>
      <c r="S275" s="122" t="n">
        <v>30.6</v>
      </c>
      <c r="T275" s="122" t="n">
        <v>33.8</v>
      </c>
      <c r="U275" s="136" t="n">
        <v>30.6</v>
      </c>
      <c r="V275" s="119" t="n">
        <v>36.8</v>
      </c>
      <c r="W275" s="119" t="n">
        <v>26.4457</v>
      </c>
      <c r="AH275" s="123" t="n">
        <v>36.3</v>
      </c>
      <c r="AI275" s="122" t="n">
        <v>35.35</v>
      </c>
      <c r="AJ275" s="122" t="n">
        <v>57.73</v>
      </c>
      <c r="AK275" s="122" t="n">
        <v>19.68</v>
      </c>
      <c r="AL275" s="123" t="n">
        <v>44.68</v>
      </c>
      <c r="AM275" s="123" t="n">
        <v>66.07</v>
      </c>
      <c r="AN275" s="123" t="n">
        <v>28.04</v>
      </c>
      <c r="BO275" s="130" t="n">
        <v>0.271</v>
      </c>
      <c r="BP275" s="117" t="n">
        <v>-84.6666666666667</v>
      </c>
      <c r="BR275" s="131" t="n">
        <v>1.35499999999999</v>
      </c>
      <c r="BS275" s="132" t="n">
        <v>-4.72727272720654</v>
      </c>
    </row>
    <row r="276" customFormat="false" ht="15" hidden="false" customHeight="false" outlineLevel="0" collapsed="false">
      <c r="E276" s="117" t="n">
        <v>47.4455606500397</v>
      </c>
      <c r="F276" s="117" t="n">
        <v>161.56</v>
      </c>
      <c r="I276" s="0"/>
      <c r="J276" s="118" t="n">
        <v>1.35999999999999</v>
      </c>
      <c r="K276" s="119" t="n">
        <v>-36.9081081080965</v>
      </c>
      <c r="Q276" s="136" t="n">
        <v>36.7</v>
      </c>
      <c r="R276" s="122" t="n">
        <v>-5.2</v>
      </c>
      <c r="S276" s="122" t="n">
        <v>37.3</v>
      </c>
      <c r="T276" s="122" t="n">
        <v>83.8</v>
      </c>
      <c r="U276" s="136" t="n">
        <v>37.3</v>
      </c>
      <c r="V276" s="119" t="n">
        <v>36.9</v>
      </c>
      <c r="W276" s="119" t="n">
        <v>40.1462</v>
      </c>
      <c r="AH276" s="123" t="n">
        <v>36.4</v>
      </c>
      <c r="AI276" s="122" t="n">
        <v>34.02</v>
      </c>
      <c r="AJ276" s="122" t="n">
        <v>63.43</v>
      </c>
      <c r="AK276" s="122" t="n">
        <v>14.5</v>
      </c>
      <c r="AL276" s="123" t="n">
        <v>44.4</v>
      </c>
      <c r="AM276" s="123" t="n">
        <v>66.22</v>
      </c>
      <c r="AN276" s="123" t="n">
        <v>27.82</v>
      </c>
      <c r="BO276" s="130" t="n">
        <v>0.272</v>
      </c>
      <c r="BP276" s="117" t="n">
        <v>-80.6666666666667</v>
      </c>
      <c r="BR276" s="131" t="n">
        <v>1.35999999999999</v>
      </c>
      <c r="BS276" s="132" t="n">
        <v>-36.9081081080965</v>
      </c>
    </row>
    <row r="277" customFormat="false" ht="15" hidden="false" customHeight="false" outlineLevel="0" collapsed="false">
      <c r="E277" s="117" t="n">
        <v>47.7048913932406</v>
      </c>
      <c r="F277" s="117" t="n">
        <v>160.53</v>
      </c>
      <c r="I277" s="0"/>
      <c r="J277" s="118" t="n">
        <v>1.36499999999999</v>
      </c>
      <c r="K277" s="119" t="n">
        <v>-49.8434782608446</v>
      </c>
      <c r="Q277" s="136" t="n">
        <v>36.8</v>
      </c>
      <c r="R277" s="122" t="n">
        <v>-5.7</v>
      </c>
      <c r="S277" s="122" t="n">
        <v>35.4</v>
      </c>
      <c r="T277" s="122" t="n">
        <v>82.4</v>
      </c>
      <c r="U277" s="136" t="n">
        <v>35.4</v>
      </c>
      <c r="V277" s="119" t="n">
        <v>37</v>
      </c>
      <c r="W277" s="119" t="n">
        <v>39.2216</v>
      </c>
      <c r="AH277" s="123" t="n">
        <v>36.5</v>
      </c>
      <c r="AI277" s="122" t="n">
        <v>34.14</v>
      </c>
      <c r="AJ277" s="122" t="n">
        <v>69.78</v>
      </c>
      <c r="AK277" s="122" t="n">
        <v>9.71</v>
      </c>
      <c r="AL277" s="123" t="n">
        <v>44.09</v>
      </c>
      <c r="AM277" s="123" t="n">
        <v>66.38</v>
      </c>
      <c r="AN277" s="123" t="n">
        <v>27.54</v>
      </c>
      <c r="BO277" s="130" t="n">
        <v>0.273</v>
      </c>
      <c r="BP277" s="117" t="n">
        <v>-80.6666666666667</v>
      </c>
      <c r="BR277" s="131" t="n">
        <v>1.36499999999999</v>
      </c>
      <c r="BS277" s="132" t="n">
        <v>-49.8434782608446</v>
      </c>
    </row>
    <row r="278" customFormat="false" ht="15" hidden="false" customHeight="false" outlineLevel="0" collapsed="false">
      <c r="E278" s="117" t="n">
        <v>47.9123559878013</v>
      </c>
      <c r="F278" s="117" t="n">
        <v>168.93</v>
      </c>
      <c r="I278" s="0"/>
      <c r="J278" s="118" t="n">
        <v>1.36999999999999</v>
      </c>
      <c r="K278" s="119" t="n">
        <v>-64.931147540986</v>
      </c>
      <c r="Q278" s="136" t="n">
        <v>36.9</v>
      </c>
      <c r="R278" s="122" t="n">
        <v>-6</v>
      </c>
      <c r="S278" s="122" t="n">
        <v>35.6</v>
      </c>
      <c r="T278" s="122" t="n">
        <v>81.1</v>
      </c>
      <c r="U278" s="136" t="n">
        <v>35.6</v>
      </c>
      <c r="V278" s="119" t="n">
        <v>37.1</v>
      </c>
      <c r="W278" s="119" t="n">
        <v>38.32855</v>
      </c>
      <c r="AH278" s="123" t="n">
        <v>36.6</v>
      </c>
      <c r="AI278" s="122" t="n">
        <v>36.02</v>
      </c>
      <c r="AJ278" s="122" t="n">
        <v>74.74</v>
      </c>
      <c r="AK278" s="122" t="n">
        <v>6.93</v>
      </c>
      <c r="AL278" s="123" t="n">
        <v>43.78</v>
      </c>
      <c r="AM278" s="123" t="n">
        <v>66.54</v>
      </c>
      <c r="AN278" s="123" t="n">
        <v>27.21</v>
      </c>
      <c r="BO278" s="130" t="n">
        <v>0.274</v>
      </c>
      <c r="BP278" s="117" t="n">
        <v>-76.6666666666667</v>
      </c>
      <c r="BR278" s="131" t="n">
        <v>1.36999999999999</v>
      </c>
      <c r="BS278" s="132" t="n">
        <v>-64.931147540986</v>
      </c>
    </row>
    <row r="279" customFormat="false" ht="15" hidden="false" customHeight="false" outlineLevel="0" collapsed="false">
      <c r="E279" s="117" t="n">
        <v>47.9630366244726</v>
      </c>
      <c r="F279" s="117" t="n">
        <v>183.1</v>
      </c>
      <c r="I279" s="0"/>
      <c r="J279" s="118" t="n">
        <v>1.37499999999999</v>
      </c>
      <c r="K279" s="119" t="n">
        <v>-58.0499999999817</v>
      </c>
      <c r="Q279" s="136" t="n">
        <v>37</v>
      </c>
      <c r="R279" s="122" t="n">
        <v>-6.5</v>
      </c>
      <c r="S279" s="122" t="n">
        <v>38.4</v>
      </c>
      <c r="T279" s="122" t="n">
        <v>79.7</v>
      </c>
      <c r="U279" s="136" t="n">
        <v>38.4</v>
      </c>
      <c r="V279" s="119" t="n">
        <v>37.2</v>
      </c>
      <c r="W279" s="119" t="n">
        <v>37.4125</v>
      </c>
      <c r="AH279" s="123" t="n">
        <v>36.7</v>
      </c>
      <c r="AI279" s="122" t="n">
        <v>39.46</v>
      </c>
      <c r="AJ279" s="122" t="n">
        <v>77.14</v>
      </c>
      <c r="AK279" s="122" t="n">
        <v>8.11</v>
      </c>
      <c r="AL279" s="123" t="n">
        <v>43.46</v>
      </c>
      <c r="AM279" s="123" t="n">
        <v>66.7</v>
      </c>
      <c r="AN279" s="123" t="n">
        <v>26.84</v>
      </c>
      <c r="BO279" s="130" t="n">
        <v>0.275</v>
      </c>
      <c r="BP279" s="117" t="n">
        <v>-76.6666666666667</v>
      </c>
      <c r="BR279" s="131" t="n">
        <v>1.37499999999999</v>
      </c>
      <c r="BS279" s="132" t="n">
        <v>-58.0499999999817</v>
      </c>
    </row>
    <row r="280" customFormat="false" ht="15" hidden="false" customHeight="false" outlineLevel="0" collapsed="false">
      <c r="E280" s="117" t="n">
        <v>48.1925319831224</v>
      </c>
      <c r="F280" s="117" t="n">
        <v>186.1</v>
      </c>
      <c r="I280" s="0"/>
      <c r="J280" s="118" t="n">
        <v>1.37999999999999</v>
      </c>
      <c r="K280" s="119" t="n">
        <v>-55.3661835748735</v>
      </c>
      <c r="Q280" s="136" t="n">
        <v>37.1</v>
      </c>
      <c r="R280" s="122" t="n">
        <v>41.4</v>
      </c>
      <c r="S280" s="122" t="n">
        <v>56.1</v>
      </c>
      <c r="T280" s="122" t="n">
        <v>78.3</v>
      </c>
      <c r="U280" s="136" t="n">
        <v>56.1</v>
      </c>
      <c r="V280" s="119" t="n">
        <v>37.3</v>
      </c>
      <c r="W280" s="119" t="n">
        <v>59.85395</v>
      </c>
      <c r="AH280" s="123" t="n">
        <v>36.8</v>
      </c>
      <c r="AI280" s="122" t="n">
        <v>44.06</v>
      </c>
      <c r="AJ280" s="122" t="n">
        <v>76.96</v>
      </c>
      <c r="AK280" s="122" t="n">
        <v>14.29</v>
      </c>
      <c r="AL280" s="123" t="n">
        <v>43.15</v>
      </c>
      <c r="AM280" s="123" t="n">
        <v>66.83</v>
      </c>
      <c r="AN280" s="123" t="n">
        <v>26.46</v>
      </c>
      <c r="BO280" s="130" t="n">
        <v>0.276</v>
      </c>
      <c r="BP280" s="117" t="n">
        <v>-71.3333333333333</v>
      </c>
      <c r="BR280" s="131" t="n">
        <v>1.37999999999999</v>
      </c>
      <c r="BS280" s="132" t="n">
        <v>-55.3661835748735</v>
      </c>
    </row>
    <row r="281" customFormat="false" ht="15" hidden="false" customHeight="false" outlineLevel="0" collapsed="false">
      <c r="E281" s="117" t="n">
        <v>48.3821151054852</v>
      </c>
      <c r="F281" s="117" t="n">
        <v>185.43</v>
      </c>
      <c r="I281" s="0"/>
      <c r="J281" s="118" t="n">
        <v>1.38499999999999</v>
      </c>
      <c r="K281" s="119" t="n">
        <v>-38.4909090908954</v>
      </c>
      <c r="Q281" s="136" t="n">
        <v>37.2</v>
      </c>
      <c r="R281" s="122" t="n">
        <v>40</v>
      </c>
      <c r="S281" s="122" t="n">
        <v>59.9</v>
      </c>
      <c r="T281" s="122" t="n">
        <v>77</v>
      </c>
      <c r="U281" s="136" t="n">
        <v>59.9</v>
      </c>
      <c r="V281" s="119" t="n">
        <v>37.4</v>
      </c>
      <c r="W281" s="119" t="n">
        <v>58.47405</v>
      </c>
      <c r="AH281" s="123" t="n">
        <v>36.9</v>
      </c>
      <c r="AI281" s="122" t="n">
        <v>49.04</v>
      </c>
      <c r="AJ281" s="122" t="n">
        <v>75.41</v>
      </c>
      <c r="AK281" s="122" t="n">
        <v>24.54</v>
      </c>
      <c r="AL281" s="123" t="n">
        <v>42.85</v>
      </c>
      <c r="AM281" s="123" t="n">
        <v>66.92</v>
      </c>
      <c r="AN281" s="123" t="n">
        <v>26.08</v>
      </c>
      <c r="BO281" s="130" t="n">
        <v>0.277</v>
      </c>
      <c r="BP281" s="117" t="n">
        <v>-80.6666666666667</v>
      </c>
      <c r="BR281" s="131" t="n">
        <v>1.38499999999999</v>
      </c>
      <c r="BS281" s="132" t="n">
        <v>-38.4909090908954</v>
      </c>
    </row>
    <row r="282" customFormat="false" ht="15" hidden="false" customHeight="false" outlineLevel="0" collapsed="false">
      <c r="E282" s="117" t="n">
        <v>48.4918737552743</v>
      </c>
      <c r="F282" s="117" t="n">
        <v>178.8</v>
      </c>
      <c r="I282" s="0"/>
      <c r="J282" s="118" t="n">
        <v>1.38999999999999</v>
      </c>
      <c r="K282" s="119" t="n">
        <v>-25.7391304348168</v>
      </c>
      <c r="Q282" s="136" t="n">
        <v>37.3</v>
      </c>
      <c r="R282" s="122"/>
      <c r="S282" s="122"/>
      <c r="T282" s="122"/>
      <c r="U282" s="136" t="n">
        <v>60</v>
      </c>
      <c r="V282" s="119" t="n">
        <v>37.4</v>
      </c>
      <c r="W282" s="119" t="n">
        <v>56</v>
      </c>
      <c r="AH282" s="123" t="n">
        <v>37</v>
      </c>
      <c r="AI282" s="122" t="n">
        <v>53.26</v>
      </c>
      <c r="AJ282" s="122" t="n">
        <v>73.67</v>
      </c>
      <c r="AK282" s="122" t="n">
        <v>35.88</v>
      </c>
      <c r="AL282" s="123" t="n">
        <v>42.58</v>
      </c>
      <c r="AM282" s="123" t="n">
        <v>66.97</v>
      </c>
      <c r="AN282" s="123" t="n">
        <v>25.74</v>
      </c>
      <c r="BO282" s="130" t="n">
        <v>0.278</v>
      </c>
      <c r="BP282" s="117" t="n">
        <v>-72</v>
      </c>
      <c r="BR282" s="131" t="n">
        <v>1.38999999999999</v>
      </c>
      <c r="BS282" s="132" t="n">
        <v>-25.7391304348168</v>
      </c>
    </row>
    <row r="283" customFormat="false" ht="15" hidden="false" customHeight="false" outlineLevel="0" collapsed="false">
      <c r="E283" s="117" t="n">
        <v>48.7912155274262</v>
      </c>
      <c r="F283" s="117" t="n">
        <v>80.03</v>
      </c>
      <c r="I283" s="0"/>
      <c r="J283" s="118" t="n">
        <v>1.39499999999999</v>
      </c>
      <c r="K283" s="119" t="n">
        <v>-11.5757925072064</v>
      </c>
      <c r="Q283" s="136" t="n">
        <v>37.4</v>
      </c>
      <c r="R283" s="122"/>
      <c r="S283" s="122"/>
      <c r="T283" s="122"/>
      <c r="U283" s="136" t="n">
        <v>59</v>
      </c>
      <c r="V283" s="119" t="n">
        <v>37.5</v>
      </c>
      <c r="W283" s="119" t="n">
        <v>50</v>
      </c>
      <c r="AH283" s="123" t="n">
        <v>37.1</v>
      </c>
      <c r="AI283" s="122" t="n">
        <v>55.74</v>
      </c>
      <c r="AJ283" s="122" t="n">
        <v>72.2</v>
      </c>
      <c r="AK283" s="122" t="n">
        <v>44.87</v>
      </c>
      <c r="AL283" s="123" t="n">
        <v>42.35</v>
      </c>
      <c r="AM283" s="123" t="n">
        <v>66.96</v>
      </c>
      <c r="AN283" s="123" t="n">
        <v>25.48</v>
      </c>
      <c r="BO283" s="130" t="n">
        <v>0.279</v>
      </c>
      <c r="BP283" s="117" t="n">
        <v>-66.6666666666667</v>
      </c>
      <c r="BR283" s="131" t="n">
        <v>1.39499999999999</v>
      </c>
      <c r="BS283" s="132" t="n">
        <v>-11.5757925072064</v>
      </c>
    </row>
    <row r="284" customFormat="false" ht="15" hidden="false" customHeight="false" outlineLevel="0" collapsed="false">
      <c r="E284" s="117" t="n">
        <v>48.9309083544304</v>
      </c>
      <c r="F284" s="117" t="n">
        <v>71.68</v>
      </c>
      <c r="I284" s="0"/>
      <c r="J284" s="118" t="n">
        <v>1.39999999999999</v>
      </c>
      <c r="K284" s="119" t="n">
        <v>-19.6817977527896</v>
      </c>
      <c r="Q284" s="136" t="n">
        <v>37.5</v>
      </c>
      <c r="R284" s="122"/>
      <c r="S284" s="122"/>
      <c r="T284" s="122"/>
      <c r="U284" s="136" t="n">
        <v>56</v>
      </c>
      <c r="V284" s="119" t="n">
        <v>37.6</v>
      </c>
      <c r="W284" s="119" t="n">
        <v>40</v>
      </c>
      <c r="AH284" s="123" t="n">
        <v>37.2</v>
      </c>
      <c r="AI284" s="122" t="n">
        <v>56.06</v>
      </c>
      <c r="AJ284" s="122" t="n">
        <v>71.19</v>
      </c>
      <c r="AK284" s="122" t="n">
        <v>49.26</v>
      </c>
      <c r="AL284" s="123" t="n">
        <v>42.16</v>
      </c>
      <c r="AM284" s="123" t="n">
        <v>66.9</v>
      </c>
      <c r="AN284" s="123" t="n">
        <v>25.32</v>
      </c>
      <c r="BO284" s="130" t="n">
        <v>0.28</v>
      </c>
      <c r="BP284" s="117" t="n">
        <v>-60.6666666666666</v>
      </c>
      <c r="BR284" s="131" t="n">
        <v>1.39999999999999</v>
      </c>
      <c r="BS284" s="132" t="n">
        <v>-19.6817977527896</v>
      </c>
    </row>
    <row r="285" customFormat="false" ht="15" hidden="false" customHeight="false" outlineLevel="0" collapsed="false">
      <c r="E285" s="117" t="n">
        <v>49.1703817721519</v>
      </c>
      <c r="F285" s="117" t="n">
        <v>83.33</v>
      </c>
      <c r="I285" s="0"/>
      <c r="J285" s="118" t="n">
        <v>1.40499999999999</v>
      </c>
      <c r="K285" s="119" t="n">
        <v>-36.1678048780205</v>
      </c>
      <c r="Q285" s="136" t="n">
        <v>37.6</v>
      </c>
      <c r="R285" s="122"/>
      <c r="S285" s="122"/>
      <c r="T285" s="122"/>
      <c r="U285" s="136" t="n">
        <v>51</v>
      </c>
      <c r="V285" s="119" t="n">
        <v>37.7</v>
      </c>
      <c r="W285" s="119" t="n">
        <v>30</v>
      </c>
      <c r="AH285" s="123" t="n">
        <v>37.3</v>
      </c>
      <c r="AI285" s="122" t="n">
        <v>54.44</v>
      </c>
      <c r="AJ285" s="122" t="n">
        <v>70.57</v>
      </c>
      <c r="AK285" s="122" t="n">
        <v>48.78</v>
      </c>
      <c r="AL285" s="123" t="n">
        <v>42.04</v>
      </c>
      <c r="AM285" s="123" t="n">
        <v>66.77</v>
      </c>
      <c r="AN285" s="123" t="n">
        <v>25.29</v>
      </c>
      <c r="BO285" s="130" t="n">
        <v>0.281</v>
      </c>
      <c r="BP285" s="117" t="n">
        <v>-65.3333333333333</v>
      </c>
      <c r="BR285" s="131" t="n">
        <v>1.40499999999999</v>
      </c>
      <c r="BS285" s="132" t="n">
        <v>-36.1678048780205</v>
      </c>
    </row>
    <row r="286" customFormat="false" ht="15" hidden="false" customHeight="false" outlineLevel="0" collapsed="false">
      <c r="E286" s="117" t="n">
        <v>49.1903378902954</v>
      </c>
      <c r="F286" s="117" t="n">
        <v>92.31</v>
      </c>
      <c r="I286" s="0"/>
      <c r="J286" s="118" t="n">
        <v>1.40999999999999</v>
      </c>
      <c r="K286" s="119" t="n">
        <v>-49.7319415448613</v>
      </c>
      <c r="Q286" s="136" t="n">
        <v>37.7</v>
      </c>
      <c r="R286" s="122"/>
      <c r="S286" s="122"/>
      <c r="T286" s="122"/>
      <c r="U286" s="136" t="n">
        <v>45</v>
      </c>
      <c r="V286" s="119" t="n">
        <v>37.8</v>
      </c>
      <c r="W286" s="119" t="n">
        <v>18</v>
      </c>
      <c r="AH286" s="123" t="n">
        <v>37.4</v>
      </c>
      <c r="AI286" s="122" t="n">
        <v>51.53</v>
      </c>
      <c r="AJ286" s="122" t="n">
        <v>70.15</v>
      </c>
      <c r="AK286" s="122" t="n">
        <v>44.68</v>
      </c>
      <c r="AL286" s="123" t="n">
        <v>41.98</v>
      </c>
      <c r="AM286" s="123" t="n">
        <v>66.59</v>
      </c>
      <c r="AN286" s="123" t="n">
        <v>25.4</v>
      </c>
      <c r="BO286" s="130" t="n">
        <v>0.282</v>
      </c>
      <c r="BP286" s="117" t="n">
        <v>-50</v>
      </c>
      <c r="BR286" s="131" t="n">
        <v>1.40999999999999</v>
      </c>
      <c r="BS286" s="132" t="n">
        <v>-49.7319415448613</v>
      </c>
    </row>
    <row r="287" customFormat="false" ht="15" hidden="false" customHeight="false" outlineLevel="0" collapsed="false">
      <c r="E287" s="117" t="n">
        <v>49.401644911147</v>
      </c>
      <c r="F287" s="117" t="n">
        <v>187.11</v>
      </c>
      <c r="I287" s="0"/>
      <c r="J287" s="118" t="n">
        <v>1.41499999999999</v>
      </c>
      <c r="K287" s="119" t="n">
        <v>-63.9298245613924</v>
      </c>
      <c r="Q287" s="136" t="n">
        <v>37.8</v>
      </c>
      <c r="R287" s="122"/>
      <c r="S287" s="122"/>
      <c r="T287" s="122"/>
      <c r="U287" s="136" t="n">
        <v>37</v>
      </c>
      <c r="V287" s="119" t="n">
        <v>37.9</v>
      </c>
      <c r="W287" s="119" t="n">
        <v>10</v>
      </c>
      <c r="AH287" s="123" t="n">
        <v>37.5</v>
      </c>
      <c r="AI287" s="122" t="n">
        <v>48.05</v>
      </c>
      <c r="AJ287" s="122" t="n">
        <v>69.73</v>
      </c>
      <c r="AK287" s="122" t="n">
        <v>38.66</v>
      </c>
      <c r="AL287" s="123" t="n">
        <v>41.97</v>
      </c>
      <c r="AM287" s="123" t="n">
        <v>66.35</v>
      </c>
      <c r="AN287" s="123" t="n">
        <v>25.65</v>
      </c>
      <c r="BO287" s="130" t="n">
        <v>0.283</v>
      </c>
      <c r="BP287" s="117" t="n">
        <v>-42.6666666666667</v>
      </c>
      <c r="BR287" s="131" t="n">
        <v>1.41499999999999</v>
      </c>
      <c r="BS287" s="132" t="n">
        <v>-63.9298245613924</v>
      </c>
    </row>
    <row r="288" customFormat="false" ht="15" hidden="false" customHeight="false" outlineLevel="0" collapsed="false">
      <c r="E288" s="117" t="n">
        <v>49.4893654281099</v>
      </c>
      <c r="F288" s="117" t="n">
        <v>195.54</v>
      </c>
      <c r="I288" s="0"/>
      <c r="J288" s="118" t="n">
        <v>1.41999999999999</v>
      </c>
      <c r="K288" s="119" t="n">
        <v>-69.2517006802751</v>
      </c>
      <c r="Q288" s="136" t="n">
        <v>37.9</v>
      </c>
      <c r="R288" s="122"/>
      <c r="S288" s="122"/>
      <c r="T288" s="122"/>
      <c r="U288" s="136" t="n">
        <v>30</v>
      </c>
      <c r="V288" s="119" t="n">
        <v>38</v>
      </c>
      <c r="W288" s="119" t="n">
        <v>3</v>
      </c>
      <c r="AH288" s="123" t="n">
        <v>37.6</v>
      </c>
      <c r="AI288" s="122" t="n">
        <v>44.51</v>
      </c>
      <c r="AJ288" s="122" t="n">
        <v>69.22</v>
      </c>
      <c r="AK288" s="122" t="n">
        <v>32.19</v>
      </c>
      <c r="AL288" s="123" t="n">
        <v>42.02</v>
      </c>
      <c r="AM288" s="123" t="n">
        <v>66.04</v>
      </c>
      <c r="AN288" s="123" t="n">
        <v>26.05</v>
      </c>
      <c r="BO288" s="130" t="n">
        <v>0.284</v>
      </c>
      <c r="BP288" s="117" t="n">
        <v>-42</v>
      </c>
      <c r="BR288" s="131" t="n">
        <v>1.41999999999999</v>
      </c>
      <c r="BS288" s="132" t="n">
        <v>-69.2517006802751</v>
      </c>
    </row>
    <row r="289" customFormat="false" ht="15" hidden="false" customHeight="false" outlineLevel="0" collapsed="false">
      <c r="E289" s="117" t="n">
        <v>49.5645544426494</v>
      </c>
      <c r="F289" s="117" t="n">
        <v>198.87</v>
      </c>
      <c r="I289" s="0"/>
      <c r="J289" s="118" t="n">
        <v>1.42499999999999</v>
      </c>
      <c r="K289" s="119" t="n">
        <v>-61.8898550724971</v>
      </c>
      <c r="Q289" s="136" t="n">
        <v>38</v>
      </c>
      <c r="R289" s="122"/>
      <c r="S289" s="122"/>
      <c r="T289" s="122"/>
      <c r="U289" s="136" t="n">
        <v>25</v>
      </c>
      <c r="V289" s="119" t="n">
        <v>38.1</v>
      </c>
      <c r="W289" s="119" t="n">
        <v>-3</v>
      </c>
      <c r="AH289" s="123" t="n">
        <v>37.7</v>
      </c>
      <c r="AI289" s="122" t="n">
        <v>41.24</v>
      </c>
      <c r="AJ289" s="122" t="n">
        <v>68.56</v>
      </c>
      <c r="AK289" s="122" t="n">
        <v>26.21</v>
      </c>
      <c r="AL289" s="123" t="n">
        <v>42.11</v>
      </c>
      <c r="AM289" s="123" t="n">
        <v>65.66</v>
      </c>
      <c r="AN289" s="123" t="n">
        <v>26.57</v>
      </c>
      <c r="BO289" s="130" t="n">
        <v>0.285</v>
      </c>
      <c r="BP289" s="117" t="n">
        <v>-40.6666666666667</v>
      </c>
      <c r="BR289" s="131" t="n">
        <v>1.42499999999999</v>
      </c>
      <c r="BS289" s="132" t="n">
        <v>-61.8898550724971</v>
      </c>
    </row>
    <row r="290" customFormat="false" ht="15" hidden="false" customHeight="false" outlineLevel="0" collapsed="false">
      <c r="E290" s="117" t="n">
        <v>49.7274639741519</v>
      </c>
      <c r="F290" s="117" t="n">
        <v>200.13</v>
      </c>
      <c r="I290" s="0"/>
      <c r="J290" s="118" t="n">
        <v>1.42999999999999</v>
      </c>
      <c r="K290" s="119" t="n">
        <v>-39.1384615385036</v>
      </c>
      <c r="Q290" s="136" t="n">
        <v>38.1</v>
      </c>
      <c r="R290" s="122"/>
      <c r="S290" s="122"/>
      <c r="T290" s="122"/>
      <c r="U290" s="136" t="n">
        <v>21</v>
      </c>
      <c r="V290" s="119" t="n">
        <v>38.2</v>
      </c>
      <c r="W290" s="119" t="n">
        <v>-8</v>
      </c>
      <c r="AH290" s="123" t="n">
        <v>37.8</v>
      </c>
      <c r="AI290" s="122" t="n">
        <v>38.43</v>
      </c>
      <c r="AJ290" s="122" t="n">
        <v>67.78</v>
      </c>
      <c r="AK290" s="122" t="n">
        <v>21.15</v>
      </c>
      <c r="AL290" s="123" t="n">
        <v>42.22</v>
      </c>
      <c r="AM290" s="123" t="n">
        <v>65.21</v>
      </c>
      <c r="AN290" s="123" t="n">
        <v>27.18</v>
      </c>
      <c r="BO290" s="130" t="n">
        <v>0.286</v>
      </c>
      <c r="BP290" s="117" t="n">
        <v>-39.3333333333333</v>
      </c>
      <c r="BR290" s="131" t="n">
        <v>1.42999999999999</v>
      </c>
      <c r="BS290" s="132" t="n">
        <v>-39.1384615385036</v>
      </c>
    </row>
    <row r="291" customFormat="false" ht="15" hidden="false" customHeight="false" outlineLevel="0" collapsed="false">
      <c r="E291" s="117" t="n">
        <v>49.8527789983845</v>
      </c>
      <c r="F291" s="117" t="n">
        <v>195.33</v>
      </c>
      <c r="I291" s="0"/>
      <c r="J291" s="118" t="n">
        <v>1.43499999999999</v>
      </c>
      <c r="K291" s="119" t="n">
        <v>-7.20689655171825</v>
      </c>
      <c r="Q291" s="136" t="n">
        <v>38.2</v>
      </c>
      <c r="R291" s="122"/>
      <c r="S291" s="122"/>
      <c r="T291" s="122"/>
      <c r="U291" s="136" t="n">
        <v>17</v>
      </c>
      <c r="V291" s="119" t="n">
        <v>38.3</v>
      </c>
      <c r="W291" s="119" t="n">
        <v>-12</v>
      </c>
      <c r="AH291" s="123" t="n">
        <v>37.9</v>
      </c>
      <c r="AI291" s="122" t="n">
        <v>36.14</v>
      </c>
      <c r="AJ291" s="122" t="n">
        <v>66.9</v>
      </c>
      <c r="AK291" s="122" t="n">
        <v>17.13</v>
      </c>
      <c r="AL291" s="123" t="n">
        <v>42.33</v>
      </c>
      <c r="AM291" s="123" t="n">
        <v>64.66</v>
      </c>
      <c r="AN291" s="123" t="n">
        <v>27.86</v>
      </c>
      <c r="BO291" s="130" t="n">
        <v>0.287</v>
      </c>
      <c r="BP291" s="117" t="n">
        <v>-44</v>
      </c>
      <c r="BR291" s="131" t="n">
        <v>1.43499999999999</v>
      </c>
      <c r="BS291" s="132" t="n">
        <v>-7.20689655171825</v>
      </c>
    </row>
    <row r="292" customFormat="false" ht="15" hidden="false" customHeight="false" outlineLevel="0" collapsed="false">
      <c r="E292" s="117" t="n">
        <v>50.115940549273</v>
      </c>
      <c r="F292" s="117" t="n">
        <v>202.11</v>
      </c>
      <c r="I292" s="0"/>
      <c r="J292" s="118" t="n">
        <v>1.43999999999999</v>
      </c>
      <c r="K292" s="119" t="n">
        <v>-3.54612244904796</v>
      </c>
      <c r="Q292" s="136" t="n">
        <v>38.3</v>
      </c>
      <c r="R292" s="122"/>
      <c r="S292" s="122"/>
      <c r="T292" s="122"/>
      <c r="U292" s="136" t="n">
        <v>14</v>
      </c>
      <c r="V292" s="119" t="n">
        <v>38.4</v>
      </c>
      <c r="W292" s="119" t="n">
        <v>-15</v>
      </c>
      <c r="AH292" s="123" t="n">
        <v>38</v>
      </c>
      <c r="AI292" s="122" t="n">
        <v>34.39</v>
      </c>
      <c r="AJ292" s="122" t="n">
        <v>65.93</v>
      </c>
      <c r="AK292" s="122" t="n">
        <v>14.19</v>
      </c>
      <c r="AL292" s="123" t="n">
        <v>42.44</v>
      </c>
      <c r="AM292" s="123" t="n">
        <v>64.01</v>
      </c>
      <c r="AN292" s="123" t="n">
        <v>28.57</v>
      </c>
      <c r="BO292" s="130" t="n">
        <v>0.288</v>
      </c>
      <c r="BP292" s="117" t="n">
        <v>-52.6666666666666</v>
      </c>
      <c r="BR292" s="131" t="n">
        <v>1.43999999999999</v>
      </c>
      <c r="BS292" s="132" t="n">
        <v>-3.54612244904796</v>
      </c>
    </row>
    <row r="293" customFormat="false" ht="15" hidden="false" customHeight="false" outlineLevel="0" collapsed="false">
      <c r="E293" s="117" t="n">
        <v>50.2161925686591</v>
      </c>
      <c r="F293" s="117" t="n">
        <v>206.32</v>
      </c>
      <c r="I293" s="0"/>
      <c r="J293" s="118" t="n">
        <v>1.44499999999999</v>
      </c>
      <c r="K293" s="119" t="n">
        <v>4.26367041195601</v>
      </c>
      <c r="Q293" s="136" t="n">
        <v>38.4</v>
      </c>
      <c r="R293" s="122"/>
      <c r="S293" s="122"/>
      <c r="T293" s="122"/>
      <c r="U293" s="136" t="n">
        <v>12</v>
      </c>
      <c r="V293" s="119" t="n">
        <v>38.5</v>
      </c>
      <c r="W293" s="119" t="n">
        <v>-17</v>
      </c>
      <c r="AH293" s="123" t="n">
        <v>38.1</v>
      </c>
      <c r="AI293" s="122" t="n">
        <v>33.18</v>
      </c>
      <c r="AJ293" s="122" t="n">
        <v>64.89</v>
      </c>
      <c r="AK293" s="122" t="n">
        <v>12.33</v>
      </c>
      <c r="AL293" s="123" t="n">
        <v>42.52</v>
      </c>
      <c r="AM293" s="123" t="n">
        <v>63.27</v>
      </c>
      <c r="AN293" s="123" t="n">
        <v>29.29</v>
      </c>
      <c r="BO293" s="130" t="n">
        <v>0.289</v>
      </c>
      <c r="BP293" s="117" t="n">
        <v>-55.3333333333333</v>
      </c>
      <c r="BR293" s="131" t="n">
        <v>1.44499999999999</v>
      </c>
      <c r="BS293" s="132" t="n">
        <v>4.26367041195601</v>
      </c>
    </row>
    <row r="294" customFormat="false" ht="15" hidden="false" customHeight="false" outlineLevel="0" collapsed="false">
      <c r="E294" s="117" t="n">
        <v>50.4793541195477</v>
      </c>
      <c r="F294" s="117" t="n">
        <v>202.92</v>
      </c>
      <c r="I294" s="0"/>
      <c r="J294" s="118" t="n">
        <v>1.44999999999999</v>
      </c>
      <c r="K294" s="119" t="n">
        <v>10.0555160142449</v>
      </c>
      <c r="Q294" s="136" t="n">
        <v>38.5</v>
      </c>
      <c r="R294" s="122"/>
      <c r="S294" s="122"/>
      <c r="T294" s="122"/>
      <c r="U294" s="136" t="n">
        <v>10</v>
      </c>
      <c r="V294" s="119" t="n">
        <v>38.6</v>
      </c>
      <c r="W294" s="119" t="n">
        <v>-18</v>
      </c>
      <c r="AH294" s="123" t="n">
        <v>38.2</v>
      </c>
      <c r="AI294" s="122" t="n">
        <v>32.55</v>
      </c>
      <c r="AJ294" s="122" t="n">
        <v>63.77</v>
      </c>
      <c r="AK294" s="122" t="n">
        <v>11.62</v>
      </c>
      <c r="AL294" s="123" t="n">
        <v>42.57</v>
      </c>
      <c r="AM294" s="123" t="n">
        <v>62.44</v>
      </c>
      <c r="AN294" s="123" t="n">
        <v>29.97</v>
      </c>
      <c r="BO294" s="130" t="n">
        <v>0.29</v>
      </c>
      <c r="BP294" s="117" t="n">
        <v>-58</v>
      </c>
      <c r="BR294" s="131" t="n">
        <v>1.44999999999999</v>
      </c>
      <c r="BS294" s="132" t="n">
        <v>10.0555160142449</v>
      </c>
    </row>
    <row r="295" customFormat="false" ht="15" hidden="false" customHeight="false" outlineLevel="0" collapsed="false">
      <c r="E295" s="117" t="n">
        <v>50.7174526655897</v>
      </c>
      <c r="F295" s="117" t="n">
        <v>207.33</v>
      </c>
      <c r="I295" s="0"/>
      <c r="J295" s="118" t="n">
        <v>1.45499999999999</v>
      </c>
      <c r="K295" s="119" t="n">
        <v>-44.1599999999128</v>
      </c>
      <c r="Q295" s="136" t="n">
        <v>38.6</v>
      </c>
      <c r="R295" s="122"/>
      <c r="S295" s="122"/>
      <c r="T295" s="122"/>
      <c r="U295" s="136" t="n">
        <v>9</v>
      </c>
      <c r="V295" s="119" t="n">
        <v>38.7</v>
      </c>
      <c r="W295" s="119" t="n">
        <v>-18</v>
      </c>
      <c r="AH295" s="123" t="n">
        <v>38.3</v>
      </c>
      <c r="AI295" s="122" t="n">
        <v>32.54</v>
      </c>
      <c r="AJ295" s="122" t="n">
        <v>62.54</v>
      </c>
      <c r="AK295" s="122" t="n">
        <v>12.18</v>
      </c>
      <c r="AL295" s="123" t="n">
        <v>42.59</v>
      </c>
      <c r="AM295" s="123" t="n">
        <v>61.53</v>
      </c>
      <c r="AN295" s="123" t="n">
        <v>30.6</v>
      </c>
      <c r="BO295" s="130" t="n">
        <v>0.291</v>
      </c>
      <c r="BP295" s="117" t="n">
        <v>-58.6666666666667</v>
      </c>
      <c r="BR295" s="131" t="n">
        <v>1.45499999999999</v>
      </c>
      <c r="BS295" s="132" t="n">
        <v>-44.1599999999128</v>
      </c>
    </row>
    <row r="296" customFormat="false" ht="15" hidden="false" customHeight="false" outlineLevel="0" collapsed="false">
      <c r="E296" s="117" t="n">
        <v>51.018208723748</v>
      </c>
      <c r="F296" s="117" t="n">
        <v>210.98</v>
      </c>
      <c r="I296" s="0"/>
      <c r="J296" s="118" t="n">
        <v>1.45999999999999</v>
      </c>
      <c r="K296" s="119" t="n">
        <v>-75.0399999999902</v>
      </c>
      <c r="Q296" s="136" t="n">
        <v>38.7</v>
      </c>
      <c r="R296" s="122"/>
      <c r="S296" s="122"/>
      <c r="T296" s="122"/>
      <c r="U296" s="136" t="n">
        <v>9</v>
      </c>
      <c r="V296" s="119" t="n">
        <v>38.8</v>
      </c>
      <c r="W296" s="119" t="n">
        <v>-17</v>
      </c>
      <c r="AH296" s="123" t="n">
        <v>38.4</v>
      </c>
      <c r="AI296" s="122" t="n">
        <v>33.21</v>
      </c>
      <c r="AJ296" s="122" t="n">
        <v>61.13</v>
      </c>
      <c r="AK296" s="122" t="n">
        <v>14.09</v>
      </c>
      <c r="AL296" s="123" t="n">
        <v>42.58</v>
      </c>
      <c r="AM296" s="123" t="n">
        <v>60.57</v>
      </c>
      <c r="AN296" s="123" t="n">
        <v>31.16</v>
      </c>
      <c r="BO296" s="130" t="n">
        <v>0.292</v>
      </c>
      <c r="BP296" s="117" t="n">
        <v>-69.3333333333333</v>
      </c>
      <c r="BR296" s="131" t="n">
        <v>1.45999999999999</v>
      </c>
      <c r="BS296" s="132" t="n">
        <v>-75.0399999999902</v>
      </c>
    </row>
    <row r="297" customFormat="false" ht="15" hidden="false" customHeight="false" outlineLevel="0" collapsed="false">
      <c r="E297" s="117" t="n">
        <v>51.3941537964459</v>
      </c>
      <c r="F297" s="117" t="n">
        <v>212.14</v>
      </c>
      <c r="I297" s="0"/>
      <c r="J297" s="118" t="n">
        <v>1.46499999999999</v>
      </c>
      <c r="K297" s="119" t="n">
        <v>-50.0723549488815</v>
      </c>
      <c r="Q297" s="136" t="n">
        <v>38.8</v>
      </c>
      <c r="R297" s="122"/>
      <c r="S297" s="122"/>
      <c r="T297" s="122"/>
      <c r="U297" s="136" t="n">
        <v>10</v>
      </c>
      <c r="V297" s="119" t="n">
        <v>38.9</v>
      </c>
      <c r="W297" s="119" t="n">
        <v>-15</v>
      </c>
      <c r="AH297" s="123" t="n">
        <v>38.5</v>
      </c>
      <c r="AI297" s="122" t="n">
        <v>34.58</v>
      </c>
      <c r="AJ297" s="122" t="n">
        <v>59.51</v>
      </c>
      <c r="AK297" s="122" t="n">
        <v>17.39</v>
      </c>
      <c r="AL297" s="123" t="n">
        <v>42.55</v>
      </c>
      <c r="AM297" s="123" t="n">
        <v>59.58</v>
      </c>
      <c r="AN297" s="123" t="n">
        <v>31.65</v>
      </c>
      <c r="BO297" s="130" t="n">
        <v>0.293</v>
      </c>
      <c r="BP297" s="117" t="n">
        <v>-66</v>
      </c>
      <c r="BR297" s="131" t="n">
        <v>1.46499999999999</v>
      </c>
      <c r="BS297" s="132" t="n">
        <v>-50.0723549488815</v>
      </c>
    </row>
    <row r="298" customFormat="false" ht="15" hidden="false" customHeight="false" outlineLevel="0" collapsed="false">
      <c r="E298" s="117" t="n">
        <v>51.6071893376414</v>
      </c>
      <c r="F298" s="117" t="n">
        <v>204.86</v>
      </c>
      <c r="I298" s="0"/>
      <c r="J298" s="118" t="n">
        <v>1.46999999999999</v>
      </c>
      <c r="K298" s="119" t="n">
        <v>-27.0093862815858</v>
      </c>
      <c r="Q298" s="136" t="n">
        <v>38.9</v>
      </c>
      <c r="R298" s="122"/>
      <c r="S298" s="122"/>
      <c r="T298" s="122"/>
      <c r="U298" s="136" t="n">
        <v>12</v>
      </c>
      <c r="V298" s="119" t="n">
        <v>38.9</v>
      </c>
      <c r="W298" s="119" t="n">
        <v>-12</v>
      </c>
      <c r="AH298" s="123" t="n">
        <v>38.6</v>
      </c>
      <c r="AI298" s="122" t="n">
        <v>36.59</v>
      </c>
      <c r="AJ298" s="122" t="n">
        <v>57.88</v>
      </c>
      <c r="AK298" s="122" t="n">
        <v>21.99</v>
      </c>
      <c r="AL298" s="123" t="n">
        <v>42.51</v>
      </c>
      <c r="AM298" s="123" t="n">
        <v>58.59</v>
      </c>
      <c r="AN298" s="123" t="n">
        <v>32.1</v>
      </c>
      <c r="BO298" s="130" t="n">
        <v>0.294</v>
      </c>
      <c r="BP298" s="117" t="n">
        <v>-73.3333333333333</v>
      </c>
      <c r="BR298" s="131" t="n">
        <v>1.46999999999999</v>
      </c>
      <c r="BS298" s="132" t="n">
        <v>-27.0093862815858</v>
      </c>
    </row>
    <row r="299" customFormat="false" ht="15" hidden="false" customHeight="false" outlineLevel="0" collapsed="false">
      <c r="E299" s="117" t="n">
        <v>51.6698468497577</v>
      </c>
      <c r="F299" s="117" t="n">
        <v>184.07</v>
      </c>
      <c r="I299" s="0"/>
      <c r="J299" s="118" t="n">
        <v>1.47499999999999</v>
      </c>
      <c r="K299" s="119" t="n">
        <v>-22.0679245283486</v>
      </c>
      <c r="Q299" s="136" t="n">
        <v>39</v>
      </c>
      <c r="R299" s="122"/>
      <c r="S299" s="122"/>
      <c r="T299" s="122"/>
      <c r="U299" s="136" t="n">
        <v>15</v>
      </c>
      <c r="V299" s="119" t="n">
        <v>39</v>
      </c>
      <c r="W299" s="119" t="n">
        <v>-8</v>
      </c>
      <c r="AH299" s="123" t="n">
        <v>38.7</v>
      </c>
      <c r="AI299" s="122" t="n">
        <v>39.09</v>
      </c>
      <c r="AJ299" s="122" t="n">
        <v>56.45</v>
      </c>
      <c r="AK299" s="122" t="n">
        <v>27.29</v>
      </c>
      <c r="AL299" s="123" t="n">
        <v>42.48</v>
      </c>
      <c r="AM299" s="123" t="n">
        <v>57.62</v>
      </c>
      <c r="AN299" s="123" t="n">
        <v>32.52</v>
      </c>
      <c r="BO299" s="130" t="n">
        <v>0.295</v>
      </c>
      <c r="BP299" s="117" t="n">
        <v>-72</v>
      </c>
      <c r="BR299" s="131" t="n">
        <v>1.47499999999999</v>
      </c>
      <c r="BS299" s="132" t="n">
        <v>-22.0679245283486</v>
      </c>
    </row>
    <row r="300" customFormat="false" ht="15" hidden="false" customHeight="false" outlineLevel="0" collapsed="false">
      <c r="E300" s="117" t="n">
        <v>51.9330084006462</v>
      </c>
      <c r="F300" s="117" t="n">
        <v>176.68</v>
      </c>
      <c r="I300" s="0"/>
      <c r="J300" s="118" t="n">
        <v>1.47999999999999</v>
      </c>
      <c r="K300" s="119" t="n">
        <v>-6.46666666668267</v>
      </c>
      <c r="Q300" s="136" t="n">
        <v>39.1</v>
      </c>
      <c r="R300" s="122"/>
      <c r="S300" s="122"/>
      <c r="T300" s="122"/>
      <c r="U300" s="136" t="n">
        <v>19</v>
      </c>
      <c r="V300" s="119" t="n">
        <v>39.1</v>
      </c>
      <c r="W300" s="119" t="n">
        <v>-3</v>
      </c>
      <c r="AH300" s="123" t="n">
        <v>38.8</v>
      </c>
      <c r="AI300" s="122" t="n">
        <v>41.81</v>
      </c>
      <c r="AJ300" s="122" t="n">
        <v>55.22</v>
      </c>
      <c r="AK300" s="122" t="n">
        <v>32.4</v>
      </c>
      <c r="AL300" s="123" t="n">
        <v>42.48</v>
      </c>
      <c r="AM300" s="123" t="n">
        <v>56.68</v>
      </c>
      <c r="AN300" s="123" t="n">
        <v>32.97</v>
      </c>
      <c r="BO300" s="130" t="n">
        <v>0.296</v>
      </c>
      <c r="BP300" s="117" t="n">
        <v>-66.6666666666667</v>
      </c>
      <c r="BR300" s="131" t="n">
        <v>1.47999999999999</v>
      </c>
      <c r="BS300" s="132" t="n">
        <v>-6.46666666668267</v>
      </c>
    </row>
    <row r="301" customFormat="false" ht="15" hidden="false" customHeight="false" outlineLevel="0" collapsed="false">
      <c r="E301" s="117" t="n">
        <v>52.2588274636511</v>
      </c>
      <c r="F301" s="117" t="n">
        <v>180.11</v>
      </c>
      <c r="I301" s="0"/>
      <c r="J301" s="118" t="n">
        <v>1.48499999999999</v>
      </c>
      <c r="K301" s="119" t="n">
        <v>2.69752066116354</v>
      </c>
      <c r="Q301" s="136" t="n">
        <v>39.2</v>
      </c>
      <c r="R301" s="122"/>
      <c r="S301" s="122"/>
      <c r="T301" s="122"/>
      <c r="U301" s="136" t="n">
        <v>24</v>
      </c>
      <c r="V301" s="119" t="n">
        <v>39.2</v>
      </c>
      <c r="W301" s="119" t="n">
        <v>2</v>
      </c>
      <c r="AH301" s="123" t="n">
        <v>38.9</v>
      </c>
      <c r="AI301" s="122" t="n">
        <v>44.39</v>
      </c>
      <c r="AJ301" s="122" t="n">
        <v>54.22</v>
      </c>
      <c r="AK301" s="122" t="n">
        <v>36.54</v>
      </c>
      <c r="AL301" s="123" t="n">
        <v>42.53</v>
      </c>
      <c r="AM301" s="123" t="n">
        <v>55.8</v>
      </c>
      <c r="AN301" s="123" t="n">
        <v>33.49</v>
      </c>
      <c r="BO301" s="130" t="n">
        <v>0.297</v>
      </c>
      <c r="BP301" s="117" t="n">
        <v>-71.3333333333333</v>
      </c>
      <c r="BR301" s="131" t="n">
        <v>1.48499999999999</v>
      </c>
      <c r="BS301" s="132" t="n">
        <v>2.69752066116354</v>
      </c>
    </row>
    <row r="302" customFormat="false" ht="15" hidden="false" customHeight="false" outlineLevel="0" collapsed="false">
      <c r="E302" s="117" t="n">
        <v>52.5470520193861</v>
      </c>
      <c r="F302" s="117" t="n">
        <v>208.97</v>
      </c>
      <c r="I302" s="0"/>
      <c r="J302" s="118" t="n">
        <v>1.48999999999999</v>
      </c>
      <c r="K302" s="119" t="n">
        <v>0.00928074246303368</v>
      </c>
      <c r="Q302" s="136" t="n">
        <v>39.3</v>
      </c>
      <c r="R302" s="122"/>
      <c r="S302" s="122"/>
      <c r="T302" s="122"/>
      <c r="U302" s="136" t="n">
        <v>30</v>
      </c>
      <c r="V302" s="119" t="n">
        <v>39.3</v>
      </c>
      <c r="W302" s="119" t="n">
        <v>10</v>
      </c>
      <c r="AH302" s="123" t="n">
        <v>39</v>
      </c>
      <c r="AI302" s="122" t="n">
        <v>46.52</v>
      </c>
      <c r="AJ302" s="122" t="n">
        <v>53.24</v>
      </c>
      <c r="AK302" s="122" t="n">
        <v>39.25</v>
      </c>
      <c r="AL302" s="123" t="n">
        <v>42.64</v>
      </c>
      <c r="AM302" s="123" t="n">
        <v>54.97</v>
      </c>
      <c r="AN302" s="123" t="n">
        <v>34.11</v>
      </c>
      <c r="BO302" s="130" t="n">
        <v>0.298</v>
      </c>
      <c r="BP302" s="117" t="n">
        <v>-62.6666666666667</v>
      </c>
      <c r="BR302" s="131" t="n">
        <v>1.48999999999999</v>
      </c>
      <c r="BS302" s="132" t="n">
        <v>0.00928074246303368</v>
      </c>
    </row>
    <row r="303" customFormat="false" ht="15" hidden="false" customHeight="false" outlineLevel="0" collapsed="false">
      <c r="E303" s="117" t="n">
        <v>52.5971780290792</v>
      </c>
      <c r="F303" s="117" t="n">
        <v>215.02</v>
      </c>
      <c r="I303" s="0"/>
      <c r="J303" s="118" t="n">
        <v>1.49499999999999</v>
      </c>
      <c r="K303" s="119" t="n">
        <v>-26.348717948629</v>
      </c>
      <c r="Q303" s="136" t="n">
        <v>39.4</v>
      </c>
      <c r="R303" s="122"/>
      <c r="S303" s="122"/>
      <c r="T303" s="122"/>
      <c r="U303" s="136" t="n">
        <v>38</v>
      </c>
      <c r="V303" s="119" t="n">
        <v>39.4</v>
      </c>
      <c r="W303" s="119" t="n">
        <v>20</v>
      </c>
      <c r="AH303" s="123" t="n">
        <v>39.1</v>
      </c>
      <c r="AI303" s="122" t="n">
        <v>48.02</v>
      </c>
      <c r="AJ303" s="122" t="n">
        <v>53.36</v>
      </c>
      <c r="AK303" s="122" t="n">
        <v>48.02</v>
      </c>
      <c r="AL303" s="123" t="n">
        <v>42.83</v>
      </c>
      <c r="AM303" s="123" t="n">
        <v>54.22</v>
      </c>
      <c r="AN303" s="123" t="n">
        <v>34.85</v>
      </c>
      <c r="BO303" s="130" t="n">
        <v>0.299</v>
      </c>
      <c r="BP303" s="117" t="n">
        <v>-66.6666666666667</v>
      </c>
      <c r="BR303" s="131" t="n">
        <v>1.49499999999999</v>
      </c>
      <c r="BS303" s="132" t="n">
        <v>-26.348717948629</v>
      </c>
    </row>
    <row r="304" customFormat="false" ht="15" hidden="false" customHeight="false" outlineLevel="0" collapsed="false">
      <c r="E304" s="117" t="n">
        <v>52.7099615508885</v>
      </c>
      <c r="F304" s="117" t="n">
        <v>217.16</v>
      </c>
      <c r="I304" s="0"/>
      <c r="J304" s="118" t="n">
        <v>1.49999999999999</v>
      </c>
      <c r="K304" s="119" t="n">
        <v>-60.7470588234733</v>
      </c>
      <c r="Q304" s="136" t="n">
        <v>39.5</v>
      </c>
      <c r="R304" s="122"/>
      <c r="S304" s="122"/>
      <c r="T304" s="122"/>
      <c r="U304" s="136" t="n">
        <v>44</v>
      </c>
      <c r="V304" s="119" t="n">
        <v>39.5</v>
      </c>
      <c r="W304" s="119" t="n">
        <v>35</v>
      </c>
      <c r="AH304" s="123" t="n">
        <v>39.2</v>
      </c>
      <c r="AI304" s="122" t="n">
        <v>48.84</v>
      </c>
      <c r="AJ304" s="122" t="n">
        <v>54.2</v>
      </c>
      <c r="AK304" s="122" t="n">
        <v>48.84</v>
      </c>
      <c r="AL304" s="123" t="n">
        <v>43.08</v>
      </c>
      <c r="AM304" s="123" t="n">
        <v>53.54</v>
      </c>
      <c r="AN304" s="123" t="n">
        <v>35.73</v>
      </c>
      <c r="BO304" s="130" t="n">
        <v>0.3</v>
      </c>
      <c r="BP304" s="117" t="n">
        <v>-52.6666666666666</v>
      </c>
      <c r="BR304" s="131" t="n">
        <v>1.49999999999999</v>
      </c>
      <c r="BS304" s="132" t="n">
        <v>-60.7470588234733</v>
      </c>
    </row>
    <row r="305" customFormat="false" ht="15" hidden="false" customHeight="false" outlineLevel="0" collapsed="false">
      <c r="E305" s="117" t="n">
        <v>52.8102135702746</v>
      </c>
      <c r="F305" s="117" t="n">
        <v>212.7</v>
      </c>
      <c r="I305" s="0"/>
      <c r="J305" s="118" t="n">
        <v>1.50499999999999</v>
      </c>
      <c r="K305" s="119" t="n">
        <v>-68.072440944903</v>
      </c>
      <c r="Q305" s="136" t="n">
        <v>39.6</v>
      </c>
      <c r="R305" s="122"/>
      <c r="S305" s="122"/>
      <c r="T305" s="122"/>
      <c r="U305" s="136" t="n">
        <v>47</v>
      </c>
      <c r="V305" s="119" t="n">
        <v>39.6</v>
      </c>
      <c r="W305" s="119" t="n">
        <v>45</v>
      </c>
      <c r="AH305" s="123" t="n">
        <v>39.3</v>
      </c>
      <c r="AI305" s="122" t="n">
        <v>48.98</v>
      </c>
      <c r="AJ305" s="122" t="n">
        <v>53.99</v>
      </c>
      <c r="AK305" s="122" t="n">
        <v>48.98</v>
      </c>
      <c r="AL305" s="123" t="n">
        <v>43.41</v>
      </c>
      <c r="AM305" s="123" t="n">
        <v>52.93</v>
      </c>
      <c r="AN305" s="123" t="n">
        <v>36.72</v>
      </c>
      <c r="BO305" s="130" t="n">
        <v>0.301</v>
      </c>
      <c r="BP305" s="117" t="n">
        <v>-55.3333333333333</v>
      </c>
      <c r="BR305" s="131" t="n">
        <v>1.50499999999999</v>
      </c>
      <c r="BS305" s="132" t="n">
        <v>-68.072440944903</v>
      </c>
    </row>
    <row r="306" customFormat="false" ht="15" hidden="false" customHeight="false" outlineLevel="0" collapsed="false">
      <c r="E306" s="117" t="n">
        <v>52.8603395799677</v>
      </c>
      <c r="F306" s="117" t="n">
        <v>207.06</v>
      </c>
      <c r="I306" s="0"/>
      <c r="J306" s="118" t="n">
        <v>1.50999999999999</v>
      </c>
      <c r="K306" s="119" t="n">
        <v>-58.2637681159615</v>
      </c>
      <c r="Q306" s="136" t="n">
        <v>39.7</v>
      </c>
      <c r="R306" s="122" t="n">
        <v>40.3</v>
      </c>
      <c r="S306" s="122" t="n">
        <v>48.5</v>
      </c>
      <c r="T306" s="122" t="n">
        <v>58.9</v>
      </c>
      <c r="U306" s="136" t="n">
        <v>48.5</v>
      </c>
      <c r="V306" s="119" t="n">
        <v>39.7</v>
      </c>
      <c r="W306" s="119" t="n">
        <v>49.6048</v>
      </c>
      <c r="AH306" s="123" t="n">
        <v>39.4</v>
      </c>
      <c r="AI306" s="122" t="n">
        <v>48.45</v>
      </c>
      <c r="AJ306" s="122" t="n">
        <v>52.77</v>
      </c>
      <c r="AK306" s="122" t="n">
        <v>48.45</v>
      </c>
      <c r="AL306" s="123" t="n">
        <v>43.78</v>
      </c>
      <c r="AM306" s="123" t="n">
        <v>52.38</v>
      </c>
      <c r="AN306" s="123" t="n">
        <v>37.79</v>
      </c>
      <c r="BO306" s="130" t="n">
        <v>0.302</v>
      </c>
      <c r="BP306" s="117" t="n">
        <v>-55.3333333333333</v>
      </c>
      <c r="BR306" s="131" t="n">
        <v>1.50999999999999</v>
      </c>
      <c r="BS306" s="132" t="n">
        <v>-58.2637681159615</v>
      </c>
    </row>
    <row r="307" customFormat="false" ht="15" hidden="false" customHeight="false" outlineLevel="0" collapsed="false">
      <c r="E307" s="117" t="n">
        <v>52.9605915993538</v>
      </c>
      <c r="F307" s="117" t="n">
        <v>206.28</v>
      </c>
      <c r="I307" s="0"/>
      <c r="J307" s="118" t="n">
        <v>1.51499999999999</v>
      </c>
      <c r="K307" s="119" t="n">
        <v>-41.2979253112607</v>
      </c>
      <c r="Q307" s="136" t="n">
        <v>39.8</v>
      </c>
      <c r="R307" s="122" t="n">
        <v>40.9</v>
      </c>
      <c r="S307" s="122" t="n">
        <v>49.5</v>
      </c>
      <c r="T307" s="122" t="n">
        <v>60.4</v>
      </c>
      <c r="U307" s="136" t="n">
        <v>49.5</v>
      </c>
      <c r="V307" s="119" t="n">
        <v>39.8</v>
      </c>
      <c r="W307" s="119" t="n">
        <v>50.63585</v>
      </c>
      <c r="AH307" s="123" t="n">
        <v>39.5</v>
      </c>
      <c r="AI307" s="122" t="n">
        <v>47.35</v>
      </c>
      <c r="AJ307" s="122" t="n">
        <v>50.65</v>
      </c>
      <c r="AK307" s="122" t="n">
        <v>47.35</v>
      </c>
      <c r="AL307" s="123" t="n">
        <v>44.18</v>
      </c>
      <c r="AM307" s="123" t="n">
        <v>51.9</v>
      </c>
      <c r="AN307" s="123" t="n">
        <v>38.9</v>
      </c>
      <c r="BO307" s="130" t="n">
        <v>0.303</v>
      </c>
      <c r="BP307" s="117" t="n">
        <v>-51.3333333333333</v>
      </c>
      <c r="BR307" s="131" t="n">
        <v>1.51499999999999</v>
      </c>
      <c r="BS307" s="132" t="n">
        <v>-41.2979253112607</v>
      </c>
    </row>
    <row r="308" customFormat="false" ht="15" hidden="false" customHeight="false" outlineLevel="0" collapsed="false">
      <c r="E308" s="117" t="n">
        <v>53.0483121163166</v>
      </c>
      <c r="F308" s="117" t="n">
        <v>211.57</v>
      </c>
      <c r="I308" s="0"/>
      <c r="J308" s="118" t="n">
        <v>1.51999999999999</v>
      </c>
      <c r="K308" s="119" t="n">
        <v>-19.3846153846475</v>
      </c>
      <c r="Q308" s="136" t="n">
        <v>39.9</v>
      </c>
      <c r="R308" s="122" t="n">
        <v>41.4</v>
      </c>
      <c r="S308" s="122" t="n">
        <v>50.4</v>
      </c>
      <c r="T308" s="122" t="n">
        <v>61.9</v>
      </c>
      <c r="U308" s="136" t="n">
        <v>50.4</v>
      </c>
      <c r="V308" s="119" t="n">
        <v>39.9</v>
      </c>
      <c r="W308" s="119" t="n">
        <v>51.667</v>
      </c>
      <c r="AH308" s="123" t="n">
        <v>39.6</v>
      </c>
      <c r="AI308" s="122" t="n">
        <v>45.86</v>
      </c>
      <c r="AJ308" s="122" t="n">
        <v>47.95</v>
      </c>
      <c r="AK308" s="122" t="n">
        <v>45.86</v>
      </c>
      <c r="AL308" s="123" t="n">
        <v>44.58</v>
      </c>
      <c r="AM308" s="123" t="n">
        <v>51.44</v>
      </c>
      <c r="AN308" s="123" t="n">
        <v>39.98</v>
      </c>
      <c r="BO308" s="130" t="n">
        <v>0.304</v>
      </c>
      <c r="BP308" s="117" t="n">
        <v>-56</v>
      </c>
      <c r="BR308" s="131" t="n">
        <v>1.51999999999999</v>
      </c>
      <c r="BS308" s="132" t="n">
        <v>-19.3846153846475</v>
      </c>
    </row>
    <row r="309" customFormat="false" ht="15" hidden="false" customHeight="false" outlineLevel="0" collapsed="false">
      <c r="E309" s="117" t="n">
        <v>53.3615996768982</v>
      </c>
      <c r="F309" s="117" t="n">
        <v>220.15</v>
      </c>
      <c r="I309" s="0"/>
      <c r="J309" s="118" t="n">
        <v>1.52499999999999</v>
      </c>
      <c r="K309" s="119" t="n">
        <v>-22.3476635513725</v>
      </c>
      <c r="Q309" s="136" t="n">
        <v>40</v>
      </c>
      <c r="R309" s="122" t="n">
        <v>41.9</v>
      </c>
      <c r="S309" s="122" t="n">
        <v>49</v>
      </c>
      <c r="T309" s="122" t="n">
        <v>63.5</v>
      </c>
      <c r="U309" s="136" t="n">
        <v>49</v>
      </c>
      <c r="V309" s="119" t="n">
        <v>40</v>
      </c>
      <c r="W309" s="119" t="n">
        <v>52.6981</v>
      </c>
      <c r="AH309" s="123" t="n">
        <v>39.7</v>
      </c>
      <c r="AI309" s="122" t="n">
        <v>44.32</v>
      </c>
      <c r="AJ309" s="122" t="n">
        <v>45.14</v>
      </c>
      <c r="AK309" s="122" t="n">
        <v>44.32</v>
      </c>
      <c r="AL309" s="123" t="n">
        <v>44.94</v>
      </c>
      <c r="AM309" s="123" t="n">
        <v>51.01</v>
      </c>
      <c r="AN309" s="123" t="n">
        <v>40.97</v>
      </c>
      <c r="BO309" s="130" t="n">
        <v>0.305</v>
      </c>
      <c r="BP309" s="117" t="n">
        <v>-56</v>
      </c>
      <c r="BR309" s="131" t="n">
        <v>1.52499999999999</v>
      </c>
      <c r="BS309" s="132" t="n">
        <v>-22.3476635513725</v>
      </c>
    </row>
    <row r="310" customFormat="false" ht="15" hidden="false" customHeight="false" outlineLevel="0" collapsed="false">
      <c r="E310" s="117" t="n">
        <v>53.4994462035541</v>
      </c>
      <c r="F310" s="117" t="n">
        <v>217.62</v>
      </c>
      <c r="I310" s="0"/>
      <c r="J310" s="118" t="n">
        <v>1.52999999999999</v>
      </c>
      <c r="K310" s="119" t="n">
        <v>-41.4350515463476</v>
      </c>
      <c r="Q310" s="136" t="n">
        <v>40.1</v>
      </c>
      <c r="R310" s="122" t="n">
        <v>42.4</v>
      </c>
      <c r="S310" s="122" t="n">
        <v>49.5</v>
      </c>
      <c r="T310" s="122" t="n">
        <v>65</v>
      </c>
      <c r="U310" s="136" t="n">
        <v>49.5</v>
      </c>
      <c r="V310" s="119" t="n">
        <v>40.1</v>
      </c>
      <c r="W310" s="119" t="n">
        <v>53.72915</v>
      </c>
      <c r="AH310" s="123" t="n">
        <v>39.8</v>
      </c>
      <c r="AI310" s="122" t="n">
        <v>43.04</v>
      </c>
      <c r="AJ310" s="122" t="n">
        <v>43.04</v>
      </c>
      <c r="AK310" s="122" t="n">
        <v>42.71</v>
      </c>
      <c r="AL310" s="123" t="n">
        <v>45.26</v>
      </c>
      <c r="AM310" s="123" t="n">
        <v>50.58</v>
      </c>
      <c r="AN310" s="123" t="n">
        <v>41.82</v>
      </c>
      <c r="BO310" s="130" t="n">
        <v>0.306</v>
      </c>
      <c r="BP310" s="117" t="n">
        <v>-54.6666666666667</v>
      </c>
      <c r="BR310" s="131" t="n">
        <v>1.52999999999999</v>
      </c>
      <c r="BS310" s="132" t="n">
        <v>-41.4350515463476</v>
      </c>
    </row>
    <row r="311" customFormat="false" ht="15" hidden="false" customHeight="false" outlineLevel="0" collapsed="false">
      <c r="E311" s="117" t="n">
        <v>53.6498242326333</v>
      </c>
      <c r="F311" s="117" t="n">
        <v>212.17</v>
      </c>
      <c r="I311" s="0"/>
      <c r="J311" s="118" t="n">
        <v>1.53499999999999</v>
      </c>
      <c r="K311" s="119" t="n">
        <v>-52.7599999999758</v>
      </c>
      <c r="Q311" s="136" t="n">
        <v>40.2</v>
      </c>
      <c r="R311" s="122" t="n">
        <v>42.9</v>
      </c>
      <c r="S311" s="122" t="n">
        <v>50</v>
      </c>
      <c r="T311" s="122" t="n">
        <v>66.6</v>
      </c>
      <c r="U311" s="136" t="n">
        <v>50</v>
      </c>
      <c r="V311" s="119" t="n">
        <v>40.2</v>
      </c>
      <c r="W311" s="119" t="n">
        <v>54.76025</v>
      </c>
      <c r="AH311" s="123" t="n">
        <v>39.9</v>
      </c>
      <c r="AI311" s="122" t="n">
        <v>42.13</v>
      </c>
      <c r="AJ311" s="122" t="n">
        <v>42.13</v>
      </c>
      <c r="AK311" s="122" t="n">
        <v>40.82</v>
      </c>
      <c r="AL311" s="123" t="n">
        <v>45.49</v>
      </c>
      <c r="AM311" s="123" t="n">
        <v>50.12</v>
      </c>
      <c r="AN311" s="123" t="n">
        <v>42.47</v>
      </c>
      <c r="BO311" s="130" t="n">
        <v>0.307</v>
      </c>
      <c r="BP311" s="117" t="n">
        <v>-51.3333333333333</v>
      </c>
      <c r="BR311" s="131" t="n">
        <v>1.53499999999999</v>
      </c>
      <c r="BS311" s="132" t="n">
        <v>-52.7599999999758</v>
      </c>
    </row>
    <row r="312" customFormat="false" ht="15" hidden="false" customHeight="false" outlineLevel="0" collapsed="false">
      <c r="E312" s="117" t="n">
        <v>53.7626077544426</v>
      </c>
      <c r="F312" s="117" t="n">
        <v>209</v>
      </c>
      <c r="I312" s="0"/>
      <c r="J312" s="118" t="n">
        <v>1.53999999999999</v>
      </c>
      <c r="K312" s="119" t="n">
        <v>-78.3886925795362</v>
      </c>
      <c r="Q312" s="136" t="n">
        <v>40.3</v>
      </c>
      <c r="R312" s="122" t="n">
        <v>43.5</v>
      </c>
      <c r="S312" s="122" t="n">
        <v>44.9</v>
      </c>
      <c r="T312" s="122" t="n">
        <v>60.1</v>
      </c>
      <c r="U312" s="136" t="n">
        <v>44.9</v>
      </c>
      <c r="V312" s="119" t="n">
        <v>40.2</v>
      </c>
      <c r="W312" s="119" t="n">
        <v>51.7631</v>
      </c>
      <c r="AH312" s="123" t="n">
        <v>40</v>
      </c>
      <c r="AI312" s="122" t="n">
        <v>41.49</v>
      </c>
      <c r="AJ312" s="122" t="n">
        <v>41.49</v>
      </c>
      <c r="AK312" s="122" t="n">
        <v>39.3</v>
      </c>
      <c r="AL312" s="123" t="n">
        <v>45.62</v>
      </c>
      <c r="AM312" s="123" t="n">
        <v>49.63</v>
      </c>
      <c r="AN312" s="123" t="n">
        <v>42.89</v>
      </c>
      <c r="BO312" s="130" t="n">
        <v>0.308</v>
      </c>
      <c r="BP312" s="117" t="n">
        <v>-41.3333333333333</v>
      </c>
      <c r="BR312" s="131" t="n">
        <v>1.53999999999999</v>
      </c>
      <c r="BS312" s="132" t="n">
        <v>-78.3886925795362</v>
      </c>
    </row>
    <row r="313" customFormat="false" ht="15" hidden="false" customHeight="false" outlineLevel="0" collapsed="false">
      <c r="E313" s="117" t="n">
        <v>54.0508323101777</v>
      </c>
      <c r="F313" s="117" t="n">
        <v>211.99</v>
      </c>
      <c r="I313" s="0"/>
      <c r="J313" s="118" t="n">
        <v>1.54499999999999</v>
      </c>
      <c r="K313" s="119" t="n">
        <v>-66.1818181819772</v>
      </c>
      <c r="Q313" s="136" t="n">
        <v>40.4</v>
      </c>
      <c r="R313" s="122" t="n">
        <v>44</v>
      </c>
      <c r="S313" s="122" t="n">
        <v>45.2</v>
      </c>
      <c r="T313" s="122" t="n">
        <v>59.8</v>
      </c>
      <c r="U313" s="136" t="n">
        <v>45.2</v>
      </c>
      <c r="V313" s="119" t="n">
        <v>40.3</v>
      </c>
      <c r="W313" s="119" t="n">
        <v>51.89595</v>
      </c>
      <c r="AH313" s="123" t="n">
        <v>40.1</v>
      </c>
      <c r="AI313" s="122" t="n">
        <v>41.13</v>
      </c>
      <c r="AJ313" s="122" t="n">
        <v>41.13</v>
      </c>
      <c r="AK313" s="122" t="n">
        <v>38.2</v>
      </c>
      <c r="AL313" s="123" t="n">
        <v>45.66</v>
      </c>
      <c r="AM313" s="123" t="n">
        <v>49.1</v>
      </c>
      <c r="AN313" s="123" t="n">
        <v>43.06</v>
      </c>
      <c r="BO313" s="130" t="n">
        <v>0.309</v>
      </c>
      <c r="BP313" s="117" t="n">
        <v>-42</v>
      </c>
      <c r="BR313" s="131" t="n">
        <v>1.54499999999999</v>
      </c>
      <c r="BS313" s="132" t="n">
        <v>-66.1818181819772</v>
      </c>
    </row>
    <row r="314" customFormat="false" ht="15" hidden="false" customHeight="false" outlineLevel="0" collapsed="false">
      <c r="E314" s="117" t="n">
        <v>54.7651279483037</v>
      </c>
      <c r="F314" s="117" t="n">
        <v>214.08</v>
      </c>
      <c r="I314" s="0"/>
      <c r="J314" s="118" t="n">
        <v>1.54999999999999</v>
      </c>
      <c r="K314" s="119" t="n">
        <v>-34.1855670103002</v>
      </c>
      <c r="Q314" s="136" t="n">
        <v>40.5</v>
      </c>
      <c r="R314" s="122" t="n">
        <v>-0.3</v>
      </c>
      <c r="S314" s="122" t="n">
        <v>42.4</v>
      </c>
      <c r="T314" s="122" t="n">
        <v>81.1</v>
      </c>
      <c r="U314" s="136" t="n">
        <v>42.4</v>
      </c>
      <c r="V314" s="119" t="n">
        <v>40.4</v>
      </c>
      <c r="W314" s="119" t="n">
        <v>41.2122</v>
      </c>
      <c r="AH314" s="123" t="n">
        <v>40.2</v>
      </c>
      <c r="AI314" s="122" t="n">
        <v>41.46</v>
      </c>
      <c r="AJ314" s="122" t="n">
        <v>41.46</v>
      </c>
      <c r="AK314" s="122" t="n">
        <v>38.12</v>
      </c>
      <c r="AL314" s="123" t="n">
        <v>45.58</v>
      </c>
      <c r="AM314" s="123" t="n">
        <v>48.51</v>
      </c>
      <c r="AN314" s="123" t="n">
        <v>42.95</v>
      </c>
      <c r="BO314" s="130" t="n">
        <v>0.31</v>
      </c>
      <c r="BP314" s="117" t="n">
        <v>-38</v>
      </c>
      <c r="BR314" s="131" t="n">
        <v>1.54999999999999</v>
      </c>
      <c r="BS314" s="132" t="n">
        <v>-34.1855670103002</v>
      </c>
    </row>
    <row r="315" customFormat="false" ht="15" hidden="false" customHeight="false" outlineLevel="0" collapsed="false">
      <c r="E315" s="117" t="n">
        <v>55.253856542811</v>
      </c>
      <c r="F315" s="117" t="n">
        <v>209.92</v>
      </c>
      <c r="I315" s="0"/>
      <c r="J315" s="118" t="n">
        <v>1.55499999999999</v>
      </c>
      <c r="K315" s="119" t="n">
        <v>-44.176897689839</v>
      </c>
      <c r="Q315" s="136" t="n">
        <v>40.6</v>
      </c>
      <c r="R315" s="122" t="n">
        <v>-0.6</v>
      </c>
      <c r="S315" s="122" t="n">
        <v>43</v>
      </c>
      <c r="T315" s="122" t="n">
        <v>85.8</v>
      </c>
      <c r="U315" s="136" t="n">
        <v>43</v>
      </c>
      <c r="V315" s="119" t="n">
        <v>40.5</v>
      </c>
      <c r="W315" s="119" t="n">
        <v>41.3454</v>
      </c>
      <c r="AH315" s="123" t="n">
        <v>40.3</v>
      </c>
      <c r="AI315" s="122" t="n">
        <v>42.97</v>
      </c>
      <c r="AJ315" s="122" t="n">
        <v>42.97</v>
      </c>
      <c r="AK315" s="122" t="n">
        <v>39.79</v>
      </c>
      <c r="AL315" s="123" t="n">
        <v>45.41</v>
      </c>
      <c r="AM315" s="123" t="n">
        <v>47.88</v>
      </c>
      <c r="AN315" s="123" t="n">
        <v>42.59</v>
      </c>
      <c r="BO315" s="130" t="n">
        <v>0.311</v>
      </c>
      <c r="BP315" s="117" t="n">
        <v>-31.3333333333333</v>
      </c>
      <c r="BR315" s="131" t="n">
        <v>1.55499999999999</v>
      </c>
      <c r="BS315" s="132" t="n">
        <v>-44.176897689839</v>
      </c>
    </row>
    <row r="316" customFormat="false" ht="15" hidden="false" customHeight="false" outlineLevel="0" collapsed="false">
      <c r="E316" s="117" t="n">
        <v>55.542081098546</v>
      </c>
      <c r="F316" s="117" t="n">
        <v>160.52</v>
      </c>
      <c r="I316" s="0"/>
      <c r="J316" s="118" t="n">
        <v>1.55999999999999</v>
      </c>
      <c r="K316" s="119" t="n">
        <v>-31.6068571428804</v>
      </c>
      <c r="Q316" s="136" t="n">
        <v>40.7</v>
      </c>
      <c r="R316" s="122" t="n">
        <v>-0.8</v>
      </c>
      <c r="S316" s="122" t="n">
        <v>43.6</v>
      </c>
      <c r="T316" s="122" t="n">
        <v>90.5</v>
      </c>
      <c r="U316" s="136" t="n">
        <v>43.6</v>
      </c>
      <c r="V316" s="119" t="n">
        <v>40.6</v>
      </c>
      <c r="W316" s="119" t="n">
        <v>42.0222</v>
      </c>
      <c r="AH316" s="123" t="n">
        <v>40.4</v>
      </c>
      <c r="AI316" s="122" t="n">
        <v>45.91</v>
      </c>
      <c r="AJ316" s="122" t="n">
        <v>45.91</v>
      </c>
      <c r="AK316" s="122" t="n">
        <v>43.58</v>
      </c>
      <c r="AL316" s="123" t="n">
        <v>45.15</v>
      </c>
      <c r="AM316" s="123" t="n">
        <v>47.2</v>
      </c>
      <c r="AN316" s="123" t="n">
        <v>42</v>
      </c>
      <c r="BO316" s="130" t="n">
        <v>0.312</v>
      </c>
      <c r="BP316" s="117" t="n">
        <v>-37.3333333333333</v>
      </c>
      <c r="BR316" s="131" t="n">
        <v>1.55999999999999</v>
      </c>
      <c r="BS316" s="132" t="n">
        <v>-31.6068571428804</v>
      </c>
    </row>
    <row r="317" customFormat="false" ht="15" hidden="false" customHeight="false" outlineLevel="0" collapsed="false">
      <c r="E317" s="117" t="n">
        <v>55.7927111470113</v>
      </c>
      <c r="F317" s="117" t="n">
        <v>154.33</v>
      </c>
      <c r="I317" s="0"/>
      <c r="J317" s="118" t="n">
        <v>1.56499999999999</v>
      </c>
      <c r="K317" s="119" t="n">
        <v>-32.3599999999633</v>
      </c>
      <c r="Q317" s="136" t="n">
        <v>40.8</v>
      </c>
      <c r="R317" s="122" t="n">
        <v>-1.1</v>
      </c>
      <c r="S317" s="122" t="n">
        <v>44.2</v>
      </c>
      <c r="T317" s="122" t="n">
        <v>95.2</v>
      </c>
      <c r="U317" s="136" t="n">
        <v>44.2</v>
      </c>
      <c r="V317" s="119" t="n">
        <v>40.7</v>
      </c>
      <c r="W317" s="119" t="n">
        <v>42.72665</v>
      </c>
      <c r="AH317" s="123" t="n">
        <v>40.5</v>
      </c>
      <c r="AI317" s="122" t="n">
        <v>49.73</v>
      </c>
      <c r="AJ317" s="122" t="n">
        <v>49.73</v>
      </c>
      <c r="AK317" s="122" t="n">
        <v>48.7</v>
      </c>
      <c r="AL317" s="123" t="n">
        <v>44.82</v>
      </c>
      <c r="AM317" s="123" t="n">
        <v>46.5</v>
      </c>
      <c r="AN317" s="123" t="n">
        <v>41.2</v>
      </c>
      <c r="BO317" s="130" t="n">
        <v>0.313</v>
      </c>
      <c r="BP317" s="117" t="n">
        <v>-30.6666666666667</v>
      </c>
      <c r="BR317" s="131" t="n">
        <v>1.56499999999999</v>
      </c>
      <c r="BS317" s="132" t="n">
        <v>-32.3599999999633</v>
      </c>
    </row>
    <row r="318" customFormat="false" ht="15" hidden="false" customHeight="false" outlineLevel="0" collapsed="false">
      <c r="E318" s="117" t="n">
        <v>56.1059987075929</v>
      </c>
      <c r="F318" s="117" t="n">
        <v>157.65</v>
      </c>
      <c r="I318" s="0"/>
      <c r="J318" s="118" t="n">
        <v>1.56999999999999</v>
      </c>
      <c r="K318" s="119" t="n">
        <v>-27.4752688170801</v>
      </c>
      <c r="Q318" s="136" t="n">
        <v>40.9</v>
      </c>
      <c r="R318" s="122" t="n">
        <v>-1.3</v>
      </c>
      <c r="S318" s="122" t="n">
        <v>44.7</v>
      </c>
      <c r="T318" s="122" t="n">
        <v>100</v>
      </c>
      <c r="U318" s="136" t="n">
        <v>44.7</v>
      </c>
      <c r="V318" s="119" t="n">
        <v>40.8</v>
      </c>
      <c r="W318" s="119" t="n">
        <v>43.43115</v>
      </c>
      <c r="AH318" s="123" t="n">
        <v>40.6</v>
      </c>
      <c r="AI318" s="122" t="n">
        <v>53.28</v>
      </c>
      <c r="AJ318" s="122" t="n">
        <v>53.41</v>
      </c>
      <c r="AK318" s="122" t="n">
        <v>53.28</v>
      </c>
      <c r="AL318" s="123" t="n">
        <v>44.45</v>
      </c>
      <c r="AM318" s="123" t="n">
        <v>45.79</v>
      </c>
      <c r="AN318" s="123" t="n">
        <v>40.26</v>
      </c>
      <c r="BO318" s="130" t="n">
        <v>0.314</v>
      </c>
      <c r="BP318" s="117" t="n">
        <v>-36</v>
      </c>
      <c r="BR318" s="131" t="n">
        <v>1.56999999999999</v>
      </c>
      <c r="BS318" s="132" t="n">
        <v>-27.4752688170801</v>
      </c>
    </row>
    <row r="319" customFormat="false" ht="15" hidden="false" customHeight="false" outlineLevel="0" collapsed="false">
      <c r="E319" s="117" t="n">
        <v>56.2939712439418</v>
      </c>
      <c r="F319" s="117" t="n">
        <v>197.25</v>
      </c>
      <c r="I319" s="0"/>
      <c r="J319" s="118" t="n">
        <v>1.57499999999999</v>
      </c>
      <c r="K319" s="119" t="n">
        <v>-60.8372093023309</v>
      </c>
      <c r="Q319" s="136" t="n">
        <v>41</v>
      </c>
      <c r="R319" s="122" t="n">
        <v>-1.6</v>
      </c>
      <c r="S319" s="122" t="n">
        <v>47.9</v>
      </c>
      <c r="T319" s="122" t="n">
        <v>104.7</v>
      </c>
      <c r="U319" s="136" t="n">
        <v>47.9</v>
      </c>
      <c r="V319" s="119" t="n">
        <v>40.9</v>
      </c>
      <c r="W319" s="119" t="n">
        <v>44.13555</v>
      </c>
      <c r="AH319" s="123" t="n">
        <v>40.7</v>
      </c>
      <c r="AI319" s="122" t="n">
        <v>55.72</v>
      </c>
      <c r="AJ319" s="122" t="n">
        <v>56.44</v>
      </c>
      <c r="AK319" s="122" t="n">
        <v>55.72</v>
      </c>
      <c r="AL319" s="123" t="n">
        <v>44.06</v>
      </c>
      <c r="AM319" s="123" t="n">
        <v>45.1</v>
      </c>
      <c r="AN319" s="123" t="n">
        <v>39.23</v>
      </c>
      <c r="BO319" s="130" t="n">
        <v>0.315</v>
      </c>
      <c r="BP319" s="117" t="n">
        <v>-26</v>
      </c>
      <c r="BR319" s="131" t="n">
        <v>1.57499999999999</v>
      </c>
      <c r="BS319" s="132" t="n">
        <v>-60.8372093023309</v>
      </c>
    </row>
    <row r="320" customFormat="false" ht="15" hidden="false" customHeight="false" outlineLevel="0" collapsed="false">
      <c r="E320" s="117" t="n">
        <v>56.4819437802908</v>
      </c>
      <c r="F320" s="117" t="n">
        <v>187.37</v>
      </c>
      <c r="I320" s="0"/>
      <c r="J320" s="118" t="n">
        <v>1.57999999999999</v>
      </c>
      <c r="K320" s="119" t="n">
        <v>-54.1196581196976</v>
      </c>
      <c r="Q320" s="136" t="n">
        <v>41.1</v>
      </c>
      <c r="R320" s="122" t="n">
        <v>-1.8</v>
      </c>
      <c r="S320" s="122" t="n">
        <v>39.2</v>
      </c>
      <c r="T320" s="122" t="n">
        <v>80.5</v>
      </c>
      <c r="U320" s="136" t="n">
        <v>39.2</v>
      </c>
      <c r="V320" s="119" t="n">
        <v>41</v>
      </c>
      <c r="W320" s="119" t="n">
        <v>42.01155</v>
      </c>
      <c r="AH320" s="123" t="n">
        <v>40.8</v>
      </c>
      <c r="AI320" s="122" t="n">
        <v>56.82</v>
      </c>
      <c r="AJ320" s="122" t="n">
        <v>57.47</v>
      </c>
      <c r="AK320" s="122" t="n">
        <v>56.82</v>
      </c>
      <c r="AL320" s="123" t="n">
        <v>43.68</v>
      </c>
      <c r="AM320" s="123" t="n">
        <v>44.45</v>
      </c>
      <c r="AN320" s="123" t="n">
        <v>38.16</v>
      </c>
      <c r="BO320" s="130" t="n">
        <v>0.316</v>
      </c>
      <c r="BP320" s="117" t="n">
        <v>-30.6666666666667</v>
      </c>
      <c r="BR320" s="131" t="n">
        <v>1.57999999999999</v>
      </c>
      <c r="BS320" s="132" t="n">
        <v>-54.1196581196976</v>
      </c>
    </row>
    <row r="321" customFormat="false" ht="15" hidden="false" customHeight="false" outlineLevel="0" collapsed="false">
      <c r="E321" s="117" t="n">
        <v>56.5070067851373</v>
      </c>
      <c r="F321" s="117" t="n">
        <v>164.85</v>
      </c>
      <c r="I321" s="0"/>
      <c r="J321" s="118" t="n">
        <v>1.58499999999999</v>
      </c>
      <c r="K321" s="119" t="n">
        <v>-38.1200000000104</v>
      </c>
      <c r="Q321" s="136" t="n">
        <v>41.2</v>
      </c>
      <c r="R321" s="122" t="n">
        <v>-2.1</v>
      </c>
      <c r="S321" s="122" t="n">
        <v>39.5</v>
      </c>
      <c r="T321" s="122" t="n">
        <v>82</v>
      </c>
      <c r="U321" s="136" t="n">
        <v>39.5</v>
      </c>
      <c r="V321" s="119" t="n">
        <v>41.1</v>
      </c>
      <c r="W321" s="119" t="n">
        <v>42.14475</v>
      </c>
      <c r="AH321" s="123" t="n">
        <v>40.9</v>
      </c>
      <c r="AI321" s="122" t="n">
        <v>56.86</v>
      </c>
      <c r="AJ321" s="122" t="n">
        <v>56.92</v>
      </c>
      <c r="AK321" s="122" t="n">
        <v>56.86</v>
      </c>
      <c r="AL321" s="123" t="n">
        <v>43.31</v>
      </c>
      <c r="AM321" s="123" t="n">
        <v>43.85</v>
      </c>
      <c r="AN321" s="123" t="n">
        <v>37.1</v>
      </c>
      <c r="BO321" s="130" t="n">
        <v>0.317</v>
      </c>
      <c r="BP321" s="117" t="n">
        <v>-44</v>
      </c>
      <c r="BR321" s="131" t="n">
        <v>1.58499999999999</v>
      </c>
      <c r="BS321" s="132" t="n">
        <v>-38.1200000000104</v>
      </c>
    </row>
    <row r="322" customFormat="false" ht="15" hidden="false" customHeight="false" outlineLevel="0" collapsed="false">
      <c r="E322" s="117" t="n">
        <v>56.6699163166397</v>
      </c>
      <c r="F322" s="117" t="n">
        <v>134.08</v>
      </c>
      <c r="I322" s="0"/>
      <c r="J322" s="118" t="n">
        <v>1.58999999999999</v>
      </c>
      <c r="K322" s="119" t="n">
        <v>-33.7450000000106</v>
      </c>
      <c r="Q322" s="136" t="n">
        <v>41.3</v>
      </c>
      <c r="R322" s="122" t="n">
        <v>48.7</v>
      </c>
      <c r="S322" s="122" t="n">
        <v>64.1</v>
      </c>
      <c r="T322" s="122" t="n">
        <v>83.5</v>
      </c>
      <c r="U322" s="136" t="n">
        <v>64.1</v>
      </c>
      <c r="V322" s="119" t="n">
        <v>41.1</v>
      </c>
      <c r="W322" s="119" t="n">
        <v>66.10225</v>
      </c>
      <c r="AH322" s="123" t="n">
        <v>41</v>
      </c>
      <c r="AI322" s="122" t="n">
        <v>56.21</v>
      </c>
      <c r="AJ322" s="122" t="n">
        <v>56.21</v>
      </c>
      <c r="AK322" s="122" t="n">
        <v>55.37</v>
      </c>
      <c r="AL322" s="123" t="n">
        <v>42.99</v>
      </c>
      <c r="AM322" s="123" t="n">
        <v>43.33</v>
      </c>
      <c r="AN322" s="123" t="n">
        <v>36.1</v>
      </c>
      <c r="BO322" s="130" t="n">
        <v>0.318</v>
      </c>
      <c r="BP322" s="117" t="n">
        <v>-35.3333333333333</v>
      </c>
      <c r="BR322" s="131" t="n">
        <v>1.58999999999999</v>
      </c>
      <c r="BS322" s="132" t="n">
        <v>-33.7450000000106</v>
      </c>
    </row>
    <row r="323" customFormat="false" ht="15" hidden="false" customHeight="false" outlineLevel="0" collapsed="false">
      <c r="E323" s="117" t="n">
        <v>56.7701683360258</v>
      </c>
      <c r="F323" s="117" t="n">
        <v>130.82</v>
      </c>
      <c r="I323" s="0"/>
      <c r="J323" s="118" t="n">
        <v>1.59499999999999</v>
      </c>
      <c r="K323" s="119" t="n">
        <v>-29.8941935483996</v>
      </c>
      <c r="Q323" s="136" t="n">
        <v>41.4</v>
      </c>
      <c r="R323" s="122" t="n">
        <v>49.2</v>
      </c>
      <c r="S323" s="122" t="n">
        <v>65</v>
      </c>
      <c r="T323" s="122" t="n">
        <v>85.1</v>
      </c>
      <c r="U323" s="136" t="n">
        <v>65</v>
      </c>
      <c r="V323" s="119" t="n">
        <v>41.2</v>
      </c>
      <c r="W323" s="119" t="n">
        <v>67.1334</v>
      </c>
      <c r="AH323" s="123" t="n">
        <v>41.1</v>
      </c>
      <c r="AI323" s="122" t="n">
        <v>54.84</v>
      </c>
      <c r="AJ323" s="122" t="n">
        <v>54.84</v>
      </c>
      <c r="AK323" s="122" t="n">
        <v>52.74</v>
      </c>
      <c r="AL323" s="123" t="n">
        <v>42.72</v>
      </c>
      <c r="AM323" s="123" t="n">
        <v>42.89</v>
      </c>
      <c r="AN323" s="123" t="n">
        <v>35.18</v>
      </c>
      <c r="BO323" s="130" t="n">
        <v>0.319</v>
      </c>
      <c r="BP323" s="117" t="n">
        <v>-23.3333333333333</v>
      </c>
      <c r="BR323" s="131" t="n">
        <v>1.59499999999999</v>
      </c>
      <c r="BS323" s="132" t="n">
        <v>-29.8941935483996</v>
      </c>
    </row>
    <row r="324" customFormat="false" ht="15" hidden="false" customHeight="false" outlineLevel="0" collapsed="false">
      <c r="E324" s="117" t="n">
        <v>56.8453573505654</v>
      </c>
      <c r="F324" s="117" t="n">
        <v>138.71</v>
      </c>
      <c r="I324" s="0"/>
      <c r="J324" s="118" t="n">
        <v>1.59999999999999</v>
      </c>
      <c r="K324" s="119" t="n">
        <v>-31.523966942167</v>
      </c>
      <c r="Q324" s="136" t="n">
        <v>41.5</v>
      </c>
      <c r="R324" s="122" t="n">
        <v>49.7</v>
      </c>
      <c r="S324" s="122" t="n">
        <v>66</v>
      </c>
      <c r="T324" s="122" t="n">
        <v>86.6</v>
      </c>
      <c r="U324" s="136" t="n">
        <v>66</v>
      </c>
      <c r="V324" s="119" t="n">
        <v>41.3</v>
      </c>
      <c r="W324" s="119" t="n">
        <v>68.16445</v>
      </c>
      <c r="AH324" s="123" t="n">
        <v>41.2</v>
      </c>
      <c r="AI324" s="122" t="n">
        <v>52.33</v>
      </c>
      <c r="AJ324" s="122" t="n">
        <v>52.33</v>
      </c>
      <c r="AK324" s="122" t="n">
        <v>48.44</v>
      </c>
      <c r="AL324" s="123" t="n">
        <v>42.51</v>
      </c>
      <c r="AM324" s="123" t="n">
        <v>42.54</v>
      </c>
      <c r="AN324" s="123" t="n">
        <v>34.36</v>
      </c>
      <c r="BO324" s="130" t="n">
        <v>0.32</v>
      </c>
      <c r="BP324" s="117" t="n">
        <v>-28.6666666666667</v>
      </c>
      <c r="BR324" s="131" t="n">
        <v>1.59999999999999</v>
      </c>
      <c r="BS324" s="132" t="n">
        <v>-31.523966942167</v>
      </c>
    </row>
    <row r="325" customFormat="false" ht="15" hidden="false" customHeight="false" outlineLevel="0" collapsed="false">
      <c r="E325" s="117" t="n">
        <v>56.8453573505654</v>
      </c>
      <c r="F325" s="117" t="n">
        <v>172.7</v>
      </c>
      <c r="I325" s="0"/>
      <c r="J325" s="118" t="n">
        <v>1.60499999999999</v>
      </c>
      <c r="K325" s="119" t="n">
        <v>-25.27116564416</v>
      </c>
      <c r="Q325" s="136" t="n">
        <v>41.6</v>
      </c>
      <c r="R325" s="122" t="n">
        <v>50.2</v>
      </c>
      <c r="S325" s="122" t="n">
        <v>67</v>
      </c>
      <c r="T325" s="122" t="n">
        <v>88.2</v>
      </c>
      <c r="U325" s="136" t="n">
        <v>67</v>
      </c>
      <c r="V325" s="119" t="n">
        <v>41.4</v>
      </c>
      <c r="W325" s="119" t="n">
        <v>69.19555</v>
      </c>
      <c r="AH325" s="123" t="n">
        <v>41.3</v>
      </c>
      <c r="AI325" s="122" t="n">
        <v>48.39</v>
      </c>
      <c r="AJ325" s="122" t="n">
        <v>48.39</v>
      </c>
      <c r="AK325" s="122" t="n">
        <v>42.03</v>
      </c>
      <c r="AL325" s="123" t="n">
        <v>42.37</v>
      </c>
      <c r="AM325" s="123" t="n">
        <v>42.27</v>
      </c>
      <c r="AN325" s="123" t="n">
        <v>33.65</v>
      </c>
      <c r="BO325" s="130" t="n">
        <v>0.321</v>
      </c>
      <c r="BP325" s="117" t="n">
        <v>-20</v>
      </c>
      <c r="BR325" s="131" t="n">
        <v>1.60499999999999</v>
      </c>
      <c r="BS325" s="132" t="n">
        <v>-25.27116564416</v>
      </c>
    </row>
    <row r="326" customFormat="false" ht="15" hidden="false" customHeight="false" outlineLevel="0" collapsed="false">
      <c r="E326" s="117" t="n">
        <v>57.0082668820678</v>
      </c>
      <c r="F326" s="117" t="n">
        <v>177.64</v>
      </c>
      <c r="I326" s="0"/>
      <c r="J326" s="118" t="n">
        <v>1.60999999999999</v>
      </c>
      <c r="K326" s="119" t="n">
        <v>-24.0000000000121</v>
      </c>
      <c r="Q326" s="136" t="n">
        <v>41.7</v>
      </c>
      <c r="R326" s="122" t="n">
        <v>50.7</v>
      </c>
      <c r="S326" s="122" t="n">
        <v>68</v>
      </c>
      <c r="T326" s="122" t="n">
        <v>89.7</v>
      </c>
      <c r="U326" s="136" t="n">
        <v>68</v>
      </c>
      <c r="V326" s="119" t="n">
        <v>41.5</v>
      </c>
      <c r="W326" s="119" t="n">
        <v>70.22665</v>
      </c>
      <c r="AH326" s="123" t="n">
        <v>41.4</v>
      </c>
      <c r="AI326" s="122" t="n">
        <v>43.25</v>
      </c>
      <c r="AJ326" s="122" t="n">
        <v>43.25</v>
      </c>
      <c r="AK326" s="122" t="n">
        <v>33.84</v>
      </c>
      <c r="AL326" s="123" t="n">
        <v>42.29</v>
      </c>
      <c r="AM326" s="123" t="n">
        <v>42.08</v>
      </c>
      <c r="AN326" s="123" t="n">
        <v>33.05</v>
      </c>
      <c r="BO326" s="130" t="n">
        <v>0.322</v>
      </c>
      <c r="BP326" s="117" t="n">
        <v>-20</v>
      </c>
      <c r="BR326" s="131" t="n">
        <v>1.60999999999999</v>
      </c>
      <c r="BS326" s="132" t="n">
        <v>-24.0000000000121</v>
      </c>
    </row>
    <row r="327" customFormat="false" ht="15" hidden="false" customHeight="false" outlineLevel="0" collapsed="false">
      <c r="E327" s="117" t="n">
        <v>57.0709243941842</v>
      </c>
      <c r="F327" s="117" t="n">
        <v>170.81</v>
      </c>
      <c r="I327" s="0"/>
      <c r="J327" s="118" t="n">
        <v>1.61499999999999</v>
      </c>
      <c r="K327" s="119" t="n">
        <v>-28.5777777778435</v>
      </c>
      <c r="Q327" s="136" t="n">
        <v>41.8</v>
      </c>
      <c r="R327" s="122" t="n">
        <v>51.3</v>
      </c>
      <c r="S327" s="122" t="n">
        <v>68.9</v>
      </c>
      <c r="T327" s="122" t="n">
        <v>91.3</v>
      </c>
      <c r="U327" s="136" t="n">
        <v>68.9</v>
      </c>
      <c r="V327" s="119" t="n">
        <v>41.6</v>
      </c>
      <c r="W327" s="119" t="n">
        <v>71.25775</v>
      </c>
      <c r="AH327" s="123" t="n">
        <v>41.5</v>
      </c>
      <c r="AI327" s="122" t="n">
        <v>37.64</v>
      </c>
      <c r="AJ327" s="122" t="n">
        <v>37.64</v>
      </c>
      <c r="AK327" s="122" t="n">
        <v>25</v>
      </c>
      <c r="AL327" s="123" t="n">
        <v>42.28</v>
      </c>
      <c r="AM327" s="123" t="n">
        <v>41.96</v>
      </c>
      <c r="AN327" s="123" t="n">
        <v>32.55</v>
      </c>
      <c r="BO327" s="130" t="n">
        <v>0.323</v>
      </c>
      <c r="BP327" s="117" t="n">
        <v>-16</v>
      </c>
      <c r="BR327" s="131" t="n">
        <v>1.61499999999999</v>
      </c>
      <c r="BS327" s="132" t="n">
        <v>-28.5777777778435</v>
      </c>
    </row>
    <row r="328" customFormat="false" ht="15" hidden="false" customHeight="false" outlineLevel="0" collapsed="false">
      <c r="E328" s="117" t="n">
        <v>57.0834558966074</v>
      </c>
      <c r="F328" s="117" t="n">
        <v>71.96</v>
      </c>
      <c r="I328" s="0"/>
      <c r="J328" s="118" t="n">
        <v>1.61999999999999</v>
      </c>
      <c r="K328" s="119" t="n">
        <v>-33.1692307691927</v>
      </c>
      <c r="Q328" s="136" t="n">
        <v>41.9</v>
      </c>
      <c r="R328" s="122" t="n">
        <v>51.8</v>
      </c>
      <c r="S328" s="122" t="n">
        <v>69.9</v>
      </c>
      <c r="T328" s="122" t="n">
        <v>92.8</v>
      </c>
      <c r="U328" s="136" t="n">
        <v>69.9</v>
      </c>
      <c r="V328" s="119" t="n">
        <v>41.7</v>
      </c>
      <c r="W328" s="119" t="n">
        <v>72.28885</v>
      </c>
      <c r="AH328" s="123" t="n">
        <v>41.6</v>
      </c>
      <c r="AI328" s="122" t="n">
        <v>32.58</v>
      </c>
      <c r="AJ328" s="122" t="n">
        <v>32.58</v>
      </c>
      <c r="AK328" s="122" t="n">
        <v>17.03</v>
      </c>
      <c r="AL328" s="123" t="n">
        <v>42.34</v>
      </c>
      <c r="AM328" s="123" t="n">
        <v>41.9</v>
      </c>
      <c r="AN328" s="123" t="n">
        <v>32.15</v>
      </c>
      <c r="BO328" s="130" t="n">
        <v>0.324</v>
      </c>
      <c r="BP328" s="117" t="n">
        <v>1.33333333333333</v>
      </c>
      <c r="BR328" s="131" t="n">
        <v>1.61999999999999</v>
      </c>
      <c r="BS328" s="132" t="n">
        <v>-33.1692307691927</v>
      </c>
    </row>
    <row r="329" customFormat="false" ht="15" hidden="false" customHeight="false" outlineLevel="0" collapsed="false">
      <c r="E329" s="117" t="n">
        <v>57.0959873990307</v>
      </c>
      <c r="F329" s="117" t="n">
        <v>72.6</v>
      </c>
      <c r="I329" s="0"/>
      <c r="J329" s="118" t="n">
        <v>1.62499999999999</v>
      </c>
      <c r="K329" s="119" t="n">
        <v>-28.0979591834999</v>
      </c>
      <c r="Q329" s="136" t="n">
        <v>42</v>
      </c>
      <c r="R329" s="122" t="n">
        <v>52.3</v>
      </c>
      <c r="S329" s="122" t="n">
        <v>70.9</v>
      </c>
      <c r="T329" s="122" t="n">
        <v>94.3</v>
      </c>
      <c r="U329" s="136" t="n">
        <v>70.9</v>
      </c>
      <c r="V329" s="119" t="n">
        <v>41.8</v>
      </c>
      <c r="W329" s="119" t="n">
        <v>73.3199</v>
      </c>
      <c r="AH329" s="123" t="n">
        <v>41.7</v>
      </c>
      <c r="AI329" s="122" t="n">
        <v>28.84</v>
      </c>
      <c r="AJ329" s="122" t="n">
        <v>28.84</v>
      </c>
      <c r="AK329" s="122" t="n">
        <v>11.08</v>
      </c>
      <c r="AL329" s="123" t="n">
        <v>42.45</v>
      </c>
      <c r="AM329" s="123" t="n">
        <v>41.89</v>
      </c>
      <c r="AN329" s="123" t="n">
        <v>31.85</v>
      </c>
      <c r="BO329" s="130" t="n">
        <v>0.325</v>
      </c>
      <c r="BP329" s="117" t="n">
        <v>-5.33333333333334</v>
      </c>
      <c r="BR329" s="131" t="n">
        <v>1.62499999999999</v>
      </c>
      <c r="BS329" s="132" t="n">
        <v>-28.0979591834999</v>
      </c>
    </row>
    <row r="330" customFormat="false" ht="15" hidden="false" customHeight="false" outlineLevel="0" collapsed="false">
      <c r="E330" s="117" t="n">
        <v>57.1633366354426</v>
      </c>
      <c r="F330" s="117" t="n">
        <v>173.79</v>
      </c>
      <c r="I330" s="0"/>
      <c r="J330" s="118" t="n">
        <v>1.62999999999999</v>
      </c>
      <c r="K330" s="119" t="n">
        <v>-38.4488549618476</v>
      </c>
      <c r="Q330" s="136" t="n">
        <v>42.1</v>
      </c>
      <c r="R330" s="122" t="n">
        <v>52.8</v>
      </c>
      <c r="S330" s="122" t="n">
        <v>71.9</v>
      </c>
      <c r="T330" s="122" t="n">
        <v>95.9</v>
      </c>
      <c r="U330" s="136" t="n">
        <v>71.9</v>
      </c>
      <c r="V330" s="119" t="n">
        <v>41.9</v>
      </c>
      <c r="W330" s="119" t="n">
        <v>74.351</v>
      </c>
      <c r="AH330" s="123" t="n">
        <v>41.8</v>
      </c>
      <c r="AI330" s="122" t="n">
        <v>26.58</v>
      </c>
      <c r="AJ330" s="122" t="n">
        <v>26.58</v>
      </c>
      <c r="AK330" s="122" t="n">
        <v>7.4</v>
      </c>
      <c r="AL330" s="123" t="n">
        <v>42.61</v>
      </c>
      <c r="AM330" s="123" t="n">
        <v>41.94</v>
      </c>
      <c r="AN330" s="123" t="n">
        <v>31.65</v>
      </c>
      <c r="BO330" s="130" t="n">
        <v>0.326</v>
      </c>
      <c r="BP330" s="117" t="n">
        <v>0</v>
      </c>
      <c r="BR330" s="131" t="n">
        <v>1.62999999999999</v>
      </c>
      <c r="BS330" s="132" t="n">
        <v>-38.4488549618476</v>
      </c>
    </row>
    <row r="331" customFormat="false" ht="15" hidden="false" customHeight="false" outlineLevel="0" collapsed="false">
      <c r="E331" s="117" t="n">
        <v>57.3910608756205</v>
      </c>
      <c r="F331" s="117" t="n">
        <v>184.45</v>
      </c>
      <c r="I331" s="0"/>
      <c r="J331" s="118" t="n">
        <v>1.63499999999999</v>
      </c>
      <c r="K331" s="119" t="n">
        <v>-32.1564245809666</v>
      </c>
      <c r="Q331" s="136" t="n">
        <v>42.2</v>
      </c>
      <c r="R331" s="122" t="n">
        <v>51.6</v>
      </c>
      <c r="S331" s="122" t="n">
        <v>69.9</v>
      </c>
      <c r="T331" s="122" t="n">
        <v>93</v>
      </c>
      <c r="U331" s="136" t="n">
        <v>69.9</v>
      </c>
      <c r="V331" s="119" t="n">
        <v>42</v>
      </c>
      <c r="W331" s="119" t="n">
        <v>72.31235</v>
      </c>
      <c r="AH331" s="123" t="n">
        <v>41.9</v>
      </c>
      <c r="AI331" s="122" t="n">
        <v>25.49</v>
      </c>
      <c r="AJ331" s="122" t="n">
        <v>25.49</v>
      </c>
      <c r="AK331" s="122" t="n">
        <v>5.51</v>
      </c>
      <c r="AL331" s="123" t="n">
        <v>42.81</v>
      </c>
      <c r="AM331" s="123" t="n">
        <v>42.04</v>
      </c>
      <c r="AN331" s="123" t="n">
        <v>31.55</v>
      </c>
      <c r="BO331" s="130" t="n">
        <v>0.327</v>
      </c>
      <c r="BP331" s="117" t="n">
        <v>0.666666666666652</v>
      </c>
      <c r="BR331" s="131" t="n">
        <v>1.63499999999999</v>
      </c>
      <c r="BS331" s="132" t="n">
        <v>-32.1564245809666</v>
      </c>
    </row>
    <row r="332" customFormat="false" ht="15" hidden="false" customHeight="false" outlineLevel="0" collapsed="false">
      <c r="E332" s="117" t="n">
        <v>57.6852046858503</v>
      </c>
      <c r="F332" s="117" t="n">
        <v>191.64</v>
      </c>
      <c r="I332" s="0"/>
      <c r="J332" s="118" t="n">
        <v>1.63999999999999</v>
      </c>
      <c r="K332" s="119" t="n">
        <v>-39.3142857142895</v>
      </c>
      <c r="Q332" s="136" t="n">
        <v>42.3</v>
      </c>
      <c r="R332" s="122" t="n">
        <v>49.6</v>
      </c>
      <c r="S332" s="122" t="n">
        <v>66.7</v>
      </c>
      <c r="T332" s="122" t="n">
        <v>88.3</v>
      </c>
      <c r="U332" s="136" t="n">
        <v>66.7</v>
      </c>
      <c r="V332" s="119" t="n">
        <v>42</v>
      </c>
      <c r="W332" s="119" t="n">
        <v>68.95815</v>
      </c>
      <c r="AH332" s="123" t="n">
        <v>42</v>
      </c>
      <c r="AI332" s="122" t="n">
        <v>25.24</v>
      </c>
      <c r="AJ332" s="122" t="n">
        <v>25.24</v>
      </c>
      <c r="AK332" s="122" t="n">
        <v>4.95</v>
      </c>
      <c r="AL332" s="123" t="n">
        <v>43.04</v>
      </c>
      <c r="AM332" s="123" t="n">
        <v>42.19</v>
      </c>
      <c r="AN332" s="123" t="n">
        <v>31.55</v>
      </c>
      <c r="BO332" s="130" t="n">
        <v>0.328</v>
      </c>
      <c r="BP332" s="117" t="n">
        <v>0</v>
      </c>
      <c r="BR332" s="131" t="n">
        <v>1.63999999999999</v>
      </c>
      <c r="BS332" s="132" t="n">
        <v>-39.3142857142895</v>
      </c>
    </row>
    <row r="333" customFormat="false" ht="15" hidden="false" customHeight="false" outlineLevel="0" collapsed="false">
      <c r="E333" s="117" t="n">
        <v>58.0078140261024</v>
      </c>
      <c r="F333" s="117" t="n">
        <v>193.4</v>
      </c>
      <c r="I333" s="0"/>
      <c r="J333" s="118" t="n">
        <v>1.64499999999999</v>
      </c>
      <c r="K333" s="119" t="n">
        <v>-65.1333333337471</v>
      </c>
      <c r="Q333" s="136" t="n">
        <v>42.4</v>
      </c>
      <c r="R333" s="122"/>
      <c r="S333" s="122"/>
      <c r="T333" s="122"/>
      <c r="U333" s="136" t="n">
        <v>55</v>
      </c>
      <c r="V333" s="119" t="n">
        <v>42.1</v>
      </c>
      <c r="W333" s="119" t="n">
        <v>45</v>
      </c>
      <c r="AH333" s="123" t="n">
        <v>42.1</v>
      </c>
      <c r="AI333" s="122" t="n">
        <v>25.9</v>
      </c>
      <c r="AJ333" s="122" t="n">
        <v>25.9</v>
      </c>
      <c r="AK333" s="122" t="n">
        <v>5.79</v>
      </c>
      <c r="AL333" s="123" t="n">
        <v>43.28</v>
      </c>
      <c r="AM333" s="123" t="n">
        <v>42.39</v>
      </c>
      <c r="AN333" s="123" t="n">
        <v>31.65</v>
      </c>
      <c r="BO333" s="130" t="n">
        <v>0.329</v>
      </c>
      <c r="BP333" s="117" t="n">
        <v>2.66666666666667</v>
      </c>
      <c r="BR333" s="131" t="n">
        <v>1.64499999999999</v>
      </c>
      <c r="BS333" s="132" t="n">
        <v>-65.1333333337471</v>
      </c>
    </row>
    <row r="334" customFormat="false" ht="15" hidden="false" customHeight="false" outlineLevel="0" collapsed="false">
      <c r="E334" s="117" t="n">
        <v>58.3683774063841</v>
      </c>
      <c r="F334" s="117" t="n">
        <v>192.99</v>
      </c>
      <c r="I334" s="0"/>
      <c r="J334" s="118" t="n">
        <v>1.64999999999999</v>
      </c>
      <c r="K334" s="119" t="n">
        <v>-49.3152542379584</v>
      </c>
      <c r="Q334" s="136" t="n">
        <v>42.5</v>
      </c>
      <c r="R334" s="122"/>
      <c r="S334" s="122"/>
      <c r="T334" s="122"/>
      <c r="U334" s="136" t="n">
        <v>39</v>
      </c>
      <c r="V334" s="119" t="n">
        <v>42.2</v>
      </c>
      <c r="W334" s="119" t="n">
        <v>30</v>
      </c>
      <c r="AH334" s="123" t="n">
        <v>42.2</v>
      </c>
      <c r="AI334" s="122" t="n">
        <v>27.67</v>
      </c>
      <c r="AJ334" s="122" t="n">
        <v>27.67</v>
      </c>
      <c r="AK334" s="122" t="n">
        <v>8.34</v>
      </c>
      <c r="AL334" s="123" t="n">
        <v>43.53</v>
      </c>
      <c r="AM334" s="123" t="n">
        <v>42.63</v>
      </c>
      <c r="AN334" s="123" t="n">
        <v>31.84</v>
      </c>
      <c r="BO334" s="130" t="n">
        <v>0.33</v>
      </c>
      <c r="BP334" s="117" t="n">
        <v>-4.66666666666666</v>
      </c>
      <c r="BR334" s="131" t="n">
        <v>1.64999999999999</v>
      </c>
      <c r="BS334" s="132" t="n">
        <v>-49.3152542379584</v>
      </c>
    </row>
    <row r="335" customFormat="false" ht="15" hidden="false" customHeight="false" outlineLevel="0" collapsed="false">
      <c r="E335" s="117" t="n">
        <v>58.5296820765101</v>
      </c>
      <c r="F335" s="117" t="n">
        <v>190.14</v>
      </c>
      <c r="I335" s="0"/>
      <c r="J335" s="118" t="n">
        <v>1.65499999999999</v>
      </c>
      <c r="K335" s="119" t="n">
        <v>-69.8186851210963</v>
      </c>
      <c r="Q335" s="136" t="n">
        <v>42.6</v>
      </c>
      <c r="R335" s="122"/>
      <c r="S335" s="122"/>
      <c r="T335" s="122"/>
      <c r="U335" s="136" t="n">
        <v>38</v>
      </c>
      <c r="V335" s="119" t="n">
        <v>42.3</v>
      </c>
      <c r="W335" s="119" t="n">
        <v>26</v>
      </c>
      <c r="AH335" s="123" t="n">
        <v>42.3</v>
      </c>
      <c r="AI335" s="122" t="n">
        <v>30.68</v>
      </c>
      <c r="AJ335" s="122" t="n">
        <v>30.68</v>
      </c>
      <c r="AK335" s="122" t="n">
        <v>12.8</v>
      </c>
      <c r="AL335" s="123" t="n">
        <v>43.77</v>
      </c>
      <c r="AM335" s="123" t="n">
        <v>42.92</v>
      </c>
      <c r="AN335" s="123" t="n">
        <v>32.11</v>
      </c>
      <c r="BO335" s="130" t="n">
        <v>0.331</v>
      </c>
      <c r="BP335" s="117" t="n">
        <v>-4</v>
      </c>
      <c r="BR335" s="131" t="n">
        <v>1.65499999999999</v>
      </c>
      <c r="BS335" s="132" t="n">
        <v>-69.8186851210963</v>
      </c>
    </row>
    <row r="336" customFormat="false" ht="15" hidden="false" customHeight="false" outlineLevel="0" collapsed="false">
      <c r="E336" s="117" t="n">
        <v>58.8807569467844</v>
      </c>
      <c r="F336" s="117" t="n">
        <v>177.17</v>
      </c>
      <c r="I336" s="0"/>
      <c r="J336" s="118" t="n">
        <v>1.65999999999999</v>
      </c>
      <c r="K336" s="119" t="n">
        <v>-59.2000000000347</v>
      </c>
      <c r="Q336" s="136" t="n">
        <v>42.7</v>
      </c>
      <c r="R336" s="122"/>
      <c r="S336" s="122"/>
      <c r="T336" s="122"/>
      <c r="U336" s="136" t="n">
        <v>40</v>
      </c>
      <c r="V336" s="119" t="n">
        <v>42.4</v>
      </c>
      <c r="W336" s="119" t="n">
        <v>28</v>
      </c>
      <c r="AH336" s="123" t="n">
        <v>42.4</v>
      </c>
      <c r="AI336" s="122" t="n">
        <v>34.68</v>
      </c>
      <c r="AJ336" s="122" t="n">
        <v>34.68</v>
      </c>
      <c r="AK336" s="122" t="n">
        <v>18.76</v>
      </c>
      <c r="AL336" s="123" t="n">
        <v>44.01</v>
      </c>
      <c r="AM336" s="123" t="n">
        <v>43.25</v>
      </c>
      <c r="AN336" s="123" t="n">
        <v>32.47</v>
      </c>
      <c r="BO336" s="130" t="n">
        <v>0.332</v>
      </c>
      <c r="BP336" s="117" t="n">
        <v>-10.6666666666667</v>
      </c>
      <c r="BR336" s="131" t="n">
        <v>1.65999999999999</v>
      </c>
      <c r="BS336" s="132" t="n">
        <v>-59.2000000000347</v>
      </c>
    </row>
    <row r="337" customFormat="false" ht="15" hidden="false" customHeight="false" outlineLevel="0" collapsed="false">
      <c r="E337" s="117" t="n">
        <v>59.9150045375924</v>
      </c>
      <c r="F337" s="117" t="n">
        <v>70.62</v>
      </c>
      <c r="I337" s="0"/>
      <c r="J337" s="118" t="n">
        <v>1.66499999999999</v>
      </c>
      <c r="K337" s="119" t="n">
        <v>-60.449999999983</v>
      </c>
      <c r="Q337" s="136" t="n">
        <v>42.8</v>
      </c>
      <c r="R337" s="122"/>
      <c r="S337" s="122"/>
      <c r="T337" s="122"/>
      <c r="U337" s="136" t="n">
        <v>50</v>
      </c>
      <c r="V337" s="119" t="n">
        <v>42.5</v>
      </c>
      <c r="W337" s="119" t="n">
        <v>38</v>
      </c>
      <c r="AH337" s="123" t="n">
        <v>42.5</v>
      </c>
      <c r="AI337" s="122" t="n">
        <v>38.93</v>
      </c>
      <c r="AJ337" s="122" t="n">
        <v>38.93</v>
      </c>
      <c r="AK337" s="122" t="n">
        <v>25.15</v>
      </c>
      <c r="AL337" s="123" t="n">
        <v>44.24</v>
      </c>
      <c r="AM337" s="123" t="n">
        <v>43.62</v>
      </c>
      <c r="AN337" s="123" t="n">
        <v>32.9</v>
      </c>
      <c r="BO337" s="130" t="n">
        <v>0.333</v>
      </c>
      <c r="BP337" s="117" t="n">
        <v>-10</v>
      </c>
      <c r="BR337" s="131" t="n">
        <v>1.66499999999999</v>
      </c>
      <c r="BS337" s="132" t="n">
        <v>-60.449999999983</v>
      </c>
    </row>
    <row r="338" customFormat="false" ht="15" hidden="false" customHeight="false" outlineLevel="0" collapsed="false">
      <c r="E338" s="117" t="n">
        <v>59.9624470876294</v>
      </c>
      <c r="F338" s="117" t="n">
        <v>61.08</v>
      </c>
      <c r="I338" s="0"/>
      <c r="J338" s="118" t="n">
        <v>1.66999999999999</v>
      </c>
      <c r="K338" s="119" t="n">
        <v>-29.9348837209681</v>
      </c>
      <c r="Q338" s="136" t="n">
        <v>42.9</v>
      </c>
      <c r="R338" s="122" t="n">
        <v>30.1</v>
      </c>
      <c r="S338" s="122" t="n">
        <v>52.9</v>
      </c>
      <c r="T338" s="122" t="n">
        <v>86.9</v>
      </c>
      <c r="U338" s="136" t="n">
        <v>52.9</v>
      </c>
      <c r="V338" s="119" t="n">
        <v>42.6</v>
      </c>
      <c r="W338" s="119" t="n">
        <v>58.48815</v>
      </c>
      <c r="AH338" s="123" t="n">
        <v>42.6</v>
      </c>
      <c r="AI338" s="122" t="n">
        <v>42.82</v>
      </c>
      <c r="AJ338" s="122" t="n">
        <v>42.82</v>
      </c>
      <c r="AK338" s="122" t="n">
        <v>31.01</v>
      </c>
      <c r="AL338" s="123" t="n">
        <v>44.46</v>
      </c>
      <c r="AM338" s="123" t="n">
        <v>44.02</v>
      </c>
      <c r="AN338" s="123" t="n">
        <v>33.4</v>
      </c>
      <c r="BO338" s="130" t="n">
        <v>0.334</v>
      </c>
      <c r="BP338" s="117" t="n">
        <v>-18.6666666666667</v>
      </c>
      <c r="BR338" s="131" t="n">
        <v>1.66999999999999</v>
      </c>
      <c r="BS338" s="132" t="n">
        <v>-29.9348837209681</v>
      </c>
    </row>
    <row r="339" customFormat="false" ht="15" hidden="false" customHeight="false" outlineLevel="0" collapsed="false">
      <c r="E339" s="117" t="n">
        <v>60.1806828177999</v>
      </c>
      <c r="F339" s="117" t="n">
        <v>56.16</v>
      </c>
      <c r="I339" s="0"/>
      <c r="J339" s="118" t="n">
        <v>1.67499999999999</v>
      </c>
      <c r="K339" s="119" t="n">
        <v>-21.7600000000038</v>
      </c>
      <c r="Q339" s="136" t="n">
        <v>43</v>
      </c>
      <c r="R339" s="122" t="n">
        <v>30.7</v>
      </c>
      <c r="S339" s="122" t="n">
        <v>53.8</v>
      </c>
      <c r="T339" s="122" t="n">
        <v>88.2</v>
      </c>
      <c r="U339" s="136" t="n">
        <v>53.8</v>
      </c>
      <c r="V339" s="119" t="n">
        <v>42.7</v>
      </c>
      <c r="W339" s="119" t="n">
        <v>59.45765</v>
      </c>
      <c r="AH339" s="123" t="n">
        <v>42.7</v>
      </c>
      <c r="AI339" s="122" t="n">
        <v>45.94</v>
      </c>
      <c r="AJ339" s="122" t="n">
        <v>45.94</v>
      </c>
      <c r="AK339" s="122" t="n">
        <v>35.74</v>
      </c>
      <c r="AL339" s="123" t="n">
        <v>44.69</v>
      </c>
      <c r="AM339" s="123" t="n">
        <v>44.45</v>
      </c>
      <c r="AN339" s="123" t="n">
        <v>33.97</v>
      </c>
      <c r="BO339" s="130" t="n">
        <v>0.335</v>
      </c>
      <c r="BP339" s="117" t="n">
        <v>-34.6666666666667</v>
      </c>
      <c r="BR339" s="131" t="n">
        <v>1.67499999999999</v>
      </c>
      <c r="BS339" s="132" t="n">
        <v>-21.7600000000038</v>
      </c>
    </row>
    <row r="340" customFormat="false" ht="15" hidden="false" customHeight="false" outlineLevel="0" collapsed="false">
      <c r="E340" s="117" t="n">
        <v>60.4178955679853</v>
      </c>
      <c r="F340" s="117" t="n">
        <v>65.3</v>
      </c>
      <c r="I340" s="0"/>
      <c r="J340" s="118" t="n">
        <v>1.67999999999999</v>
      </c>
      <c r="K340" s="119" t="n">
        <v>-20.3686956521777</v>
      </c>
      <c r="Q340" s="136" t="n">
        <v>43.1</v>
      </c>
      <c r="R340" s="122" t="n">
        <v>31.3</v>
      </c>
      <c r="S340" s="122" t="n">
        <v>54.7</v>
      </c>
      <c r="T340" s="122" t="n">
        <v>89.6</v>
      </c>
      <c r="U340" s="136" t="n">
        <v>54.7</v>
      </c>
      <c r="V340" s="119" t="n">
        <v>42.8</v>
      </c>
      <c r="W340" s="119" t="n">
        <v>60.42715</v>
      </c>
      <c r="AH340" s="123" t="n">
        <v>42.8</v>
      </c>
      <c r="AI340" s="122" t="n">
        <v>48.07</v>
      </c>
      <c r="AJ340" s="122" t="n">
        <v>48.07</v>
      </c>
      <c r="AK340" s="122" t="n">
        <v>39.01</v>
      </c>
      <c r="AL340" s="123" t="n">
        <v>44.93</v>
      </c>
      <c r="AM340" s="123" t="n">
        <v>44.91</v>
      </c>
      <c r="AN340" s="123" t="n">
        <v>34.59</v>
      </c>
      <c r="BO340" s="130" t="n">
        <v>0.336</v>
      </c>
      <c r="BP340" s="117" t="n">
        <v>-56.6666666666667</v>
      </c>
      <c r="BR340" s="131" t="n">
        <v>1.67999999999999</v>
      </c>
      <c r="BS340" s="132" t="n">
        <v>-20.3686956521777</v>
      </c>
    </row>
    <row r="341" customFormat="false" ht="15" hidden="false" customHeight="false" outlineLevel="0" collapsed="false">
      <c r="E341" s="117" t="n">
        <v>60.4866034024455</v>
      </c>
      <c r="F341" s="117" t="n">
        <v>148.21</v>
      </c>
      <c r="I341" s="0"/>
      <c r="J341" s="118" t="n">
        <v>1.68499999999999</v>
      </c>
      <c r="K341" s="119" t="n">
        <v>-14.9777777778512</v>
      </c>
      <c r="Q341" s="136" t="n">
        <v>43.2</v>
      </c>
      <c r="R341" s="122" t="n">
        <v>31.9</v>
      </c>
      <c r="S341" s="122" t="n">
        <v>56.1</v>
      </c>
      <c r="T341" s="122" t="n">
        <v>90.9</v>
      </c>
      <c r="U341" s="136" t="n">
        <v>56.1</v>
      </c>
      <c r="V341" s="119" t="n">
        <v>42.9</v>
      </c>
      <c r="W341" s="119" t="n">
        <v>61.39665</v>
      </c>
      <c r="AH341" s="123" t="n">
        <v>42.9</v>
      </c>
      <c r="AI341" s="122" t="n">
        <v>49.37</v>
      </c>
      <c r="AJ341" s="122" t="n">
        <v>49.37</v>
      </c>
      <c r="AK341" s="122" t="n">
        <v>41.04</v>
      </c>
      <c r="AL341" s="123" t="n">
        <v>45.19</v>
      </c>
      <c r="AM341" s="123" t="n">
        <v>45.39</v>
      </c>
      <c r="AN341" s="123" t="n">
        <v>35.27</v>
      </c>
      <c r="BO341" s="130" t="n">
        <v>0.337</v>
      </c>
      <c r="BP341" s="117" t="n">
        <v>-66.6666666666667</v>
      </c>
      <c r="BR341" s="131" t="n">
        <v>1.68499999999999</v>
      </c>
      <c r="BS341" s="132" t="n">
        <v>-14.9777777778512</v>
      </c>
    </row>
    <row r="342" customFormat="false" ht="15" hidden="false" customHeight="false" outlineLevel="0" collapsed="false">
      <c r="E342" s="117" t="n">
        <v>60.5362223994329</v>
      </c>
      <c r="F342" s="117" t="n">
        <v>173.51</v>
      </c>
      <c r="I342" s="0"/>
      <c r="J342" s="118" t="n">
        <v>1.68999999999999</v>
      </c>
      <c r="K342" s="119" t="n">
        <v>-34.5333333332308</v>
      </c>
      <c r="Q342" s="136" t="n">
        <v>43.3</v>
      </c>
      <c r="R342" s="122" t="n">
        <v>32.5</v>
      </c>
      <c r="S342" s="122" t="n">
        <v>56.5</v>
      </c>
      <c r="T342" s="122" t="n">
        <v>92.2</v>
      </c>
      <c r="U342" s="136" t="n">
        <v>56.5</v>
      </c>
      <c r="V342" s="119" t="n">
        <v>42.9</v>
      </c>
      <c r="W342" s="119" t="n">
        <v>62.3662</v>
      </c>
      <c r="AH342" s="123" t="n">
        <v>43</v>
      </c>
      <c r="AI342" s="122" t="n">
        <v>50.08</v>
      </c>
      <c r="AJ342" s="122" t="n">
        <v>50.08</v>
      </c>
      <c r="AK342" s="122" t="n">
        <v>42.2</v>
      </c>
      <c r="AL342" s="123" t="n">
        <v>45.48</v>
      </c>
      <c r="AM342" s="123" t="n">
        <v>45.88</v>
      </c>
      <c r="AN342" s="123" t="n">
        <v>35.98</v>
      </c>
      <c r="BO342" s="130" t="n">
        <v>0.338</v>
      </c>
      <c r="BP342" s="117" t="n">
        <v>-62.6666666666667</v>
      </c>
      <c r="BR342" s="131" t="n">
        <v>1.68999999999999</v>
      </c>
      <c r="BS342" s="132" t="n">
        <v>-34.5333333332308</v>
      </c>
    </row>
    <row r="343" customFormat="false" ht="15" hidden="false" customHeight="false" outlineLevel="0" collapsed="false">
      <c r="E343" s="117" t="n">
        <v>60.603562466773</v>
      </c>
      <c r="F343" s="117" t="n">
        <v>178.66</v>
      </c>
      <c r="I343" s="0"/>
      <c r="J343" s="118" t="n">
        <v>1.69499999999999</v>
      </c>
      <c r="K343" s="119" t="n">
        <v>-56.6925373134632</v>
      </c>
      <c r="Q343" s="136" t="n">
        <v>43.4</v>
      </c>
      <c r="R343" s="122" t="n">
        <v>55.6</v>
      </c>
      <c r="S343" s="122" t="n">
        <v>75.4</v>
      </c>
      <c r="T343" s="122" t="n">
        <v>93.6</v>
      </c>
      <c r="U343" s="136" t="n">
        <v>75.4</v>
      </c>
      <c r="V343" s="119" t="n">
        <v>43</v>
      </c>
      <c r="W343" s="119" t="n">
        <v>74.5645</v>
      </c>
      <c r="AH343" s="123" t="n">
        <v>43.1</v>
      </c>
      <c r="AI343" s="122" t="n">
        <v>50.41</v>
      </c>
      <c r="AJ343" s="122" t="n">
        <v>50.41</v>
      </c>
      <c r="AK343" s="122" t="n">
        <v>42.79</v>
      </c>
      <c r="AL343" s="123" t="n">
        <v>45.8</v>
      </c>
      <c r="AM343" s="123" t="n">
        <v>46.38</v>
      </c>
      <c r="AN343" s="123" t="n">
        <v>36.72</v>
      </c>
      <c r="BO343" s="130" t="n">
        <v>0.339</v>
      </c>
      <c r="BP343" s="117" t="n">
        <v>-79.3333333333333</v>
      </c>
      <c r="BR343" s="131" t="n">
        <v>1.69499999999999</v>
      </c>
      <c r="BS343" s="132" t="n">
        <v>-56.6925373134632</v>
      </c>
    </row>
    <row r="344" customFormat="false" ht="15" hidden="false" customHeight="false" outlineLevel="0" collapsed="false">
      <c r="E344" s="117" t="n">
        <v>60.6779909622541</v>
      </c>
      <c r="F344" s="117" t="n">
        <v>179.26</v>
      </c>
      <c r="I344" s="0"/>
      <c r="J344" s="118" t="n">
        <v>1.69999999999999</v>
      </c>
      <c r="K344" s="119" t="n">
        <v>-49.1988200590004</v>
      </c>
      <c r="Q344" s="136" t="n">
        <v>43.5</v>
      </c>
      <c r="R344" s="122" t="n">
        <v>57</v>
      </c>
      <c r="S344" s="122" t="n">
        <v>76</v>
      </c>
      <c r="T344" s="122" t="n">
        <v>94.9</v>
      </c>
      <c r="U344" s="136" t="n">
        <v>76</v>
      </c>
      <c r="V344" s="119" t="n">
        <v>43.1</v>
      </c>
      <c r="W344" s="119" t="n">
        <v>75.9562</v>
      </c>
      <c r="AH344" s="123" t="n">
        <v>43.2</v>
      </c>
      <c r="AI344" s="122" t="n">
        <v>50.76</v>
      </c>
      <c r="AJ344" s="122" t="n">
        <v>50.76</v>
      </c>
      <c r="AK344" s="122" t="n">
        <v>43.42</v>
      </c>
      <c r="AL344" s="123" t="n">
        <v>46.15</v>
      </c>
      <c r="AM344" s="123" t="n">
        <v>46.88</v>
      </c>
      <c r="AN344" s="123" t="n">
        <v>37.47</v>
      </c>
      <c r="BO344" s="130" t="n">
        <v>0.34</v>
      </c>
      <c r="BP344" s="117" t="n">
        <v>-91.3333333333333</v>
      </c>
      <c r="BR344" s="131" t="n">
        <v>1.69999999999999</v>
      </c>
      <c r="BS344" s="132" t="n">
        <v>-49.1988200590004</v>
      </c>
    </row>
    <row r="345" customFormat="false" ht="15" hidden="false" customHeight="false" outlineLevel="0" collapsed="false">
      <c r="E345" s="117" t="n">
        <v>60.7417868155237</v>
      </c>
      <c r="F345" s="117" t="n">
        <v>172.84</v>
      </c>
      <c r="I345" s="0"/>
      <c r="J345" s="118" t="n">
        <v>1.70499999999999</v>
      </c>
      <c r="K345" s="119" t="n">
        <v>-48.0188790560506</v>
      </c>
      <c r="Q345" s="136" t="n">
        <v>43.6</v>
      </c>
      <c r="R345" s="122" t="n">
        <v>58.4</v>
      </c>
      <c r="S345" s="122" t="n">
        <v>76.6</v>
      </c>
      <c r="T345" s="122" t="n">
        <v>96.2</v>
      </c>
      <c r="U345" s="136" t="n">
        <v>76.6</v>
      </c>
      <c r="V345" s="119" t="n">
        <v>43.2</v>
      </c>
      <c r="W345" s="119" t="n">
        <v>77.34795</v>
      </c>
      <c r="AH345" s="123" t="n">
        <v>43.3</v>
      </c>
      <c r="AI345" s="122" t="n">
        <v>51.89</v>
      </c>
      <c r="AJ345" s="122" t="n">
        <v>51.89</v>
      </c>
      <c r="AK345" s="122" t="n">
        <v>45.22</v>
      </c>
      <c r="AL345" s="123" t="n">
        <v>46.51</v>
      </c>
      <c r="AM345" s="123" t="n">
        <v>47.37</v>
      </c>
      <c r="AN345" s="123" t="n">
        <v>38.22</v>
      </c>
      <c r="BO345" s="130" t="n">
        <v>0.341</v>
      </c>
      <c r="BP345" s="117" t="n">
        <v>-107.333333333333</v>
      </c>
      <c r="BR345" s="131" t="n">
        <v>1.70499999999999</v>
      </c>
      <c r="BS345" s="132" t="n">
        <v>-48.0188790560506</v>
      </c>
    </row>
    <row r="346" customFormat="false" ht="15" hidden="false" customHeight="false" outlineLevel="0" collapsed="false">
      <c r="E346" s="117" t="n">
        <v>60.8162153110048</v>
      </c>
      <c r="F346" s="117" t="n">
        <v>154.17</v>
      </c>
      <c r="I346" s="0"/>
      <c r="J346" s="118" t="n">
        <v>1.70999999999999</v>
      </c>
      <c r="K346" s="119" t="n">
        <v>-36.6461538461876</v>
      </c>
      <c r="Q346" s="136" t="n">
        <v>43.7</v>
      </c>
      <c r="R346" s="122" t="n">
        <v>68.7</v>
      </c>
      <c r="S346" s="122" t="n">
        <v>87.8</v>
      </c>
      <c r="T346" s="122" t="n">
        <v>97.6</v>
      </c>
      <c r="U346" s="136" t="n">
        <v>87.8</v>
      </c>
      <c r="V346" s="119" t="n">
        <v>43.3</v>
      </c>
      <c r="W346" s="119" t="n">
        <v>83.12575</v>
      </c>
      <c r="AH346" s="123" t="n">
        <v>43.4</v>
      </c>
      <c r="AI346" s="122" t="n">
        <v>54.45</v>
      </c>
      <c r="AJ346" s="122" t="n">
        <v>54.45</v>
      </c>
      <c r="AK346" s="122" t="n">
        <v>49.15</v>
      </c>
      <c r="AL346" s="123" t="n">
        <v>46.88</v>
      </c>
      <c r="AM346" s="123" t="n">
        <v>47.83</v>
      </c>
      <c r="AN346" s="123" t="n">
        <v>38.93</v>
      </c>
      <c r="BO346" s="130" t="n">
        <v>0.342</v>
      </c>
      <c r="BP346" s="117" t="n">
        <v>-106.666666666667</v>
      </c>
      <c r="BR346" s="131" t="n">
        <v>1.70999999999999</v>
      </c>
      <c r="BS346" s="132" t="n">
        <v>-36.6461538461876</v>
      </c>
    </row>
    <row r="347" customFormat="false" ht="15" hidden="false" customHeight="false" outlineLevel="0" collapsed="false">
      <c r="E347" s="117" t="n">
        <v>60.8941880205564</v>
      </c>
      <c r="F347" s="117" t="n">
        <v>149.25</v>
      </c>
      <c r="I347" s="0"/>
      <c r="J347" s="118" t="n">
        <v>1.71499999999999</v>
      </c>
      <c r="K347" s="119" t="n">
        <v>-25.1076923077262</v>
      </c>
      <c r="Q347" s="136" t="n">
        <v>43.8</v>
      </c>
      <c r="R347" s="122" t="n">
        <v>70.1</v>
      </c>
      <c r="S347" s="122" t="n">
        <v>89.2</v>
      </c>
      <c r="T347" s="122" t="n">
        <v>98.9</v>
      </c>
      <c r="U347" s="136" t="n">
        <v>89.2</v>
      </c>
      <c r="V347" s="119" t="n">
        <v>43.4</v>
      </c>
      <c r="W347" s="119" t="n">
        <v>84.50055</v>
      </c>
      <c r="AH347" s="123" t="n">
        <v>43.5</v>
      </c>
      <c r="AI347" s="122" t="n">
        <v>58.57</v>
      </c>
      <c r="AJ347" s="122" t="n">
        <v>58.57</v>
      </c>
      <c r="AK347" s="122" t="n">
        <v>55.44</v>
      </c>
      <c r="AL347" s="123" t="n">
        <v>47.25</v>
      </c>
      <c r="AM347" s="123" t="n">
        <v>48.25</v>
      </c>
      <c r="AN347" s="123" t="n">
        <v>39.59</v>
      </c>
      <c r="BO347" s="130" t="n">
        <v>0.343</v>
      </c>
      <c r="BP347" s="117" t="n">
        <v>-104.666666666667</v>
      </c>
      <c r="BR347" s="131" t="n">
        <v>1.71499999999999</v>
      </c>
      <c r="BS347" s="132" t="n">
        <v>-25.1076923077262</v>
      </c>
    </row>
    <row r="348" customFormat="false" ht="15" hidden="false" customHeight="false" outlineLevel="0" collapsed="false">
      <c r="E348" s="117" t="n">
        <v>60.9615280878965</v>
      </c>
      <c r="F348" s="117" t="n">
        <v>151.05</v>
      </c>
      <c r="I348" s="0"/>
      <c r="J348" s="118" t="n">
        <v>1.71999999999999</v>
      </c>
      <c r="K348" s="119" t="n">
        <v>-20.2782608695284</v>
      </c>
      <c r="Q348" s="136" t="n">
        <v>43.9</v>
      </c>
      <c r="R348" s="122" t="n">
        <v>71.5</v>
      </c>
      <c r="S348" s="122" t="n">
        <v>89.5</v>
      </c>
      <c r="T348" s="122" t="n">
        <v>100.3</v>
      </c>
      <c r="U348" s="136" t="n">
        <v>89.5</v>
      </c>
      <c r="V348" s="119" t="n">
        <v>43.5</v>
      </c>
      <c r="W348" s="119" t="n">
        <v>85.87555</v>
      </c>
      <c r="AH348" s="123" t="n">
        <v>43.6</v>
      </c>
      <c r="AI348" s="122" t="n">
        <v>63.38</v>
      </c>
      <c r="AJ348" s="122" t="n">
        <v>63.38</v>
      </c>
      <c r="AK348" s="122" t="n">
        <v>62.73</v>
      </c>
      <c r="AL348" s="123" t="n">
        <v>47.59</v>
      </c>
      <c r="AM348" s="123" t="n">
        <v>48.62</v>
      </c>
      <c r="AN348" s="123" t="n">
        <v>40.18</v>
      </c>
      <c r="BO348" s="130" t="n">
        <v>0.344</v>
      </c>
      <c r="BP348" s="117" t="n">
        <v>-102</v>
      </c>
      <c r="BR348" s="131" t="n">
        <v>1.71999999999999</v>
      </c>
      <c r="BS348" s="132" t="n">
        <v>-20.2782608695284</v>
      </c>
    </row>
    <row r="349" customFormat="false" ht="15" hidden="false" customHeight="false" outlineLevel="0" collapsed="false">
      <c r="E349" s="117" t="n">
        <v>61.0229823705217</v>
      </c>
      <c r="F349" s="117" t="n">
        <v>166.83</v>
      </c>
      <c r="I349" s="0"/>
      <c r="J349" s="118" t="n">
        <v>1.72499999999999</v>
      </c>
      <c r="K349" s="119" t="n">
        <v>-32.7006211179751</v>
      </c>
      <c r="Q349" s="136" t="n">
        <v>44</v>
      </c>
      <c r="R349" s="122" t="n">
        <v>72.9</v>
      </c>
      <c r="S349" s="122" t="n">
        <v>90.7</v>
      </c>
      <c r="T349" s="122" t="n">
        <v>101.6</v>
      </c>
      <c r="U349" s="136" t="n">
        <v>90.7</v>
      </c>
      <c r="V349" s="119" t="n">
        <v>43.6</v>
      </c>
      <c r="W349" s="119" t="n">
        <v>87.2501</v>
      </c>
      <c r="AH349" s="123" t="n">
        <v>43.7</v>
      </c>
      <c r="AI349" s="122" t="n">
        <v>66.88</v>
      </c>
      <c r="AJ349" s="122" t="n">
        <v>68.06</v>
      </c>
      <c r="AK349" s="122" t="n">
        <v>66.88</v>
      </c>
      <c r="AL349" s="123" t="n">
        <v>47.88</v>
      </c>
      <c r="AM349" s="123" t="n">
        <v>48.91</v>
      </c>
      <c r="AN349" s="123" t="n">
        <v>40.65</v>
      </c>
      <c r="BO349" s="130" t="n">
        <v>0.345</v>
      </c>
      <c r="BP349" s="117" t="n">
        <v>-104</v>
      </c>
      <c r="BR349" s="131" t="n">
        <v>1.72499999999999</v>
      </c>
      <c r="BS349" s="132" t="n">
        <v>-32.7006211179751</v>
      </c>
    </row>
    <row r="350" customFormat="false" ht="15" hidden="false" customHeight="false" outlineLevel="0" collapsed="false">
      <c r="E350" s="117" t="n">
        <v>61.1377989773549</v>
      </c>
      <c r="F350" s="117" t="n">
        <v>180.65</v>
      </c>
      <c r="I350" s="0"/>
      <c r="J350" s="118" t="n">
        <v>1.72999999999999</v>
      </c>
      <c r="K350" s="119" t="n">
        <v>-10.0173913043119</v>
      </c>
      <c r="Q350" s="136" t="n">
        <v>44.1</v>
      </c>
      <c r="R350" s="122" t="n">
        <v>74.3</v>
      </c>
      <c r="S350" s="122" t="n">
        <v>92</v>
      </c>
      <c r="T350" s="122" t="n">
        <v>102.9</v>
      </c>
      <c r="U350" s="136" t="n">
        <v>92</v>
      </c>
      <c r="V350" s="119" t="n">
        <v>43.7</v>
      </c>
      <c r="W350" s="119" t="n">
        <v>88.6252</v>
      </c>
      <c r="AH350" s="123" t="n">
        <v>43.8</v>
      </c>
      <c r="AI350" s="122" t="n">
        <v>67.38</v>
      </c>
      <c r="AJ350" s="122" t="n">
        <v>68.87</v>
      </c>
      <c r="AK350" s="122" t="n">
        <v>67.38</v>
      </c>
      <c r="AL350" s="123" t="n">
        <v>48.12</v>
      </c>
      <c r="AM350" s="123" t="n">
        <v>49.11</v>
      </c>
      <c r="AN350" s="123" t="n">
        <v>41</v>
      </c>
      <c r="BO350" s="130" t="n">
        <v>0.346</v>
      </c>
      <c r="BP350" s="117" t="n">
        <v>-96.6666666666666</v>
      </c>
      <c r="BR350" s="131" t="n">
        <v>1.72999999999999</v>
      </c>
      <c r="BS350" s="132" t="n">
        <v>-10.0173913043119</v>
      </c>
    </row>
    <row r="351" customFormat="false" ht="15" hidden="false" customHeight="false" outlineLevel="0" collapsed="false">
      <c r="E351" s="117" t="n">
        <v>61.3944478632172</v>
      </c>
      <c r="F351" s="117" t="n">
        <v>192.15</v>
      </c>
      <c r="I351" s="0"/>
      <c r="J351" s="118" t="n">
        <v>1.73499999999999</v>
      </c>
      <c r="K351" s="119" t="n">
        <v>-30.7326732674038</v>
      </c>
      <c r="Q351" s="136" t="n">
        <v>44.2</v>
      </c>
      <c r="R351" s="122" t="n">
        <v>75.7</v>
      </c>
      <c r="S351" s="122" t="n">
        <v>93.2</v>
      </c>
      <c r="T351" s="122" t="n">
        <v>104.3</v>
      </c>
      <c r="U351" s="136" t="n">
        <v>93.2</v>
      </c>
      <c r="V351" s="119" t="n">
        <v>43.8</v>
      </c>
      <c r="W351" s="119" t="n">
        <v>89.9998</v>
      </c>
      <c r="AH351" s="123" t="n">
        <v>43.9</v>
      </c>
      <c r="AI351" s="122" t="n">
        <v>64.44</v>
      </c>
      <c r="AJ351" s="122" t="n">
        <v>64.53</v>
      </c>
      <c r="AK351" s="122" t="n">
        <v>64.44</v>
      </c>
      <c r="AL351" s="123" t="n">
        <v>48.27</v>
      </c>
      <c r="AM351" s="123" t="n">
        <v>49.22</v>
      </c>
      <c r="AN351" s="123" t="n">
        <v>41.21</v>
      </c>
      <c r="BO351" s="130" t="n">
        <v>0.347</v>
      </c>
      <c r="BP351" s="117" t="n">
        <v>-86.6666666666667</v>
      </c>
      <c r="BR351" s="131" t="n">
        <v>1.73499999999999</v>
      </c>
      <c r="BS351" s="132" t="n">
        <v>-30.7326732674038</v>
      </c>
    </row>
    <row r="352" customFormat="false" ht="15" hidden="false" customHeight="false" outlineLevel="0" collapsed="false">
      <c r="E352" s="117" t="n">
        <v>61.6983741754227</v>
      </c>
      <c r="F352" s="117" t="n">
        <v>198.65</v>
      </c>
      <c r="I352" s="0"/>
      <c r="J352" s="118" t="n">
        <v>1.73999999999998</v>
      </c>
      <c r="K352" s="119" t="n">
        <v>-17.5346303502016</v>
      </c>
      <c r="Q352" s="136" t="n">
        <v>44.3</v>
      </c>
      <c r="R352" s="122" t="n">
        <v>77.3</v>
      </c>
      <c r="S352" s="122" t="n">
        <v>94.4</v>
      </c>
      <c r="T352" s="122" t="n">
        <v>105.6</v>
      </c>
      <c r="U352" s="136" t="n">
        <v>94.4</v>
      </c>
      <c r="V352" s="119" t="n">
        <v>43.9</v>
      </c>
      <c r="W352" s="119" t="n">
        <v>91.4681</v>
      </c>
      <c r="AH352" s="123" t="n">
        <v>44</v>
      </c>
      <c r="AI352" s="122" t="n">
        <v>58.97</v>
      </c>
      <c r="AJ352" s="122" t="n">
        <v>58.97</v>
      </c>
      <c r="AK352" s="122" t="n">
        <v>56.36</v>
      </c>
      <c r="AL352" s="123" t="n">
        <v>48.35</v>
      </c>
      <c r="AM352" s="123" t="n">
        <v>49.22</v>
      </c>
      <c r="AN352" s="123" t="n">
        <v>41.25</v>
      </c>
      <c r="BO352" s="130" t="n">
        <v>0.348</v>
      </c>
      <c r="BP352" s="117" t="n">
        <v>-84</v>
      </c>
      <c r="BR352" s="131" t="n">
        <v>1.73999999999998</v>
      </c>
      <c r="BS352" s="132" t="n">
        <v>-17.5346303502016</v>
      </c>
    </row>
    <row r="353" customFormat="false" ht="15" hidden="false" customHeight="false" outlineLevel="0" collapsed="false">
      <c r="E353" s="117" t="n">
        <v>62.0698396681182</v>
      </c>
      <c r="F353" s="117" t="n">
        <v>197.88</v>
      </c>
      <c r="I353" s="0"/>
      <c r="J353" s="118" t="n">
        <v>1.74499999999998</v>
      </c>
      <c r="K353" s="119" t="n">
        <v>-15.2000000000071</v>
      </c>
      <c r="Q353" s="136" t="n">
        <v>44.4</v>
      </c>
      <c r="R353" s="122" t="n">
        <v>79.1</v>
      </c>
      <c r="S353" s="122" t="n">
        <v>95.6</v>
      </c>
      <c r="T353" s="122" t="n">
        <v>106.9</v>
      </c>
      <c r="U353" s="136" t="n">
        <v>95.6</v>
      </c>
      <c r="V353" s="119" t="n">
        <v>44</v>
      </c>
      <c r="W353" s="119" t="n">
        <v>93.0106</v>
      </c>
      <c r="AH353" s="123" t="n">
        <v>44.1</v>
      </c>
      <c r="AI353" s="122" t="n">
        <v>52.67</v>
      </c>
      <c r="AJ353" s="122" t="n">
        <v>52.67</v>
      </c>
      <c r="AK353" s="122" t="n">
        <v>46.94</v>
      </c>
      <c r="AL353" s="123" t="n">
        <v>48.34</v>
      </c>
      <c r="AM353" s="123" t="n">
        <v>49.12</v>
      </c>
      <c r="AN353" s="123" t="n">
        <v>41.14</v>
      </c>
      <c r="BO353" s="130" t="n">
        <v>0.349</v>
      </c>
      <c r="BP353" s="117" t="n">
        <v>-92.6666666666667</v>
      </c>
      <c r="BR353" s="131" t="n">
        <v>1.74499999999998</v>
      </c>
      <c r="BS353" s="132" t="n">
        <v>-15.2000000000071</v>
      </c>
    </row>
    <row r="354" customFormat="false" ht="15" hidden="false" customHeight="false" outlineLevel="0" collapsed="false">
      <c r="E354" s="117" t="n">
        <v>62.3986373193639</v>
      </c>
      <c r="F354" s="117" t="n">
        <v>194.08</v>
      </c>
      <c r="I354" s="0"/>
      <c r="J354" s="118" t="n">
        <v>1.74999999999998</v>
      </c>
      <c r="K354" s="119" t="n">
        <v>-54.4888888891273</v>
      </c>
      <c r="Q354" s="136" t="n">
        <v>44.5</v>
      </c>
      <c r="R354" s="122" t="n">
        <v>80.8</v>
      </c>
      <c r="S354" s="122" t="n">
        <v>86.9</v>
      </c>
      <c r="T354" s="122" t="n">
        <v>93.9</v>
      </c>
      <c r="U354" s="136" t="n">
        <v>86.9</v>
      </c>
      <c r="V354" s="119" t="n">
        <v>44.1</v>
      </c>
      <c r="W354" s="119" t="n">
        <v>87.3765</v>
      </c>
      <c r="AH354" s="123" t="n">
        <v>44.2</v>
      </c>
      <c r="AI354" s="122" t="n">
        <v>46.98</v>
      </c>
      <c r="AJ354" s="122" t="n">
        <v>46.98</v>
      </c>
      <c r="AK354" s="122" t="n">
        <v>38.43</v>
      </c>
      <c r="AL354" s="123" t="n">
        <v>48.24</v>
      </c>
      <c r="AM354" s="123" t="n">
        <v>48.91</v>
      </c>
      <c r="AN354" s="123" t="n">
        <v>40.87</v>
      </c>
      <c r="BO354" s="130" t="n">
        <v>0.35</v>
      </c>
      <c r="BP354" s="117" t="n">
        <v>-96</v>
      </c>
      <c r="BR354" s="131" t="n">
        <v>1.74999999999998</v>
      </c>
      <c r="BS354" s="132" t="n">
        <v>-54.4888888891273</v>
      </c>
    </row>
    <row r="355" customFormat="false" ht="15" hidden="false" customHeight="false" outlineLevel="0" collapsed="false">
      <c r="E355" s="117" t="n">
        <v>62.6685220223087</v>
      </c>
      <c r="F355" s="117" t="n">
        <v>191.38</v>
      </c>
      <c r="I355" s="0"/>
      <c r="J355" s="118" t="n">
        <v>1.75499999999998</v>
      </c>
      <c r="K355" s="119" t="n">
        <v>-25.819780220023</v>
      </c>
      <c r="Q355" s="136" t="n">
        <v>44.6</v>
      </c>
      <c r="R355" s="122" t="n">
        <v>82.6</v>
      </c>
      <c r="S355" s="122" t="n">
        <v>121</v>
      </c>
      <c r="T355" s="122" t="n">
        <v>169.4</v>
      </c>
      <c r="U355" s="136" t="n">
        <v>121</v>
      </c>
      <c r="V355" s="119" t="n">
        <v>44.2</v>
      </c>
      <c r="W355" s="119" t="n">
        <v>125.9691</v>
      </c>
      <c r="AH355" s="123" t="n">
        <v>44.3</v>
      </c>
      <c r="AI355" s="122" t="n">
        <v>42.57</v>
      </c>
      <c r="AJ355" s="122" t="n">
        <v>42.57</v>
      </c>
      <c r="AK355" s="122" t="n">
        <v>31.84</v>
      </c>
      <c r="AL355" s="123" t="n">
        <v>48.06</v>
      </c>
      <c r="AM355" s="123" t="n">
        <v>48.61</v>
      </c>
      <c r="AN355" s="123" t="n">
        <v>40.45</v>
      </c>
      <c r="BO355" s="130" t="n">
        <v>0.351</v>
      </c>
      <c r="BP355" s="117" t="n">
        <v>-94</v>
      </c>
      <c r="BR355" s="131" t="n">
        <v>1.75499999999998</v>
      </c>
      <c r="BS355" s="132" t="n">
        <v>-25.819780220023</v>
      </c>
    </row>
    <row r="356" customFormat="false" ht="15" hidden="false" customHeight="false" outlineLevel="0" collapsed="false">
      <c r="E356" s="117" t="n">
        <v>62.9204144117239</v>
      </c>
      <c r="F356" s="117" t="n">
        <v>193.45</v>
      </c>
      <c r="I356" s="0"/>
      <c r="J356" s="118" t="n">
        <v>1.75999999999998</v>
      </c>
      <c r="K356" s="119" t="n">
        <v>-10.8963503649273</v>
      </c>
      <c r="Q356" s="136" t="n">
        <v>44.7</v>
      </c>
      <c r="R356" s="122" t="n">
        <v>84.3</v>
      </c>
      <c r="S356" s="122" t="n">
        <v>124</v>
      </c>
      <c r="T356" s="122" t="n">
        <v>173.9</v>
      </c>
      <c r="U356" s="136" t="n">
        <v>124</v>
      </c>
      <c r="V356" s="119" t="n">
        <v>44.3</v>
      </c>
      <c r="W356" s="119" t="n">
        <v>129.0971</v>
      </c>
      <c r="AH356" s="123" t="n">
        <v>44.4</v>
      </c>
      <c r="AI356" s="122" t="n">
        <v>39.6</v>
      </c>
      <c r="AJ356" s="122" t="n">
        <v>39.6</v>
      </c>
      <c r="AK356" s="122" t="n">
        <v>27.4</v>
      </c>
      <c r="AL356" s="123" t="n">
        <v>47.82</v>
      </c>
      <c r="AM356" s="123" t="n">
        <v>48.22</v>
      </c>
      <c r="AN356" s="123" t="n">
        <v>39.91</v>
      </c>
      <c r="BO356" s="130" t="n">
        <v>0.352</v>
      </c>
      <c r="BP356" s="117" t="n">
        <v>-82.6666666666666</v>
      </c>
      <c r="BR356" s="131" t="n">
        <v>1.75999999999998</v>
      </c>
      <c r="BS356" s="132" t="n">
        <v>-10.8963503649273</v>
      </c>
    </row>
    <row r="357" customFormat="false" ht="15" hidden="false" customHeight="false" outlineLevel="0" collapsed="false">
      <c r="E357" s="117" t="n">
        <v>63.2262837417281</v>
      </c>
      <c r="F357" s="117" t="n">
        <v>201.02</v>
      </c>
      <c r="I357" s="0"/>
      <c r="J357" s="118" t="n">
        <v>1.76499999999998</v>
      </c>
      <c r="K357" s="119" t="n">
        <v>-28.3999999999687</v>
      </c>
      <c r="Q357" s="136" t="n">
        <v>44.8</v>
      </c>
      <c r="R357" s="122"/>
      <c r="S357" s="122"/>
      <c r="T357" s="122"/>
      <c r="U357" s="136" t="n">
        <v>121</v>
      </c>
      <c r="V357" s="119" t="n">
        <v>44.4</v>
      </c>
      <c r="W357" s="119" t="n">
        <v>125</v>
      </c>
      <c r="AH357" s="123" t="n">
        <v>44.5</v>
      </c>
      <c r="AI357" s="122" t="n">
        <v>37.99</v>
      </c>
      <c r="AJ357" s="122" t="n">
        <v>37.99</v>
      </c>
      <c r="AK357" s="122" t="n">
        <v>24.98</v>
      </c>
      <c r="AL357" s="123" t="n">
        <v>47.52</v>
      </c>
      <c r="AM357" s="123" t="n">
        <v>47.77</v>
      </c>
      <c r="AN357" s="123" t="n">
        <v>39.27</v>
      </c>
      <c r="BO357" s="130" t="n">
        <v>0.353</v>
      </c>
      <c r="BP357" s="117" t="n">
        <v>-82.6666666666666</v>
      </c>
      <c r="BR357" s="131" t="n">
        <v>1.76499999999998</v>
      </c>
      <c r="BS357" s="132" t="n">
        <v>-28.3999999999687</v>
      </c>
    </row>
    <row r="358" customFormat="false" ht="15" hidden="false" customHeight="false" outlineLevel="0" collapsed="false">
      <c r="E358" s="117" t="n">
        <v>63.6531202614379</v>
      </c>
      <c r="F358" s="117" t="n">
        <v>198.529</v>
      </c>
      <c r="I358" s="0"/>
      <c r="J358" s="118" t="n">
        <v>1.76999999999998</v>
      </c>
      <c r="K358" s="119" t="n">
        <v>-2.86984126982112</v>
      </c>
      <c r="Q358" s="136" t="n">
        <v>44.9</v>
      </c>
      <c r="R358" s="122"/>
      <c r="S358" s="122"/>
      <c r="T358" s="122"/>
      <c r="U358" s="136" t="n">
        <v>105</v>
      </c>
      <c r="V358" s="119" t="n">
        <v>44.5</v>
      </c>
      <c r="W358" s="119" t="n">
        <v>100</v>
      </c>
      <c r="AH358" s="123" t="n">
        <v>44.6</v>
      </c>
      <c r="AI358" s="122" t="n">
        <v>37.63</v>
      </c>
      <c r="AJ358" s="122" t="n">
        <v>37.63</v>
      </c>
      <c r="AK358" s="122" t="n">
        <v>24.44</v>
      </c>
      <c r="AL358" s="123" t="n">
        <v>47.19</v>
      </c>
      <c r="AM358" s="123" t="n">
        <v>47.27</v>
      </c>
      <c r="AN358" s="123" t="n">
        <v>38.57</v>
      </c>
      <c r="BO358" s="130" t="n">
        <v>0.354</v>
      </c>
      <c r="BP358" s="117" t="n">
        <v>-78</v>
      </c>
      <c r="BR358" s="131" t="n">
        <v>1.76999999999998</v>
      </c>
      <c r="BS358" s="132" t="n">
        <v>-2.86984126982112</v>
      </c>
    </row>
    <row r="359" customFormat="false" ht="15" hidden="false" customHeight="false" outlineLevel="0" collapsed="false">
      <c r="E359" s="117" t="n">
        <v>63.7178634920635</v>
      </c>
      <c r="F359" s="117" t="n">
        <v>199.343</v>
      </c>
      <c r="I359" s="0"/>
      <c r="J359" s="118" t="n">
        <v>1.77499999999998</v>
      </c>
      <c r="K359" s="119" t="n">
        <v>-14.2243902438869</v>
      </c>
      <c r="Q359" s="136" t="n">
        <v>45</v>
      </c>
      <c r="R359" s="122"/>
      <c r="S359" s="122"/>
      <c r="T359" s="122"/>
      <c r="U359" s="136" t="n">
        <v>85</v>
      </c>
      <c r="V359" s="119" t="n">
        <v>44.6</v>
      </c>
      <c r="W359" s="119" t="n">
        <v>70</v>
      </c>
      <c r="AH359" s="123" t="n">
        <v>44.7</v>
      </c>
      <c r="AI359" s="122" t="n">
        <v>38.42</v>
      </c>
      <c r="AJ359" s="122" t="n">
        <v>38.42</v>
      </c>
      <c r="AK359" s="122" t="n">
        <v>25.63</v>
      </c>
      <c r="AL359" s="123" t="n">
        <v>46.84</v>
      </c>
      <c r="AM359" s="123" t="n">
        <v>46.76</v>
      </c>
      <c r="AN359" s="123" t="n">
        <v>37.83</v>
      </c>
      <c r="BO359" s="130" t="n">
        <v>0.355</v>
      </c>
      <c r="BP359" s="117" t="n">
        <v>-90.6666666666667</v>
      </c>
      <c r="BR359" s="131" t="n">
        <v>1.77499999999998</v>
      </c>
      <c r="BS359" s="132" t="n">
        <v>-14.2243902438869</v>
      </c>
    </row>
    <row r="360" customFormat="false" ht="15" hidden="false" customHeight="false" outlineLevel="0" collapsed="false">
      <c r="E360" s="117" t="n">
        <v>63.7826067226891</v>
      </c>
      <c r="F360" s="117" t="n">
        <v>200.7</v>
      </c>
      <c r="I360" s="0"/>
      <c r="J360" s="118" t="n">
        <v>1.77999999999998</v>
      </c>
      <c r="K360" s="119" t="n">
        <v>-43.2720720719216</v>
      </c>
      <c r="Q360" s="136" t="n">
        <v>45.1</v>
      </c>
      <c r="R360" s="122"/>
      <c r="S360" s="122"/>
      <c r="T360" s="122"/>
      <c r="U360" s="136" t="n">
        <v>72</v>
      </c>
      <c r="V360" s="119" t="n">
        <v>44.7</v>
      </c>
      <c r="W360" s="119" t="n">
        <v>50</v>
      </c>
      <c r="AH360" s="123" t="n">
        <v>44.8</v>
      </c>
      <c r="AI360" s="122" t="n">
        <v>40.14</v>
      </c>
      <c r="AJ360" s="122" t="n">
        <v>40.14</v>
      </c>
      <c r="AK360" s="122" t="n">
        <v>28.21</v>
      </c>
      <c r="AL360" s="123" t="n">
        <v>46.49</v>
      </c>
      <c r="AM360" s="123" t="n">
        <v>46.25</v>
      </c>
      <c r="AN360" s="123" t="n">
        <v>37.1</v>
      </c>
      <c r="BO360" s="130" t="n">
        <v>0.356</v>
      </c>
      <c r="BP360" s="117" t="n">
        <v>-82</v>
      </c>
      <c r="BR360" s="131" t="n">
        <v>1.77999999999998</v>
      </c>
      <c r="BS360" s="132" t="n">
        <v>-43.2720720719216</v>
      </c>
    </row>
    <row r="361" customFormat="false" ht="15" hidden="false" customHeight="false" outlineLevel="0" collapsed="false">
      <c r="E361" s="117" t="n">
        <v>63.8473499533147</v>
      </c>
      <c r="F361" s="117" t="n">
        <v>202.6</v>
      </c>
      <c r="I361" s="0"/>
      <c r="J361" s="118" t="n">
        <v>1.78499999999998</v>
      </c>
      <c r="K361" s="119" t="n">
        <v>-28.8000000002214</v>
      </c>
      <c r="Q361" s="136" t="n">
        <v>45.2</v>
      </c>
      <c r="R361" s="122"/>
      <c r="S361" s="122"/>
      <c r="T361" s="122"/>
      <c r="U361" s="136" t="n">
        <v>65</v>
      </c>
      <c r="V361" s="119" t="n">
        <v>44.8</v>
      </c>
      <c r="W361" s="119" t="n">
        <v>36</v>
      </c>
      <c r="AH361" s="123" t="n">
        <v>44.9</v>
      </c>
      <c r="AI361" s="122" t="n">
        <v>42.39</v>
      </c>
      <c r="AJ361" s="122" t="n">
        <v>42.39</v>
      </c>
      <c r="AK361" s="122" t="n">
        <v>31.59</v>
      </c>
      <c r="AL361" s="123" t="n">
        <v>46.16</v>
      </c>
      <c r="AM361" s="123" t="n">
        <v>45.76</v>
      </c>
      <c r="AN361" s="123" t="n">
        <v>36.4</v>
      </c>
      <c r="BO361" s="130" t="n">
        <v>0.357</v>
      </c>
      <c r="BP361" s="117" t="n">
        <v>-88</v>
      </c>
      <c r="BR361" s="131" t="n">
        <v>1.78499999999998</v>
      </c>
      <c r="BS361" s="132" t="n">
        <v>-28.8000000002214</v>
      </c>
    </row>
    <row r="362" customFormat="false" ht="15" hidden="false" customHeight="false" outlineLevel="0" collapsed="false">
      <c r="E362" s="117" t="n">
        <v>63.9120931839402</v>
      </c>
      <c r="F362" s="117" t="n">
        <v>203.414</v>
      </c>
      <c r="I362" s="0"/>
      <c r="J362" s="118" t="n">
        <v>1.78999999999998</v>
      </c>
      <c r="K362" s="119" t="n">
        <v>-52.000000000052</v>
      </c>
      <c r="Q362" s="136" t="n">
        <v>45.3</v>
      </c>
      <c r="R362" s="122"/>
      <c r="S362" s="122"/>
      <c r="T362" s="122"/>
      <c r="U362" s="136" t="n">
        <v>60</v>
      </c>
      <c r="V362" s="119" t="n">
        <v>44.9</v>
      </c>
      <c r="W362" s="119" t="n">
        <v>30</v>
      </c>
      <c r="AH362" s="123" t="n">
        <v>45</v>
      </c>
      <c r="AI362" s="122" t="n">
        <v>44.61</v>
      </c>
      <c r="AJ362" s="122" t="n">
        <v>44.61</v>
      </c>
      <c r="AK362" s="122" t="n">
        <v>34.92</v>
      </c>
      <c r="AL362" s="123" t="n">
        <v>45.85</v>
      </c>
      <c r="AM362" s="123" t="n">
        <v>45.31</v>
      </c>
      <c r="AN362" s="123" t="n">
        <v>35.77</v>
      </c>
      <c r="BO362" s="130" t="n">
        <v>0.358</v>
      </c>
      <c r="BP362" s="117" t="n">
        <v>-90</v>
      </c>
      <c r="BR362" s="131" t="n">
        <v>1.78999999999998</v>
      </c>
      <c r="BS362" s="132" t="n">
        <v>-52.000000000052</v>
      </c>
    </row>
    <row r="363" customFormat="false" ht="15" hidden="false" customHeight="false" outlineLevel="0" collapsed="false">
      <c r="E363" s="117" t="n">
        <v>63.9768364145658</v>
      </c>
      <c r="F363" s="117" t="n">
        <v>204.5</v>
      </c>
      <c r="I363" s="0"/>
      <c r="J363" s="118" t="n">
        <v>1.79499999999998</v>
      </c>
      <c r="K363" s="119" t="n">
        <v>-43.4769230768096</v>
      </c>
      <c r="Q363" s="136" t="n">
        <v>45.4</v>
      </c>
      <c r="R363" s="122"/>
      <c r="S363" s="122"/>
      <c r="T363" s="122"/>
      <c r="U363" s="136" t="n">
        <v>58</v>
      </c>
      <c r="V363" s="119" t="n">
        <v>45</v>
      </c>
      <c r="W363" s="119" t="n">
        <v>28</v>
      </c>
      <c r="AH363" s="123" t="n">
        <v>45.1</v>
      </c>
      <c r="AI363" s="122" t="n">
        <v>46.23</v>
      </c>
      <c r="AJ363" s="122" t="n">
        <v>46.23</v>
      </c>
      <c r="AK363" s="122" t="n">
        <v>37.35</v>
      </c>
      <c r="AL363" s="123" t="n">
        <v>45.59</v>
      </c>
      <c r="AM363" s="123" t="n">
        <v>44.93</v>
      </c>
      <c r="AN363" s="123" t="n">
        <v>35.23</v>
      </c>
      <c r="BO363" s="130" t="n">
        <v>0.359</v>
      </c>
      <c r="BP363" s="117" t="n">
        <v>-84</v>
      </c>
      <c r="BR363" s="131" t="n">
        <v>1.79499999999998</v>
      </c>
      <c r="BS363" s="132" t="n">
        <v>-43.4769230768096</v>
      </c>
    </row>
    <row r="364" customFormat="false" ht="15" hidden="false" customHeight="false" outlineLevel="0" collapsed="false">
      <c r="E364" s="117" t="n">
        <v>64.0415796451914</v>
      </c>
      <c r="F364" s="117" t="n">
        <v>205.1</v>
      </c>
      <c r="I364" s="0"/>
      <c r="J364" s="118" t="n">
        <v>1.79999999999998</v>
      </c>
      <c r="K364" s="119" t="n">
        <v>-18.9377049184243</v>
      </c>
      <c r="Q364" s="136" t="n">
        <v>45.5</v>
      </c>
      <c r="R364" s="122"/>
      <c r="S364" s="122"/>
      <c r="T364" s="122"/>
      <c r="U364" s="136" t="n">
        <v>58</v>
      </c>
      <c r="V364" s="119" t="n">
        <v>45.1</v>
      </c>
      <c r="W364" s="119" t="n">
        <v>28</v>
      </c>
      <c r="AH364" s="123" t="n">
        <v>45.2</v>
      </c>
      <c r="AI364" s="122" t="n">
        <v>46.8</v>
      </c>
      <c r="AJ364" s="122" t="n">
        <v>46.8</v>
      </c>
      <c r="AK364" s="122" t="n">
        <v>38.2</v>
      </c>
      <c r="AL364" s="123" t="n">
        <v>45.38</v>
      </c>
      <c r="AM364" s="123" t="n">
        <v>44.63</v>
      </c>
      <c r="AN364" s="123" t="n">
        <v>34.82</v>
      </c>
      <c r="BO364" s="130" t="n">
        <v>0.36</v>
      </c>
      <c r="BP364" s="117" t="n">
        <v>-87.3333333333333</v>
      </c>
      <c r="BR364" s="131" t="n">
        <v>1.79999999999998</v>
      </c>
      <c r="BS364" s="132" t="n">
        <v>-18.9377049184243</v>
      </c>
    </row>
    <row r="365" customFormat="false" ht="15" hidden="false" customHeight="false" outlineLevel="0" collapsed="false">
      <c r="E365" s="117" t="n">
        <v>64.106322875817</v>
      </c>
      <c r="F365" s="117" t="n">
        <v>205.1</v>
      </c>
      <c r="I365" s="0"/>
      <c r="J365" s="118" t="n">
        <v>1.80499999999998</v>
      </c>
      <c r="K365" s="119" t="n">
        <v>-39.9999999998685</v>
      </c>
      <c r="Q365" s="136" t="n">
        <v>45.6</v>
      </c>
      <c r="R365" s="122"/>
      <c r="S365" s="122"/>
      <c r="T365" s="122"/>
      <c r="U365" s="136" t="n">
        <v>60</v>
      </c>
      <c r="V365" s="119" t="n">
        <v>45.2</v>
      </c>
      <c r="W365" s="119" t="n">
        <v>30</v>
      </c>
      <c r="AH365" s="123" t="n">
        <v>45.3</v>
      </c>
      <c r="AI365" s="122" t="n">
        <v>46.14</v>
      </c>
      <c r="AJ365" s="122" t="n">
        <v>46.14</v>
      </c>
      <c r="AK365" s="122" t="n">
        <v>37.2</v>
      </c>
      <c r="AL365" s="123" t="n">
        <v>45.24</v>
      </c>
      <c r="AM365" s="123" t="n">
        <v>44.42</v>
      </c>
      <c r="AN365" s="123" t="n">
        <v>34.54</v>
      </c>
      <c r="BO365" s="130" t="n">
        <v>0.361</v>
      </c>
      <c r="BP365" s="117" t="n">
        <v>-84.6666666666667</v>
      </c>
      <c r="BR365" s="131" t="n">
        <v>1.80499999999998</v>
      </c>
      <c r="BS365" s="132" t="n">
        <v>-39.9999999998685</v>
      </c>
    </row>
    <row r="366" customFormat="false" ht="15" hidden="false" customHeight="false" outlineLevel="0" collapsed="false">
      <c r="E366" s="117" t="n">
        <v>64.1710661064426</v>
      </c>
      <c r="F366" s="117" t="n">
        <v>207</v>
      </c>
      <c r="I366" s="0"/>
      <c r="J366" s="118" t="n">
        <v>1.80999999999998</v>
      </c>
      <c r="K366" s="119" t="n">
        <v>-37.5999999998461</v>
      </c>
      <c r="Q366" s="136" t="n">
        <v>45.7</v>
      </c>
      <c r="R366" s="122"/>
      <c r="S366" s="122"/>
      <c r="T366" s="122"/>
      <c r="U366" s="136" t="n">
        <v>65</v>
      </c>
      <c r="V366" s="119" t="n">
        <v>45.3</v>
      </c>
      <c r="W366" s="119" t="n">
        <v>36</v>
      </c>
      <c r="AH366" s="123" t="n">
        <v>45.4</v>
      </c>
      <c r="AI366" s="122" t="n">
        <v>44.37</v>
      </c>
      <c r="AJ366" s="122" t="n">
        <v>44.37</v>
      </c>
      <c r="AK366" s="122" t="n">
        <v>34.55</v>
      </c>
      <c r="AL366" s="123" t="n">
        <v>45.15</v>
      </c>
      <c r="AM366" s="123" t="n">
        <v>44.32</v>
      </c>
      <c r="AN366" s="123" t="n">
        <v>34.42</v>
      </c>
      <c r="BO366" s="130" t="n">
        <v>0.362</v>
      </c>
      <c r="BP366" s="117" t="n">
        <v>-84.6666666666667</v>
      </c>
      <c r="BR366" s="131" t="n">
        <v>1.80999999999998</v>
      </c>
      <c r="BS366" s="132" t="n">
        <v>-37.5999999998461</v>
      </c>
    </row>
    <row r="367" customFormat="false" ht="15" hidden="false" customHeight="false" outlineLevel="0" collapsed="false">
      <c r="E367" s="117" t="n">
        <v>64.2358093370681</v>
      </c>
      <c r="F367" s="117" t="n">
        <v>207</v>
      </c>
      <c r="I367" s="0"/>
      <c r="J367" s="118" t="n">
        <v>1.81499999999998</v>
      </c>
      <c r="K367" s="119" t="n">
        <v>-9.60000000003554</v>
      </c>
      <c r="Q367" s="136" t="n">
        <v>45.8</v>
      </c>
      <c r="R367" s="122"/>
      <c r="S367" s="122"/>
      <c r="T367" s="122"/>
      <c r="U367" s="136" t="n">
        <v>75</v>
      </c>
      <c r="V367" s="119" t="n">
        <v>45.4</v>
      </c>
      <c r="W367" s="119" t="n">
        <v>50</v>
      </c>
      <c r="AH367" s="123" t="n">
        <v>45.5</v>
      </c>
      <c r="AI367" s="122" t="n">
        <v>41.91</v>
      </c>
      <c r="AJ367" s="122" t="n">
        <v>41.91</v>
      </c>
      <c r="AK367" s="122" t="n">
        <v>30.87</v>
      </c>
      <c r="AL367" s="123" t="n">
        <v>45.14</v>
      </c>
      <c r="AM367" s="123" t="n">
        <v>44.34</v>
      </c>
      <c r="AN367" s="123" t="n">
        <v>34.46</v>
      </c>
      <c r="BO367" s="130" t="n">
        <v>0.363</v>
      </c>
      <c r="BP367" s="117" t="n">
        <v>-86.6666666666667</v>
      </c>
      <c r="BR367" s="131" t="n">
        <v>1.81499999999998</v>
      </c>
      <c r="BS367" s="132" t="n">
        <v>-9.60000000003554</v>
      </c>
    </row>
    <row r="368" customFormat="false" ht="15" hidden="false" customHeight="false" outlineLevel="0" collapsed="false">
      <c r="E368" s="117" t="n">
        <v>64.3005525676937</v>
      </c>
      <c r="F368" s="117" t="n">
        <v>207</v>
      </c>
      <c r="I368" s="0"/>
      <c r="J368" s="118" t="n">
        <v>1.81999999999998</v>
      </c>
      <c r="K368" s="119" t="n">
        <v>-21.600000000108</v>
      </c>
      <c r="Q368" s="136" t="n">
        <v>45.9</v>
      </c>
      <c r="R368" s="122"/>
      <c r="S368" s="122"/>
      <c r="T368" s="122"/>
      <c r="U368" s="136" t="n">
        <v>85</v>
      </c>
      <c r="V368" s="119" t="n">
        <v>45.5</v>
      </c>
      <c r="W368" s="119" t="n">
        <v>70</v>
      </c>
      <c r="AH368" s="123" t="n">
        <v>45.6</v>
      </c>
      <c r="AI368" s="122" t="n">
        <v>39.37</v>
      </c>
      <c r="AJ368" s="122" t="n">
        <v>39.37</v>
      </c>
      <c r="AK368" s="122" t="n">
        <v>27.05</v>
      </c>
      <c r="AL368" s="123" t="n">
        <v>45.21</v>
      </c>
      <c r="AM368" s="123" t="n">
        <v>44.46</v>
      </c>
      <c r="AN368" s="123" t="n">
        <v>34.67</v>
      </c>
      <c r="BO368" s="130" t="n">
        <v>0.364</v>
      </c>
      <c r="BP368" s="117" t="n">
        <v>-75.3333333333334</v>
      </c>
      <c r="BR368" s="131" t="n">
        <v>1.81999999999998</v>
      </c>
      <c r="BS368" s="132" t="n">
        <v>-21.600000000108</v>
      </c>
    </row>
    <row r="369" customFormat="false" ht="15" hidden="false" customHeight="false" outlineLevel="0" collapsed="false">
      <c r="E369" s="117" t="n">
        <v>64.3652957983193</v>
      </c>
      <c r="F369" s="117" t="n">
        <v>207</v>
      </c>
      <c r="I369" s="0"/>
      <c r="J369" s="118" t="n">
        <v>1.82499999999998</v>
      </c>
      <c r="K369" s="119" t="n">
        <v>-48.666666666562</v>
      </c>
      <c r="Q369" s="136" t="n">
        <v>46</v>
      </c>
      <c r="R369" s="122"/>
      <c r="S369" s="122"/>
      <c r="T369" s="122"/>
      <c r="U369" s="136" t="n">
        <v>93</v>
      </c>
      <c r="V369" s="119" t="n">
        <v>45.6</v>
      </c>
      <c r="W369" s="119" t="n">
        <v>95</v>
      </c>
      <c r="AH369" s="123" t="n">
        <v>45.7</v>
      </c>
      <c r="AI369" s="122" t="n">
        <v>37.31</v>
      </c>
      <c r="AJ369" s="122" t="n">
        <v>37.31</v>
      </c>
      <c r="AK369" s="122" t="n">
        <v>23.96</v>
      </c>
      <c r="AL369" s="123" t="n">
        <v>45.34</v>
      </c>
      <c r="AM369" s="123" t="n">
        <v>44.7</v>
      </c>
      <c r="AN369" s="123" t="n">
        <v>35.03</v>
      </c>
      <c r="BO369" s="130" t="n">
        <v>0.365</v>
      </c>
      <c r="BP369" s="117" t="n">
        <v>-82</v>
      </c>
      <c r="BR369" s="131" t="n">
        <v>1.82499999999998</v>
      </c>
      <c r="BS369" s="132" t="n">
        <v>-48.666666666562</v>
      </c>
    </row>
    <row r="370" customFormat="false" ht="15" hidden="false" customHeight="false" outlineLevel="0" collapsed="false">
      <c r="E370" s="117" t="n">
        <v>64.4300390289449</v>
      </c>
      <c r="F370" s="117" t="n">
        <v>207</v>
      </c>
      <c r="I370" s="0"/>
      <c r="J370" s="118" t="n">
        <v>1.82999999999998</v>
      </c>
      <c r="K370" s="119" t="n">
        <v>-23.3999999999212</v>
      </c>
      <c r="Q370" s="136" t="n">
        <v>46.1</v>
      </c>
      <c r="R370" s="122" t="n">
        <v>64.2</v>
      </c>
      <c r="S370" s="122" t="n">
        <v>95.7</v>
      </c>
      <c r="T370" s="122" t="n">
        <v>133.9</v>
      </c>
      <c r="U370" s="136" t="n">
        <v>95.7</v>
      </c>
      <c r="V370" s="119" t="n">
        <v>45.7</v>
      </c>
      <c r="W370" s="119" t="n">
        <v>99.04795</v>
      </c>
      <c r="AH370" s="123" t="n">
        <v>45.8</v>
      </c>
      <c r="AI370" s="122" t="n">
        <v>36.17</v>
      </c>
      <c r="AJ370" s="122" t="n">
        <v>36.17</v>
      </c>
      <c r="AK370" s="122" t="n">
        <v>22.25</v>
      </c>
      <c r="AL370" s="123" t="n">
        <v>45.55</v>
      </c>
      <c r="AM370" s="123" t="n">
        <v>45.02</v>
      </c>
      <c r="AN370" s="123" t="n">
        <v>35.53</v>
      </c>
      <c r="BO370" s="130" t="n">
        <v>0.366</v>
      </c>
      <c r="BP370" s="117" t="n">
        <v>-72.6666666666667</v>
      </c>
      <c r="BR370" s="131" t="n">
        <v>1.82999999999998</v>
      </c>
      <c r="BS370" s="132" t="n">
        <v>-23.3999999999212</v>
      </c>
    </row>
    <row r="371" customFormat="false" ht="15" hidden="false" customHeight="false" outlineLevel="0" collapsed="false">
      <c r="E371" s="117" t="n">
        <v>64.4947822595705</v>
      </c>
      <c r="F371" s="117" t="n">
        <v>207</v>
      </c>
      <c r="I371" s="0"/>
      <c r="J371" s="118" t="n">
        <v>1.83499999999998</v>
      </c>
      <c r="K371" s="119" t="n">
        <v>-19.7090909091677</v>
      </c>
      <c r="Q371" s="136" t="n">
        <v>46.2</v>
      </c>
      <c r="R371" s="122" t="n">
        <v>63.2</v>
      </c>
      <c r="S371" s="122" t="n">
        <v>94.6</v>
      </c>
      <c r="T371" s="122" t="n">
        <v>132.8</v>
      </c>
      <c r="U371" s="136" t="n">
        <v>94.6</v>
      </c>
      <c r="V371" s="119" t="n">
        <v>45.8</v>
      </c>
      <c r="W371" s="119" t="n">
        <v>97.96635</v>
      </c>
      <c r="AH371" s="123" t="n">
        <v>45.9</v>
      </c>
      <c r="AI371" s="122" t="n">
        <v>36.17</v>
      </c>
      <c r="AJ371" s="122" t="n">
        <v>36.17</v>
      </c>
      <c r="AK371" s="122" t="n">
        <v>22.25</v>
      </c>
      <c r="AL371" s="123" t="n">
        <v>45.83</v>
      </c>
      <c r="AM371" s="123" t="n">
        <v>45.42</v>
      </c>
      <c r="AN371" s="123" t="n">
        <v>36.13</v>
      </c>
      <c r="BO371" s="130" t="n">
        <v>0.367</v>
      </c>
      <c r="BP371" s="117" t="n">
        <v>-76</v>
      </c>
      <c r="BR371" s="131" t="n">
        <v>1.83499999999998</v>
      </c>
      <c r="BS371" s="132" t="n">
        <v>-19.7090909091677</v>
      </c>
    </row>
    <row r="372" customFormat="false" ht="15" hidden="false" customHeight="false" outlineLevel="0" collapsed="false">
      <c r="E372" s="117" t="n">
        <v>64.5595254901961</v>
      </c>
      <c r="F372" s="117" t="n">
        <v>207</v>
      </c>
      <c r="I372" s="0"/>
      <c r="J372" s="118" t="n">
        <v>1.83999999999998</v>
      </c>
      <c r="K372" s="119" t="n">
        <v>-46.7999999999794</v>
      </c>
      <c r="Q372" s="136" t="n">
        <v>46.3</v>
      </c>
      <c r="R372" s="122"/>
      <c r="S372" s="122"/>
      <c r="T372" s="122"/>
      <c r="U372" s="136" t="n">
        <v>90</v>
      </c>
      <c r="V372" s="119" t="n">
        <v>45.9</v>
      </c>
      <c r="W372" s="119" t="n">
        <v>75</v>
      </c>
      <c r="AH372" s="123" t="n">
        <v>46</v>
      </c>
      <c r="AI372" s="122" t="n">
        <v>37.31</v>
      </c>
      <c r="AJ372" s="122" t="n">
        <v>37.31</v>
      </c>
      <c r="AK372" s="122" t="n">
        <v>23.97</v>
      </c>
      <c r="AL372" s="123" t="n">
        <v>46.18</v>
      </c>
      <c r="AM372" s="123" t="n">
        <v>45.88</v>
      </c>
      <c r="AN372" s="123" t="n">
        <v>36.82</v>
      </c>
      <c r="BO372" s="130" t="n">
        <v>0.368</v>
      </c>
      <c r="BP372" s="117" t="n">
        <v>-78</v>
      </c>
      <c r="BR372" s="131" t="n">
        <v>1.83999999999998</v>
      </c>
      <c r="BS372" s="132" t="n">
        <v>-46.7999999999794</v>
      </c>
    </row>
    <row r="373" customFormat="false" ht="15" hidden="false" customHeight="false" outlineLevel="0" collapsed="false">
      <c r="E373" s="117" t="n">
        <v>64.6242687208217</v>
      </c>
      <c r="F373" s="117" t="n">
        <v>207</v>
      </c>
      <c r="I373" s="0"/>
      <c r="J373" s="118" t="n">
        <v>1.84499999999998</v>
      </c>
      <c r="K373" s="119" t="n">
        <v>-14.4000000001039</v>
      </c>
      <c r="Q373" s="136" t="n">
        <v>46.4</v>
      </c>
      <c r="R373" s="122"/>
      <c r="S373" s="122"/>
      <c r="T373" s="122"/>
      <c r="U373" s="136" t="n">
        <v>80</v>
      </c>
      <c r="V373" s="119" t="n">
        <v>46</v>
      </c>
      <c r="W373" s="119" t="n">
        <v>55</v>
      </c>
      <c r="AH373" s="123" t="n">
        <v>46.1</v>
      </c>
      <c r="AI373" s="122" t="n">
        <v>39.41</v>
      </c>
      <c r="AJ373" s="122" t="n">
        <v>39.41</v>
      </c>
      <c r="AK373" s="122" t="n">
        <v>27.11</v>
      </c>
      <c r="AL373" s="123" t="n">
        <v>46.59</v>
      </c>
      <c r="AM373" s="123" t="n">
        <v>46.36</v>
      </c>
      <c r="AN373" s="123" t="n">
        <v>37.55</v>
      </c>
      <c r="BO373" s="130" t="n">
        <v>0.369</v>
      </c>
      <c r="BP373" s="117" t="n">
        <v>-76.6666666666667</v>
      </c>
      <c r="BR373" s="131" t="n">
        <v>1.84499999999998</v>
      </c>
      <c r="BS373" s="132" t="n">
        <v>-14.4000000001039</v>
      </c>
    </row>
    <row r="374" customFormat="false" ht="15" hidden="false" customHeight="false" outlineLevel="0" collapsed="false">
      <c r="E374" s="117" t="n">
        <v>64.6890119514472</v>
      </c>
      <c r="F374" s="117" t="n">
        <v>207</v>
      </c>
      <c r="I374" s="0"/>
      <c r="J374" s="118" t="n">
        <v>1.84999999999998</v>
      </c>
      <c r="K374" s="119" t="n">
        <v>-11.200000000021</v>
      </c>
      <c r="Q374" s="136" t="n">
        <v>46.5</v>
      </c>
      <c r="R374" s="122"/>
      <c r="S374" s="122"/>
      <c r="T374" s="122"/>
      <c r="U374" s="136" t="n">
        <v>70</v>
      </c>
      <c r="V374" s="119" t="n">
        <v>46.1</v>
      </c>
      <c r="W374" s="119" t="n">
        <v>45</v>
      </c>
      <c r="AH374" s="123" t="n">
        <v>46.2</v>
      </c>
      <c r="AI374" s="122" t="n">
        <v>42.13</v>
      </c>
      <c r="AJ374" s="122" t="n">
        <v>42.13</v>
      </c>
      <c r="AK374" s="122" t="n">
        <v>31.2</v>
      </c>
      <c r="AL374" s="123" t="n">
        <v>47.05</v>
      </c>
      <c r="AM374" s="123" t="n">
        <v>46.88</v>
      </c>
      <c r="AN374" s="123" t="n">
        <v>38.31</v>
      </c>
      <c r="BO374" s="130" t="n">
        <v>0.37</v>
      </c>
      <c r="BP374" s="117" t="n">
        <v>-75.3333333333334</v>
      </c>
      <c r="BR374" s="131" t="n">
        <v>1.84999999999998</v>
      </c>
      <c r="BS374" s="132" t="n">
        <v>-11.200000000021</v>
      </c>
    </row>
    <row r="375" customFormat="false" ht="15" hidden="false" customHeight="false" outlineLevel="0" collapsed="false">
      <c r="E375" s="117" t="n">
        <v>64.7537551820728</v>
      </c>
      <c r="F375" s="117" t="n">
        <v>207</v>
      </c>
      <c r="I375" s="0"/>
      <c r="J375" s="118" t="n">
        <v>1.85499999999998</v>
      </c>
      <c r="K375" s="119" t="n">
        <v>14.3999999999111</v>
      </c>
      <c r="Q375" s="136" t="n">
        <v>46.6</v>
      </c>
      <c r="R375" s="122"/>
      <c r="S375" s="122"/>
      <c r="T375" s="122"/>
      <c r="U375" s="136" t="n">
        <v>65</v>
      </c>
      <c r="V375" s="119" t="n">
        <v>46.2</v>
      </c>
      <c r="W375" s="119" t="n">
        <v>38</v>
      </c>
      <c r="AH375" s="123" t="n">
        <v>46.3</v>
      </c>
      <c r="AI375" s="122" t="n">
        <v>45.13</v>
      </c>
      <c r="AJ375" s="122" t="n">
        <v>45.13</v>
      </c>
      <c r="AK375" s="122" t="n">
        <v>35.7</v>
      </c>
      <c r="AL375" s="123" t="n">
        <v>47.55</v>
      </c>
      <c r="AM375" s="123" t="n">
        <v>47.4</v>
      </c>
      <c r="AN375" s="123" t="n">
        <v>39.11</v>
      </c>
      <c r="BO375" s="130" t="n">
        <v>0.371</v>
      </c>
      <c r="BP375" s="117" t="n">
        <v>-69.3333333333333</v>
      </c>
      <c r="BR375" s="131" t="n">
        <v>1.85499999999998</v>
      </c>
      <c r="BS375" s="132" t="n">
        <v>14.3999999999111</v>
      </c>
    </row>
    <row r="376" customFormat="false" ht="15" hidden="false" customHeight="false" outlineLevel="0" collapsed="false">
      <c r="E376" s="117" t="n">
        <v>64.8184984126984</v>
      </c>
      <c r="F376" s="117" t="n">
        <v>207</v>
      </c>
      <c r="I376" s="0"/>
      <c r="J376" s="118" t="n">
        <v>1.85999999999998</v>
      </c>
      <c r="K376" s="119" t="n">
        <v>-10.4</v>
      </c>
      <c r="Q376" s="136" t="n">
        <v>46.7</v>
      </c>
      <c r="R376" s="122"/>
      <c r="S376" s="122"/>
      <c r="T376" s="122"/>
      <c r="U376" s="136" t="n">
        <v>64</v>
      </c>
      <c r="V376" s="119" t="n">
        <v>46.3</v>
      </c>
      <c r="W376" s="119" t="n">
        <v>36</v>
      </c>
      <c r="AH376" s="123" t="n">
        <v>46.4</v>
      </c>
      <c r="AI376" s="122" t="n">
        <v>48.09</v>
      </c>
      <c r="AJ376" s="122" t="n">
        <v>48.09</v>
      </c>
      <c r="AK376" s="122" t="n">
        <v>40.13</v>
      </c>
      <c r="AL376" s="123" t="n">
        <v>48.09</v>
      </c>
      <c r="AM376" s="123" t="n">
        <v>47.95</v>
      </c>
      <c r="AN376" s="123" t="n">
        <v>39.92</v>
      </c>
      <c r="BO376" s="130" t="n">
        <v>0.372</v>
      </c>
      <c r="BP376" s="117" t="n">
        <v>-79.3333333333333</v>
      </c>
      <c r="BR376" s="131" t="n">
        <v>1.85999999999998</v>
      </c>
      <c r="BS376" s="132" t="n">
        <v>-10.4</v>
      </c>
    </row>
    <row r="377" customFormat="false" ht="15" hidden="false" customHeight="false" outlineLevel="0" collapsed="false">
      <c r="E377" s="117" t="n">
        <v>64.883241643324</v>
      </c>
      <c r="F377" s="117" t="n">
        <v>207</v>
      </c>
      <c r="I377" s="0"/>
      <c r="J377" s="118" t="n">
        <v>1.86499999999998</v>
      </c>
      <c r="K377" s="119" t="n">
        <v>-21.9999999999786</v>
      </c>
      <c r="Q377" s="136" t="n">
        <v>46.8</v>
      </c>
      <c r="R377" s="122"/>
      <c r="S377" s="122"/>
      <c r="T377" s="122"/>
      <c r="U377" s="136" t="n">
        <v>65</v>
      </c>
      <c r="V377" s="119" t="n">
        <v>46.4</v>
      </c>
      <c r="W377" s="119" t="n">
        <v>38</v>
      </c>
      <c r="AH377" s="123" t="n">
        <v>46.5</v>
      </c>
      <c r="AI377" s="122" t="n">
        <v>50.77</v>
      </c>
      <c r="AJ377" s="122" t="n">
        <v>50.77</v>
      </c>
      <c r="AK377" s="122" t="n">
        <v>44.15</v>
      </c>
      <c r="AL377" s="123" t="n">
        <v>48.64</v>
      </c>
      <c r="AM377" s="123" t="n">
        <v>48.52</v>
      </c>
      <c r="AN377" s="123" t="n">
        <v>40.77</v>
      </c>
      <c r="BO377" s="130" t="n">
        <v>0.373</v>
      </c>
      <c r="BP377" s="117" t="n">
        <v>-70.6666666666667</v>
      </c>
      <c r="BR377" s="131" t="n">
        <v>1.86499999999998</v>
      </c>
      <c r="BS377" s="132" t="n">
        <v>-21.9999999999786</v>
      </c>
    </row>
    <row r="378" customFormat="false" ht="15" hidden="false" customHeight="false" outlineLevel="0" collapsed="false">
      <c r="E378" s="117" t="n">
        <v>64.9479848739496</v>
      </c>
      <c r="F378" s="117" t="n">
        <v>207</v>
      </c>
      <c r="I378" s="0"/>
      <c r="J378" s="118" t="n">
        <v>1.86999999999998</v>
      </c>
      <c r="K378" s="119" t="n">
        <v>-16.0000000001727</v>
      </c>
      <c r="Q378" s="136" t="n">
        <v>46.9</v>
      </c>
      <c r="R378" s="122"/>
      <c r="S378" s="122"/>
      <c r="T378" s="122"/>
      <c r="U378" s="136" t="n">
        <v>70</v>
      </c>
      <c r="V378" s="119" t="n">
        <v>46.5</v>
      </c>
      <c r="W378" s="119" t="n">
        <v>45</v>
      </c>
      <c r="AH378" s="123" t="n">
        <v>46.6</v>
      </c>
      <c r="AI378" s="122" t="n">
        <v>53.01</v>
      </c>
      <c r="AJ378" s="122" t="n">
        <v>53.01</v>
      </c>
      <c r="AK378" s="122" t="n">
        <v>47.52</v>
      </c>
      <c r="AL378" s="123" t="n">
        <v>49.22</v>
      </c>
      <c r="AM378" s="123" t="n">
        <v>49.11</v>
      </c>
      <c r="AN378" s="123" t="n">
        <v>41.65</v>
      </c>
      <c r="BO378" s="130" t="n">
        <v>0.374</v>
      </c>
      <c r="BP378" s="117" t="n">
        <v>-74</v>
      </c>
      <c r="BR378" s="131" t="n">
        <v>1.86999999999998</v>
      </c>
      <c r="BS378" s="132" t="n">
        <v>-16.0000000001727</v>
      </c>
    </row>
    <row r="379" customFormat="false" ht="15" hidden="false" customHeight="false" outlineLevel="0" collapsed="false">
      <c r="E379" s="117" t="n">
        <v>65.0127281045752</v>
      </c>
      <c r="F379" s="117" t="n">
        <v>207</v>
      </c>
      <c r="I379" s="0"/>
      <c r="J379" s="118" t="n">
        <v>1.87499999999998</v>
      </c>
      <c r="K379" s="119" t="n">
        <v>-17.6000000000396</v>
      </c>
      <c r="Q379" s="136" t="n">
        <v>47</v>
      </c>
      <c r="R379" s="122"/>
      <c r="S379" s="122"/>
      <c r="T379" s="122"/>
      <c r="U379" s="136" t="n">
        <v>80</v>
      </c>
      <c r="V379" s="119" t="n">
        <v>46.6</v>
      </c>
      <c r="W379" s="119" t="n">
        <v>55</v>
      </c>
      <c r="AH379" s="123" t="n">
        <v>46.7</v>
      </c>
      <c r="AI379" s="122" t="n">
        <v>54.7</v>
      </c>
      <c r="AJ379" s="122" t="n">
        <v>54.7</v>
      </c>
      <c r="AK379" s="122" t="n">
        <v>50.04</v>
      </c>
      <c r="AL379" s="123" t="n">
        <v>49.8</v>
      </c>
      <c r="AM379" s="123" t="n">
        <v>49.73</v>
      </c>
      <c r="AN379" s="123" t="n">
        <v>42.57</v>
      </c>
      <c r="BO379" s="130" t="n">
        <v>0.375</v>
      </c>
      <c r="BP379" s="117" t="n">
        <v>-64.6666666666667</v>
      </c>
      <c r="BR379" s="131" t="n">
        <v>1.87499999999998</v>
      </c>
      <c r="BS379" s="132" t="n">
        <v>-17.6000000000396</v>
      </c>
    </row>
    <row r="380" customFormat="false" ht="15" hidden="false" customHeight="false" outlineLevel="0" collapsed="false">
      <c r="E380" s="117" t="n">
        <v>65.0774713352007</v>
      </c>
      <c r="F380" s="117" t="n">
        <v>207</v>
      </c>
      <c r="I380" s="0"/>
      <c r="J380" s="118" t="n">
        <v>1.87999999999998</v>
      </c>
      <c r="K380" s="119" t="n">
        <v>-17.5999999999928</v>
      </c>
      <c r="Q380" s="136" t="n">
        <v>47.1</v>
      </c>
      <c r="R380" s="122"/>
      <c r="S380" s="122"/>
      <c r="T380" s="122"/>
      <c r="U380" s="136" t="n">
        <v>90</v>
      </c>
      <c r="V380" s="119" t="n">
        <v>46.7</v>
      </c>
      <c r="W380" s="119" t="n">
        <v>70</v>
      </c>
      <c r="AH380" s="123" t="n">
        <v>46.8</v>
      </c>
      <c r="AI380" s="122" t="n">
        <v>55.77</v>
      </c>
      <c r="AJ380" s="122" t="n">
        <v>55.77</v>
      </c>
      <c r="AK380" s="122" t="n">
        <v>51.66</v>
      </c>
      <c r="AL380" s="123" t="n">
        <v>50.38</v>
      </c>
      <c r="AM380" s="123" t="n">
        <v>50.37</v>
      </c>
      <c r="AN380" s="123" t="n">
        <v>43.51</v>
      </c>
      <c r="BO380" s="130" t="n">
        <v>0.376</v>
      </c>
      <c r="BP380" s="117" t="n">
        <v>-65.3333333333333</v>
      </c>
      <c r="BR380" s="131" t="n">
        <v>1.87999999999998</v>
      </c>
      <c r="BS380" s="132" t="n">
        <v>-17.5999999999928</v>
      </c>
    </row>
    <row r="381" customFormat="false" ht="15" hidden="false" customHeight="false" outlineLevel="0" collapsed="false">
      <c r="E381" s="117" t="n">
        <v>65.1422145658263</v>
      </c>
      <c r="F381" s="117" t="n">
        <v>207</v>
      </c>
      <c r="I381" s="0"/>
      <c r="J381" s="118" t="n">
        <v>1.88499999999998</v>
      </c>
      <c r="K381" s="119" t="n">
        <v>-7.60000000009413</v>
      </c>
      <c r="Q381" s="136" t="n">
        <v>47.2</v>
      </c>
      <c r="R381" s="122" t="n">
        <v>51.9</v>
      </c>
      <c r="S381" s="122" t="n">
        <v>96.4</v>
      </c>
      <c r="T381" s="122" t="n">
        <v>141.9</v>
      </c>
      <c r="U381" s="136" t="n">
        <v>96.4</v>
      </c>
      <c r="V381" s="119" t="n">
        <v>46.8</v>
      </c>
      <c r="W381" s="119" t="n">
        <v>96.90175</v>
      </c>
      <c r="AH381" s="123" t="n">
        <v>46.9</v>
      </c>
      <c r="AI381" s="122" t="n">
        <v>56.31</v>
      </c>
      <c r="AJ381" s="122" t="n">
        <v>56.31</v>
      </c>
      <c r="AK381" s="122" t="n">
        <v>52.47</v>
      </c>
      <c r="AL381" s="123" t="n">
        <v>50.96</v>
      </c>
      <c r="AM381" s="123" t="n">
        <v>51.02</v>
      </c>
      <c r="AN381" s="123" t="n">
        <v>44.49</v>
      </c>
      <c r="BO381" s="130" t="n">
        <v>0.377</v>
      </c>
      <c r="BP381" s="117" t="n">
        <v>-64.6666666666667</v>
      </c>
      <c r="BR381" s="131" t="n">
        <v>1.88499999999998</v>
      </c>
      <c r="BS381" s="132" t="n">
        <v>-7.60000000009413</v>
      </c>
    </row>
    <row r="382" customFormat="false" ht="15" hidden="false" customHeight="false" outlineLevel="0" collapsed="false">
      <c r="E382" s="117" t="n">
        <v>65.2069577964519</v>
      </c>
      <c r="F382" s="117" t="n">
        <v>207</v>
      </c>
      <c r="I382" s="0"/>
      <c r="J382" s="118" t="n">
        <v>1.88999999999998</v>
      </c>
      <c r="K382" s="119" t="n">
        <v>3.19999999998544</v>
      </c>
      <c r="Q382" s="136" t="n">
        <v>47.3</v>
      </c>
      <c r="R382" s="122" t="n">
        <v>70.3</v>
      </c>
      <c r="S382" s="122" t="n">
        <v>100.3</v>
      </c>
      <c r="T382" s="122" t="n">
        <v>140.5</v>
      </c>
      <c r="U382" s="136" t="n">
        <v>100.3</v>
      </c>
      <c r="V382" s="119" t="n">
        <v>46.9</v>
      </c>
      <c r="W382" s="119" t="n">
        <v>105.3735</v>
      </c>
      <c r="AH382" s="123" t="n">
        <v>47</v>
      </c>
      <c r="AI382" s="122" t="n">
        <v>56.49</v>
      </c>
      <c r="AJ382" s="122" t="n">
        <v>56.49</v>
      </c>
      <c r="AK382" s="122" t="n">
        <v>52.73</v>
      </c>
      <c r="AL382" s="123" t="n">
        <v>51.54</v>
      </c>
      <c r="AM382" s="123" t="n">
        <v>51.69</v>
      </c>
      <c r="AN382" s="123" t="n">
        <v>45.47</v>
      </c>
      <c r="BO382" s="130" t="n">
        <v>0.378</v>
      </c>
      <c r="BP382" s="117" t="n">
        <v>-64</v>
      </c>
      <c r="BR382" s="131" t="n">
        <v>1.88999999999998</v>
      </c>
      <c r="BS382" s="132" t="n">
        <v>3.19999999998544</v>
      </c>
    </row>
    <row r="383" customFormat="false" ht="15" hidden="false" customHeight="false" outlineLevel="0" collapsed="false">
      <c r="E383" s="117" t="n">
        <v>65.2717010270775</v>
      </c>
      <c r="F383" s="117" t="n">
        <v>207</v>
      </c>
      <c r="I383" s="0"/>
      <c r="J383" s="118" t="n">
        <v>1.89499999999998</v>
      </c>
      <c r="K383" s="119" t="n">
        <v>-5.60000000000002</v>
      </c>
      <c r="Q383" s="136" t="n">
        <v>47.4</v>
      </c>
      <c r="R383" s="122" t="n">
        <v>70.6</v>
      </c>
      <c r="S383" s="122" t="n">
        <v>106.3</v>
      </c>
      <c r="T383" s="122" t="n">
        <v>160.3</v>
      </c>
      <c r="U383" s="136" t="n">
        <v>106.3</v>
      </c>
      <c r="V383" s="119" t="n">
        <v>47</v>
      </c>
      <c r="W383" s="119" t="n">
        <v>115.4412</v>
      </c>
      <c r="AH383" s="123" t="n">
        <v>47.1</v>
      </c>
      <c r="AI383" s="122" t="n">
        <v>56.48</v>
      </c>
      <c r="AJ383" s="122" t="n">
        <v>56.48</v>
      </c>
      <c r="AK383" s="122" t="n">
        <v>52.72</v>
      </c>
      <c r="AL383" s="123" t="n">
        <v>52.11</v>
      </c>
      <c r="AM383" s="123" t="n">
        <v>52.35</v>
      </c>
      <c r="AN383" s="123" t="n">
        <v>46.46</v>
      </c>
      <c r="BO383" s="130" t="n">
        <v>0.379</v>
      </c>
      <c r="BP383" s="117" t="n">
        <v>-62.6666666666667</v>
      </c>
      <c r="BR383" s="131" t="n">
        <v>1.89499999999998</v>
      </c>
      <c r="BS383" s="132" t="n">
        <v>-5.60000000000002</v>
      </c>
    </row>
    <row r="384" customFormat="false" ht="15" hidden="false" customHeight="false" outlineLevel="0" collapsed="false">
      <c r="E384" s="117" t="n">
        <v>65.3364442577031</v>
      </c>
      <c r="F384" s="117" t="n">
        <v>207</v>
      </c>
      <c r="I384" s="0"/>
      <c r="J384" s="118" t="n">
        <v>1.89999999999998</v>
      </c>
      <c r="K384" s="119" t="n">
        <v>-11.1999999999853</v>
      </c>
      <c r="Q384" s="136" t="n">
        <v>47.5</v>
      </c>
      <c r="R384" s="122" t="n">
        <v>71</v>
      </c>
      <c r="S384" s="122" t="n">
        <v>106.8</v>
      </c>
      <c r="T384" s="122" t="n">
        <v>161.1</v>
      </c>
      <c r="U384" s="136" t="n">
        <v>106.8</v>
      </c>
      <c r="V384" s="119" t="n">
        <v>47.1</v>
      </c>
      <c r="W384" s="119" t="n">
        <v>116.05895</v>
      </c>
      <c r="AH384" s="123" t="n">
        <v>47.2</v>
      </c>
      <c r="AI384" s="122" t="n">
        <v>56.39</v>
      </c>
      <c r="AJ384" s="122" t="n">
        <v>56.39</v>
      </c>
      <c r="AK384" s="122" t="n">
        <v>52.59</v>
      </c>
      <c r="AL384" s="123" t="n">
        <v>52.66</v>
      </c>
      <c r="AM384" s="123" t="n">
        <v>53</v>
      </c>
      <c r="AN384" s="123" t="n">
        <v>47.43</v>
      </c>
      <c r="BO384" s="130" t="n">
        <v>0.38</v>
      </c>
      <c r="BP384" s="117" t="n">
        <v>-64</v>
      </c>
      <c r="BR384" s="131" t="n">
        <v>1.89999999999998</v>
      </c>
      <c r="BS384" s="132" t="n">
        <v>-11.1999999999853</v>
      </c>
    </row>
    <row r="385" customFormat="false" ht="15" hidden="false" customHeight="false" outlineLevel="0" collapsed="false">
      <c r="E385" s="117" t="n">
        <v>65.4011874883287</v>
      </c>
      <c r="F385" s="117" t="n">
        <v>207.1</v>
      </c>
      <c r="I385" s="0"/>
      <c r="J385" s="118" t="n">
        <v>1.90499999999998</v>
      </c>
      <c r="K385" s="119" t="n">
        <v>-36.8000000001335</v>
      </c>
      <c r="Q385" s="136" t="n">
        <v>47.6</v>
      </c>
      <c r="R385" s="122" t="n">
        <v>71.4</v>
      </c>
      <c r="S385" s="122" t="n">
        <v>107.4</v>
      </c>
      <c r="T385" s="122" t="n">
        <v>162</v>
      </c>
      <c r="U385" s="136" t="n">
        <v>107.4</v>
      </c>
      <c r="V385" s="119" t="n">
        <v>47.2</v>
      </c>
      <c r="W385" s="119" t="n">
        <v>116.67665</v>
      </c>
      <c r="AH385" s="123" t="n">
        <v>47.3</v>
      </c>
      <c r="AI385" s="122" t="n">
        <v>56.14</v>
      </c>
      <c r="AJ385" s="122" t="n">
        <v>56.14</v>
      </c>
      <c r="AK385" s="122" t="n">
        <v>52.21</v>
      </c>
      <c r="AL385" s="123" t="n">
        <v>53.17</v>
      </c>
      <c r="AM385" s="123" t="n">
        <v>53.62</v>
      </c>
      <c r="AN385" s="123" t="n">
        <v>48.35</v>
      </c>
      <c r="BO385" s="130" t="n">
        <v>0.381</v>
      </c>
      <c r="BP385" s="117" t="n">
        <v>-61.3333333333334</v>
      </c>
      <c r="BR385" s="131" t="n">
        <v>1.90499999999998</v>
      </c>
      <c r="BS385" s="132" t="n">
        <v>-36.8000000001335</v>
      </c>
    </row>
    <row r="386" customFormat="false" ht="15" hidden="false" customHeight="false" outlineLevel="0" collapsed="false">
      <c r="E386" s="117" t="n">
        <v>65.4659307189542</v>
      </c>
      <c r="F386" s="117" t="n">
        <v>207.1</v>
      </c>
      <c r="I386" s="0"/>
      <c r="J386" s="118" t="n">
        <v>1.90999999999998</v>
      </c>
      <c r="K386" s="119" t="n">
        <v>-55.9999999999776</v>
      </c>
      <c r="Q386" s="136" t="n">
        <v>47.7</v>
      </c>
      <c r="R386" s="122" t="n">
        <v>71.8</v>
      </c>
      <c r="S386" s="122" t="n">
        <v>108</v>
      </c>
      <c r="T386" s="122" t="n">
        <v>162.8</v>
      </c>
      <c r="U386" s="136" t="n">
        <v>108</v>
      </c>
      <c r="V386" s="119" t="n">
        <v>47.3</v>
      </c>
      <c r="W386" s="119" t="n">
        <v>117.2944</v>
      </c>
      <c r="AH386" s="123" t="n">
        <v>47.4</v>
      </c>
      <c r="AI386" s="122" t="n">
        <v>55.53</v>
      </c>
      <c r="AJ386" s="122" t="n">
        <v>55.53</v>
      </c>
      <c r="AK386" s="122" t="n">
        <v>51.29</v>
      </c>
      <c r="AL386" s="123" t="n">
        <v>53.64</v>
      </c>
      <c r="AM386" s="123" t="n">
        <v>54.19</v>
      </c>
      <c r="AN386" s="123" t="n">
        <v>49.19</v>
      </c>
      <c r="BO386" s="130" t="n">
        <v>0.382</v>
      </c>
      <c r="BP386" s="117" t="n">
        <v>-54.6666666666667</v>
      </c>
      <c r="BR386" s="131" t="n">
        <v>1.90999999999998</v>
      </c>
      <c r="BS386" s="132" t="n">
        <v>-55.9999999999776</v>
      </c>
    </row>
    <row r="387" customFormat="false" ht="15" hidden="false" customHeight="false" outlineLevel="0" collapsed="false">
      <c r="E387" s="117" t="n">
        <v>65.5306739495798</v>
      </c>
      <c r="F387" s="117" t="n">
        <v>207.1</v>
      </c>
      <c r="I387" s="0"/>
      <c r="J387" s="118" t="n">
        <v>1.91499999999998</v>
      </c>
      <c r="K387" s="119" t="n">
        <v>-68.3999999999174</v>
      </c>
      <c r="Q387" s="136" t="n">
        <v>47.8</v>
      </c>
      <c r="R387" s="122" t="n">
        <v>72.1</v>
      </c>
      <c r="S387" s="122" t="n">
        <v>108.5</v>
      </c>
      <c r="T387" s="122" t="n">
        <v>163.7</v>
      </c>
      <c r="U387" s="136" t="n">
        <v>108.5</v>
      </c>
      <c r="V387" s="119" t="n">
        <v>47.4</v>
      </c>
      <c r="W387" s="119" t="n">
        <v>117.9121</v>
      </c>
      <c r="AH387" s="123" t="n">
        <v>47.5</v>
      </c>
      <c r="AI387" s="122" t="n">
        <v>54.46</v>
      </c>
      <c r="AJ387" s="122" t="n">
        <v>54.46</v>
      </c>
      <c r="AK387" s="122" t="n">
        <v>49.69</v>
      </c>
      <c r="AL387" s="123" t="n">
        <v>54.05</v>
      </c>
      <c r="AM387" s="123" t="n">
        <v>54.68</v>
      </c>
      <c r="AN387" s="123" t="n">
        <v>49.92</v>
      </c>
      <c r="BO387" s="130" t="n">
        <v>0.383</v>
      </c>
      <c r="BP387" s="117" t="n">
        <v>-59.3333333333333</v>
      </c>
      <c r="BR387" s="131" t="n">
        <v>1.91499999999998</v>
      </c>
      <c r="BS387" s="132" t="n">
        <v>-68.3999999999174</v>
      </c>
    </row>
    <row r="388" customFormat="false" ht="15" hidden="false" customHeight="false" outlineLevel="0" collapsed="false">
      <c r="E388" s="117" t="n">
        <v>65.5954171802054</v>
      </c>
      <c r="F388" s="117" t="n">
        <v>207.1</v>
      </c>
      <c r="I388" s="0"/>
      <c r="J388" s="118" t="n">
        <v>1.91999999999998</v>
      </c>
      <c r="K388" s="119" t="n">
        <v>-40.0000000001284</v>
      </c>
      <c r="Q388" s="136" t="n">
        <v>47.9</v>
      </c>
      <c r="R388" s="122" t="n">
        <v>72.5</v>
      </c>
      <c r="S388" s="122" t="n">
        <v>109.1</v>
      </c>
      <c r="T388" s="122" t="n">
        <v>164.6</v>
      </c>
      <c r="U388" s="136" t="n">
        <v>109.1</v>
      </c>
      <c r="V388" s="119" t="n">
        <v>47.5</v>
      </c>
      <c r="W388" s="119" t="n">
        <v>118.53035</v>
      </c>
      <c r="AH388" s="123" t="n">
        <v>47.6</v>
      </c>
      <c r="AI388" s="122" t="n">
        <v>53.11</v>
      </c>
      <c r="AJ388" s="122" t="n">
        <v>53.11</v>
      </c>
      <c r="AK388" s="122" t="n">
        <v>47.67</v>
      </c>
      <c r="AL388" s="123" t="n">
        <v>54.39</v>
      </c>
      <c r="AM388" s="123" t="n">
        <v>55.07</v>
      </c>
      <c r="AN388" s="123" t="n">
        <v>50.51</v>
      </c>
      <c r="BO388" s="130" t="n">
        <v>0.384</v>
      </c>
      <c r="BP388" s="117" t="n">
        <v>-56.6666666666667</v>
      </c>
      <c r="BR388" s="131" t="n">
        <v>1.91999999999998</v>
      </c>
      <c r="BS388" s="132" t="n">
        <v>-40.0000000001284</v>
      </c>
    </row>
    <row r="389" customFormat="false" ht="15" hidden="false" customHeight="false" outlineLevel="0" collapsed="false">
      <c r="E389" s="117" t="n">
        <v>65.660160410831</v>
      </c>
      <c r="F389" s="117" t="n">
        <v>205.2</v>
      </c>
      <c r="I389" s="0"/>
      <c r="J389" s="118" t="n">
        <v>1.92499999999998</v>
      </c>
      <c r="K389" s="119" t="n">
        <v>-39.9999999999392</v>
      </c>
      <c r="Q389" s="136" t="n">
        <v>48</v>
      </c>
      <c r="R389" s="122" t="n">
        <v>72.9</v>
      </c>
      <c r="S389" s="122" t="n">
        <v>109.7</v>
      </c>
      <c r="T389" s="122" t="n">
        <v>165.4</v>
      </c>
      <c r="U389" s="136" t="n">
        <v>109.7</v>
      </c>
      <c r="V389" s="119" t="n">
        <v>47.6</v>
      </c>
      <c r="W389" s="119" t="n">
        <v>119.14805</v>
      </c>
      <c r="AH389" s="123" t="n">
        <v>47.7</v>
      </c>
      <c r="AI389" s="122" t="n">
        <v>52.01</v>
      </c>
      <c r="AJ389" s="122" t="n">
        <v>52.01</v>
      </c>
      <c r="AK389" s="122" t="n">
        <v>46.01</v>
      </c>
      <c r="AL389" s="123" t="n">
        <v>54.63</v>
      </c>
      <c r="AM389" s="123" t="n">
        <v>55.36</v>
      </c>
      <c r="AN389" s="123" t="n">
        <v>50.93</v>
      </c>
      <c r="BO389" s="130" t="n">
        <v>0.385</v>
      </c>
      <c r="BP389" s="117" t="n">
        <v>-60.6666666666666</v>
      </c>
      <c r="BR389" s="131" t="n">
        <v>1.92499999999998</v>
      </c>
      <c r="BS389" s="132" t="n">
        <v>-39.9999999999392</v>
      </c>
    </row>
    <row r="390" customFormat="false" ht="15" hidden="false" customHeight="false" outlineLevel="0" collapsed="false">
      <c r="E390" s="117" t="n">
        <v>65.7250779323427</v>
      </c>
      <c r="F390" s="117" t="n">
        <v>201.4</v>
      </c>
      <c r="I390" s="0"/>
      <c r="J390" s="118" t="n">
        <v>1.92999999999998</v>
      </c>
      <c r="K390" s="119" t="n">
        <v>-16.8000000001841</v>
      </c>
      <c r="Q390" s="136" t="n">
        <v>48.1</v>
      </c>
      <c r="R390" s="122" t="n">
        <v>73.3</v>
      </c>
      <c r="S390" s="122" t="n">
        <v>110.2</v>
      </c>
      <c r="T390" s="122" t="n">
        <v>166.3</v>
      </c>
      <c r="U390" s="136" t="n">
        <v>110.2</v>
      </c>
      <c r="V390" s="119" t="n">
        <v>47.7</v>
      </c>
      <c r="W390" s="119" t="n">
        <v>119.76575</v>
      </c>
      <c r="AH390" s="123" t="n">
        <v>47.8</v>
      </c>
      <c r="AI390" s="122" t="n">
        <v>51.96</v>
      </c>
      <c r="AJ390" s="122" t="n">
        <v>51.96</v>
      </c>
      <c r="AK390" s="122" t="n">
        <v>45.94</v>
      </c>
      <c r="AL390" s="123" t="n">
        <v>54.79</v>
      </c>
      <c r="AM390" s="123" t="n">
        <v>55.52</v>
      </c>
      <c r="AN390" s="123" t="n">
        <v>51.17</v>
      </c>
      <c r="BO390" s="130" t="n">
        <v>0.386</v>
      </c>
      <c r="BP390" s="117" t="n">
        <v>-52.6666666666666</v>
      </c>
      <c r="BR390" s="131" t="n">
        <v>1.92999999999998</v>
      </c>
      <c r="BS390" s="132" t="n">
        <v>-16.8000000001841</v>
      </c>
    </row>
    <row r="391" customFormat="false" ht="15" hidden="false" customHeight="false" outlineLevel="0" collapsed="false">
      <c r="E391" s="117" t="n">
        <v>65.7901269364527</v>
      </c>
      <c r="F391" s="117" t="n">
        <v>197.6</v>
      </c>
      <c r="I391" s="0"/>
      <c r="J391" s="118" t="n">
        <v>1.93499999999998</v>
      </c>
      <c r="K391" s="119" t="n">
        <v>-11.999999999915</v>
      </c>
      <c r="Q391" s="136" t="n">
        <v>48.2</v>
      </c>
      <c r="R391" s="122" t="n">
        <v>73.6</v>
      </c>
      <c r="S391" s="122" t="n">
        <v>110.8</v>
      </c>
      <c r="T391" s="122" t="n">
        <v>167.1</v>
      </c>
      <c r="U391" s="136" t="n">
        <v>110.8</v>
      </c>
      <c r="V391" s="119" t="n">
        <v>47.8</v>
      </c>
      <c r="W391" s="119" t="n">
        <v>120.3835</v>
      </c>
      <c r="AH391" s="123" t="n">
        <v>47.9</v>
      </c>
      <c r="AI391" s="122" t="n">
        <v>53.61</v>
      </c>
      <c r="AJ391" s="122" t="n">
        <v>53.61</v>
      </c>
      <c r="AK391" s="122" t="n">
        <v>48.42</v>
      </c>
      <c r="AL391" s="123" t="n">
        <v>54.85</v>
      </c>
      <c r="AM391" s="123" t="n">
        <v>55.57</v>
      </c>
      <c r="AN391" s="123" t="n">
        <v>51.24</v>
      </c>
      <c r="BO391" s="130" t="n">
        <v>0.387</v>
      </c>
      <c r="BP391" s="117" t="n">
        <v>-50.6666666666667</v>
      </c>
      <c r="BR391" s="131" t="n">
        <v>1.93499999999998</v>
      </c>
      <c r="BS391" s="132" t="n">
        <v>-11.999999999915</v>
      </c>
    </row>
    <row r="392" customFormat="false" ht="15" hidden="false" customHeight="false" outlineLevel="0" collapsed="false">
      <c r="E392" s="117" t="n">
        <v>65.8551759405628</v>
      </c>
      <c r="F392" s="117" t="n">
        <v>193.8</v>
      </c>
      <c r="I392" s="0"/>
      <c r="J392" s="118" t="n">
        <v>1.93999999999998</v>
      </c>
      <c r="K392" s="119" t="n">
        <v>-14.1333333332765</v>
      </c>
      <c r="Q392" s="136" t="n">
        <v>48.3</v>
      </c>
      <c r="R392" s="122" t="n">
        <v>74</v>
      </c>
      <c r="S392" s="122" t="n">
        <v>101.8</v>
      </c>
      <c r="T392" s="122" t="n">
        <v>133</v>
      </c>
      <c r="U392" s="136" t="n">
        <v>101.8</v>
      </c>
      <c r="V392" s="119" t="n">
        <v>47.9</v>
      </c>
      <c r="W392" s="119" t="n">
        <v>103.5257</v>
      </c>
      <c r="AH392" s="123" t="n">
        <v>48</v>
      </c>
      <c r="AI392" s="122" t="n">
        <v>56.91</v>
      </c>
      <c r="AJ392" s="122" t="n">
        <v>56.91</v>
      </c>
      <c r="AK392" s="122" t="n">
        <v>53.37</v>
      </c>
      <c r="AL392" s="123" t="n">
        <v>54.81</v>
      </c>
      <c r="AM392" s="123" t="n">
        <v>55.5</v>
      </c>
      <c r="AN392" s="123" t="n">
        <v>51.14</v>
      </c>
      <c r="BO392" s="130" t="n">
        <v>0.388</v>
      </c>
      <c r="BP392" s="117" t="n">
        <v>-46</v>
      </c>
      <c r="BR392" s="131" t="n">
        <v>1.93999999999998</v>
      </c>
      <c r="BS392" s="132" t="n">
        <v>-14.1333333332765</v>
      </c>
    </row>
    <row r="393" customFormat="false" ht="15" hidden="false" customHeight="false" outlineLevel="0" collapsed="false">
      <c r="E393" s="117" t="n">
        <v>65.9202249446728</v>
      </c>
      <c r="F393" s="117" t="n">
        <v>190</v>
      </c>
      <c r="I393" s="0"/>
      <c r="J393" s="118" t="n">
        <v>1.94499999999998</v>
      </c>
      <c r="K393" s="119" t="n">
        <v>-11.6000000000389</v>
      </c>
      <c r="Q393" s="136" t="n">
        <v>48.4</v>
      </c>
      <c r="R393" s="122" t="n">
        <v>75.8</v>
      </c>
      <c r="S393" s="122" t="n">
        <v>103.9</v>
      </c>
      <c r="T393" s="122" t="n">
        <v>132.9</v>
      </c>
      <c r="U393" s="136" t="n">
        <v>103.9</v>
      </c>
      <c r="V393" s="119" t="n">
        <v>48</v>
      </c>
      <c r="W393" s="119" t="n">
        <v>104.3703</v>
      </c>
      <c r="AH393" s="123" t="n">
        <v>48.1</v>
      </c>
      <c r="AI393" s="122" t="n">
        <v>61</v>
      </c>
      <c r="AJ393" s="122" t="n">
        <v>61</v>
      </c>
      <c r="AK393" s="122" t="n">
        <v>59.51</v>
      </c>
      <c r="AL393" s="123" t="n">
        <v>54.69</v>
      </c>
      <c r="AM393" s="123" t="n">
        <v>55.33</v>
      </c>
      <c r="AN393" s="123" t="n">
        <v>50.88</v>
      </c>
      <c r="BO393" s="130" t="n">
        <v>0.389</v>
      </c>
      <c r="BP393" s="117" t="n">
        <v>-44</v>
      </c>
      <c r="BR393" s="131" t="n">
        <v>1.94499999999998</v>
      </c>
      <c r="BS393" s="132" t="n">
        <v>-11.6000000000389</v>
      </c>
    </row>
    <row r="394" customFormat="false" ht="15" hidden="false" customHeight="false" outlineLevel="0" collapsed="false">
      <c r="E394" s="117" t="n">
        <v>66.0112935504268</v>
      </c>
      <c r="F394" s="117" t="n">
        <v>187.467</v>
      </c>
      <c r="I394" s="0"/>
      <c r="J394" s="118" t="n">
        <v>1.94999999999998</v>
      </c>
      <c r="K394" s="119" t="n">
        <v>-12.7999999999687</v>
      </c>
      <c r="Q394" s="136" t="n">
        <v>48.5</v>
      </c>
      <c r="R394" s="122" t="n">
        <v>90.4</v>
      </c>
      <c r="S394" s="122" t="n">
        <v>109.3</v>
      </c>
      <c r="T394" s="122" t="n">
        <v>132.8</v>
      </c>
      <c r="U394" s="136" t="n">
        <v>109.3</v>
      </c>
      <c r="V394" s="119" t="n">
        <v>48.1</v>
      </c>
      <c r="W394" s="119" t="n">
        <v>111.58635</v>
      </c>
      <c r="AH394" s="123" t="n">
        <v>48.2</v>
      </c>
      <c r="AI394" s="122" t="n">
        <v>64.39</v>
      </c>
      <c r="AJ394" s="122" t="n">
        <v>64.58</v>
      </c>
      <c r="AK394" s="122" t="n">
        <v>64.39</v>
      </c>
      <c r="AL394" s="123" t="n">
        <v>54.49</v>
      </c>
      <c r="AM394" s="123" t="n">
        <v>55.08</v>
      </c>
      <c r="AN394" s="123" t="n">
        <v>50.51</v>
      </c>
      <c r="BO394" s="130" t="n">
        <v>0.39</v>
      </c>
      <c r="BP394" s="117" t="n">
        <v>-48.6666666666667</v>
      </c>
      <c r="BR394" s="131" t="n">
        <v>1.94999999999998</v>
      </c>
      <c r="BS394" s="132" t="n">
        <v>-12.7999999999687</v>
      </c>
    </row>
    <row r="395" customFormat="false" ht="15" hidden="false" customHeight="false" outlineLevel="0" collapsed="false">
      <c r="E395" s="117" t="n">
        <v>66.1023621561809</v>
      </c>
      <c r="F395" s="117" t="n">
        <v>186.2</v>
      </c>
      <c r="I395" s="0"/>
      <c r="J395" s="118" t="n">
        <v>1.95499999999998</v>
      </c>
      <c r="K395" s="119" t="n">
        <v>-43.9999999999447</v>
      </c>
      <c r="Q395" s="136" t="n">
        <v>48.6</v>
      </c>
      <c r="R395" s="122" t="n">
        <v>90.3</v>
      </c>
      <c r="S395" s="122" t="n">
        <v>108.5</v>
      </c>
      <c r="T395" s="122" t="n">
        <v>132.7</v>
      </c>
      <c r="U395" s="136" t="n">
        <v>108.5</v>
      </c>
      <c r="V395" s="119" t="n">
        <v>48.2</v>
      </c>
      <c r="W395" s="119" t="n">
        <v>111.5281</v>
      </c>
      <c r="AH395" s="123" t="n">
        <v>48.3</v>
      </c>
      <c r="AI395" s="122" t="n">
        <v>65.65</v>
      </c>
      <c r="AJ395" s="122" t="n">
        <v>66.47</v>
      </c>
      <c r="AK395" s="122" t="n">
        <v>65.65</v>
      </c>
      <c r="AL395" s="123" t="n">
        <v>54.22</v>
      </c>
      <c r="AM395" s="123" t="n">
        <v>54.76</v>
      </c>
      <c r="AN395" s="123" t="n">
        <v>50.03</v>
      </c>
      <c r="BO395" s="130" t="n">
        <v>0.391</v>
      </c>
      <c r="BP395" s="117" t="n">
        <v>-51.3333333333333</v>
      </c>
      <c r="BR395" s="131" t="n">
        <v>1.95499999999998</v>
      </c>
      <c r="BS395" s="132" t="n">
        <v>-43.9999999999447</v>
      </c>
    </row>
    <row r="396" customFormat="false" ht="15" hidden="false" customHeight="false" outlineLevel="0" collapsed="false">
      <c r="E396" s="117" t="n">
        <v>66.1934307619349</v>
      </c>
      <c r="F396" s="117" t="n">
        <v>186.3</v>
      </c>
      <c r="I396" s="0"/>
      <c r="J396" s="118" t="n">
        <v>1.95999999999998</v>
      </c>
      <c r="K396" s="119" t="n">
        <v>-37.1999999999761</v>
      </c>
      <c r="Q396" s="136" t="n">
        <v>48.7</v>
      </c>
      <c r="R396" s="122" t="n">
        <v>90.3</v>
      </c>
      <c r="S396" s="122" t="n">
        <v>130.4</v>
      </c>
      <c r="T396" s="122" t="n">
        <v>180.8</v>
      </c>
      <c r="U396" s="136" t="n">
        <v>130.4</v>
      </c>
      <c r="V396" s="119" t="n">
        <v>48.3</v>
      </c>
      <c r="W396" s="119" t="n">
        <v>135.5884</v>
      </c>
      <c r="AH396" s="123" t="n">
        <v>48.4</v>
      </c>
      <c r="AI396" s="122" t="n">
        <v>64.37</v>
      </c>
      <c r="AJ396" s="122" t="n">
        <v>64.55</v>
      </c>
      <c r="AK396" s="122" t="n">
        <v>64.37</v>
      </c>
      <c r="AL396" s="123" t="n">
        <v>53.89</v>
      </c>
      <c r="AM396" s="123" t="n">
        <v>54.39</v>
      </c>
      <c r="AN396" s="123" t="n">
        <v>49.46</v>
      </c>
      <c r="BO396" s="130" t="n">
        <v>0.392</v>
      </c>
      <c r="BP396" s="117" t="n">
        <v>-49.3333333333334</v>
      </c>
      <c r="BR396" s="131" t="n">
        <v>1.95999999999998</v>
      </c>
      <c r="BS396" s="132" t="n">
        <v>-37.1999999999761</v>
      </c>
    </row>
    <row r="397" customFormat="false" ht="15" hidden="false" customHeight="false" outlineLevel="0" collapsed="false">
      <c r="E397" s="117" t="n">
        <v>66.2844993676889</v>
      </c>
      <c r="F397" s="117" t="n">
        <v>188.2</v>
      </c>
      <c r="I397" s="0"/>
      <c r="J397" s="118" t="n">
        <v>1.96499999999998</v>
      </c>
      <c r="K397" s="119" t="n">
        <v>-31.5999999999762</v>
      </c>
      <c r="Q397" s="136" t="n">
        <v>48.8</v>
      </c>
      <c r="R397" s="122" t="n">
        <v>90.3</v>
      </c>
      <c r="S397" s="122" t="n">
        <v>130.4</v>
      </c>
      <c r="T397" s="122" t="n">
        <v>180.9</v>
      </c>
      <c r="U397" s="136" t="n">
        <v>130.4</v>
      </c>
      <c r="V397" s="119" t="n">
        <v>48.4</v>
      </c>
      <c r="W397" s="119" t="n">
        <v>135.58965</v>
      </c>
      <c r="AH397" s="123" t="n">
        <v>48.5</v>
      </c>
      <c r="AI397" s="122" t="n">
        <v>61.29</v>
      </c>
      <c r="AJ397" s="122" t="n">
        <v>61.29</v>
      </c>
      <c r="AK397" s="122" t="n">
        <v>59.93</v>
      </c>
      <c r="AL397" s="123" t="n">
        <v>53.52</v>
      </c>
      <c r="AM397" s="123" t="n">
        <v>53.97</v>
      </c>
      <c r="AN397" s="123" t="n">
        <v>48.84</v>
      </c>
      <c r="BO397" s="130" t="n">
        <v>0.393</v>
      </c>
      <c r="BP397" s="117" t="n">
        <v>-42</v>
      </c>
      <c r="BR397" s="131" t="n">
        <v>1.96499999999998</v>
      </c>
      <c r="BS397" s="132" t="n">
        <v>-31.5999999999762</v>
      </c>
    </row>
    <row r="398" customFormat="false" ht="15" hidden="false" customHeight="false" outlineLevel="0" collapsed="false">
      <c r="E398" s="117" t="n">
        <v>66.3755679734429</v>
      </c>
      <c r="F398" s="117" t="n">
        <v>188.2</v>
      </c>
      <c r="I398" s="0"/>
      <c r="J398" s="118" t="n">
        <v>1.96999999999998</v>
      </c>
      <c r="K398" s="119" t="n">
        <v>-14.4</v>
      </c>
      <c r="Q398" s="136" t="n">
        <v>48.9</v>
      </c>
      <c r="R398" s="122"/>
      <c r="S398" s="122"/>
      <c r="T398" s="122"/>
      <c r="U398" s="136" t="n">
        <v>115</v>
      </c>
      <c r="V398" s="119" t="n">
        <v>48.5</v>
      </c>
      <c r="W398" s="119" t="n">
        <v>110</v>
      </c>
      <c r="AH398" s="123" t="n">
        <v>48.6</v>
      </c>
      <c r="AI398" s="122" t="n">
        <v>57.79</v>
      </c>
      <c r="AJ398" s="122" t="n">
        <v>57.79</v>
      </c>
      <c r="AK398" s="122" t="n">
        <v>54.69</v>
      </c>
      <c r="AL398" s="123" t="n">
        <v>53.11</v>
      </c>
      <c r="AM398" s="123" t="n">
        <v>53.52</v>
      </c>
      <c r="AN398" s="123" t="n">
        <v>48.17</v>
      </c>
      <c r="BO398" s="130" t="n">
        <v>0.394</v>
      </c>
      <c r="BP398" s="117" t="n">
        <v>-46</v>
      </c>
      <c r="BR398" s="131" t="n">
        <v>1.96999999999998</v>
      </c>
      <c r="BS398" s="132" t="n">
        <v>-14.4</v>
      </c>
    </row>
    <row r="399" customFormat="false" ht="15" hidden="false" customHeight="false" outlineLevel="0" collapsed="false">
      <c r="E399" s="117" t="n">
        <v>66.4211022763199</v>
      </c>
      <c r="F399" s="117" t="n">
        <v>190.1</v>
      </c>
      <c r="I399" s="0"/>
      <c r="J399" s="118" t="n">
        <v>1.97499999999998</v>
      </c>
      <c r="K399" s="119" t="n">
        <v>-3.19999999988685</v>
      </c>
      <c r="Q399" s="136" t="n">
        <v>49</v>
      </c>
      <c r="R399" s="122"/>
      <c r="S399" s="122"/>
      <c r="T399" s="122"/>
      <c r="U399" s="136" t="n">
        <v>100</v>
      </c>
      <c r="V399" s="119" t="n">
        <v>48.6</v>
      </c>
      <c r="W399" s="119" t="n">
        <v>70</v>
      </c>
      <c r="AH399" s="123" t="n">
        <v>48.7</v>
      </c>
      <c r="AI399" s="122" t="n">
        <v>55.22</v>
      </c>
      <c r="AJ399" s="122" t="n">
        <v>55.22</v>
      </c>
      <c r="AK399" s="122" t="n">
        <v>50.83</v>
      </c>
      <c r="AL399" s="123" t="n">
        <v>52.68</v>
      </c>
      <c r="AM399" s="123" t="n">
        <v>53.05</v>
      </c>
      <c r="AN399" s="123" t="n">
        <v>47.46</v>
      </c>
      <c r="BO399" s="130" t="n">
        <v>0.395</v>
      </c>
      <c r="BP399" s="117" t="n">
        <v>-35.3333333333333</v>
      </c>
      <c r="BR399" s="131" t="n">
        <v>1.97499999999998</v>
      </c>
      <c r="BS399" s="132" t="n">
        <v>-3.19999999988685</v>
      </c>
    </row>
    <row r="400" customFormat="false" ht="15" hidden="false" customHeight="false" outlineLevel="0" collapsed="false">
      <c r="E400" s="117" t="n">
        <v>66.466636579197</v>
      </c>
      <c r="F400" s="117" t="n">
        <v>192</v>
      </c>
      <c r="I400" s="0"/>
      <c r="J400" s="118" t="n">
        <v>1.97999999999998</v>
      </c>
      <c r="K400" s="119" t="n">
        <v>5.60000000001626</v>
      </c>
      <c r="Q400" s="136" t="n">
        <v>49.1</v>
      </c>
      <c r="R400" s="122"/>
      <c r="S400" s="122"/>
      <c r="T400" s="122"/>
      <c r="U400" s="136" t="n">
        <v>94</v>
      </c>
      <c r="V400" s="119" t="n">
        <v>48.7</v>
      </c>
      <c r="W400" s="119" t="n">
        <v>62</v>
      </c>
      <c r="AH400" s="123" t="n">
        <v>48.8</v>
      </c>
      <c r="AI400" s="122" t="n">
        <v>54.17</v>
      </c>
      <c r="AJ400" s="122" t="n">
        <v>54.17</v>
      </c>
      <c r="AK400" s="122" t="n">
        <v>49.25</v>
      </c>
      <c r="AL400" s="123" t="n">
        <v>52.24</v>
      </c>
      <c r="AM400" s="123" t="n">
        <v>52.56</v>
      </c>
      <c r="AN400" s="123" t="n">
        <v>46.72</v>
      </c>
      <c r="BO400" s="130" t="n">
        <v>0.396</v>
      </c>
      <c r="BP400" s="117" t="n">
        <v>-32.6666666666667</v>
      </c>
      <c r="BR400" s="131" t="n">
        <v>1.97999999999998</v>
      </c>
      <c r="BS400" s="132" t="n">
        <v>5.60000000001626</v>
      </c>
    </row>
    <row r="401" customFormat="false" ht="15" hidden="false" customHeight="false" outlineLevel="0" collapsed="false">
      <c r="E401" s="117" t="n">
        <v>66.512170882074</v>
      </c>
      <c r="F401" s="117" t="n">
        <v>194.85</v>
      </c>
      <c r="I401" s="0"/>
      <c r="J401" s="118" t="n">
        <v>1.98499999999998</v>
      </c>
      <c r="K401" s="119" t="n">
        <v>-42.3999999990195</v>
      </c>
      <c r="Q401" s="136" t="n">
        <v>49.2</v>
      </c>
      <c r="R401" s="122"/>
      <c r="S401" s="122"/>
      <c r="T401" s="122"/>
      <c r="U401" s="136" t="n">
        <v>94</v>
      </c>
      <c r="V401" s="119" t="n">
        <v>48.8</v>
      </c>
      <c r="W401" s="119" t="n">
        <v>62</v>
      </c>
      <c r="AH401" s="123" t="n">
        <v>48.9</v>
      </c>
      <c r="AI401" s="122" t="n">
        <v>54.29</v>
      </c>
      <c r="AJ401" s="122" t="n">
        <v>54.29</v>
      </c>
      <c r="AK401" s="122" t="n">
        <v>49.43</v>
      </c>
      <c r="AL401" s="123" t="n">
        <v>51.79</v>
      </c>
      <c r="AM401" s="123" t="n">
        <v>52.05</v>
      </c>
      <c r="AN401" s="123" t="n">
        <v>45.96</v>
      </c>
      <c r="BO401" s="130" t="n">
        <v>0.397</v>
      </c>
      <c r="BP401" s="117" t="n">
        <v>-16</v>
      </c>
      <c r="BR401" s="131" t="n">
        <v>1.98499999999998</v>
      </c>
      <c r="BS401" s="132" t="n">
        <v>-42.3999999990195</v>
      </c>
    </row>
    <row r="402" customFormat="false" ht="15" hidden="false" customHeight="false" outlineLevel="0" collapsed="false">
      <c r="E402" s="117" t="n">
        <v>66.557705184951</v>
      </c>
      <c r="F402" s="117" t="n">
        <v>195.8</v>
      </c>
      <c r="I402" s="0"/>
      <c r="J402" s="118" t="n">
        <v>1.98999999999998</v>
      </c>
      <c r="K402" s="119" t="n">
        <v>-28.0000000001417</v>
      </c>
      <c r="Q402" s="136" t="n">
        <v>49.3</v>
      </c>
      <c r="R402" s="122"/>
      <c r="S402" s="122"/>
      <c r="T402" s="122"/>
      <c r="U402" s="136" t="n">
        <v>100</v>
      </c>
      <c r="V402" s="119" t="n">
        <v>48.9</v>
      </c>
      <c r="W402" s="119" t="n">
        <v>70</v>
      </c>
      <c r="AH402" s="123" t="n">
        <v>49</v>
      </c>
      <c r="AI402" s="122" t="n">
        <v>54.57</v>
      </c>
      <c r="AJ402" s="122" t="n">
        <v>54.57</v>
      </c>
      <c r="AK402" s="122" t="n">
        <v>49.85</v>
      </c>
      <c r="AL402" s="123" t="n">
        <v>51.34</v>
      </c>
      <c r="AM402" s="123" t="n">
        <v>51.54</v>
      </c>
      <c r="AN402" s="123" t="n">
        <v>45.2</v>
      </c>
      <c r="BO402" s="130" t="n">
        <v>0.398</v>
      </c>
      <c r="BP402" s="117" t="n">
        <v>-20.6666666666667</v>
      </c>
      <c r="BR402" s="131" t="n">
        <v>1.98999999999998</v>
      </c>
      <c r="BS402" s="132" t="n">
        <v>-28.0000000001417</v>
      </c>
    </row>
    <row r="403" customFormat="false" ht="15" hidden="false" customHeight="false" outlineLevel="0" collapsed="false">
      <c r="E403" s="117" t="n">
        <v>66.603239487828</v>
      </c>
      <c r="F403" s="117" t="n">
        <v>195.8</v>
      </c>
      <c r="I403" s="0"/>
      <c r="J403" s="118" t="n">
        <v>1.99499999999998</v>
      </c>
      <c r="K403" s="119" t="n">
        <v>-29.3333333333114</v>
      </c>
      <c r="Q403" s="136" t="n">
        <v>49.4</v>
      </c>
      <c r="R403" s="122"/>
      <c r="S403" s="122"/>
      <c r="T403" s="122"/>
      <c r="U403" s="136" t="n">
        <v>114</v>
      </c>
      <c r="V403" s="119" t="n">
        <v>49</v>
      </c>
      <c r="W403" s="119" t="n">
        <v>100</v>
      </c>
      <c r="AH403" s="123" t="n">
        <v>49.1</v>
      </c>
      <c r="AI403" s="122" t="n">
        <v>53.92</v>
      </c>
      <c r="AJ403" s="122" t="n">
        <v>53.92</v>
      </c>
      <c r="AK403" s="122" t="n">
        <v>48.89</v>
      </c>
      <c r="AL403" s="123" t="n">
        <v>50.89</v>
      </c>
      <c r="AM403" s="123" t="n">
        <v>51.02</v>
      </c>
      <c r="AN403" s="123" t="n">
        <v>44.42</v>
      </c>
      <c r="BO403" s="130" t="n">
        <v>0.399</v>
      </c>
      <c r="BP403" s="117" t="n">
        <v>-16.6666666666667</v>
      </c>
      <c r="BR403" s="131" t="n">
        <v>1.99499999999998</v>
      </c>
      <c r="BS403" s="132" t="n">
        <v>-29.3333333333114</v>
      </c>
    </row>
    <row r="404" customFormat="false" ht="15" hidden="false" customHeight="false" outlineLevel="0" collapsed="false">
      <c r="E404" s="117" t="n">
        <v>66.648773790705</v>
      </c>
      <c r="F404" s="117" t="n">
        <v>192</v>
      </c>
      <c r="I404" s="0"/>
      <c r="J404" s="118" t="n">
        <v>1.99999999999998</v>
      </c>
      <c r="K404" s="119" t="n">
        <v>-28.2666666667273</v>
      </c>
      <c r="Q404" s="136" t="n">
        <v>49.5</v>
      </c>
      <c r="R404" s="122" t="n">
        <v>76.8</v>
      </c>
      <c r="S404" s="122" t="n">
        <v>115.4</v>
      </c>
      <c r="T404" s="122" t="n">
        <v>162.5</v>
      </c>
      <c r="U404" s="136" t="n">
        <v>115.4</v>
      </c>
      <c r="V404" s="119" t="n">
        <v>49.1</v>
      </c>
      <c r="W404" s="119" t="n">
        <v>119.67395</v>
      </c>
      <c r="AH404" s="123" t="n">
        <v>49.2</v>
      </c>
      <c r="AI404" s="122" t="n">
        <v>51.76</v>
      </c>
      <c r="AJ404" s="122" t="n">
        <v>51.76</v>
      </c>
      <c r="AK404" s="122" t="n">
        <v>45.64</v>
      </c>
      <c r="AL404" s="123" t="n">
        <v>50.44</v>
      </c>
      <c r="AM404" s="123" t="n">
        <v>50.49</v>
      </c>
      <c r="AN404" s="123" t="n">
        <v>43.65</v>
      </c>
      <c r="BO404" s="130" t="n">
        <v>0.4</v>
      </c>
      <c r="BP404" s="117" t="n">
        <v>-5.99999999999999</v>
      </c>
      <c r="BR404" s="131" t="n">
        <v>1.99999999999998</v>
      </c>
      <c r="BS404" s="132" t="n">
        <v>-28.2666666667273</v>
      </c>
    </row>
    <row r="405" customFormat="false" ht="15" hidden="false" customHeight="false" outlineLevel="0" collapsed="false">
      <c r="E405" s="117" t="n">
        <v>66.694308093582</v>
      </c>
      <c r="F405" s="117" t="n">
        <v>154.033</v>
      </c>
      <c r="I405" s="0"/>
      <c r="J405" s="118" t="n">
        <v>2.00499999999998</v>
      </c>
      <c r="K405" s="119" t="n">
        <v>-34.3999999999183</v>
      </c>
      <c r="Q405" s="136" t="n">
        <v>49.6</v>
      </c>
      <c r="R405" s="122" t="n">
        <v>76.8</v>
      </c>
      <c r="S405" s="122" t="n">
        <v>101.3</v>
      </c>
      <c r="T405" s="122" t="n">
        <v>124.3</v>
      </c>
      <c r="U405" s="136" t="n">
        <v>101.3</v>
      </c>
      <c r="V405" s="119" t="n">
        <v>49.2</v>
      </c>
      <c r="W405" s="119" t="n">
        <v>100.55725</v>
      </c>
      <c r="AH405" s="123" t="n">
        <v>49.3</v>
      </c>
      <c r="AI405" s="122" t="n">
        <v>48.34</v>
      </c>
      <c r="AJ405" s="122" t="n">
        <v>48.34</v>
      </c>
      <c r="AK405" s="122" t="n">
        <v>40.51</v>
      </c>
      <c r="AL405" s="123" t="n">
        <v>50.01</v>
      </c>
      <c r="AM405" s="123" t="n">
        <v>49.97</v>
      </c>
      <c r="AN405" s="123" t="n">
        <v>42.87</v>
      </c>
      <c r="BO405" s="130" t="n">
        <v>0.401</v>
      </c>
      <c r="BP405" s="117" t="n">
        <v>1.99999999999999</v>
      </c>
      <c r="BR405" s="131" t="n">
        <v>2.00499999999998</v>
      </c>
      <c r="BS405" s="132" t="n">
        <v>-34.3999999999183</v>
      </c>
    </row>
    <row r="406" customFormat="false" ht="15" hidden="false" customHeight="false" outlineLevel="0" collapsed="false">
      <c r="E406" s="117" t="n">
        <v>66.7398423964591</v>
      </c>
      <c r="F406" s="117" t="n">
        <v>121.9</v>
      </c>
      <c r="I406" s="0"/>
      <c r="J406" s="118" t="n">
        <v>2.00999999999998</v>
      </c>
      <c r="K406" s="119" t="n">
        <v>-29.6000000000054</v>
      </c>
      <c r="Q406" s="136" t="n">
        <v>49.7</v>
      </c>
      <c r="R406" s="122" t="n">
        <v>76.9</v>
      </c>
      <c r="S406" s="122" t="n">
        <v>92.8</v>
      </c>
      <c r="T406" s="122" t="n">
        <v>109.8</v>
      </c>
      <c r="U406" s="136" t="n">
        <v>92.8</v>
      </c>
      <c r="V406" s="119" t="n">
        <v>49.3</v>
      </c>
      <c r="W406" s="119" t="n">
        <v>93.31955</v>
      </c>
      <c r="AH406" s="123" t="n">
        <v>49.4</v>
      </c>
      <c r="AI406" s="122" t="n">
        <v>44.71</v>
      </c>
      <c r="AJ406" s="122" t="n">
        <v>44.71</v>
      </c>
      <c r="AK406" s="122" t="n">
        <v>35.06</v>
      </c>
      <c r="AL406" s="123" t="n">
        <v>49.58</v>
      </c>
      <c r="AM406" s="123" t="n">
        <v>49.45</v>
      </c>
      <c r="AN406" s="123" t="n">
        <v>42.1</v>
      </c>
      <c r="BO406" s="130" t="n">
        <v>0.402</v>
      </c>
      <c r="BP406" s="117" t="n">
        <v>4</v>
      </c>
      <c r="BR406" s="131" t="n">
        <v>2.00999999999998</v>
      </c>
      <c r="BS406" s="132" t="n">
        <v>-29.6000000000054</v>
      </c>
    </row>
    <row r="407" customFormat="false" ht="15" hidden="false" customHeight="false" outlineLevel="0" collapsed="false">
      <c r="E407" s="117" t="n">
        <v>66.7853766993361</v>
      </c>
      <c r="F407" s="117" t="n">
        <v>120</v>
      </c>
      <c r="I407" s="0"/>
      <c r="J407" s="118" t="n">
        <v>2.01499999999998</v>
      </c>
      <c r="K407" s="119" t="n">
        <v>-16.0000000000166</v>
      </c>
      <c r="Q407" s="136" t="n">
        <v>49.8</v>
      </c>
      <c r="R407" s="122" t="n">
        <v>52.7</v>
      </c>
      <c r="S407" s="122" t="n">
        <v>88.9</v>
      </c>
      <c r="T407" s="122" t="n">
        <v>123.6</v>
      </c>
      <c r="U407" s="136" t="n">
        <v>88.9</v>
      </c>
      <c r="V407" s="119" t="n">
        <v>49.4</v>
      </c>
      <c r="W407" s="119" t="n">
        <v>88.1343</v>
      </c>
      <c r="AH407" s="123" t="n">
        <v>49.5</v>
      </c>
      <c r="AI407" s="122" t="n">
        <v>41.99</v>
      </c>
      <c r="AJ407" s="122" t="n">
        <v>41.99</v>
      </c>
      <c r="AK407" s="122" t="n">
        <v>30.99</v>
      </c>
      <c r="AL407" s="123" t="n">
        <v>49.16</v>
      </c>
      <c r="AM407" s="123" t="n">
        <v>48.94</v>
      </c>
      <c r="AN407" s="123" t="n">
        <v>41.34</v>
      </c>
      <c r="BO407" s="130" t="n">
        <v>0.403</v>
      </c>
      <c r="BP407" s="117" t="n">
        <v>5.33333333333334</v>
      </c>
      <c r="BR407" s="131" t="n">
        <v>2.01499999999998</v>
      </c>
      <c r="BS407" s="132" t="n">
        <v>-16.0000000000166</v>
      </c>
    </row>
    <row r="408" customFormat="false" ht="15" hidden="false" customHeight="false" outlineLevel="0" collapsed="false">
      <c r="E408" s="117" t="n">
        <v>66.8309110022131</v>
      </c>
      <c r="F408" s="117" t="n">
        <v>154.1</v>
      </c>
      <c r="I408" s="0"/>
      <c r="J408" s="118" t="n">
        <v>2.01999999999998</v>
      </c>
      <c r="K408" s="119" t="n">
        <v>6.13333333333891</v>
      </c>
      <c r="Q408" s="136" t="n">
        <v>49.9</v>
      </c>
      <c r="R408" s="122" t="n">
        <v>52.3</v>
      </c>
      <c r="S408" s="122" t="n">
        <v>89.2</v>
      </c>
      <c r="T408" s="122" t="n">
        <v>123.3</v>
      </c>
      <c r="U408" s="136" t="n">
        <v>89.2</v>
      </c>
      <c r="V408" s="119" t="n">
        <v>49.5</v>
      </c>
      <c r="W408" s="119" t="n">
        <v>87.7832</v>
      </c>
      <c r="AH408" s="123" t="n">
        <v>49.6</v>
      </c>
      <c r="AI408" s="122" t="n">
        <v>40.8</v>
      </c>
      <c r="AJ408" s="122" t="n">
        <v>40.8</v>
      </c>
      <c r="AK408" s="122" t="n">
        <v>29.2</v>
      </c>
      <c r="AL408" s="123" t="n">
        <v>48.75</v>
      </c>
      <c r="AM408" s="123" t="n">
        <v>48.44</v>
      </c>
      <c r="AN408" s="123" t="n">
        <v>40.59</v>
      </c>
      <c r="BO408" s="130" t="n">
        <v>0.404</v>
      </c>
      <c r="BP408" s="117" t="n">
        <v>1.99999999999999</v>
      </c>
      <c r="BR408" s="131" t="n">
        <v>2.01999999999998</v>
      </c>
      <c r="BS408" s="132" t="n">
        <v>6.13333333333891</v>
      </c>
    </row>
    <row r="409" customFormat="false" ht="15" hidden="false" customHeight="false" outlineLevel="0" collapsed="false">
      <c r="E409" s="117" t="n">
        <v>66.9917988723785</v>
      </c>
      <c r="F409" s="117" t="n">
        <v>188.2</v>
      </c>
      <c r="I409" s="0"/>
      <c r="J409" s="118" t="n">
        <v>2.02499999999998</v>
      </c>
      <c r="K409" s="119" t="n">
        <v>-3.60000000014193</v>
      </c>
      <c r="Q409" s="136" t="n">
        <v>50</v>
      </c>
      <c r="R409" s="122" t="n">
        <v>49.9</v>
      </c>
      <c r="S409" s="122" t="n">
        <v>93.3</v>
      </c>
      <c r="T409" s="122" t="n">
        <v>136.6</v>
      </c>
      <c r="U409" s="136" t="n">
        <v>93.3</v>
      </c>
      <c r="V409" s="119" t="n">
        <v>49.7</v>
      </c>
      <c r="W409" s="119" t="n">
        <v>93.22805</v>
      </c>
      <c r="AH409" s="123" t="n">
        <v>49.7</v>
      </c>
      <c r="AI409" s="122" t="n">
        <v>41.07</v>
      </c>
      <c r="AJ409" s="122" t="n">
        <v>41.07</v>
      </c>
      <c r="AK409" s="122" t="n">
        <v>29.6</v>
      </c>
      <c r="AL409" s="123" t="n">
        <v>48.36</v>
      </c>
      <c r="AM409" s="123" t="n">
        <v>47.95</v>
      </c>
      <c r="AN409" s="123" t="n">
        <v>39.88</v>
      </c>
      <c r="BO409" s="130" t="n">
        <v>0.405</v>
      </c>
      <c r="BP409" s="117" t="n">
        <v>8.00000000000001</v>
      </c>
      <c r="BR409" s="131" t="n">
        <v>2.02499999999998</v>
      </c>
      <c r="BS409" s="132" t="n">
        <v>-3.60000000014193</v>
      </c>
    </row>
    <row r="410" customFormat="false" ht="15" hidden="false" customHeight="false" outlineLevel="0" collapsed="false">
      <c r="E410" s="117" t="n">
        <v>67.152686742544</v>
      </c>
      <c r="F410" s="117" t="n">
        <v>195.8</v>
      </c>
      <c r="I410" s="0"/>
      <c r="J410" s="118" t="n">
        <v>2.02999999999998</v>
      </c>
      <c r="K410" s="119" t="n">
        <v>-17.5999999999833</v>
      </c>
      <c r="Q410" s="136" t="n">
        <v>50.1</v>
      </c>
      <c r="R410" s="122" t="n">
        <v>50.3</v>
      </c>
      <c r="S410" s="122" t="n">
        <v>94.1</v>
      </c>
      <c r="T410" s="122" t="n">
        <v>138</v>
      </c>
      <c r="U410" s="136" t="n">
        <v>94.1</v>
      </c>
      <c r="V410" s="119" t="n">
        <v>49.8</v>
      </c>
      <c r="W410" s="119" t="n">
        <v>94.162</v>
      </c>
      <c r="AH410" s="123" t="n">
        <v>49.8</v>
      </c>
      <c r="AI410" s="122" t="n">
        <v>42.22</v>
      </c>
      <c r="AJ410" s="122" t="n">
        <v>42.22</v>
      </c>
      <c r="AK410" s="122" t="n">
        <v>31.33</v>
      </c>
      <c r="AL410" s="123" t="n">
        <v>47.99</v>
      </c>
      <c r="AM410" s="123" t="n">
        <v>47.5</v>
      </c>
      <c r="AN410" s="123" t="n">
        <v>39.21</v>
      </c>
      <c r="BO410" s="130" t="n">
        <v>0.406</v>
      </c>
      <c r="BP410" s="117" t="n">
        <v>2.66666666666667</v>
      </c>
      <c r="BR410" s="131" t="n">
        <v>2.02999999999998</v>
      </c>
      <c r="BS410" s="132" t="n">
        <v>-17.5999999999833</v>
      </c>
    </row>
    <row r="411" customFormat="false" ht="15" hidden="false" customHeight="false" outlineLevel="0" collapsed="false">
      <c r="E411" s="117" t="n">
        <v>67.3135746127095</v>
      </c>
      <c r="F411" s="117" t="n">
        <v>199.6</v>
      </c>
      <c r="I411" s="0"/>
      <c r="J411" s="118" t="n">
        <v>2.03499999999998</v>
      </c>
      <c r="K411" s="119" t="n">
        <v>-12.7999999998806</v>
      </c>
      <c r="Q411" s="136" t="n">
        <v>50.2</v>
      </c>
      <c r="R411" s="122" t="n">
        <v>50.7</v>
      </c>
      <c r="S411" s="122" t="n">
        <v>95</v>
      </c>
      <c r="T411" s="122" t="n">
        <v>139.5</v>
      </c>
      <c r="U411" s="136" t="n">
        <v>95</v>
      </c>
      <c r="V411" s="119" t="n">
        <v>49.9</v>
      </c>
      <c r="W411" s="119" t="n">
        <v>95.0965</v>
      </c>
      <c r="AH411" s="123" t="n">
        <v>49.9</v>
      </c>
      <c r="AI411" s="122" t="n">
        <v>43.54</v>
      </c>
      <c r="AJ411" s="122" t="n">
        <v>43.54</v>
      </c>
      <c r="AK411" s="122" t="n">
        <v>33.31</v>
      </c>
      <c r="AL411" s="123" t="n">
        <v>47.65</v>
      </c>
      <c r="AM411" s="123" t="n">
        <v>47.08</v>
      </c>
      <c r="AN411" s="123" t="n">
        <v>38.6</v>
      </c>
      <c r="BO411" s="130" t="n">
        <v>0.407</v>
      </c>
      <c r="BP411" s="117" t="n">
        <v>1.33333333333333</v>
      </c>
      <c r="BR411" s="131" t="n">
        <v>2.03499999999998</v>
      </c>
      <c r="BS411" s="132" t="n">
        <v>-12.7999999998806</v>
      </c>
    </row>
    <row r="412" customFormat="false" ht="15" hidden="false" customHeight="false" outlineLevel="0" collapsed="false">
      <c r="E412" s="117" t="n">
        <v>67.4744624828749</v>
      </c>
      <c r="F412" s="117" t="n">
        <v>203.4</v>
      </c>
      <c r="I412" s="0"/>
      <c r="J412" s="118" t="n">
        <v>2.03999999999998</v>
      </c>
      <c r="K412" s="119" t="n">
        <v>-13.1999999999744</v>
      </c>
      <c r="Q412" s="136" t="n">
        <v>50.3</v>
      </c>
      <c r="R412" s="122" t="n">
        <v>51.1</v>
      </c>
      <c r="S412" s="122" t="n">
        <v>95.9</v>
      </c>
      <c r="T412" s="122" t="n">
        <v>140.9</v>
      </c>
      <c r="U412" s="136" t="n">
        <v>95.9</v>
      </c>
      <c r="V412" s="119" t="n">
        <v>50</v>
      </c>
      <c r="W412" s="119" t="n">
        <v>96.03045</v>
      </c>
      <c r="AH412" s="123" t="n">
        <v>50</v>
      </c>
      <c r="AI412" s="122" t="n">
        <v>44.37</v>
      </c>
      <c r="AJ412" s="122" t="n">
        <v>44.37</v>
      </c>
      <c r="AK412" s="122" t="n">
        <v>34.56</v>
      </c>
      <c r="AL412" s="123" t="n">
        <v>47.34</v>
      </c>
      <c r="AM412" s="123" t="n">
        <v>46.73</v>
      </c>
      <c r="AN412" s="123" t="n">
        <v>38.08</v>
      </c>
      <c r="BO412" s="130" t="n">
        <v>0.408</v>
      </c>
      <c r="BP412" s="117" t="n">
        <v>4</v>
      </c>
      <c r="BR412" s="131" t="n">
        <v>2.03999999999998</v>
      </c>
      <c r="BS412" s="132" t="n">
        <v>-13.1999999999744</v>
      </c>
    </row>
    <row r="413" customFormat="false" ht="15" hidden="false" customHeight="false" outlineLevel="0" collapsed="false">
      <c r="E413" s="117" t="n">
        <v>67.6353503530404</v>
      </c>
      <c r="F413" s="117" t="n">
        <v>205.3</v>
      </c>
      <c r="I413" s="0"/>
      <c r="J413" s="118" t="n">
        <v>2.04499999999998</v>
      </c>
      <c r="K413" s="119" t="n">
        <v>-35.9999999998977</v>
      </c>
      <c r="Q413" s="136" t="n">
        <v>50.4</v>
      </c>
      <c r="R413" s="122" t="n">
        <v>51.5</v>
      </c>
      <c r="S413" s="122" t="n">
        <v>96.8</v>
      </c>
      <c r="T413" s="122" t="n">
        <v>142.4</v>
      </c>
      <c r="U413" s="136" t="n">
        <v>96.8</v>
      </c>
      <c r="V413" s="119" t="n">
        <v>50.2</v>
      </c>
      <c r="W413" s="119" t="n">
        <v>96.9644</v>
      </c>
      <c r="AH413" s="123" t="n">
        <v>50.1</v>
      </c>
      <c r="AI413" s="122" t="n">
        <v>44.29</v>
      </c>
      <c r="AJ413" s="122" t="n">
        <v>44.29</v>
      </c>
      <c r="AK413" s="122" t="n">
        <v>34.44</v>
      </c>
      <c r="AL413" s="123" t="n">
        <v>47.07</v>
      </c>
      <c r="AM413" s="123" t="n">
        <v>46.44</v>
      </c>
      <c r="AN413" s="123" t="n">
        <v>37.66</v>
      </c>
      <c r="BO413" s="130" t="n">
        <v>0.409</v>
      </c>
      <c r="BP413" s="117" t="n">
        <v>0.666666666666652</v>
      </c>
      <c r="BR413" s="131" t="n">
        <v>2.04499999999998</v>
      </c>
      <c r="BS413" s="132" t="n">
        <v>-35.9999999998977</v>
      </c>
    </row>
    <row r="414" customFormat="false" ht="15" hidden="false" customHeight="false" outlineLevel="0" collapsed="false">
      <c r="E414" s="117" t="n">
        <v>67.7962382232058</v>
      </c>
      <c r="F414" s="117" t="n">
        <v>207.2</v>
      </c>
      <c r="I414" s="0"/>
      <c r="J414" s="118" t="n">
        <v>2.04999999999998</v>
      </c>
      <c r="K414" s="119" t="n">
        <v>-11.2000000001109</v>
      </c>
      <c r="Q414" s="136" t="n">
        <v>50.5</v>
      </c>
      <c r="R414" s="122"/>
      <c r="S414" s="122"/>
      <c r="T414" s="122"/>
      <c r="U414" s="136" t="n">
        <v>65</v>
      </c>
      <c r="V414" s="119" t="n">
        <v>50.3</v>
      </c>
      <c r="W414" s="119" t="n">
        <v>53</v>
      </c>
      <c r="AH414" s="123" t="n">
        <v>50.2</v>
      </c>
      <c r="AI414" s="122" t="n">
        <v>43.33</v>
      </c>
      <c r="AJ414" s="122" t="n">
        <v>43.33</v>
      </c>
      <c r="AK414" s="122" t="n">
        <v>33</v>
      </c>
      <c r="AL414" s="123" t="n">
        <v>46.86</v>
      </c>
      <c r="AM414" s="123" t="n">
        <v>46.24</v>
      </c>
      <c r="AN414" s="123" t="n">
        <v>37.35</v>
      </c>
      <c r="BO414" s="130" t="n">
        <v>0.41</v>
      </c>
      <c r="BP414" s="117" t="n">
        <v>5.33333333333334</v>
      </c>
      <c r="BR414" s="131" t="n">
        <v>2.04999999999998</v>
      </c>
      <c r="BS414" s="132" t="n">
        <v>-11.2000000001109</v>
      </c>
    </row>
    <row r="415" customFormat="false" ht="15" hidden="false" customHeight="false" outlineLevel="0" collapsed="false">
      <c r="E415" s="117" t="n">
        <v>67.9571260933713</v>
      </c>
      <c r="F415" s="117" t="n">
        <v>209.1</v>
      </c>
      <c r="I415" s="0"/>
      <c r="J415" s="118" t="n">
        <v>2.05499999999998</v>
      </c>
      <c r="K415" s="119" t="n">
        <v>17.5999999998085</v>
      </c>
      <c r="Q415" s="136" t="n">
        <v>50.6</v>
      </c>
      <c r="R415" s="122" t="n">
        <v>79.1</v>
      </c>
      <c r="S415" s="122" t="n">
        <v>92.5</v>
      </c>
      <c r="T415" s="122" t="n">
        <v>112.1</v>
      </c>
      <c r="U415" s="136" t="n">
        <v>92.5</v>
      </c>
      <c r="V415" s="119" t="n">
        <v>50.4</v>
      </c>
      <c r="W415" s="119" t="n">
        <v>95.63685</v>
      </c>
      <c r="AH415" s="123" t="n">
        <v>50.3</v>
      </c>
      <c r="AI415" s="122" t="n">
        <v>41.97</v>
      </c>
      <c r="AJ415" s="122" t="n">
        <v>41.97</v>
      </c>
      <c r="AK415" s="122" t="n">
        <v>30.96</v>
      </c>
      <c r="AL415" s="123" t="n">
        <v>46.71</v>
      </c>
      <c r="AM415" s="123" t="n">
        <v>46.11</v>
      </c>
      <c r="AN415" s="123" t="n">
        <v>37.16</v>
      </c>
      <c r="BO415" s="130" t="n">
        <v>0.411</v>
      </c>
      <c r="BP415" s="117" t="n">
        <v>-4</v>
      </c>
      <c r="BR415" s="131" t="n">
        <v>2.05499999999998</v>
      </c>
      <c r="BS415" s="132" t="n">
        <v>17.5999999998085</v>
      </c>
    </row>
    <row r="416" customFormat="false" ht="15" hidden="false" customHeight="false" outlineLevel="0" collapsed="false">
      <c r="E416" s="117" t="n">
        <v>68.1180139635367</v>
      </c>
      <c r="F416" s="117" t="n">
        <v>211</v>
      </c>
      <c r="I416" s="0"/>
      <c r="J416" s="118" t="n">
        <v>2.05999999999998</v>
      </c>
      <c r="K416" s="119" t="n">
        <v>-4.00000000006965</v>
      </c>
      <c r="Q416" s="136" t="n">
        <v>50.7</v>
      </c>
      <c r="R416" s="122" t="n">
        <v>81.6</v>
      </c>
      <c r="S416" s="122" t="n">
        <v>88.7</v>
      </c>
      <c r="T416" s="122" t="n">
        <v>107.6</v>
      </c>
      <c r="U416" s="136" t="n">
        <v>88.7</v>
      </c>
      <c r="V416" s="119" t="n">
        <v>50.5</v>
      </c>
      <c r="W416" s="119" t="n">
        <v>94.6073</v>
      </c>
      <c r="AH416" s="123" t="n">
        <v>50.4</v>
      </c>
      <c r="AI416" s="122" t="n">
        <v>41.03</v>
      </c>
      <c r="AJ416" s="122" t="n">
        <v>41.03</v>
      </c>
      <c r="AK416" s="122" t="n">
        <v>29.54</v>
      </c>
      <c r="AL416" s="123" t="n">
        <v>46.61</v>
      </c>
      <c r="AM416" s="123" t="n">
        <v>46.06</v>
      </c>
      <c r="AN416" s="123" t="n">
        <v>37.09</v>
      </c>
      <c r="BO416" s="130" t="n">
        <v>0.412</v>
      </c>
      <c r="BP416" s="117" t="n">
        <v>-5.33333333333334</v>
      </c>
      <c r="BR416" s="131" t="n">
        <v>2.05999999999998</v>
      </c>
      <c r="BS416" s="132" t="n">
        <v>-4.00000000006965</v>
      </c>
    </row>
    <row r="417" customFormat="false" ht="15" hidden="false" customHeight="false" outlineLevel="0" collapsed="false">
      <c r="E417" s="117" t="n">
        <v>68.2789018337022</v>
      </c>
      <c r="F417" s="117" t="n">
        <v>212.9</v>
      </c>
      <c r="I417" s="0"/>
      <c r="J417" s="118" t="n">
        <v>2.06499999999998</v>
      </c>
      <c r="K417" s="119" t="n">
        <v>-6.4000000006093</v>
      </c>
      <c r="Q417" s="136" t="n">
        <v>50.8</v>
      </c>
      <c r="R417" s="122" t="n">
        <v>84.1</v>
      </c>
      <c r="S417" s="122" t="n">
        <v>96.7</v>
      </c>
      <c r="T417" s="122" t="n">
        <v>121.9</v>
      </c>
      <c r="U417" s="136" t="n">
        <v>96.7</v>
      </c>
      <c r="V417" s="119" t="n">
        <v>50.7</v>
      </c>
      <c r="W417" s="119" t="n">
        <v>102.98975</v>
      </c>
      <c r="AH417" s="123" t="n">
        <v>50.5</v>
      </c>
      <c r="AI417" s="122" t="n">
        <v>41.13</v>
      </c>
      <c r="AJ417" s="122" t="n">
        <v>41.13</v>
      </c>
      <c r="AK417" s="122" t="n">
        <v>29.7</v>
      </c>
      <c r="AL417" s="123" t="n">
        <v>46.56</v>
      </c>
      <c r="AM417" s="123" t="n">
        <v>46.09</v>
      </c>
      <c r="AN417" s="123" t="n">
        <v>37.13</v>
      </c>
      <c r="BO417" s="130" t="n">
        <v>0.413</v>
      </c>
      <c r="BP417" s="117" t="n">
        <v>-10</v>
      </c>
      <c r="BR417" s="131" t="n">
        <v>2.06499999999998</v>
      </c>
      <c r="BS417" s="132" t="n">
        <v>-6.4000000006093</v>
      </c>
    </row>
    <row r="418" customFormat="false" ht="15" hidden="false" customHeight="false" outlineLevel="0" collapsed="false">
      <c r="E418" s="117" t="n">
        <v>68.4397897038676</v>
      </c>
      <c r="F418" s="117" t="n">
        <v>214.8</v>
      </c>
      <c r="I418" s="0"/>
      <c r="J418" s="118" t="n">
        <v>2.06999999999998</v>
      </c>
      <c r="K418" s="119" t="n">
        <v>-13.5999999998868</v>
      </c>
      <c r="Q418" s="136" t="n">
        <v>50.9</v>
      </c>
      <c r="R418" s="122" t="n">
        <v>86.5</v>
      </c>
      <c r="S418" s="122" t="n">
        <v>95</v>
      </c>
      <c r="T418" s="122" t="n">
        <v>99.7</v>
      </c>
      <c r="U418" s="136" t="n">
        <v>95</v>
      </c>
      <c r="V418" s="119" t="n">
        <v>50.8</v>
      </c>
      <c r="W418" s="119" t="n">
        <v>93.0984</v>
      </c>
      <c r="AH418" s="123" t="n">
        <v>50.6</v>
      </c>
      <c r="AI418" s="122" t="n">
        <v>42.24</v>
      </c>
      <c r="AJ418" s="122" t="n">
        <v>42.24</v>
      </c>
      <c r="AK418" s="122" t="n">
        <v>31.35</v>
      </c>
      <c r="AL418" s="123" t="n">
        <v>46.57</v>
      </c>
      <c r="AM418" s="123" t="n">
        <v>46.17</v>
      </c>
      <c r="AN418" s="123" t="n">
        <v>37.26</v>
      </c>
      <c r="BO418" s="130" t="n">
        <v>0.414</v>
      </c>
      <c r="BP418" s="117" t="n">
        <v>-12</v>
      </c>
      <c r="BR418" s="131" t="n">
        <v>2.06999999999998</v>
      </c>
      <c r="BS418" s="132" t="n">
        <v>-13.5999999998868</v>
      </c>
    </row>
    <row r="419" customFormat="false" ht="15" hidden="false" customHeight="false" outlineLevel="0" collapsed="false">
      <c r="E419" s="117" t="n">
        <v>68.6006775740331</v>
      </c>
      <c r="F419" s="117" t="n">
        <v>214.8</v>
      </c>
      <c r="I419" s="0"/>
      <c r="J419" s="118" t="n">
        <v>2.07499999999998</v>
      </c>
      <c r="K419" s="119" t="n">
        <v>-35.999999999929</v>
      </c>
      <c r="Q419" s="136" t="n">
        <v>51</v>
      </c>
      <c r="R419" s="122" t="n">
        <v>89</v>
      </c>
      <c r="S419" s="122" t="n">
        <v>96.7</v>
      </c>
      <c r="T419" s="122" t="n">
        <v>99.2</v>
      </c>
      <c r="U419" s="136" t="n">
        <v>96.7</v>
      </c>
      <c r="V419" s="119" t="n">
        <v>50.9</v>
      </c>
      <c r="W419" s="119" t="n">
        <v>94.12265</v>
      </c>
      <c r="AH419" s="123" t="n">
        <v>50.7</v>
      </c>
      <c r="AI419" s="122" t="n">
        <v>43.86</v>
      </c>
      <c r="AJ419" s="122" t="n">
        <v>43.86</v>
      </c>
      <c r="AK419" s="122" t="n">
        <v>33.79</v>
      </c>
      <c r="AL419" s="123" t="n">
        <v>46.61</v>
      </c>
      <c r="AM419" s="123" t="n">
        <v>46.3</v>
      </c>
      <c r="AN419" s="123" t="n">
        <v>37.45</v>
      </c>
      <c r="BO419" s="130" t="n">
        <v>0.415</v>
      </c>
      <c r="BP419" s="117" t="n">
        <v>-12</v>
      </c>
      <c r="BR419" s="131" t="n">
        <v>2.07499999999998</v>
      </c>
      <c r="BS419" s="132" t="n">
        <v>-35.999999999929</v>
      </c>
    </row>
    <row r="420" customFormat="false" ht="15" hidden="false" customHeight="false" outlineLevel="0" collapsed="false">
      <c r="E420" s="117" t="n">
        <v>68.7615654441986</v>
      </c>
      <c r="F420" s="117" t="n">
        <v>214.8</v>
      </c>
      <c r="I420" s="0"/>
      <c r="J420" s="118" t="n">
        <v>2.07999999999998</v>
      </c>
      <c r="K420" s="119" t="n">
        <v>-36.799999999929</v>
      </c>
      <c r="Q420" s="136" t="n">
        <v>51.1</v>
      </c>
      <c r="R420" s="122" t="n">
        <v>91</v>
      </c>
      <c r="S420" s="122" t="n">
        <v>98.1</v>
      </c>
      <c r="T420" s="122" t="n">
        <v>98.8</v>
      </c>
      <c r="U420" s="136" t="n">
        <v>98.1</v>
      </c>
      <c r="V420" s="119" t="n">
        <v>51</v>
      </c>
      <c r="W420" s="119" t="n">
        <v>94.9077</v>
      </c>
      <c r="AH420" s="123" t="n">
        <v>50.8</v>
      </c>
      <c r="AI420" s="122" t="n">
        <v>45.44</v>
      </c>
      <c r="AJ420" s="122" t="n">
        <v>45.44</v>
      </c>
      <c r="AK420" s="122" t="n">
        <v>36.16</v>
      </c>
      <c r="AL420" s="123" t="n">
        <v>46.69</v>
      </c>
      <c r="AM420" s="123" t="n">
        <v>46.47</v>
      </c>
      <c r="AN420" s="123" t="n">
        <v>37.71</v>
      </c>
      <c r="BO420" s="130" t="n">
        <v>0.416</v>
      </c>
      <c r="BP420" s="117" t="n">
        <v>-18.6666666666667</v>
      </c>
      <c r="BR420" s="131" t="n">
        <v>2.07999999999998</v>
      </c>
      <c r="BS420" s="132" t="n">
        <v>-36.799999999929</v>
      </c>
    </row>
    <row r="421" customFormat="false" ht="15" hidden="false" customHeight="false" outlineLevel="0" collapsed="false">
      <c r="E421" s="117" t="n">
        <v>68.922453314364</v>
      </c>
      <c r="F421" s="117" t="n">
        <v>214.8</v>
      </c>
      <c r="I421" s="0"/>
      <c r="J421" s="118" t="n">
        <v>2.08499999999998</v>
      </c>
      <c r="K421" s="119" t="n">
        <v>-69.6000000000177</v>
      </c>
      <c r="Q421" s="136" t="n">
        <v>51.2</v>
      </c>
      <c r="R421" s="122" t="n">
        <v>93</v>
      </c>
      <c r="S421" s="122" t="n">
        <v>99.5</v>
      </c>
      <c r="T421" s="122" t="n">
        <v>99.5</v>
      </c>
      <c r="U421" s="136" t="n">
        <v>99.5</v>
      </c>
      <c r="V421" s="119" t="n">
        <v>51.2</v>
      </c>
      <c r="W421" s="119" t="n">
        <v>96.2216</v>
      </c>
      <c r="AH421" s="123" t="n">
        <v>50.9</v>
      </c>
      <c r="AI421" s="122" t="n">
        <v>46.6</v>
      </c>
      <c r="AJ421" s="122" t="n">
        <v>46.6</v>
      </c>
      <c r="AK421" s="122" t="n">
        <v>37.89</v>
      </c>
      <c r="AL421" s="123" t="n">
        <v>46.8</v>
      </c>
      <c r="AM421" s="123" t="n">
        <v>46.67</v>
      </c>
      <c r="AN421" s="123" t="n">
        <v>38</v>
      </c>
      <c r="BO421" s="130" t="n">
        <v>0.417</v>
      </c>
      <c r="BP421" s="117" t="n">
        <v>-22.6666666666667</v>
      </c>
      <c r="BR421" s="131" t="n">
        <v>2.08499999999998</v>
      </c>
      <c r="BS421" s="132" t="n">
        <v>-69.6000000000177</v>
      </c>
    </row>
    <row r="422" customFormat="false" ht="15" hidden="false" customHeight="false" outlineLevel="0" collapsed="false">
      <c r="E422" s="117" t="n">
        <v>69.0833411845295</v>
      </c>
      <c r="F422" s="117" t="n">
        <v>214.8</v>
      </c>
      <c r="I422" s="0"/>
      <c r="J422" s="118" t="n">
        <v>2.08999999999998</v>
      </c>
      <c r="K422" s="119" t="n">
        <v>-37.5999999998212</v>
      </c>
      <c r="Q422" s="136" t="n">
        <v>51.3</v>
      </c>
      <c r="R422" s="122" t="n">
        <v>93.8</v>
      </c>
      <c r="S422" s="122" t="n">
        <v>100.2</v>
      </c>
      <c r="T422" s="122" t="n">
        <v>100.2</v>
      </c>
      <c r="U422" s="136" t="n">
        <v>100.2</v>
      </c>
      <c r="V422" s="119" t="n">
        <v>51.3</v>
      </c>
      <c r="W422" s="119" t="n">
        <v>97.02445</v>
      </c>
      <c r="AH422" s="123" t="n">
        <v>51</v>
      </c>
      <c r="AI422" s="122" t="n">
        <v>47.36</v>
      </c>
      <c r="AJ422" s="122" t="n">
        <v>47.36</v>
      </c>
      <c r="AK422" s="122" t="n">
        <v>39.04</v>
      </c>
      <c r="AL422" s="123" t="n">
        <v>46.94</v>
      </c>
      <c r="AM422" s="123" t="n">
        <v>46.88</v>
      </c>
      <c r="AN422" s="123" t="n">
        <v>38.32</v>
      </c>
      <c r="BO422" s="130" t="n">
        <v>0.418</v>
      </c>
      <c r="BP422" s="117" t="n">
        <v>-34.6666666666667</v>
      </c>
      <c r="BR422" s="131" t="n">
        <v>2.08999999999998</v>
      </c>
      <c r="BS422" s="132" t="n">
        <v>-37.5999999998212</v>
      </c>
    </row>
    <row r="423" customFormat="false" ht="15" hidden="false" customHeight="false" outlineLevel="0" collapsed="false">
      <c r="E423" s="117" t="n">
        <v>69.2442290546949</v>
      </c>
      <c r="F423" s="117" t="n">
        <v>214.8</v>
      </c>
      <c r="I423" s="0"/>
      <c r="J423" s="118" t="n">
        <v>2.09499999999998</v>
      </c>
      <c r="K423" s="119" t="n">
        <v>-41.2000000002781</v>
      </c>
      <c r="Q423" s="136" t="n">
        <v>51.4</v>
      </c>
      <c r="R423" s="122" t="n">
        <v>94.7</v>
      </c>
      <c r="S423" s="122" t="n">
        <v>101</v>
      </c>
      <c r="T423" s="122" t="n">
        <v>101</v>
      </c>
      <c r="U423" s="136" t="n">
        <v>101</v>
      </c>
      <c r="V423" s="119" t="n">
        <v>51.4</v>
      </c>
      <c r="W423" s="119" t="n">
        <v>97.8271166666667</v>
      </c>
      <c r="AH423" s="123" t="n">
        <v>51.1</v>
      </c>
      <c r="AI423" s="122" t="n">
        <v>47.88</v>
      </c>
      <c r="AJ423" s="122" t="n">
        <v>47.88</v>
      </c>
      <c r="AK423" s="122" t="n">
        <v>39.81</v>
      </c>
      <c r="AL423" s="123" t="n">
        <v>47.1</v>
      </c>
      <c r="AM423" s="123" t="n">
        <v>47.11</v>
      </c>
      <c r="AN423" s="123" t="n">
        <v>38.66</v>
      </c>
      <c r="BO423" s="130" t="n">
        <v>0.419</v>
      </c>
      <c r="BP423" s="117" t="n">
        <v>-38.6666666666667</v>
      </c>
      <c r="BR423" s="131" t="n">
        <v>2.09499999999998</v>
      </c>
      <c r="BS423" s="132" t="n">
        <v>-41.2000000002781</v>
      </c>
    </row>
    <row r="424" customFormat="false" ht="15" hidden="false" customHeight="false" outlineLevel="0" collapsed="false">
      <c r="E424" s="117" t="n">
        <v>69.4051169248604</v>
      </c>
      <c r="F424" s="117" t="n">
        <v>214.8</v>
      </c>
      <c r="I424" s="0"/>
      <c r="J424" s="118" t="n">
        <v>2.09999999999998</v>
      </c>
      <c r="K424" s="119" t="n">
        <v>-6.00000000015697</v>
      </c>
      <c r="Q424" s="136" t="n">
        <v>51.5</v>
      </c>
      <c r="R424" s="122" t="n">
        <v>95.5</v>
      </c>
      <c r="S424" s="122" t="n">
        <v>104.5</v>
      </c>
      <c r="T424" s="122" t="n">
        <v>109.3</v>
      </c>
      <c r="U424" s="136" t="n">
        <v>104.5</v>
      </c>
      <c r="V424" s="119" t="n">
        <v>51.5</v>
      </c>
      <c r="W424" s="119" t="n">
        <v>102.42565</v>
      </c>
      <c r="AH424" s="123" t="n">
        <v>51.2</v>
      </c>
      <c r="AI424" s="122" t="n">
        <v>48.25</v>
      </c>
      <c r="AJ424" s="122" t="n">
        <v>48.25</v>
      </c>
      <c r="AK424" s="122" t="n">
        <v>40.37</v>
      </c>
      <c r="AL424" s="123" t="n">
        <v>47.3</v>
      </c>
      <c r="AM424" s="123" t="n">
        <v>47.35</v>
      </c>
      <c r="AN424" s="123" t="n">
        <v>39.03</v>
      </c>
      <c r="BO424" s="130" t="n">
        <v>0.42</v>
      </c>
      <c r="BP424" s="117" t="n">
        <v>-36</v>
      </c>
      <c r="BR424" s="131" t="n">
        <v>2.09999999999998</v>
      </c>
      <c r="BS424" s="132" t="n">
        <v>-6.00000000015697</v>
      </c>
    </row>
    <row r="425" customFormat="false" ht="15" hidden="false" customHeight="false" outlineLevel="0" collapsed="false">
      <c r="E425" s="117" t="n">
        <v>69.5660047950258</v>
      </c>
      <c r="F425" s="117" t="n">
        <v>212.9</v>
      </c>
      <c r="I425" s="0"/>
      <c r="J425" s="118" t="n">
        <v>2.10499999999998</v>
      </c>
      <c r="K425" s="119" t="n">
        <v>-13.5999999994565</v>
      </c>
      <c r="Q425" s="136" t="n">
        <v>51.6</v>
      </c>
      <c r="R425" s="122" t="n">
        <v>96.4</v>
      </c>
      <c r="S425" s="122" t="n">
        <v>108</v>
      </c>
      <c r="T425" s="122" t="n">
        <v>121.4</v>
      </c>
      <c r="U425" s="136" t="n">
        <v>108</v>
      </c>
      <c r="V425" s="119" t="n">
        <v>51.7</v>
      </c>
      <c r="W425" s="119" t="n">
        <v>108.89875</v>
      </c>
      <c r="AH425" s="123" t="n">
        <v>51.3</v>
      </c>
      <c r="AI425" s="122" t="n">
        <v>48.6</v>
      </c>
      <c r="AJ425" s="122" t="n">
        <v>48.6</v>
      </c>
      <c r="AK425" s="122" t="n">
        <v>40.91</v>
      </c>
      <c r="AL425" s="123" t="n">
        <v>47.53</v>
      </c>
      <c r="AM425" s="123" t="n">
        <v>47.6</v>
      </c>
      <c r="AN425" s="123" t="n">
        <v>39.41</v>
      </c>
      <c r="BO425" s="130" t="n">
        <v>0.421</v>
      </c>
      <c r="BP425" s="117" t="n">
        <v>-41.3333333333333</v>
      </c>
      <c r="BR425" s="131" t="n">
        <v>2.10499999999998</v>
      </c>
      <c r="BS425" s="132" t="n">
        <v>-13.5999999994565</v>
      </c>
    </row>
    <row r="426" customFormat="false" ht="15" hidden="false" customHeight="false" outlineLevel="0" collapsed="false">
      <c r="E426" s="117" t="n">
        <v>69.7268926651913</v>
      </c>
      <c r="F426" s="117" t="n">
        <v>211</v>
      </c>
      <c r="I426" s="0"/>
      <c r="J426" s="118" t="n">
        <v>2.10999999999998</v>
      </c>
      <c r="K426" s="119" t="n">
        <v>-24.0000000000734</v>
      </c>
      <c r="Q426" s="136" t="n">
        <v>51.7</v>
      </c>
      <c r="R426" s="122" t="n">
        <v>97.2</v>
      </c>
      <c r="S426" s="122" t="n">
        <v>111.5</v>
      </c>
      <c r="T426" s="122" t="n">
        <v>133.5</v>
      </c>
      <c r="U426" s="136" t="n">
        <v>111.5</v>
      </c>
      <c r="V426" s="119" t="n">
        <v>51.8</v>
      </c>
      <c r="W426" s="119" t="n">
        <v>115.37195</v>
      </c>
      <c r="AH426" s="123" t="n">
        <v>51.4</v>
      </c>
      <c r="AI426" s="122" t="n">
        <v>49.08</v>
      </c>
      <c r="AJ426" s="122" t="n">
        <v>49.08</v>
      </c>
      <c r="AK426" s="122" t="n">
        <v>41.62</v>
      </c>
      <c r="AL426" s="123" t="n">
        <v>47.79</v>
      </c>
      <c r="AM426" s="123" t="n">
        <v>47.87</v>
      </c>
      <c r="AN426" s="123" t="n">
        <v>39.8</v>
      </c>
      <c r="BO426" s="130" t="n">
        <v>0.422</v>
      </c>
      <c r="BP426" s="117" t="n">
        <v>-47.3333333333333</v>
      </c>
      <c r="BR426" s="131" t="n">
        <v>2.10999999999998</v>
      </c>
      <c r="BS426" s="132" t="n">
        <v>-24.0000000000734</v>
      </c>
    </row>
    <row r="427" customFormat="false" ht="15" hidden="false" customHeight="false" outlineLevel="0" collapsed="false">
      <c r="E427" s="117" t="n">
        <v>69.8877805353567</v>
      </c>
      <c r="F427" s="117" t="n">
        <v>211</v>
      </c>
      <c r="I427" s="0"/>
      <c r="J427" s="118" t="n">
        <v>2.11499999999998</v>
      </c>
      <c r="K427" s="119" t="n">
        <v>-18.6666666666241</v>
      </c>
      <c r="Q427" s="136" t="n">
        <v>51.8</v>
      </c>
      <c r="R427" s="122" t="n">
        <v>98</v>
      </c>
      <c r="S427" s="122" t="n">
        <v>109.5</v>
      </c>
      <c r="T427" s="122" t="n">
        <v>138.7</v>
      </c>
      <c r="U427" s="136" t="n">
        <v>109.5</v>
      </c>
      <c r="V427" s="119" t="n">
        <v>51.9</v>
      </c>
      <c r="W427" s="119" t="n">
        <v>118.35455</v>
      </c>
      <c r="AH427" s="123" t="n">
        <v>51.5</v>
      </c>
      <c r="AI427" s="122" t="n">
        <v>49.78</v>
      </c>
      <c r="AJ427" s="122" t="n">
        <v>49.78</v>
      </c>
      <c r="AK427" s="122" t="n">
        <v>42.67</v>
      </c>
      <c r="AL427" s="123" t="n">
        <v>48.09</v>
      </c>
      <c r="AM427" s="123" t="n">
        <v>48.15</v>
      </c>
      <c r="AN427" s="123" t="n">
        <v>40.22</v>
      </c>
      <c r="BO427" s="130" t="n">
        <v>0.423</v>
      </c>
      <c r="BP427" s="117" t="n">
        <v>-52.6666666666666</v>
      </c>
      <c r="BR427" s="131" t="n">
        <v>2.11499999999998</v>
      </c>
      <c r="BS427" s="132" t="n">
        <v>-18.6666666666241</v>
      </c>
    </row>
    <row r="428" customFormat="false" ht="15" hidden="false" customHeight="false" outlineLevel="0" collapsed="false">
      <c r="E428" s="117" t="n">
        <v>70.0486684055222</v>
      </c>
      <c r="F428" s="117" t="n">
        <v>209.1</v>
      </c>
      <c r="I428" s="0"/>
      <c r="J428" s="118" t="n">
        <v>2.11999999999998</v>
      </c>
      <c r="K428" s="119" t="n">
        <v>-14.4000000000616</v>
      </c>
      <c r="Q428" s="136" t="n">
        <v>51.9</v>
      </c>
      <c r="R428" s="122" t="n">
        <v>98.9</v>
      </c>
      <c r="S428" s="122" t="n">
        <v>112.1</v>
      </c>
      <c r="T428" s="122" t="n">
        <v>144.4</v>
      </c>
      <c r="U428" s="136" t="n">
        <v>112.1</v>
      </c>
      <c r="V428" s="119" t="n">
        <v>52</v>
      </c>
      <c r="W428" s="119" t="n">
        <v>121.6587</v>
      </c>
      <c r="AH428" s="123" t="n">
        <v>51.6</v>
      </c>
      <c r="AI428" s="122" t="n">
        <v>50.67</v>
      </c>
      <c r="AJ428" s="122" t="n">
        <v>50.67</v>
      </c>
      <c r="AK428" s="122" t="n">
        <v>44.01</v>
      </c>
      <c r="AL428" s="123" t="n">
        <v>48.42</v>
      </c>
      <c r="AM428" s="123" t="n">
        <v>48.45</v>
      </c>
      <c r="AN428" s="123" t="n">
        <v>40.67</v>
      </c>
      <c r="BO428" s="130" t="n">
        <v>0.424</v>
      </c>
      <c r="BP428" s="117" t="n">
        <v>-46</v>
      </c>
      <c r="BR428" s="131" t="n">
        <v>2.11999999999998</v>
      </c>
      <c r="BS428" s="132" t="n">
        <v>-14.4000000000616</v>
      </c>
    </row>
    <row r="429" customFormat="false" ht="15" hidden="false" customHeight="false" outlineLevel="0" collapsed="false">
      <c r="E429" s="117" t="n">
        <v>70.2095562756876</v>
      </c>
      <c r="F429" s="117" t="n">
        <v>207.3</v>
      </c>
      <c r="I429" s="0"/>
      <c r="J429" s="118" t="n">
        <v>2.12499999999998</v>
      </c>
      <c r="K429" s="119" t="n">
        <v>-32.8000000000739</v>
      </c>
      <c r="Q429" s="136" t="n">
        <v>52</v>
      </c>
      <c r="R429" s="122" t="n">
        <v>99.7</v>
      </c>
      <c r="S429" s="122" t="n">
        <v>114.6</v>
      </c>
      <c r="T429" s="122" t="n">
        <v>150.2</v>
      </c>
      <c r="U429" s="136" t="n">
        <v>114.6</v>
      </c>
      <c r="V429" s="119" t="n">
        <v>52.2</v>
      </c>
      <c r="W429" s="119" t="n">
        <v>124.96285</v>
      </c>
      <c r="AH429" s="123" t="n">
        <v>51.7</v>
      </c>
      <c r="AI429" s="122" t="n">
        <v>51.58</v>
      </c>
      <c r="AJ429" s="122" t="n">
        <v>51.58</v>
      </c>
      <c r="AK429" s="122" t="n">
        <v>45.37</v>
      </c>
      <c r="AL429" s="123" t="n">
        <v>48.78</v>
      </c>
      <c r="AM429" s="123" t="n">
        <v>48.77</v>
      </c>
      <c r="AN429" s="123" t="n">
        <v>41.16</v>
      </c>
      <c r="BO429" s="130" t="n">
        <v>0.425</v>
      </c>
      <c r="BP429" s="117" t="n">
        <v>-71.3333333333333</v>
      </c>
      <c r="BR429" s="131" t="n">
        <v>2.12499999999998</v>
      </c>
      <c r="BS429" s="132" t="n">
        <v>-32.8000000000739</v>
      </c>
    </row>
    <row r="430" customFormat="false" ht="15" hidden="false" customHeight="false" outlineLevel="0" collapsed="false">
      <c r="E430" s="117" t="n">
        <v>70.3704441458531</v>
      </c>
      <c r="F430" s="117" t="n">
        <v>203.5</v>
      </c>
      <c r="I430" s="0"/>
      <c r="J430" s="118" t="n">
        <v>2.12999999999998</v>
      </c>
      <c r="K430" s="119" t="n">
        <v>-24.6000000000138</v>
      </c>
      <c r="Q430" s="136" t="n">
        <v>52.1</v>
      </c>
      <c r="R430" s="122" t="n">
        <v>100.6</v>
      </c>
      <c r="S430" s="122" t="n">
        <v>117.8</v>
      </c>
      <c r="T430" s="122" t="n">
        <v>150.7</v>
      </c>
      <c r="U430" s="136" t="n">
        <v>117.8</v>
      </c>
      <c r="V430" s="119" t="n">
        <v>52.3</v>
      </c>
      <c r="W430" s="119" t="n">
        <v>125.6465</v>
      </c>
      <c r="AH430" s="123" t="n">
        <v>51.8</v>
      </c>
      <c r="AI430" s="122" t="n">
        <v>52.28</v>
      </c>
      <c r="AJ430" s="122" t="n">
        <v>52.28</v>
      </c>
      <c r="AK430" s="122" t="n">
        <v>46.43</v>
      </c>
      <c r="AL430" s="123" t="n">
        <v>49.18</v>
      </c>
      <c r="AM430" s="123" t="n">
        <v>49.13</v>
      </c>
      <c r="AN430" s="123" t="n">
        <v>41.69</v>
      </c>
      <c r="BO430" s="130" t="n">
        <v>0.426</v>
      </c>
      <c r="BP430" s="117" t="n">
        <v>-84.6666666666667</v>
      </c>
      <c r="BR430" s="131" t="n">
        <v>2.12999999999998</v>
      </c>
      <c r="BS430" s="132" t="n">
        <v>-24.6000000000138</v>
      </c>
    </row>
    <row r="431" customFormat="false" ht="15" hidden="false" customHeight="false" outlineLevel="0" collapsed="false">
      <c r="E431" s="117" t="n">
        <v>70.5313320160186</v>
      </c>
      <c r="F431" s="117" t="n">
        <v>200.333</v>
      </c>
      <c r="I431" s="0"/>
      <c r="J431" s="118" t="n">
        <v>2.13499999999998</v>
      </c>
      <c r="K431" s="119" t="n">
        <v>-10.9333333335069</v>
      </c>
      <c r="Q431" s="136" t="n">
        <v>52.2</v>
      </c>
      <c r="R431" s="122" t="n">
        <v>91.1</v>
      </c>
      <c r="S431" s="122" t="n">
        <v>117</v>
      </c>
      <c r="T431" s="122" t="n">
        <v>150.4</v>
      </c>
      <c r="U431" s="136" t="n">
        <v>117</v>
      </c>
      <c r="V431" s="119" t="n">
        <v>52.4</v>
      </c>
      <c r="W431" s="119" t="n">
        <v>120.76465</v>
      </c>
      <c r="AH431" s="123" t="n">
        <v>51.9</v>
      </c>
      <c r="AI431" s="122" t="n">
        <v>52.72</v>
      </c>
      <c r="AJ431" s="122" t="n">
        <v>52.72</v>
      </c>
      <c r="AK431" s="122" t="n">
        <v>47.08</v>
      </c>
      <c r="AL431" s="123" t="n">
        <v>49.6</v>
      </c>
      <c r="AM431" s="123" t="n">
        <v>49.52</v>
      </c>
      <c r="AN431" s="123" t="n">
        <v>42.27</v>
      </c>
      <c r="BO431" s="130" t="n">
        <v>0.427</v>
      </c>
      <c r="BP431" s="117" t="n">
        <v>-71.3333333333333</v>
      </c>
      <c r="BR431" s="131" t="n">
        <v>2.13499999999998</v>
      </c>
      <c r="BS431" s="132" t="n">
        <v>-10.9333333335069</v>
      </c>
    </row>
    <row r="432" customFormat="false" ht="15" hidden="false" customHeight="false" outlineLevel="0" collapsed="false">
      <c r="E432" s="117" t="n">
        <v>70.692219886184</v>
      </c>
      <c r="F432" s="117" t="n">
        <v>196.375</v>
      </c>
      <c r="I432" s="0"/>
      <c r="J432" s="118" t="n">
        <v>2.13999999999998</v>
      </c>
      <c r="K432" s="119" t="n">
        <v>4.79999999999372</v>
      </c>
      <c r="Q432" s="136" t="n">
        <v>52.3</v>
      </c>
      <c r="R432" s="122" t="n">
        <v>78.2</v>
      </c>
      <c r="S432" s="122" t="n">
        <v>108</v>
      </c>
      <c r="T432" s="122" t="n">
        <v>148.4</v>
      </c>
      <c r="U432" s="136" t="n">
        <v>108</v>
      </c>
      <c r="V432" s="119" t="n">
        <v>52.5</v>
      </c>
      <c r="W432" s="119" t="n">
        <v>113.3294</v>
      </c>
      <c r="AH432" s="123" t="n">
        <v>52</v>
      </c>
      <c r="AI432" s="122" t="n">
        <v>52.97</v>
      </c>
      <c r="AJ432" s="122" t="n">
        <v>52.97</v>
      </c>
      <c r="AK432" s="122" t="n">
        <v>47.45</v>
      </c>
      <c r="AL432" s="123" t="n">
        <v>50.06</v>
      </c>
      <c r="AM432" s="123" t="n">
        <v>49.95</v>
      </c>
      <c r="AN432" s="123" t="n">
        <v>42.91</v>
      </c>
      <c r="BO432" s="130" t="n">
        <v>0.428</v>
      </c>
      <c r="BP432" s="117" t="n">
        <v>-99.3333333333333</v>
      </c>
      <c r="BR432" s="131" t="n">
        <v>2.13999999999998</v>
      </c>
      <c r="BS432" s="132" t="n">
        <v>4.79999999999372</v>
      </c>
    </row>
    <row r="433" customFormat="false" ht="15" hidden="false" customHeight="false" outlineLevel="0" collapsed="false">
      <c r="E433" s="117" t="n">
        <v>70.8531077563494</v>
      </c>
      <c r="F433" s="117" t="n">
        <v>189.567</v>
      </c>
      <c r="I433" s="0"/>
      <c r="J433" s="118" t="n">
        <v>2.14499999999998</v>
      </c>
      <c r="K433" s="119" t="n">
        <v>-8.79999999988772</v>
      </c>
      <c r="Q433" s="136" t="n">
        <v>52.4</v>
      </c>
      <c r="R433" s="122"/>
      <c r="S433" s="122"/>
      <c r="T433" s="122"/>
      <c r="U433" s="136" t="n">
        <v>95</v>
      </c>
      <c r="V433" s="119" t="n">
        <v>52.7</v>
      </c>
      <c r="W433" s="119" t="n">
        <v>86</v>
      </c>
      <c r="AH433" s="123" t="n">
        <v>52.1</v>
      </c>
      <c r="AI433" s="122" t="n">
        <v>53.13</v>
      </c>
      <c r="AJ433" s="122" t="n">
        <v>53.13</v>
      </c>
      <c r="AK433" s="122" t="n">
        <v>47.69</v>
      </c>
      <c r="AL433" s="123" t="n">
        <v>50.53</v>
      </c>
      <c r="AM433" s="123" t="n">
        <v>50.41</v>
      </c>
      <c r="AN433" s="123" t="n">
        <v>43.6</v>
      </c>
      <c r="BO433" s="130" t="n">
        <v>0.429</v>
      </c>
      <c r="BP433" s="117" t="n">
        <v>-112</v>
      </c>
      <c r="BR433" s="131" t="n">
        <v>2.14499999999998</v>
      </c>
      <c r="BS433" s="132" t="n">
        <v>-8.79999999988772</v>
      </c>
    </row>
    <row r="434" customFormat="false" ht="15" hidden="false" customHeight="false" outlineLevel="0" collapsed="false">
      <c r="E434" s="117" t="n">
        <v>71.0139956265149</v>
      </c>
      <c r="F434" s="117" t="n">
        <v>177.567</v>
      </c>
      <c r="I434" s="0"/>
      <c r="J434" s="118" t="n">
        <v>2.14999999999998</v>
      </c>
      <c r="K434" s="119" t="n">
        <v>-44.2666666665976</v>
      </c>
      <c r="Q434" s="136" t="n">
        <v>52.5</v>
      </c>
      <c r="R434" s="122"/>
      <c r="S434" s="122"/>
      <c r="T434" s="122"/>
      <c r="U434" s="136" t="n">
        <v>90</v>
      </c>
      <c r="V434" s="119" t="n">
        <v>52.8</v>
      </c>
      <c r="W434" s="119" t="n">
        <v>70</v>
      </c>
      <c r="AH434" s="123" t="n">
        <v>52.2</v>
      </c>
      <c r="AI434" s="122" t="n">
        <v>53.05</v>
      </c>
      <c r="AJ434" s="122" t="n">
        <v>53.05</v>
      </c>
      <c r="AK434" s="122" t="n">
        <v>47.58</v>
      </c>
      <c r="AL434" s="123" t="n">
        <v>50.99</v>
      </c>
      <c r="AM434" s="123" t="n">
        <v>50.9</v>
      </c>
      <c r="AN434" s="123" t="n">
        <v>44.32</v>
      </c>
      <c r="BO434" s="130" t="n">
        <v>0.43</v>
      </c>
      <c r="BP434" s="117" t="n">
        <v>-116.666666666667</v>
      </c>
      <c r="BR434" s="131" t="n">
        <v>2.14999999999998</v>
      </c>
      <c r="BS434" s="132" t="n">
        <v>-44.2666666665976</v>
      </c>
    </row>
    <row r="435" customFormat="false" ht="15" hidden="false" customHeight="false" outlineLevel="0" collapsed="false">
      <c r="E435" s="117" t="n">
        <v>71.1748834966804</v>
      </c>
      <c r="F435" s="117" t="n">
        <v>169.4</v>
      </c>
      <c r="I435" s="0"/>
      <c r="J435" s="118" t="n">
        <v>2.15499999999998</v>
      </c>
      <c r="K435" s="119" t="n">
        <v>-46.400000000019</v>
      </c>
      <c r="Q435" s="136" t="n">
        <v>52.6</v>
      </c>
      <c r="R435" s="122"/>
      <c r="S435" s="122"/>
      <c r="T435" s="122"/>
      <c r="U435" s="136" t="n">
        <v>95</v>
      </c>
      <c r="V435" s="119" t="n">
        <v>52.9</v>
      </c>
      <c r="W435" s="119" t="n">
        <v>70</v>
      </c>
      <c r="AH435" s="123" t="n">
        <v>52.3</v>
      </c>
      <c r="AI435" s="122" t="n">
        <v>52.41</v>
      </c>
      <c r="AJ435" s="122" t="n">
        <v>52.41</v>
      </c>
      <c r="AK435" s="122" t="n">
        <v>46.61</v>
      </c>
      <c r="AL435" s="123" t="n">
        <v>51.44</v>
      </c>
      <c r="AM435" s="123" t="n">
        <v>51.39</v>
      </c>
      <c r="AN435" s="123" t="n">
        <v>45.05</v>
      </c>
      <c r="BO435" s="130" t="n">
        <v>0.431</v>
      </c>
      <c r="BP435" s="117" t="n">
        <v>-121.333333333333</v>
      </c>
      <c r="BR435" s="131" t="n">
        <v>2.15499999999998</v>
      </c>
      <c r="BS435" s="132" t="n">
        <v>-46.400000000019</v>
      </c>
    </row>
    <row r="436" customFormat="false" ht="15" hidden="false" customHeight="false" outlineLevel="0" collapsed="false">
      <c r="E436" s="117" t="n">
        <v>71.3357713668458</v>
      </c>
      <c r="F436" s="117" t="n">
        <v>169.4</v>
      </c>
      <c r="I436" s="0"/>
      <c r="J436" s="118" t="n">
        <v>2.15999999999998</v>
      </c>
      <c r="K436" s="119" t="n">
        <v>-64.7999999999811</v>
      </c>
      <c r="Q436" s="136" t="n">
        <v>52.7</v>
      </c>
      <c r="R436" s="122"/>
      <c r="S436" s="122"/>
      <c r="T436" s="122"/>
      <c r="U436" s="136" t="n">
        <v>125</v>
      </c>
      <c r="V436" s="119" t="n">
        <v>53</v>
      </c>
      <c r="W436" s="119" t="n">
        <v>100</v>
      </c>
      <c r="AH436" s="123" t="n">
        <v>52.4</v>
      </c>
      <c r="AI436" s="122" t="n">
        <v>50.87</v>
      </c>
      <c r="AJ436" s="122" t="n">
        <v>50.87</v>
      </c>
      <c r="AK436" s="122" t="n">
        <v>44.3</v>
      </c>
      <c r="AL436" s="123" t="n">
        <v>51.83</v>
      </c>
      <c r="AM436" s="123" t="n">
        <v>51.87</v>
      </c>
      <c r="AN436" s="123" t="n">
        <v>45.74</v>
      </c>
      <c r="BO436" s="130" t="n">
        <v>0.432</v>
      </c>
      <c r="BP436" s="117" t="n">
        <v>-121.333333333333</v>
      </c>
      <c r="BR436" s="131" t="n">
        <v>2.15999999999998</v>
      </c>
      <c r="BS436" s="132" t="n">
        <v>-64.7999999999811</v>
      </c>
    </row>
    <row r="437" customFormat="false" ht="15" hidden="false" customHeight="false" outlineLevel="0" collapsed="false">
      <c r="E437" s="117" t="n">
        <v>71.5077414965986</v>
      </c>
      <c r="F437" s="117" t="n">
        <v>180.8</v>
      </c>
      <c r="I437" s="0"/>
      <c r="J437" s="118" t="n">
        <v>2.16499999999998</v>
      </c>
      <c r="K437" s="119" t="n">
        <v>-60.7999999999425</v>
      </c>
      <c r="Q437" s="136" t="n">
        <v>52.8</v>
      </c>
      <c r="R437" s="122" t="n">
        <v>101.4</v>
      </c>
      <c r="S437" s="122" t="n">
        <v>128.1</v>
      </c>
      <c r="T437" s="122" t="n">
        <v>161.2</v>
      </c>
      <c r="U437" s="136" t="n">
        <v>128.1</v>
      </c>
      <c r="V437" s="119" t="n">
        <v>53.2</v>
      </c>
      <c r="W437" s="119" t="n">
        <v>131.2765</v>
      </c>
      <c r="AH437" s="123" t="n">
        <v>52.5</v>
      </c>
      <c r="AI437" s="122" t="n">
        <v>48.49</v>
      </c>
      <c r="AJ437" s="122" t="n">
        <v>48.49</v>
      </c>
      <c r="AK437" s="122" t="n">
        <v>40.73</v>
      </c>
      <c r="AL437" s="123" t="n">
        <v>52.15</v>
      </c>
      <c r="AM437" s="123" t="n">
        <v>52.29</v>
      </c>
      <c r="AN437" s="123" t="n">
        <v>46.36</v>
      </c>
      <c r="BO437" s="130" t="n">
        <v>0.433</v>
      </c>
      <c r="BP437" s="117" t="n">
        <v>-123.333333333333</v>
      </c>
      <c r="BR437" s="131" t="n">
        <v>2.16499999999998</v>
      </c>
      <c r="BS437" s="132" t="n">
        <v>-60.7999999999425</v>
      </c>
    </row>
    <row r="438" customFormat="false" ht="15" hidden="false" customHeight="false" outlineLevel="0" collapsed="false">
      <c r="E438" s="117" t="n">
        <v>71.7060408163265</v>
      </c>
      <c r="F438" s="117" t="n">
        <v>191.15</v>
      </c>
      <c r="I438" s="0"/>
      <c r="J438" s="118" t="n">
        <v>2.16999999999998</v>
      </c>
      <c r="K438" s="119" t="n">
        <v>-49.6000000001279</v>
      </c>
      <c r="Q438" s="136" t="n">
        <v>52.9</v>
      </c>
      <c r="R438" s="122" t="n">
        <v>109.8</v>
      </c>
      <c r="S438" s="122" t="n">
        <v>127.9</v>
      </c>
      <c r="T438" s="122" t="n">
        <v>151.2</v>
      </c>
      <c r="U438" s="136" t="n">
        <v>127.9</v>
      </c>
      <c r="V438" s="119" t="n">
        <v>53.3</v>
      </c>
      <c r="W438" s="119" t="n">
        <v>130.528</v>
      </c>
      <c r="AH438" s="123" t="n">
        <v>52.6</v>
      </c>
      <c r="AI438" s="122" t="n">
        <v>45.9</v>
      </c>
      <c r="AJ438" s="122" t="n">
        <v>45.9</v>
      </c>
      <c r="AK438" s="122" t="n">
        <v>36.85</v>
      </c>
      <c r="AL438" s="123" t="n">
        <v>52.39</v>
      </c>
      <c r="AM438" s="123" t="n">
        <v>52.64</v>
      </c>
      <c r="AN438" s="123" t="n">
        <v>46.87</v>
      </c>
      <c r="BO438" s="130" t="n">
        <v>0.434</v>
      </c>
      <c r="BP438" s="117" t="n">
        <v>-123.333333333333</v>
      </c>
      <c r="BR438" s="131" t="n">
        <v>2.16999999999998</v>
      </c>
      <c r="BS438" s="132" t="n">
        <v>-49.6000000001279</v>
      </c>
    </row>
    <row r="439" customFormat="false" ht="15" hidden="false" customHeight="false" outlineLevel="0" collapsed="false">
      <c r="E439" s="117" t="n">
        <v>71.8070612244898</v>
      </c>
      <c r="F439" s="117" t="n">
        <v>198.75</v>
      </c>
      <c r="I439" s="0"/>
      <c r="J439" s="118" t="n">
        <v>2.17499999999998</v>
      </c>
      <c r="K439" s="119" t="n">
        <v>-38.4000000001535</v>
      </c>
      <c r="Q439" s="136" t="n">
        <v>53</v>
      </c>
      <c r="R439" s="122" t="n">
        <v>111.9</v>
      </c>
      <c r="S439" s="122" t="n">
        <v>130.2</v>
      </c>
      <c r="T439" s="122" t="n">
        <v>150.6</v>
      </c>
      <c r="U439" s="136" t="n">
        <v>130.2</v>
      </c>
      <c r="V439" s="119" t="n">
        <v>53.4</v>
      </c>
      <c r="W439" s="119" t="n">
        <v>131.288</v>
      </c>
      <c r="AH439" s="123" t="n">
        <v>52.7</v>
      </c>
      <c r="AI439" s="122" t="n">
        <v>44.16</v>
      </c>
      <c r="AJ439" s="122" t="n">
        <v>44.16</v>
      </c>
      <c r="AK439" s="122" t="n">
        <v>34.24</v>
      </c>
      <c r="AL439" s="123" t="n">
        <v>52.52</v>
      </c>
      <c r="AM439" s="123" t="n">
        <v>52.89</v>
      </c>
      <c r="AN439" s="123" t="n">
        <v>47.23</v>
      </c>
      <c r="BO439" s="130" t="n">
        <v>0.435</v>
      </c>
      <c r="BP439" s="117" t="n">
        <v>-119.333333333333</v>
      </c>
      <c r="BR439" s="131" t="n">
        <v>2.17499999999998</v>
      </c>
      <c r="BS439" s="132" t="n">
        <v>-38.4000000001535</v>
      </c>
    </row>
    <row r="440" customFormat="false" ht="15" hidden="false" customHeight="false" outlineLevel="0" collapsed="false">
      <c r="E440" s="117" t="n">
        <v>71.9080816326531</v>
      </c>
      <c r="F440" s="117" t="n">
        <v>205.4</v>
      </c>
      <c r="I440" s="0"/>
      <c r="J440" s="118" t="n">
        <v>2.17999999999998</v>
      </c>
      <c r="K440" s="119" t="n">
        <v>-31.7333333334046</v>
      </c>
      <c r="Q440" s="136" t="n">
        <v>53.1</v>
      </c>
      <c r="R440" s="122" t="n">
        <v>109.8</v>
      </c>
      <c r="S440" s="122" t="n">
        <v>131.2</v>
      </c>
      <c r="T440" s="122" t="n">
        <v>150.1</v>
      </c>
      <c r="U440" s="136" t="n">
        <v>131.2</v>
      </c>
      <c r="V440" s="119" t="n">
        <v>53.5</v>
      </c>
      <c r="W440" s="119" t="n">
        <v>129.973</v>
      </c>
      <c r="AH440" s="123" t="n">
        <v>52.8</v>
      </c>
      <c r="AI440" s="122" t="n">
        <v>44.15</v>
      </c>
      <c r="AJ440" s="122" t="n">
        <v>44.15</v>
      </c>
      <c r="AK440" s="122" t="n">
        <v>34.22</v>
      </c>
      <c r="AL440" s="123" t="n">
        <v>52.56</v>
      </c>
      <c r="AM440" s="123" t="n">
        <v>53.04</v>
      </c>
      <c r="AN440" s="123" t="n">
        <v>47.43</v>
      </c>
      <c r="BO440" s="130" t="n">
        <v>0.436</v>
      </c>
      <c r="BP440" s="117" t="n">
        <v>-122.666666666667</v>
      </c>
      <c r="BR440" s="131" t="n">
        <v>2.17999999999998</v>
      </c>
      <c r="BS440" s="132" t="n">
        <v>-31.7333333334046</v>
      </c>
    </row>
    <row r="441" customFormat="false" ht="15" hidden="false" customHeight="false" outlineLevel="0" collapsed="false">
      <c r="E441" s="117" t="n">
        <v>72.0091020408163</v>
      </c>
      <c r="F441" s="117" t="n">
        <v>209.2</v>
      </c>
      <c r="I441" s="0"/>
      <c r="J441" s="118" t="n">
        <v>2.18499999999998</v>
      </c>
      <c r="K441" s="119" t="n">
        <v>-20.5333333333851</v>
      </c>
      <c r="Q441" s="136" t="n">
        <v>53.2</v>
      </c>
      <c r="R441" s="122" t="n">
        <v>107.7</v>
      </c>
      <c r="S441" s="122" t="n">
        <v>132.9</v>
      </c>
      <c r="T441" s="122" t="n">
        <v>155.1</v>
      </c>
      <c r="U441" s="136" t="n">
        <v>132.9</v>
      </c>
      <c r="V441" s="119" t="n">
        <v>53.7</v>
      </c>
      <c r="W441" s="119" t="n">
        <v>131.416</v>
      </c>
      <c r="AH441" s="123" t="n">
        <v>52.9</v>
      </c>
      <c r="AI441" s="122" t="n">
        <v>46.11</v>
      </c>
      <c r="AJ441" s="122" t="n">
        <v>46.11</v>
      </c>
      <c r="AK441" s="122" t="n">
        <v>37.17</v>
      </c>
      <c r="AL441" s="123" t="n">
        <v>52.49</v>
      </c>
      <c r="AM441" s="123" t="n">
        <v>53.06</v>
      </c>
      <c r="AN441" s="123" t="n">
        <v>47.45</v>
      </c>
      <c r="BO441" s="130" t="n">
        <v>0.437</v>
      </c>
      <c r="BP441" s="117" t="n">
        <v>-111.333333333333</v>
      </c>
      <c r="BR441" s="131" t="n">
        <v>2.18499999999998</v>
      </c>
      <c r="BS441" s="132" t="n">
        <v>-20.5333333333851</v>
      </c>
    </row>
    <row r="442" customFormat="false" ht="15" hidden="false" customHeight="false" outlineLevel="0" collapsed="false">
      <c r="E442" s="117" t="n">
        <v>72.1101224489796</v>
      </c>
      <c r="F442" s="117" t="n">
        <v>213</v>
      </c>
      <c r="I442" s="0"/>
      <c r="J442" s="118" t="n">
        <v>2.18999999999998</v>
      </c>
      <c r="K442" s="119" t="n">
        <v>-5.60000000007818</v>
      </c>
      <c r="Q442" s="136" t="n">
        <v>53.3</v>
      </c>
      <c r="R442" s="122" t="n">
        <v>105.6</v>
      </c>
      <c r="S442" s="122" t="n">
        <v>134.1</v>
      </c>
      <c r="T442" s="122" t="n">
        <v>168.6</v>
      </c>
      <c r="U442" s="136" t="n">
        <v>134.1</v>
      </c>
      <c r="V442" s="119" t="n">
        <v>53.8</v>
      </c>
      <c r="W442" s="119" t="n">
        <v>137.105</v>
      </c>
      <c r="AH442" s="123" t="n">
        <v>53</v>
      </c>
      <c r="AI442" s="122" t="n">
        <v>49.45</v>
      </c>
      <c r="AJ442" s="122" t="n">
        <v>49.45</v>
      </c>
      <c r="AK442" s="122" t="n">
        <v>42.17</v>
      </c>
      <c r="AL442" s="123" t="n">
        <v>52.34</v>
      </c>
      <c r="AM442" s="123" t="n">
        <v>52.97</v>
      </c>
      <c r="AN442" s="123" t="n">
        <v>47.3</v>
      </c>
      <c r="BO442" s="130" t="n">
        <v>0.438</v>
      </c>
      <c r="BP442" s="117" t="n">
        <v>-104</v>
      </c>
      <c r="BR442" s="131" t="n">
        <v>2.18999999999998</v>
      </c>
      <c r="BS442" s="132" t="n">
        <v>-5.60000000007818</v>
      </c>
    </row>
    <row r="443" customFormat="false" ht="15" hidden="false" customHeight="false" outlineLevel="0" collapsed="false">
      <c r="E443" s="117" t="n">
        <v>72.2111428571429</v>
      </c>
      <c r="F443" s="117" t="n">
        <v>214.9</v>
      </c>
      <c r="I443" s="0"/>
      <c r="J443" s="118" t="n">
        <v>2.19499999999998</v>
      </c>
      <c r="K443" s="119" t="n">
        <v>-6.79999999975355</v>
      </c>
      <c r="Q443" s="136" t="n">
        <v>53.4</v>
      </c>
      <c r="R443" s="122" t="n">
        <v>103.5</v>
      </c>
      <c r="S443" s="122" t="n">
        <v>134.9</v>
      </c>
      <c r="T443" s="122" t="n">
        <v>179.2</v>
      </c>
      <c r="U443" s="136" t="n">
        <v>134.9</v>
      </c>
      <c r="V443" s="119" t="n">
        <v>53.9</v>
      </c>
      <c r="W443" s="119" t="n">
        <v>141.354</v>
      </c>
      <c r="AH443" s="123" t="n">
        <v>53.1</v>
      </c>
      <c r="AI443" s="122" t="n">
        <v>53.07</v>
      </c>
      <c r="AJ443" s="122" t="n">
        <v>53.07</v>
      </c>
      <c r="AK443" s="122" t="n">
        <v>47.6</v>
      </c>
      <c r="AL443" s="123" t="n">
        <v>52.11</v>
      </c>
      <c r="AM443" s="123" t="n">
        <v>52.78</v>
      </c>
      <c r="AN443" s="123" t="n">
        <v>47</v>
      </c>
      <c r="BO443" s="130" t="n">
        <v>0.439</v>
      </c>
      <c r="BP443" s="117" t="n">
        <v>-109.333333333333</v>
      </c>
      <c r="BR443" s="131" t="n">
        <v>2.19499999999998</v>
      </c>
      <c r="BS443" s="132" t="n">
        <v>-6.79999999975355</v>
      </c>
    </row>
    <row r="444" customFormat="false" ht="15" hidden="false" customHeight="false" outlineLevel="0" collapsed="false">
      <c r="E444" s="117" t="n">
        <v>72.3121632653061</v>
      </c>
      <c r="F444" s="117" t="n">
        <v>218.7</v>
      </c>
      <c r="I444" s="0"/>
      <c r="J444" s="118" t="n">
        <v>2.19999999999998</v>
      </c>
      <c r="K444" s="119" t="n">
        <v>-26.8000000001085</v>
      </c>
      <c r="Q444" s="136" t="n">
        <v>53.5</v>
      </c>
      <c r="R444" s="122" t="n">
        <v>101.4</v>
      </c>
      <c r="S444" s="122" t="n">
        <v>138.7</v>
      </c>
      <c r="T444" s="122" t="n">
        <v>191.1</v>
      </c>
      <c r="U444" s="136" t="n">
        <v>138.7</v>
      </c>
      <c r="V444" s="119" t="n">
        <v>54</v>
      </c>
      <c r="W444" s="119" t="n">
        <v>146.288</v>
      </c>
      <c r="AH444" s="123" t="n">
        <v>53.2</v>
      </c>
      <c r="AI444" s="122" t="n">
        <v>56.06</v>
      </c>
      <c r="AJ444" s="122" t="n">
        <v>56.06</v>
      </c>
      <c r="AK444" s="122" t="n">
        <v>52.09</v>
      </c>
      <c r="AL444" s="123" t="n">
        <v>51.81</v>
      </c>
      <c r="AM444" s="123" t="n">
        <v>52.5</v>
      </c>
      <c r="AN444" s="123" t="n">
        <v>46.57</v>
      </c>
      <c r="BO444" s="130" t="n">
        <v>0.44</v>
      </c>
      <c r="BP444" s="117" t="n">
        <v>-102</v>
      </c>
      <c r="BR444" s="131" t="n">
        <v>2.19999999999998</v>
      </c>
      <c r="BS444" s="132" t="n">
        <v>-26.8000000001085</v>
      </c>
    </row>
    <row r="445" customFormat="false" ht="15" hidden="false" customHeight="false" outlineLevel="0" collapsed="false">
      <c r="E445" s="117" t="n">
        <v>72.4131836734694</v>
      </c>
      <c r="F445" s="117" t="n">
        <v>220.6</v>
      </c>
      <c r="I445" s="0"/>
      <c r="J445" s="118" t="n">
        <v>2.20499999999998</v>
      </c>
      <c r="K445" s="119" t="n">
        <v>-28.8000000000597</v>
      </c>
      <c r="Q445" s="136" t="n">
        <v>53.6</v>
      </c>
      <c r="R445" s="122" t="n">
        <v>99.3</v>
      </c>
      <c r="S445" s="122" t="n">
        <v>145.4</v>
      </c>
      <c r="T445" s="122" t="n">
        <v>203.3</v>
      </c>
      <c r="U445" s="136" t="n">
        <v>145.4</v>
      </c>
      <c r="V445" s="119" t="n">
        <v>54.2</v>
      </c>
      <c r="W445" s="119" t="n">
        <v>151.2994</v>
      </c>
      <c r="AH445" s="123" t="n">
        <v>53.3</v>
      </c>
      <c r="AI445" s="122" t="n">
        <v>58.13</v>
      </c>
      <c r="AJ445" s="122" t="n">
        <v>58.13</v>
      </c>
      <c r="AK445" s="122" t="n">
        <v>55.19</v>
      </c>
      <c r="AL445" s="123" t="n">
        <v>51.46</v>
      </c>
      <c r="AM445" s="123" t="n">
        <v>52.14</v>
      </c>
      <c r="AN445" s="123" t="n">
        <v>46.04</v>
      </c>
      <c r="BO445" s="130" t="n">
        <v>0.441</v>
      </c>
      <c r="BP445" s="117" t="n">
        <v>-114.666666666667</v>
      </c>
      <c r="BR445" s="131" t="n">
        <v>2.20499999999998</v>
      </c>
      <c r="BS445" s="132" t="n">
        <v>-28.8000000000597</v>
      </c>
    </row>
    <row r="446" customFormat="false" ht="15" hidden="false" customHeight="false" outlineLevel="0" collapsed="false">
      <c r="E446" s="117" t="n">
        <v>72.5142040816326</v>
      </c>
      <c r="F446" s="117" t="n">
        <v>222.5</v>
      </c>
      <c r="I446" s="0"/>
      <c r="J446" s="118" t="n">
        <v>2.20999999999997</v>
      </c>
      <c r="K446" s="119" t="n">
        <v>-2.00000000028847</v>
      </c>
      <c r="Q446" s="136" t="n">
        <v>53.7</v>
      </c>
      <c r="R446" s="122"/>
      <c r="S446" s="122"/>
      <c r="T446" s="122"/>
      <c r="U446" s="136" t="n">
        <v>130</v>
      </c>
      <c r="V446" s="119" t="n">
        <v>54.3</v>
      </c>
      <c r="W446" s="119" t="n">
        <v>100</v>
      </c>
      <c r="AH446" s="123" t="n">
        <v>53.4</v>
      </c>
      <c r="AI446" s="122" t="n">
        <v>59.5</v>
      </c>
      <c r="AJ446" s="122" t="n">
        <v>59.5</v>
      </c>
      <c r="AK446" s="122" t="n">
        <v>57.26</v>
      </c>
      <c r="AL446" s="123" t="n">
        <v>51.06</v>
      </c>
      <c r="AM446" s="123" t="n">
        <v>51.73</v>
      </c>
      <c r="AN446" s="123" t="n">
        <v>45.42</v>
      </c>
      <c r="BO446" s="130" t="n">
        <v>0.442</v>
      </c>
      <c r="BP446" s="117" t="n">
        <v>-115.333333333333</v>
      </c>
      <c r="BR446" s="131" t="n">
        <v>2.20999999999997</v>
      </c>
      <c r="BS446" s="132" t="n">
        <v>-2.00000000028847</v>
      </c>
    </row>
    <row r="447" customFormat="false" ht="15" hidden="false" customHeight="false" outlineLevel="0" collapsed="false">
      <c r="E447" s="117" t="n">
        <v>72.6152244897959</v>
      </c>
      <c r="F447" s="117" t="n">
        <v>224.4</v>
      </c>
      <c r="I447" s="0"/>
      <c r="J447" s="118" t="n">
        <v>2.21499999999997</v>
      </c>
      <c r="K447" s="119" t="n">
        <v>0.399999999984928</v>
      </c>
      <c r="Q447" s="136" t="n">
        <v>53.8</v>
      </c>
      <c r="R447" s="122"/>
      <c r="S447" s="122"/>
      <c r="T447" s="122"/>
      <c r="U447" s="136" t="n">
        <v>75</v>
      </c>
      <c r="V447" s="119" t="n">
        <v>54.4</v>
      </c>
      <c r="W447" s="119" t="n">
        <v>63</v>
      </c>
      <c r="AH447" s="123" t="n">
        <v>53.5</v>
      </c>
      <c r="AI447" s="122" t="n">
        <v>60.6</v>
      </c>
      <c r="AJ447" s="122" t="n">
        <v>60.6</v>
      </c>
      <c r="AK447" s="122" t="n">
        <v>58.9</v>
      </c>
      <c r="AL447" s="123" t="n">
        <v>50.61</v>
      </c>
      <c r="AM447" s="123" t="n">
        <v>51.28</v>
      </c>
      <c r="AN447" s="123" t="n">
        <v>44.73</v>
      </c>
      <c r="BO447" s="130" t="n">
        <v>0.443</v>
      </c>
      <c r="BP447" s="117" t="n">
        <v>-112</v>
      </c>
      <c r="BR447" s="131" t="n">
        <v>2.21499999999997</v>
      </c>
      <c r="BS447" s="132" t="n">
        <v>0.399999999984928</v>
      </c>
    </row>
    <row r="448" customFormat="false" ht="15" hidden="false" customHeight="false" outlineLevel="0" collapsed="false">
      <c r="E448" s="117" t="n">
        <v>72.7162448979592</v>
      </c>
      <c r="F448" s="117" t="n">
        <v>226.3</v>
      </c>
      <c r="I448" s="0"/>
      <c r="J448" s="118" t="n">
        <v>2.21999999999997</v>
      </c>
      <c r="K448" s="119" t="n">
        <v>-2.39999999996627</v>
      </c>
      <c r="Q448" s="136" t="n">
        <v>53.9</v>
      </c>
      <c r="R448" s="122"/>
      <c r="S448" s="122"/>
      <c r="T448" s="122"/>
      <c r="U448" s="136" t="n">
        <v>80</v>
      </c>
      <c r="V448" s="119" t="n">
        <v>54.5</v>
      </c>
      <c r="W448" s="119" t="n">
        <v>62</v>
      </c>
      <c r="AH448" s="123" t="n">
        <v>53.6</v>
      </c>
      <c r="AI448" s="122" t="n">
        <v>61.76</v>
      </c>
      <c r="AJ448" s="122" t="n">
        <v>61.76</v>
      </c>
      <c r="AK448" s="122" t="n">
        <v>60.64</v>
      </c>
      <c r="AL448" s="123" t="n">
        <v>50.13</v>
      </c>
      <c r="AM448" s="123" t="n">
        <v>50.79</v>
      </c>
      <c r="AN448" s="123" t="n">
        <v>43.99</v>
      </c>
      <c r="BO448" s="130" t="n">
        <v>0.444</v>
      </c>
      <c r="BP448" s="117" t="n">
        <v>-106</v>
      </c>
      <c r="BR448" s="131" t="n">
        <v>2.21999999999997</v>
      </c>
      <c r="BS448" s="132" t="n">
        <v>-2.39999999996627</v>
      </c>
    </row>
    <row r="449" customFormat="false" ht="15" hidden="false" customHeight="false" outlineLevel="0" collapsed="false">
      <c r="E449" s="117" t="n">
        <v>72.8172653061225</v>
      </c>
      <c r="F449" s="117" t="n">
        <v>226.3</v>
      </c>
      <c r="I449" s="0"/>
      <c r="J449" s="118" t="n">
        <v>2.22499999999997</v>
      </c>
      <c r="K449" s="119" t="n">
        <v>-6.40000000001006</v>
      </c>
      <c r="Q449" s="136" t="n">
        <v>54</v>
      </c>
      <c r="R449" s="122" t="n">
        <v>63.4</v>
      </c>
      <c r="S449" s="122" t="n">
        <v>90.1</v>
      </c>
      <c r="T449" s="122" t="n">
        <v>107.9</v>
      </c>
      <c r="U449" s="136" t="n">
        <v>90.1</v>
      </c>
      <c r="V449" s="119" t="n">
        <v>54.7</v>
      </c>
      <c r="W449" s="119" t="n">
        <v>85.6489</v>
      </c>
      <c r="AH449" s="123" t="n">
        <v>53.7</v>
      </c>
      <c r="AI449" s="122" t="n">
        <v>63.18</v>
      </c>
      <c r="AJ449" s="122" t="n">
        <v>63.18</v>
      </c>
      <c r="AK449" s="122" t="n">
        <v>62.76</v>
      </c>
      <c r="AL449" s="123" t="n">
        <v>49.62</v>
      </c>
      <c r="AM449" s="123" t="n">
        <v>50.27</v>
      </c>
      <c r="AN449" s="123" t="n">
        <v>43.21</v>
      </c>
      <c r="BO449" s="130" t="n">
        <v>0.445</v>
      </c>
      <c r="BP449" s="117" t="n">
        <v>-112</v>
      </c>
      <c r="BR449" s="131" t="n">
        <v>2.22499999999997</v>
      </c>
      <c r="BS449" s="132" t="n">
        <v>-6.40000000001006</v>
      </c>
    </row>
    <row r="450" customFormat="false" ht="15" hidden="false" customHeight="false" outlineLevel="0" collapsed="false">
      <c r="E450" s="117" t="n">
        <v>72.9182857142857</v>
      </c>
      <c r="F450" s="117" t="n">
        <v>226.3</v>
      </c>
      <c r="I450" s="0"/>
      <c r="J450" s="118" t="n">
        <v>2.22999999999997</v>
      </c>
      <c r="K450" s="119" t="n">
        <v>-8.79999999997299</v>
      </c>
      <c r="Q450" s="136" t="n">
        <v>54.1</v>
      </c>
      <c r="R450" s="122" t="n">
        <v>63.5</v>
      </c>
      <c r="S450" s="122" t="n">
        <v>90</v>
      </c>
      <c r="T450" s="122" t="n">
        <v>107.9</v>
      </c>
      <c r="U450" s="136" t="n">
        <v>90</v>
      </c>
      <c r="V450" s="119" t="n">
        <v>54.8</v>
      </c>
      <c r="W450" s="119" t="n">
        <v>85.6678</v>
      </c>
      <c r="AH450" s="123" t="n">
        <v>53.8</v>
      </c>
      <c r="AI450" s="122" t="n">
        <v>64.77</v>
      </c>
      <c r="AJ450" s="122" t="n">
        <v>65.15</v>
      </c>
      <c r="AK450" s="122" t="n">
        <v>64.77</v>
      </c>
      <c r="AL450" s="123" t="n">
        <v>49.1</v>
      </c>
      <c r="AM450" s="123" t="n">
        <v>49.72</v>
      </c>
      <c r="AN450" s="123" t="n">
        <v>42.4</v>
      </c>
      <c r="BO450" s="130" t="n">
        <v>0.446</v>
      </c>
      <c r="BP450" s="117" t="n">
        <v>-106</v>
      </c>
      <c r="BR450" s="131" t="n">
        <v>2.22999999999997</v>
      </c>
      <c r="BS450" s="132" t="n">
        <v>-8.79999999997299</v>
      </c>
    </row>
    <row r="451" customFormat="false" ht="15" hidden="false" customHeight="false" outlineLevel="0" collapsed="false">
      <c r="E451" s="117" t="n">
        <v>73.019306122449</v>
      </c>
      <c r="F451" s="117" t="n">
        <v>228.2</v>
      </c>
      <c r="I451" s="0"/>
      <c r="J451" s="118" t="n">
        <v>2.23499999999997</v>
      </c>
      <c r="K451" s="119" t="n">
        <v>2.39999999984811</v>
      </c>
      <c r="Q451" s="136" t="n">
        <v>54.2</v>
      </c>
      <c r="R451" s="122" t="n">
        <v>82.2</v>
      </c>
      <c r="S451" s="122" t="n">
        <v>95.1</v>
      </c>
      <c r="T451" s="122" t="n">
        <v>107.9</v>
      </c>
      <c r="U451" s="136" t="n">
        <v>95.1</v>
      </c>
      <c r="V451" s="119" t="n">
        <v>54.9</v>
      </c>
      <c r="W451" s="119" t="n">
        <v>95.0238</v>
      </c>
      <c r="AH451" s="123" t="n">
        <v>53.9</v>
      </c>
      <c r="AI451" s="122" t="n">
        <v>65.88</v>
      </c>
      <c r="AJ451" s="122" t="n">
        <v>66.81</v>
      </c>
      <c r="AK451" s="122" t="n">
        <v>65.88</v>
      </c>
      <c r="AL451" s="123" t="n">
        <v>48.57</v>
      </c>
      <c r="AM451" s="123" t="n">
        <v>49.16</v>
      </c>
      <c r="AN451" s="123" t="n">
        <v>41.55</v>
      </c>
      <c r="BO451" s="130" t="n">
        <v>0.447</v>
      </c>
      <c r="BP451" s="117" t="n">
        <v>-85.3333333333333</v>
      </c>
      <c r="BR451" s="131" t="n">
        <v>2.23499999999997</v>
      </c>
      <c r="BS451" s="132" t="n">
        <v>2.39999999984811</v>
      </c>
    </row>
    <row r="452" customFormat="false" ht="15" hidden="false" customHeight="false" outlineLevel="0" collapsed="false">
      <c r="E452" s="117" t="n">
        <v>73.1203265306123</v>
      </c>
      <c r="F452" s="117" t="n">
        <v>228.2</v>
      </c>
      <c r="I452" s="0"/>
      <c r="J452" s="118" t="n">
        <v>2.23999999999997</v>
      </c>
      <c r="K452" s="119" t="n">
        <v>-27.9999999996497</v>
      </c>
      <c r="Q452" s="136" t="n">
        <v>54.3</v>
      </c>
      <c r="R452" s="122" t="n">
        <v>82.1</v>
      </c>
      <c r="S452" s="122" t="n">
        <v>100.6</v>
      </c>
      <c r="T452" s="122" t="n">
        <v>130.1</v>
      </c>
      <c r="U452" s="136" t="n">
        <v>100.6</v>
      </c>
      <c r="V452" s="119" t="n">
        <v>55</v>
      </c>
      <c r="W452" s="119" t="n">
        <v>106.10325</v>
      </c>
      <c r="AH452" s="123" t="n">
        <v>54</v>
      </c>
      <c r="AI452" s="122" t="n">
        <v>65.2</v>
      </c>
      <c r="AJ452" s="122" t="n">
        <v>65.8</v>
      </c>
      <c r="AK452" s="122" t="n">
        <v>65.2</v>
      </c>
      <c r="AL452" s="123" t="n">
        <v>48.06</v>
      </c>
      <c r="AM452" s="123" t="n">
        <v>48.59</v>
      </c>
      <c r="AN452" s="123" t="n">
        <v>40.69</v>
      </c>
      <c r="BO452" s="130" t="n">
        <v>0.448</v>
      </c>
      <c r="BP452" s="117" t="n">
        <v>-102.666666666667</v>
      </c>
      <c r="BR452" s="131" t="n">
        <v>2.23999999999997</v>
      </c>
      <c r="BS452" s="132" t="n">
        <v>-27.9999999996497</v>
      </c>
    </row>
    <row r="453" customFormat="false" ht="15" hidden="false" customHeight="false" outlineLevel="0" collapsed="false">
      <c r="E453" s="117" t="n">
        <v>73.2213469387755</v>
      </c>
      <c r="F453" s="117" t="n">
        <v>228.2</v>
      </c>
      <c r="I453" s="0"/>
      <c r="J453" s="118" t="n">
        <v>2.24499999999997</v>
      </c>
      <c r="K453" s="119" t="n">
        <v>-47.6000000000721</v>
      </c>
      <c r="Q453" s="136" t="n">
        <v>54.4</v>
      </c>
      <c r="R453" s="122" t="n">
        <v>82.1</v>
      </c>
      <c r="S453" s="122" t="n">
        <v>101</v>
      </c>
      <c r="T453" s="122" t="n">
        <v>131.9</v>
      </c>
      <c r="U453" s="136" t="n">
        <v>101</v>
      </c>
      <c r="V453" s="119" t="n">
        <v>55.2</v>
      </c>
      <c r="W453" s="119" t="n">
        <v>107.04065</v>
      </c>
      <c r="AH453" s="123" t="n">
        <v>54.1</v>
      </c>
      <c r="AI453" s="122" t="n">
        <v>61.41</v>
      </c>
      <c r="AJ453" s="122" t="n">
        <v>61.41</v>
      </c>
      <c r="AK453" s="122" t="n">
        <v>60.11</v>
      </c>
      <c r="AL453" s="123" t="n">
        <v>47.56</v>
      </c>
      <c r="AM453" s="123" t="n">
        <v>48.01</v>
      </c>
      <c r="AN453" s="123" t="n">
        <v>39.82</v>
      </c>
      <c r="BO453" s="130" t="n">
        <v>0.449</v>
      </c>
      <c r="BP453" s="117" t="n">
        <v>-100</v>
      </c>
      <c r="BR453" s="131" t="n">
        <v>2.24499999999997</v>
      </c>
      <c r="BS453" s="132" t="n">
        <v>-47.6000000000721</v>
      </c>
    </row>
    <row r="454" customFormat="false" ht="15" hidden="false" customHeight="false" outlineLevel="0" collapsed="false">
      <c r="E454" s="117" t="n">
        <v>73.3223673469388</v>
      </c>
      <c r="F454" s="117" t="n">
        <v>229.707</v>
      </c>
      <c r="I454" s="0"/>
      <c r="J454" s="118" t="n">
        <v>2.24999999999997</v>
      </c>
      <c r="K454" s="119" t="n">
        <v>-24.0000000002782</v>
      </c>
      <c r="Q454" s="136" t="n">
        <v>54.5</v>
      </c>
      <c r="R454" s="122" t="n">
        <v>82.1</v>
      </c>
      <c r="S454" s="122" t="n">
        <v>101.3</v>
      </c>
      <c r="T454" s="122" t="n">
        <v>133.8</v>
      </c>
      <c r="U454" s="136" t="n">
        <v>101.3</v>
      </c>
      <c r="V454" s="119" t="n">
        <v>55.3</v>
      </c>
      <c r="W454" s="119" t="n">
        <v>107.9781</v>
      </c>
      <c r="AH454" s="123" t="n">
        <v>54.2</v>
      </c>
      <c r="AI454" s="122" t="n">
        <v>54.19</v>
      </c>
      <c r="AJ454" s="122" t="n">
        <v>54.19</v>
      </c>
      <c r="AK454" s="122" t="n">
        <v>49.28</v>
      </c>
      <c r="AL454" s="123" t="n">
        <v>47.07</v>
      </c>
      <c r="AM454" s="123" t="n">
        <v>47.42</v>
      </c>
      <c r="AN454" s="123" t="n">
        <v>38.95</v>
      </c>
      <c r="BO454" s="130" t="n">
        <v>0.45</v>
      </c>
      <c r="BP454" s="117" t="n">
        <v>-101.333333333333</v>
      </c>
      <c r="BR454" s="131" t="n">
        <v>2.24999999999997</v>
      </c>
      <c r="BS454" s="132" t="n">
        <v>-24.0000000002782</v>
      </c>
    </row>
    <row r="455" customFormat="false" ht="15" hidden="false" customHeight="false" outlineLevel="0" collapsed="false">
      <c r="E455" s="117" t="n">
        <v>73.423387755102</v>
      </c>
      <c r="F455" s="117" t="n">
        <v>229.779</v>
      </c>
      <c r="I455" s="0"/>
      <c r="J455" s="118" t="n">
        <v>2.25499999999997</v>
      </c>
      <c r="K455" s="119" t="n">
        <v>-6.40000000014425</v>
      </c>
      <c r="Q455" s="136" t="n">
        <v>54.6</v>
      </c>
      <c r="R455" s="122" t="n">
        <v>63.6</v>
      </c>
      <c r="S455" s="122" t="n">
        <v>94.5</v>
      </c>
      <c r="T455" s="122" t="n">
        <v>135.7</v>
      </c>
      <c r="U455" s="136" t="n">
        <v>94.5</v>
      </c>
      <c r="V455" s="119" t="n">
        <v>55.4</v>
      </c>
      <c r="W455" s="119" t="n">
        <v>99.66085</v>
      </c>
      <c r="AH455" s="123" t="n">
        <v>54.3</v>
      </c>
      <c r="AI455" s="122" t="n">
        <v>44.95</v>
      </c>
      <c r="AJ455" s="122" t="n">
        <v>44.95</v>
      </c>
      <c r="AK455" s="122" t="n">
        <v>35.42</v>
      </c>
      <c r="AL455" s="123" t="n">
        <v>46.59</v>
      </c>
      <c r="AM455" s="123" t="n">
        <v>46.84</v>
      </c>
      <c r="AN455" s="123" t="n">
        <v>38.08</v>
      </c>
      <c r="BO455" s="130" t="n">
        <v>0.451</v>
      </c>
      <c r="BP455" s="117" t="n">
        <v>-90</v>
      </c>
      <c r="BR455" s="131" t="n">
        <v>2.25499999999997</v>
      </c>
      <c r="BS455" s="132" t="n">
        <v>-6.40000000014425</v>
      </c>
    </row>
    <row r="456" customFormat="false" ht="15" hidden="false" customHeight="false" outlineLevel="0" collapsed="false">
      <c r="E456" s="117" t="n">
        <v>73.5244081632653</v>
      </c>
      <c r="F456" s="117" t="n">
        <v>229.8</v>
      </c>
      <c r="I456" s="0"/>
      <c r="J456" s="118" t="n">
        <v>2.25999999999997</v>
      </c>
      <c r="K456" s="119" t="n">
        <v>-1.60000000008928</v>
      </c>
      <c r="Q456" s="136" t="n">
        <v>54.7</v>
      </c>
      <c r="R456" s="122" t="n">
        <v>63.6</v>
      </c>
      <c r="S456" s="122" t="n">
        <v>91.3</v>
      </c>
      <c r="T456" s="122" t="n">
        <v>126.1</v>
      </c>
      <c r="U456" s="136" t="n">
        <v>91.3</v>
      </c>
      <c r="V456" s="119" t="n">
        <v>55.5</v>
      </c>
      <c r="W456" s="119" t="n">
        <v>94.84025</v>
      </c>
      <c r="AH456" s="123" t="n">
        <v>54.4</v>
      </c>
      <c r="AI456" s="122" t="n">
        <v>36.27</v>
      </c>
      <c r="AJ456" s="122" t="n">
        <v>36.27</v>
      </c>
      <c r="AK456" s="122" t="n">
        <v>22.4</v>
      </c>
      <c r="AL456" s="123" t="n">
        <v>46.1</v>
      </c>
      <c r="AM456" s="123" t="n">
        <v>46.25</v>
      </c>
      <c r="AN456" s="123" t="n">
        <v>37.2</v>
      </c>
      <c r="BO456" s="130" t="n">
        <v>0.452</v>
      </c>
      <c r="BP456" s="117" t="n">
        <v>-100</v>
      </c>
      <c r="BR456" s="131" t="n">
        <v>2.25999999999997</v>
      </c>
      <c r="BS456" s="132" t="n">
        <v>-1.60000000008928</v>
      </c>
    </row>
    <row r="457" customFormat="false" ht="15" hidden="false" customHeight="false" outlineLevel="0" collapsed="false">
      <c r="E457" s="117" t="n">
        <v>73.6254285714286</v>
      </c>
      <c r="F457" s="117" t="n">
        <v>229.8</v>
      </c>
      <c r="I457" s="0"/>
      <c r="J457" s="118" t="n">
        <v>2.26499999999997</v>
      </c>
      <c r="K457" s="119" t="n">
        <v>13.600000000021</v>
      </c>
      <c r="Q457" s="136" t="n">
        <v>54.8</v>
      </c>
      <c r="R457" s="122"/>
      <c r="S457" s="122"/>
      <c r="T457" s="122"/>
      <c r="U457" s="136" t="n">
        <v>50</v>
      </c>
      <c r="V457" s="119" t="n">
        <v>55.7</v>
      </c>
      <c r="W457" s="119" t="n">
        <v>55</v>
      </c>
      <c r="AH457" s="123" t="n">
        <v>54.5</v>
      </c>
      <c r="AI457" s="122" t="n">
        <v>30.48</v>
      </c>
      <c r="AJ457" s="122" t="n">
        <v>30.48</v>
      </c>
      <c r="AK457" s="122" t="n">
        <v>13.73</v>
      </c>
      <c r="AL457" s="123" t="n">
        <v>45.6</v>
      </c>
      <c r="AM457" s="123" t="n">
        <v>45.65</v>
      </c>
      <c r="AN457" s="123" t="n">
        <v>36.29</v>
      </c>
      <c r="BO457" s="130" t="n">
        <v>0.453</v>
      </c>
      <c r="BP457" s="117" t="n">
        <v>-88.6666666666666</v>
      </c>
      <c r="BR457" s="131" t="n">
        <v>2.26499999999997</v>
      </c>
      <c r="BS457" s="132" t="n">
        <v>13.600000000021</v>
      </c>
    </row>
    <row r="458" customFormat="false" ht="15" hidden="false" customHeight="false" outlineLevel="0" collapsed="false">
      <c r="E458" s="117" t="n">
        <v>73.7264489795918</v>
      </c>
      <c r="F458" s="117" t="n">
        <v>229.8</v>
      </c>
      <c r="I458" s="0"/>
      <c r="J458" s="118" t="n">
        <v>2.26999999999997</v>
      </c>
      <c r="K458" s="119" t="n">
        <v>3.20000000009085</v>
      </c>
      <c r="Q458" s="136" t="n">
        <v>54.9</v>
      </c>
      <c r="R458" s="122" t="n">
        <v>39.3</v>
      </c>
      <c r="S458" s="122" t="n">
        <v>66.2</v>
      </c>
      <c r="T458" s="122" t="n">
        <v>100.5</v>
      </c>
      <c r="U458" s="136" t="n">
        <v>66.2</v>
      </c>
      <c r="V458" s="119" t="n">
        <v>55.8</v>
      </c>
      <c r="W458" s="119" t="n">
        <v>69.8894</v>
      </c>
      <c r="AH458" s="123" t="n">
        <v>54.6</v>
      </c>
      <c r="AI458" s="122" t="n">
        <v>28.54</v>
      </c>
      <c r="AJ458" s="122" t="n">
        <v>28.54</v>
      </c>
      <c r="AK458" s="122" t="n">
        <v>10.8</v>
      </c>
      <c r="AL458" s="123" t="n">
        <v>45.07</v>
      </c>
      <c r="AM458" s="123" t="n">
        <v>45.01</v>
      </c>
      <c r="AN458" s="123" t="n">
        <v>35.35</v>
      </c>
      <c r="BO458" s="130" t="n">
        <v>0.454</v>
      </c>
      <c r="BP458" s="117" t="n">
        <v>-91.3333333333333</v>
      </c>
      <c r="BR458" s="131" t="n">
        <v>2.26999999999997</v>
      </c>
      <c r="BS458" s="132" t="n">
        <v>3.20000000009085</v>
      </c>
    </row>
    <row r="459" customFormat="false" ht="15" hidden="false" customHeight="false" outlineLevel="0" collapsed="false">
      <c r="E459" s="117" t="n">
        <v>73.8274693877551</v>
      </c>
      <c r="F459" s="117" t="n">
        <v>229.8</v>
      </c>
      <c r="I459" s="0"/>
      <c r="J459" s="118" t="n">
        <v>2.27499999999997</v>
      </c>
      <c r="K459" s="119" t="n">
        <v>-34.3999999997555</v>
      </c>
      <c r="Q459" s="136" t="n">
        <v>55</v>
      </c>
      <c r="R459" s="122" t="n">
        <v>70.9</v>
      </c>
      <c r="S459" s="122" t="n">
        <v>80.9</v>
      </c>
      <c r="T459" s="122" t="n">
        <v>100.1</v>
      </c>
      <c r="U459" s="136" t="n">
        <v>80.9</v>
      </c>
      <c r="V459" s="119" t="n">
        <v>55.9</v>
      </c>
      <c r="W459" s="119" t="n">
        <v>85.4655</v>
      </c>
      <c r="AH459" s="123" t="n">
        <v>54.7</v>
      </c>
      <c r="AI459" s="122" t="n">
        <v>29.82</v>
      </c>
      <c r="AJ459" s="122" t="n">
        <v>29.82</v>
      </c>
      <c r="AK459" s="122" t="n">
        <v>12.74</v>
      </c>
      <c r="AL459" s="123" t="n">
        <v>44.51</v>
      </c>
      <c r="AM459" s="123" t="n">
        <v>44.34</v>
      </c>
      <c r="AN459" s="123" t="n">
        <v>34.35</v>
      </c>
      <c r="BO459" s="130" t="n">
        <v>0.455</v>
      </c>
      <c r="BP459" s="117" t="n">
        <v>-78.6666666666667</v>
      </c>
      <c r="BR459" s="131" t="n">
        <v>2.27499999999997</v>
      </c>
      <c r="BS459" s="132" t="n">
        <v>-34.3999999997555</v>
      </c>
    </row>
    <row r="460" customFormat="false" ht="15" hidden="false" customHeight="false" outlineLevel="0" collapsed="false">
      <c r="E460" s="117" t="n">
        <v>73.9284897959184</v>
      </c>
      <c r="F460" s="117" t="n">
        <v>229.8</v>
      </c>
      <c r="I460" s="0"/>
      <c r="J460" s="118" t="n">
        <v>2.27999999999997</v>
      </c>
      <c r="K460" s="119" t="n">
        <v>-43.9999999999022</v>
      </c>
      <c r="Q460" s="136" t="n">
        <v>55.1</v>
      </c>
      <c r="R460" s="122" t="n">
        <v>73.7</v>
      </c>
      <c r="S460" s="122" t="n">
        <v>83.2</v>
      </c>
      <c r="T460" s="122" t="n">
        <v>99.6</v>
      </c>
      <c r="U460" s="136" t="n">
        <v>83.2</v>
      </c>
      <c r="V460" s="119" t="n">
        <v>56</v>
      </c>
      <c r="W460" s="119" t="n">
        <v>86.65305</v>
      </c>
      <c r="AH460" s="123" t="n">
        <v>54.8</v>
      </c>
      <c r="AI460" s="122" t="n">
        <v>32.98</v>
      </c>
      <c r="AJ460" s="122" t="n">
        <v>32.98</v>
      </c>
      <c r="AK460" s="122" t="n">
        <v>17.48</v>
      </c>
      <c r="AL460" s="123" t="n">
        <v>43.9</v>
      </c>
      <c r="AM460" s="123" t="n">
        <v>43.63</v>
      </c>
      <c r="AN460" s="123" t="n">
        <v>33.29</v>
      </c>
      <c r="BO460" s="130" t="n">
        <v>0.456</v>
      </c>
      <c r="BP460" s="117" t="n">
        <v>-92.6666666666667</v>
      </c>
      <c r="BR460" s="131" t="n">
        <v>2.27999999999997</v>
      </c>
      <c r="BS460" s="132" t="n">
        <v>-43.9999999999022</v>
      </c>
    </row>
    <row r="461" customFormat="false" ht="15" hidden="false" customHeight="false" outlineLevel="0" collapsed="false">
      <c r="E461" s="117" t="n">
        <v>74.0295102040816</v>
      </c>
      <c r="F461" s="117" t="n">
        <v>229.529</v>
      </c>
      <c r="I461" s="0"/>
      <c r="J461" s="118" t="n">
        <v>2.28499999999997</v>
      </c>
      <c r="K461" s="119" t="n">
        <v>-41.6000000001696</v>
      </c>
      <c r="Q461" s="136" t="n">
        <v>55.2</v>
      </c>
      <c r="R461" s="122" t="n">
        <v>76.5</v>
      </c>
      <c r="S461" s="122" t="n">
        <v>85.5</v>
      </c>
      <c r="T461" s="122" t="n">
        <v>99.2</v>
      </c>
      <c r="U461" s="136" t="n">
        <v>85.5</v>
      </c>
      <c r="V461" s="119" t="n">
        <v>56.2</v>
      </c>
      <c r="W461" s="119" t="n">
        <v>87.84055</v>
      </c>
      <c r="AH461" s="123" t="n">
        <v>54.9</v>
      </c>
      <c r="AI461" s="122" t="n">
        <v>36.64</v>
      </c>
      <c r="AJ461" s="122" t="n">
        <v>36.64</v>
      </c>
      <c r="AK461" s="122" t="n">
        <v>22.95</v>
      </c>
      <c r="AL461" s="123" t="n">
        <v>43.25</v>
      </c>
      <c r="AM461" s="123" t="n">
        <v>42.89</v>
      </c>
      <c r="AN461" s="123" t="n">
        <v>32.2</v>
      </c>
      <c r="BO461" s="130" t="n">
        <v>0.457</v>
      </c>
      <c r="BP461" s="117" t="n">
        <v>-93.3333333333333</v>
      </c>
      <c r="BR461" s="131" t="n">
        <v>2.28499999999997</v>
      </c>
      <c r="BS461" s="132" t="n">
        <v>-41.6000000001696</v>
      </c>
    </row>
    <row r="462" customFormat="false" ht="15" hidden="false" customHeight="false" outlineLevel="0" collapsed="false">
      <c r="E462" s="117" t="n">
        <v>74.1305306122449</v>
      </c>
      <c r="F462" s="117" t="n">
        <v>227.927</v>
      </c>
      <c r="I462" s="0"/>
      <c r="J462" s="118" t="n">
        <v>2.28999999999997</v>
      </c>
      <c r="K462" s="119" t="n">
        <v>-27.4666666667373</v>
      </c>
      <c r="Q462" s="136" t="n">
        <v>55.3</v>
      </c>
      <c r="R462" s="122" t="n">
        <v>79.2</v>
      </c>
      <c r="S462" s="122" t="n">
        <v>88.1</v>
      </c>
      <c r="T462" s="122" t="n">
        <v>99.8</v>
      </c>
      <c r="U462" s="136" t="n">
        <v>88.1</v>
      </c>
      <c r="V462" s="119" t="n">
        <v>56.3</v>
      </c>
      <c r="W462" s="119" t="n">
        <v>89.5062</v>
      </c>
      <c r="AH462" s="123" t="n">
        <v>55</v>
      </c>
      <c r="AI462" s="122" t="n">
        <v>39.74</v>
      </c>
      <c r="AJ462" s="122" t="n">
        <v>39.74</v>
      </c>
      <c r="AK462" s="122" t="n">
        <v>27.6</v>
      </c>
      <c r="AL462" s="123" t="n">
        <v>42.58</v>
      </c>
      <c r="AM462" s="123" t="n">
        <v>42.13</v>
      </c>
      <c r="AN462" s="123" t="n">
        <v>31.07</v>
      </c>
      <c r="BO462" s="130" t="n">
        <v>0.458</v>
      </c>
      <c r="BP462" s="117" t="n">
        <v>-88</v>
      </c>
      <c r="BR462" s="131" t="n">
        <v>2.28999999999997</v>
      </c>
      <c r="BS462" s="132" t="n">
        <v>-27.4666666667373</v>
      </c>
    </row>
    <row r="463" customFormat="false" ht="15" hidden="false" customHeight="false" outlineLevel="0" collapsed="false">
      <c r="E463" s="117" t="n">
        <v>74.2315510204082</v>
      </c>
      <c r="F463" s="117" t="n">
        <v>227.993</v>
      </c>
      <c r="I463" s="0"/>
      <c r="J463" s="118" t="n">
        <v>2.29499999999997</v>
      </c>
      <c r="K463" s="119" t="n">
        <v>-8.80000000002131</v>
      </c>
      <c r="Q463" s="136" t="n">
        <v>55.4</v>
      </c>
      <c r="R463" s="122" t="n">
        <v>82</v>
      </c>
      <c r="S463" s="122" t="n">
        <v>95.7</v>
      </c>
      <c r="T463" s="122" t="n">
        <v>114.1</v>
      </c>
      <c r="U463" s="136" t="n">
        <v>95.7</v>
      </c>
      <c r="V463" s="119" t="n">
        <v>56.4</v>
      </c>
      <c r="W463" s="119" t="n">
        <v>98.0514</v>
      </c>
      <c r="AH463" s="123" t="n">
        <v>55.1</v>
      </c>
      <c r="AI463" s="122" t="n">
        <v>41.51</v>
      </c>
      <c r="AJ463" s="122" t="n">
        <v>41.51</v>
      </c>
      <c r="AK463" s="122" t="n">
        <v>30.26</v>
      </c>
      <c r="AL463" s="123" t="n">
        <v>41.89</v>
      </c>
      <c r="AM463" s="123" t="n">
        <v>41.38</v>
      </c>
      <c r="AN463" s="123" t="n">
        <v>29.95</v>
      </c>
      <c r="BO463" s="130" t="n">
        <v>0.459</v>
      </c>
      <c r="BP463" s="117" t="n">
        <v>-93.3333333333333</v>
      </c>
      <c r="BR463" s="131" t="n">
        <v>2.29499999999997</v>
      </c>
      <c r="BS463" s="132" t="n">
        <v>-8.80000000002131</v>
      </c>
    </row>
    <row r="464" customFormat="false" ht="15" hidden="false" customHeight="false" outlineLevel="0" collapsed="false">
      <c r="E464" s="117" t="n">
        <v>74.330519611437</v>
      </c>
      <c r="F464" s="117" t="n">
        <v>225.557</v>
      </c>
      <c r="I464" s="0"/>
      <c r="J464" s="118" t="n">
        <v>2.29999999999997</v>
      </c>
      <c r="K464" s="119" t="n">
        <v>10.4000000000642</v>
      </c>
      <c r="Q464" s="136" t="n">
        <v>55.5</v>
      </c>
      <c r="R464" s="122" t="n">
        <v>74.2</v>
      </c>
      <c r="S464" s="122" t="n">
        <v>94.8</v>
      </c>
      <c r="T464" s="122" t="n">
        <v>128.4</v>
      </c>
      <c r="U464" s="136" t="n">
        <v>94.8</v>
      </c>
      <c r="V464" s="119" t="n">
        <v>56.5</v>
      </c>
      <c r="W464" s="119" t="n">
        <v>101.27345</v>
      </c>
      <c r="AH464" s="123" t="n">
        <v>55.2</v>
      </c>
      <c r="AI464" s="122" t="n">
        <v>41.25</v>
      </c>
      <c r="AJ464" s="122" t="n">
        <v>41.25</v>
      </c>
      <c r="AK464" s="122" t="n">
        <v>29.87</v>
      </c>
      <c r="AL464" s="123" t="n">
        <v>41.2</v>
      </c>
      <c r="AM464" s="123" t="n">
        <v>40.64</v>
      </c>
      <c r="AN464" s="123" t="n">
        <v>28.87</v>
      </c>
      <c r="BO464" s="130" t="n">
        <v>0.46</v>
      </c>
      <c r="BP464" s="117" t="n">
        <v>-88.6666666666666</v>
      </c>
      <c r="BR464" s="131" t="n">
        <v>2.29999999999997</v>
      </c>
      <c r="BS464" s="132" t="n">
        <v>10.4000000000642</v>
      </c>
    </row>
    <row r="465" customFormat="false" ht="15" hidden="false" customHeight="false" outlineLevel="0" collapsed="false">
      <c r="E465" s="117" t="n">
        <v>74.4227465175953</v>
      </c>
      <c r="F465" s="117" t="n">
        <v>222.843</v>
      </c>
      <c r="I465" s="0"/>
      <c r="J465" s="118" t="n">
        <v>2.30499999999997</v>
      </c>
      <c r="K465" s="119" t="n">
        <v>1.59999999997854</v>
      </c>
      <c r="Q465" s="136" t="n">
        <v>55.6</v>
      </c>
      <c r="R465" s="122" t="n">
        <v>76.4</v>
      </c>
      <c r="S465" s="122" t="n">
        <v>103.8</v>
      </c>
      <c r="T465" s="122" t="n">
        <v>142</v>
      </c>
      <c r="U465" s="136" t="n">
        <v>103.8</v>
      </c>
      <c r="V465" s="119" t="n">
        <v>56.7</v>
      </c>
      <c r="W465" s="119" t="n">
        <v>109.16705</v>
      </c>
      <c r="AH465" s="123" t="n">
        <v>55.3</v>
      </c>
      <c r="AI465" s="122" t="n">
        <v>38.75</v>
      </c>
      <c r="AJ465" s="122" t="n">
        <v>38.75</v>
      </c>
      <c r="AK465" s="122" t="n">
        <v>26.12</v>
      </c>
      <c r="AL465" s="123" t="n">
        <v>40.54</v>
      </c>
      <c r="AM465" s="123" t="n">
        <v>39.95</v>
      </c>
      <c r="AN465" s="123" t="n">
        <v>27.85</v>
      </c>
      <c r="BO465" s="130" t="n">
        <v>0.461</v>
      </c>
      <c r="BP465" s="117" t="n">
        <v>-90.6666666666667</v>
      </c>
      <c r="BR465" s="131" t="n">
        <v>2.30499999999997</v>
      </c>
      <c r="BS465" s="132" t="n">
        <v>1.59999999997854</v>
      </c>
    </row>
    <row r="466" customFormat="false" ht="15" hidden="false" customHeight="false" outlineLevel="0" collapsed="false">
      <c r="E466" s="117" t="n">
        <v>74.5149734237537</v>
      </c>
      <c r="F466" s="117" t="n">
        <v>222.258</v>
      </c>
      <c r="I466" s="0"/>
      <c r="J466" s="118" t="n">
        <v>2.30999999999997</v>
      </c>
      <c r="K466" s="119" t="n">
        <v>-7.46666666646441</v>
      </c>
      <c r="Q466" s="136" t="n">
        <v>55.7</v>
      </c>
      <c r="R466" s="122"/>
      <c r="S466" s="122"/>
      <c r="T466" s="122"/>
      <c r="U466" s="136" t="n">
        <v>30</v>
      </c>
      <c r="V466" s="119" t="n">
        <v>56.8</v>
      </c>
      <c r="W466" s="119" t="n">
        <v>30</v>
      </c>
      <c r="AH466" s="123" t="n">
        <v>55.4</v>
      </c>
      <c r="AI466" s="122" t="n">
        <v>34.76</v>
      </c>
      <c r="AJ466" s="122" t="n">
        <v>34.76</v>
      </c>
      <c r="AK466" s="122" t="n">
        <v>20.14</v>
      </c>
      <c r="AL466" s="123" t="n">
        <v>39.91</v>
      </c>
      <c r="AM466" s="123" t="n">
        <v>39.32</v>
      </c>
      <c r="AN466" s="123" t="n">
        <v>26.92</v>
      </c>
      <c r="BO466" s="130" t="n">
        <v>0.462</v>
      </c>
      <c r="BP466" s="117" t="n">
        <v>-92</v>
      </c>
      <c r="BR466" s="131" t="n">
        <v>2.30999999999997</v>
      </c>
      <c r="BS466" s="132" t="n">
        <v>-7.46666666646441</v>
      </c>
    </row>
    <row r="467" customFormat="false" ht="15" hidden="false" customHeight="false" outlineLevel="0" collapsed="false">
      <c r="E467" s="117" t="n">
        <v>74.607200329912</v>
      </c>
      <c r="F467" s="117" t="n">
        <v>222.205</v>
      </c>
      <c r="I467" s="0"/>
      <c r="J467" s="118" t="n">
        <v>2.31499999999997</v>
      </c>
      <c r="K467" s="119" t="n">
        <v>-25.3999999999619</v>
      </c>
      <c r="Q467" s="136" t="n">
        <v>55.8</v>
      </c>
      <c r="R467" s="122" t="n">
        <v>50.3</v>
      </c>
      <c r="S467" s="122" t="n">
        <v>50.3</v>
      </c>
      <c r="T467" s="122" t="n">
        <v>52.1</v>
      </c>
      <c r="U467" s="136" t="n">
        <v>50.3</v>
      </c>
      <c r="V467" s="119" t="n">
        <v>56.9</v>
      </c>
      <c r="W467" s="119" t="n">
        <v>51.23364</v>
      </c>
      <c r="AH467" s="123" t="n">
        <v>55.5</v>
      </c>
      <c r="AI467" s="122" t="n">
        <v>30.88</v>
      </c>
      <c r="AJ467" s="122" t="n">
        <v>30.88</v>
      </c>
      <c r="AK467" s="122" t="n">
        <v>14.33</v>
      </c>
      <c r="AL467" s="123" t="n">
        <v>39.34</v>
      </c>
      <c r="AM467" s="123" t="n">
        <v>38.77</v>
      </c>
      <c r="AN467" s="123" t="n">
        <v>26.1</v>
      </c>
      <c r="BO467" s="130" t="n">
        <v>0.463</v>
      </c>
      <c r="BP467" s="117" t="n">
        <v>-92</v>
      </c>
      <c r="BR467" s="131" t="n">
        <v>2.31499999999997</v>
      </c>
      <c r="BS467" s="132" t="n">
        <v>-25.3999999999619</v>
      </c>
    </row>
    <row r="468" customFormat="false" ht="15" hidden="false" customHeight="false" outlineLevel="0" collapsed="false">
      <c r="E468" s="117" t="n">
        <v>74.6994272360704</v>
      </c>
      <c r="F468" s="117" t="n">
        <v>220.3</v>
      </c>
      <c r="I468" s="0"/>
      <c r="J468" s="118" t="n">
        <v>2.31999999999997</v>
      </c>
      <c r="K468" s="119" t="n">
        <v>-16.0000000001842</v>
      </c>
      <c r="Q468" s="136" t="n">
        <v>55.9</v>
      </c>
      <c r="R468" s="122" t="n">
        <v>53.8</v>
      </c>
      <c r="S468" s="122" t="n">
        <v>55.2</v>
      </c>
      <c r="T468" s="122" t="n">
        <v>57.2</v>
      </c>
      <c r="U468" s="136" t="n">
        <v>55.2</v>
      </c>
      <c r="V468" s="119" t="n">
        <v>57</v>
      </c>
      <c r="W468" s="119" t="n">
        <v>55.4618</v>
      </c>
      <c r="AH468" s="123" t="n">
        <v>55.6</v>
      </c>
      <c r="AI468" s="122" t="n">
        <v>28.99</v>
      </c>
      <c r="AJ468" s="122" t="n">
        <v>28.99</v>
      </c>
      <c r="AK468" s="122" t="n">
        <v>11.48</v>
      </c>
      <c r="AL468" s="123" t="n">
        <v>38.84</v>
      </c>
      <c r="AM468" s="123" t="n">
        <v>38.3</v>
      </c>
      <c r="AN468" s="123" t="n">
        <v>25.42</v>
      </c>
      <c r="BO468" s="130" t="n">
        <v>0.464</v>
      </c>
      <c r="BP468" s="117" t="n">
        <v>-80.6666666666667</v>
      </c>
      <c r="BR468" s="131" t="n">
        <v>2.31999999999997</v>
      </c>
      <c r="BS468" s="132" t="n">
        <v>-16.0000000001842</v>
      </c>
    </row>
    <row r="469" customFormat="false" ht="15" hidden="false" customHeight="false" outlineLevel="0" collapsed="false">
      <c r="E469" s="117" t="n">
        <v>74.7967778592375</v>
      </c>
      <c r="F469" s="117" t="n">
        <v>216.4</v>
      </c>
      <c r="I469" s="0"/>
      <c r="J469" s="118" t="n">
        <v>2.32499999999997</v>
      </c>
      <c r="K469" s="119" t="n">
        <v>3.99999999989721</v>
      </c>
      <c r="Q469" s="136" t="n">
        <v>56</v>
      </c>
      <c r="R469" s="122" t="n">
        <v>57.2</v>
      </c>
      <c r="S469" s="122" t="n">
        <v>60.1</v>
      </c>
      <c r="T469" s="122" t="n">
        <v>62.1</v>
      </c>
      <c r="U469" s="136" t="n">
        <v>60.1</v>
      </c>
      <c r="V469" s="119" t="n">
        <v>57.1</v>
      </c>
      <c r="W469" s="119" t="n">
        <v>59.62435</v>
      </c>
      <c r="AH469" s="123" t="n">
        <v>55.7</v>
      </c>
      <c r="AI469" s="122" t="n">
        <v>30.19</v>
      </c>
      <c r="AJ469" s="122" t="n">
        <v>30.19</v>
      </c>
      <c r="AK469" s="122" t="n">
        <v>13.29</v>
      </c>
      <c r="AL469" s="123" t="n">
        <v>38.43</v>
      </c>
      <c r="AM469" s="123" t="n">
        <v>37.94</v>
      </c>
      <c r="AN469" s="123" t="n">
        <v>24.89</v>
      </c>
      <c r="BO469" s="130" t="n">
        <v>0.465</v>
      </c>
      <c r="BP469" s="117" t="n">
        <v>-89.3333333333334</v>
      </c>
      <c r="BR469" s="131" t="n">
        <v>2.32499999999997</v>
      </c>
      <c r="BS469" s="132" t="n">
        <v>3.99999999989721</v>
      </c>
    </row>
    <row r="470" customFormat="false" ht="15" hidden="false" customHeight="false" outlineLevel="0" collapsed="false">
      <c r="E470" s="117" t="n">
        <v>74.8941284824047</v>
      </c>
      <c r="F470" s="117" t="n">
        <v>214.025</v>
      </c>
      <c r="I470" s="0"/>
      <c r="J470" s="118" t="n">
        <v>2.32999999999997</v>
      </c>
      <c r="K470" s="119" t="n">
        <v>-2.93809421236801E-011</v>
      </c>
      <c r="Q470" s="136" t="n">
        <v>56.1</v>
      </c>
      <c r="R470" s="122" t="n">
        <v>57.8</v>
      </c>
      <c r="S470" s="122" t="n">
        <v>62.6</v>
      </c>
      <c r="T470" s="122" t="n">
        <v>66.5</v>
      </c>
      <c r="U470" s="136" t="n">
        <v>62.6</v>
      </c>
      <c r="V470" s="119" t="n">
        <v>57.3</v>
      </c>
      <c r="W470" s="119" t="n">
        <v>62.1881</v>
      </c>
      <c r="AH470" s="123" t="n">
        <v>55.8</v>
      </c>
      <c r="AI470" s="122" t="n">
        <v>34.21</v>
      </c>
      <c r="AJ470" s="122" t="n">
        <v>34.21</v>
      </c>
      <c r="AK470" s="122" t="n">
        <v>19.32</v>
      </c>
      <c r="AL470" s="123" t="n">
        <v>38.12</v>
      </c>
      <c r="AM470" s="123" t="n">
        <v>37.69</v>
      </c>
      <c r="AN470" s="123" t="n">
        <v>24.52</v>
      </c>
      <c r="BO470" s="130" t="n">
        <v>0.466</v>
      </c>
      <c r="BP470" s="117" t="n">
        <v>-82</v>
      </c>
      <c r="BR470" s="131" t="n">
        <v>2.32999999999997</v>
      </c>
      <c r="BS470" s="132" t="n">
        <v>-2.93809421236801E-011</v>
      </c>
    </row>
    <row r="471" customFormat="false" ht="15" hidden="false" customHeight="false" outlineLevel="0" collapsed="false">
      <c r="E471" s="117" t="n">
        <v>74.9914791055718</v>
      </c>
      <c r="F471" s="117" t="n">
        <v>209.75</v>
      </c>
      <c r="I471" s="0"/>
      <c r="J471" s="118" t="n">
        <v>2.33499999999997</v>
      </c>
      <c r="K471" s="119" t="n">
        <v>-1.06666666678414</v>
      </c>
      <c r="Q471" s="136" t="n">
        <v>56.2</v>
      </c>
      <c r="R471" s="122" t="n">
        <v>53.6</v>
      </c>
      <c r="S471" s="122" t="n">
        <v>60.3</v>
      </c>
      <c r="T471" s="122" t="n">
        <v>71</v>
      </c>
      <c r="U471" s="136" t="n">
        <v>60.3</v>
      </c>
      <c r="V471" s="119" t="n">
        <v>57.4</v>
      </c>
      <c r="W471" s="119" t="n">
        <v>62.3102</v>
      </c>
      <c r="AH471" s="123" t="n">
        <v>55.9</v>
      </c>
      <c r="AI471" s="122" t="n">
        <v>39.81</v>
      </c>
      <c r="AJ471" s="122" t="n">
        <v>39.81</v>
      </c>
      <c r="AK471" s="122" t="n">
        <v>27.72</v>
      </c>
      <c r="AL471" s="123" t="n">
        <v>37.92</v>
      </c>
      <c r="AM471" s="123" t="n">
        <v>37.55</v>
      </c>
      <c r="AN471" s="123" t="n">
        <v>24.32</v>
      </c>
      <c r="BO471" s="130" t="n">
        <v>0.467</v>
      </c>
      <c r="BP471" s="117" t="n">
        <v>-80.6666666666667</v>
      </c>
      <c r="BR471" s="131" t="n">
        <v>2.33499999999997</v>
      </c>
      <c r="BS471" s="132" t="n">
        <v>-1.06666666678414</v>
      </c>
    </row>
    <row r="472" customFormat="false" ht="15" hidden="false" customHeight="false" outlineLevel="0" collapsed="false">
      <c r="E472" s="117" t="n">
        <v>75.088829728739</v>
      </c>
      <c r="F472" s="117" t="n">
        <v>203.475</v>
      </c>
      <c r="I472" s="0"/>
      <c r="J472" s="118" t="n">
        <v>2.33999999999997</v>
      </c>
      <c r="K472" s="119" t="n">
        <v>-9.86666666663712</v>
      </c>
      <c r="Q472" s="136" t="n">
        <v>56.3</v>
      </c>
      <c r="R472" s="122" t="n">
        <v>31.4</v>
      </c>
      <c r="S472" s="122" t="n">
        <v>59.9</v>
      </c>
      <c r="T472" s="122" t="n">
        <v>75.4</v>
      </c>
      <c r="U472" s="136" t="n">
        <v>59.9</v>
      </c>
      <c r="V472" s="119" t="n">
        <v>57.5</v>
      </c>
      <c r="W472" s="119" t="n">
        <v>53.3971</v>
      </c>
      <c r="AH472" s="123" t="n">
        <v>56</v>
      </c>
      <c r="AI472" s="122" t="n">
        <v>45.4</v>
      </c>
      <c r="AJ472" s="122" t="n">
        <v>45.4</v>
      </c>
      <c r="AK472" s="122" t="n">
        <v>36.09</v>
      </c>
      <c r="AL472" s="123" t="n">
        <v>37.84</v>
      </c>
      <c r="AM472" s="123" t="n">
        <v>37.52</v>
      </c>
      <c r="AN472" s="123" t="n">
        <v>24.28</v>
      </c>
      <c r="BO472" s="130" t="n">
        <v>0.468</v>
      </c>
      <c r="BP472" s="117" t="n">
        <v>-76.6666666666667</v>
      </c>
      <c r="BR472" s="131" t="n">
        <v>2.33999999999997</v>
      </c>
      <c r="BS472" s="132" t="n">
        <v>-9.86666666663712</v>
      </c>
    </row>
    <row r="473" customFormat="false" ht="15" hidden="false" customHeight="false" outlineLevel="0" collapsed="false">
      <c r="E473" s="117" t="n">
        <v>75.1861803519062</v>
      </c>
      <c r="F473" s="117" t="n">
        <v>196.16</v>
      </c>
      <c r="I473" s="0"/>
      <c r="J473" s="118" t="n">
        <v>2.34499999999997</v>
      </c>
      <c r="K473" s="119" t="n">
        <v>11.1999999997837</v>
      </c>
      <c r="Q473" s="136" t="n">
        <v>56.4</v>
      </c>
      <c r="R473" s="122" t="n">
        <v>32.5</v>
      </c>
      <c r="S473" s="122" t="n">
        <v>62.3</v>
      </c>
      <c r="T473" s="122" t="n">
        <v>79.6</v>
      </c>
      <c r="U473" s="136" t="n">
        <v>62.3</v>
      </c>
      <c r="V473" s="119" t="n">
        <v>57.6</v>
      </c>
      <c r="W473" s="119" t="n">
        <v>56.05775</v>
      </c>
      <c r="AH473" s="123" t="n">
        <v>56.1</v>
      </c>
      <c r="AI473" s="122" t="n">
        <v>49.2</v>
      </c>
      <c r="AJ473" s="122" t="n">
        <v>49.2</v>
      </c>
      <c r="AK473" s="122" t="n">
        <v>41.8</v>
      </c>
      <c r="AL473" s="123" t="n">
        <v>37.88</v>
      </c>
      <c r="AM473" s="123" t="n">
        <v>37.6</v>
      </c>
      <c r="AN473" s="123" t="n">
        <v>24.41</v>
      </c>
      <c r="BO473" s="130" t="n">
        <v>0.469</v>
      </c>
      <c r="BP473" s="117" t="n">
        <v>-85.3333333333333</v>
      </c>
      <c r="BR473" s="131" t="n">
        <v>2.34499999999997</v>
      </c>
      <c r="BS473" s="132" t="n">
        <v>11.1999999997837</v>
      </c>
    </row>
    <row r="474" customFormat="false" ht="15" hidden="false" customHeight="false" outlineLevel="0" collapsed="false">
      <c r="E474" s="117" t="n">
        <v>75.2835309750733</v>
      </c>
      <c r="F474" s="117" t="n">
        <v>191.5</v>
      </c>
      <c r="I474" s="0"/>
      <c r="J474" s="118" t="n">
        <v>2.34999999999997</v>
      </c>
      <c r="K474" s="119" t="n">
        <v>23.2000000000222</v>
      </c>
      <c r="Q474" s="136" t="n">
        <v>56.5</v>
      </c>
      <c r="R474" s="122" t="n">
        <v>30.9</v>
      </c>
      <c r="S474" s="122" t="n">
        <v>57.4</v>
      </c>
      <c r="T474" s="122" t="n">
        <v>69</v>
      </c>
      <c r="U474" s="136" t="n">
        <v>57.4</v>
      </c>
      <c r="V474" s="119" t="n">
        <v>57.7</v>
      </c>
      <c r="W474" s="119" t="n">
        <v>49.9189</v>
      </c>
      <c r="AH474" s="123" t="n">
        <v>56.2</v>
      </c>
      <c r="AI474" s="122" t="n">
        <v>49.75</v>
      </c>
      <c r="AJ474" s="122" t="n">
        <v>49.75</v>
      </c>
      <c r="AK474" s="122" t="n">
        <v>42.62</v>
      </c>
      <c r="AL474" s="123" t="n">
        <v>38.03</v>
      </c>
      <c r="AM474" s="123" t="n">
        <v>37.78</v>
      </c>
      <c r="AN474" s="123" t="n">
        <v>24.67</v>
      </c>
      <c r="BO474" s="130" t="n">
        <v>0.47</v>
      </c>
      <c r="BP474" s="117" t="n">
        <v>-73.3333333333333</v>
      </c>
      <c r="BR474" s="131" t="n">
        <v>2.34999999999997</v>
      </c>
      <c r="BS474" s="132" t="n">
        <v>23.2000000000222</v>
      </c>
    </row>
    <row r="475" customFormat="false" ht="15" hidden="false" customHeight="false" outlineLevel="0" collapsed="false">
      <c r="E475" s="117" t="n">
        <v>75.3808815982405</v>
      </c>
      <c r="F475" s="117" t="n">
        <v>189.6</v>
      </c>
      <c r="I475" s="0"/>
      <c r="J475" s="118" t="n">
        <v>2.35499999999997</v>
      </c>
      <c r="K475" s="119" t="n">
        <v>1.60000000018652</v>
      </c>
      <c r="Q475" s="136" t="n">
        <v>56.6</v>
      </c>
      <c r="R475" s="122" t="n">
        <v>24.5</v>
      </c>
      <c r="S475" s="122" t="n">
        <v>56.6</v>
      </c>
      <c r="T475" s="122" t="n">
        <v>83.6</v>
      </c>
      <c r="U475" s="136" t="n">
        <v>56.6</v>
      </c>
      <c r="V475" s="119" t="n">
        <v>57.8</v>
      </c>
      <c r="W475" s="119" t="n">
        <v>54.07995</v>
      </c>
      <c r="AH475" s="123" t="n">
        <v>56.3</v>
      </c>
      <c r="AI475" s="122" t="n">
        <v>46.6</v>
      </c>
      <c r="AJ475" s="122" t="n">
        <v>46.6</v>
      </c>
      <c r="AK475" s="122" t="n">
        <v>37.9</v>
      </c>
      <c r="AL475" s="123" t="n">
        <v>38.27</v>
      </c>
      <c r="AM475" s="123" t="n">
        <v>38.03</v>
      </c>
      <c r="AN475" s="123" t="n">
        <v>25.05</v>
      </c>
      <c r="BO475" s="130" t="n">
        <v>0.471</v>
      </c>
      <c r="BP475" s="117" t="n">
        <v>-68</v>
      </c>
      <c r="BR475" s="131" t="n">
        <v>2.35499999999997</v>
      </c>
      <c r="BS475" s="132" t="n">
        <v>1.60000000018652</v>
      </c>
    </row>
    <row r="476" customFormat="false" ht="15" hidden="false" customHeight="false" outlineLevel="0" collapsed="false">
      <c r="E476" s="117" t="n">
        <v>75.4782322214076</v>
      </c>
      <c r="F476" s="117" t="n">
        <v>189.6</v>
      </c>
      <c r="I476" s="0"/>
      <c r="J476" s="118" t="n">
        <v>2.35999999999997</v>
      </c>
      <c r="K476" s="119" t="n">
        <v>-28.2666666664933</v>
      </c>
      <c r="Q476" s="136" t="n">
        <v>56.7</v>
      </c>
      <c r="R476" s="122"/>
      <c r="S476" s="122"/>
      <c r="T476" s="122"/>
      <c r="U476" s="136" t="n">
        <v>50</v>
      </c>
      <c r="V476" s="119" t="n">
        <v>57.9</v>
      </c>
      <c r="W476" s="119" t="n">
        <v>44</v>
      </c>
      <c r="AH476" s="123" t="n">
        <v>56.4</v>
      </c>
      <c r="AI476" s="122" t="n">
        <v>40.76</v>
      </c>
      <c r="AJ476" s="122" t="n">
        <v>40.76</v>
      </c>
      <c r="AK476" s="122" t="n">
        <v>29.14</v>
      </c>
      <c r="AL476" s="123" t="n">
        <v>38.61</v>
      </c>
      <c r="AM476" s="123" t="n">
        <v>38.35</v>
      </c>
      <c r="AN476" s="123" t="n">
        <v>25.52</v>
      </c>
      <c r="BO476" s="130" t="n">
        <v>0.472</v>
      </c>
      <c r="BP476" s="117" t="n">
        <v>-72.6666666666667</v>
      </c>
      <c r="BR476" s="131" t="n">
        <v>2.35999999999997</v>
      </c>
      <c r="BS476" s="132" t="n">
        <v>-28.2666666664933</v>
      </c>
    </row>
    <row r="477" customFormat="false" ht="15" hidden="false" customHeight="false" outlineLevel="0" collapsed="false">
      <c r="E477" s="117" t="n">
        <v>75.5755828445748</v>
      </c>
      <c r="F477" s="117" t="n">
        <v>189.6</v>
      </c>
      <c r="I477" s="0"/>
      <c r="J477" s="118" t="n">
        <v>2.36499999999997</v>
      </c>
      <c r="K477" s="119" t="n">
        <v>-40.2000000001068</v>
      </c>
      <c r="Q477" s="136" t="n">
        <v>56.8</v>
      </c>
      <c r="R477" s="122"/>
      <c r="S477" s="122"/>
      <c r="T477" s="122"/>
      <c r="U477" s="136" t="n">
        <v>48</v>
      </c>
      <c r="V477" s="119" t="n">
        <v>58</v>
      </c>
      <c r="W477" s="119" t="n">
        <v>38</v>
      </c>
      <c r="AH477" s="123" t="n">
        <v>56.5</v>
      </c>
      <c r="AI477" s="122" t="n">
        <v>34.69</v>
      </c>
      <c r="AJ477" s="122" t="n">
        <v>34.69</v>
      </c>
      <c r="AK477" s="122" t="n">
        <v>20.04</v>
      </c>
      <c r="AL477" s="123" t="n">
        <v>39.01</v>
      </c>
      <c r="AM477" s="123" t="n">
        <v>38.71</v>
      </c>
      <c r="AN477" s="123" t="n">
        <v>26.07</v>
      </c>
      <c r="BO477" s="130" t="n">
        <v>0.473</v>
      </c>
      <c r="BP477" s="117" t="n">
        <v>-75.3333333333334</v>
      </c>
      <c r="BR477" s="131" t="n">
        <v>2.36499999999997</v>
      </c>
      <c r="BS477" s="132" t="n">
        <v>-40.2000000001068</v>
      </c>
    </row>
    <row r="478" customFormat="false" ht="15" hidden="false" customHeight="false" outlineLevel="0" collapsed="false">
      <c r="E478" s="117" t="n">
        <v>75.6729334677419</v>
      </c>
      <c r="F478" s="117" t="n">
        <v>191.5</v>
      </c>
      <c r="I478" s="0"/>
      <c r="J478" s="118" t="n">
        <v>2.36999999999997</v>
      </c>
      <c r="K478" s="119" t="n">
        <v>-29.3333333333258</v>
      </c>
      <c r="Q478" s="136" t="n">
        <v>56.9</v>
      </c>
      <c r="R478" s="122"/>
      <c r="S478" s="122"/>
      <c r="T478" s="122"/>
      <c r="U478" s="136" t="n">
        <v>50</v>
      </c>
      <c r="V478" s="119" t="n">
        <v>58.1</v>
      </c>
      <c r="W478" s="119" t="n">
        <v>39</v>
      </c>
      <c r="AH478" s="123" t="n">
        <v>56.6</v>
      </c>
      <c r="AI478" s="122" t="n">
        <v>30.95</v>
      </c>
      <c r="AJ478" s="122" t="n">
        <v>30.95</v>
      </c>
      <c r="AK478" s="122" t="n">
        <v>14.42</v>
      </c>
      <c r="AL478" s="123" t="n">
        <v>39.46</v>
      </c>
      <c r="AM478" s="123" t="n">
        <v>39.13</v>
      </c>
      <c r="AN478" s="123" t="n">
        <v>26.69</v>
      </c>
      <c r="BO478" s="130" t="n">
        <v>0.474</v>
      </c>
      <c r="BP478" s="117" t="n">
        <v>-77.3333333333333</v>
      </c>
      <c r="BR478" s="131" t="n">
        <v>2.36999999999997</v>
      </c>
      <c r="BS478" s="132" t="n">
        <v>-29.3333333333258</v>
      </c>
    </row>
    <row r="479" customFormat="false" ht="15" hidden="false" customHeight="false" outlineLevel="0" collapsed="false">
      <c r="E479" s="117" t="n">
        <v>75.7702840909091</v>
      </c>
      <c r="F479" s="117" t="n">
        <v>198.2</v>
      </c>
      <c r="I479" s="0"/>
      <c r="J479" s="118" t="n">
        <v>2.37499999999997</v>
      </c>
      <c r="K479" s="119" t="n">
        <v>-17.3333333332727</v>
      </c>
      <c r="Q479" s="136" t="n">
        <v>57</v>
      </c>
      <c r="R479" s="122"/>
      <c r="S479" s="122"/>
      <c r="T479" s="122"/>
      <c r="U479" s="136" t="n">
        <v>62</v>
      </c>
      <c r="V479" s="119" t="n">
        <v>58.2</v>
      </c>
      <c r="W479" s="119" t="n">
        <v>58</v>
      </c>
      <c r="AH479" s="123" t="n">
        <v>56.7</v>
      </c>
      <c r="AI479" s="122" t="n">
        <v>30.36</v>
      </c>
      <c r="AJ479" s="122" t="n">
        <v>30.36</v>
      </c>
      <c r="AK479" s="122" t="n">
        <v>13.54</v>
      </c>
      <c r="AL479" s="123" t="n">
        <v>39.96</v>
      </c>
      <c r="AM479" s="123" t="n">
        <v>39.58</v>
      </c>
      <c r="AN479" s="123" t="n">
        <v>27.37</v>
      </c>
      <c r="BO479" s="130" t="n">
        <v>0.475</v>
      </c>
      <c r="BP479" s="117" t="n">
        <v>-74.6666666666666</v>
      </c>
      <c r="BR479" s="131" t="n">
        <v>2.37499999999997</v>
      </c>
      <c r="BS479" s="132" t="n">
        <v>-17.3333333332727</v>
      </c>
    </row>
    <row r="480" customFormat="false" ht="15" hidden="false" customHeight="false" outlineLevel="0" collapsed="false">
      <c r="E480" s="117" t="n">
        <v>75.8676347140762</v>
      </c>
      <c r="F480" s="117" t="n">
        <v>206.8</v>
      </c>
      <c r="I480" s="0"/>
      <c r="J480" s="118" t="n">
        <v>2.37999999999997</v>
      </c>
      <c r="K480" s="119" t="n">
        <v>-8.79999999997725</v>
      </c>
      <c r="Q480" s="136" t="n">
        <v>57.1</v>
      </c>
      <c r="R480" s="122" t="n">
        <v>58.6</v>
      </c>
      <c r="S480" s="122" t="n">
        <v>66.2</v>
      </c>
      <c r="T480" s="122" t="n">
        <v>84</v>
      </c>
      <c r="U480" s="136" t="n">
        <v>66.2</v>
      </c>
      <c r="V480" s="119" t="n">
        <v>58.3</v>
      </c>
      <c r="W480" s="119" t="n">
        <v>71.2712</v>
      </c>
      <c r="AH480" s="123" t="n">
        <v>56.8</v>
      </c>
      <c r="AI480" s="122" t="n">
        <v>32.09</v>
      </c>
      <c r="AJ480" s="122" t="n">
        <v>32.09</v>
      </c>
      <c r="AK480" s="122" t="n">
        <v>16.13</v>
      </c>
      <c r="AL480" s="123" t="n">
        <v>40.5</v>
      </c>
      <c r="AM480" s="123" t="n">
        <v>40.08</v>
      </c>
      <c r="AN480" s="123" t="n">
        <v>28.12</v>
      </c>
      <c r="BO480" s="130" t="n">
        <v>0.476</v>
      </c>
      <c r="BP480" s="117" t="n">
        <v>-71.3333333333333</v>
      </c>
      <c r="BR480" s="131" t="n">
        <v>2.37999999999997</v>
      </c>
      <c r="BS480" s="132" t="n">
        <v>-8.79999999997725</v>
      </c>
    </row>
    <row r="481" customFormat="false" ht="15" hidden="false" customHeight="false" outlineLevel="0" collapsed="false">
      <c r="E481" s="117" t="n">
        <v>75.9649853372434</v>
      </c>
      <c r="F481" s="117" t="n">
        <v>211.6</v>
      </c>
      <c r="I481" s="0"/>
      <c r="J481" s="118" t="n">
        <v>2.38499999999997</v>
      </c>
      <c r="K481" s="119" t="n">
        <v>6.00000000005728</v>
      </c>
      <c r="Q481" s="136" t="n">
        <v>57.2</v>
      </c>
      <c r="R481" s="122" t="n">
        <v>59.1</v>
      </c>
      <c r="S481" s="122" t="n">
        <v>67.2</v>
      </c>
      <c r="T481" s="122" t="n">
        <v>85.6</v>
      </c>
      <c r="U481" s="136" t="n">
        <v>67.2</v>
      </c>
      <c r="V481" s="119" t="n">
        <v>58.4</v>
      </c>
      <c r="W481" s="119" t="n">
        <v>72.36095</v>
      </c>
      <c r="AH481" s="123" t="n">
        <v>56.9</v>
      </c>
      <c r="AI481" s="122" t="n">
        <v>34.55</v>
      </c>
      <c r="AJ481" s="122" t="n">
        <v>34.55</v>
      </c>
      <c r="AK481" s="122" t="n">
        <v>19.83</v>
      </c>
      <c r="AL481" s="123" t="n">
        <v>41.07</v>
      </c>
      <c r="AM481" s="123" t="n">
        <v>40.63</v>
      </c>
      <c r="AN481" s="123" t="n">
        <v>28.95</v>
      </c>
      <c r="BO481" s="130" t="n">
        <v>0.477</v>
      </c>
      <c r="BP481" s="117" t="n">
        <v>-69.3333333333333</v>
      </c>
      <c r="BR481" s="131" t="n">
        <v>2.38499999999997</v>
      </c>
      <c r="BS481" s="132" t="n">
        <v>6.00000000005728</v>
      </c>
    </row>
    <row r="482" customFormat="false" ht="15" hidden="false" customHeight="false" outlineLevel="0" collapsed="false">
      <c r="E482" s="117" t="n">
        <v>76.0623359604106</v>
      </c>
      <c r="F482" s="117" t="n">
        <v>218.3</v>
      </c>
      <c r="I482" s="0"/>
      <c r="J482" s="118" t="n">
        <v>2.38999999999997</v>
      </c>
      <c r="K482" s="119" t="n">
        <v>24.799999999977</v>
      </c>
      <c r="Q482" s="136" t="n">
        <v>57.3</v>
      </c>
      <c r="R482" s="122" t="n">
        <v>59.6</v>
      </c>
      <c r="S482" s="122" t="n">
        <v>68.2</v>
      </c>
      <c r="T482" s="122" t="n">
        <v>87.3</v>
      </c>
      <c r="U482" s="136" t="n">
        <v>68.2</v>
      </c>
      <c r="V482" s="119" t="n">
        <v>58.5</v>
      </c>
      <c r="W482" s="119" t="n">
        <v>73.4507</v>
      </c>
      <c r="AH482" s="123" t="n">
        <v>57</v>
      </c>
      <c r="AI482" s="122" t="n">
        <v>36.5</v>
      </c>
      <c r="AJ482" s="122" t="n">
        <v>36.5</v>
      </c>
      <c r="AK482" s="122" t="n">
        <v>22.74</v>
      </c>
      <c r="AL482" s="123" t="n">
        <v>41.67</v>
      </c>
      <c r="AM482" s="123" t="n">
        <v>41.23</v>
      </c>
      <c r="AN482" s="123" t="n">
        <v>29.84</v>
      </c>
      <c r="BO482" s="130" t="n">
        <v>0.478</v>
      </c>
      <c r="BP482" s="117" t="n">
        <v>-66</v>
      </c>
      <c r="BR482" s="131" t="n">
        <v>2.38999999999997</v>
      </c>
      <c r="BS482" s="132" t="n">
        <v>24.799999999977</v>
      </c>
    </row>
    <row r="483" customFormat="false" ht="15" hidden="false" customHeight="false" outlineLevel="0" collapsed="false">
      <c r="E483" s="117" t="n">
        <v>76.1596865835777</v>
      </c>
      <c r="F483" s="117" t="n">
        <v>222.1</v>
      </c>
      <c r="I483" s="0"/>
      <c r="J483" s="118" t="n">
        <v>2.39499999999997</v>
      </c>
      <c r="K483" s="119" t="n">
        <v>20.8000000000346</v>
      </c>
      <c r="Q483" s="136" t="n">
        <v>57.4</v>
      </c>
      <c r="R483" s="122" t="n">
        <v>60.2</v>
      </c>
      <c r="S483" s="122" t="n">
        <v>69.2</v>
      </c>
      <c r="T483" s="122" t="n">
        <v>88.9</v>
      </c>
      <c r="U483" s="136" t="n">
        <v>69.2</v>
      </c>
      <c r="V483" s="119" t="n">
        <v>58.6</v>
      </c>
      <c r="W483" s="119" t="n">
        <v>74.54045</v>
      </c>
      <c r="AH483" s="123" t="n">
        <v>57.1</v>
      </c>
      <c r="AI483" s="122" t="n">
        <v>37.62</v>
      </c>
      <c r="AJ483" s="122" t="n">
        <v>37.62</v>
      </c>
      <c r="AK483" s="122" t="n">
        <v>24.44</v>
      </c>
      <c r="AL483" s="123" t="n">
        <v>42.29</v>
      </c>
      <c r="AM483" s="123" t="n">
        <v>41.87</v>
      </c>
      <c r="AN483" s="123" t="n">
        <v>30.81</v>
      </c>
      <c r="BO483" s="130" t="n">
        <v>0.479</v>
      </c>
      <c r="BP483" s="117" t="n">
        <v>-59.3333333333333</v>
      </c>
      <c r="BR483" s="131" t="n">
        <v>2.39499999999997</v>
      </c>
      <c r="BS483" s="132" t="n">
        <v>20.8000000000346</v>
      </c>
    </row>
    <row r="484" customFormat="false" ht="15" hidden="false" customHeight="false" outlineLevel="0" collapsed="false">
      <c r="E484" s="117" t="n">
        <v>76.2570372067449</v>
      </c>
      <c r="F484" s="117" t="n">
        <v>225.9</v>
      </c>
      <c r="I484" s="0"/>
      <c r="J484" s="118" t="n">
        <v>2.39999999999997</v>
      </c>
      <c r="K484" s="119" t="n">
        <v>-4.7999999998499</v>
      </c>
      <c r="Q484" s="136" t="n">
        <v>57.5</v>
      </c>
      <c r="R484" s="122" t="n">
        <v>60.7</v>
      </c>
      <c r="S484" s="122" t="n">
        <v>70.3</v>
      </c>
      <c r="T484" s="122" t="n">
        <v>90.6</v>
      </c>
      <c r="U484" s="136" t="n">
        <v>70.3</v>
      </c>
      <c r="V484" s="119" t="n">
        <v>58.7</v>
      </c>
      <c r="W484" s="119" t="n">
        <v>75.6302</v>
      </c>
      <c r="AH484" s="123" t="n">
        <v>57.2</v>
      </c>
      <c r="AI484" s="122" t="n">
        <v>38.13</v>
      </c>
      <c r="AJ484" s="122" t="n">
        <v>38.13</v>
      </c>
      <c r="AK484" s="122" t="n">
        <v>25.2</v>
      </c>
      <c r="AL484" s="123" t="n">
        <v>42.92</v>
      </c>
      <c r="AM484" s="123" t="n">
        <v>42.55</v>
      </c>
      <c r="AN484" s="123" t="n">
        <v>31.82</v>
      </c>
      <c r="BO484" s="130" t="n">
        <v>0.48</v>
      </c>
      <c r="BP484" s="117" t="n">
        <v>-59.3333333333333</v>
      </c>
      <c r="BR484" s="131" t="n">
        <v>2.39999999999997</v>
      </c>
      <c r="BS484" s="132" t="n">
        <v>-4.7999999998499</v>
      </c>
    </row>
    <row r="485" customFormat="false" ht="15" hidden="false" customHeight="false" outlineLevel="0" collapsed="false">
      <c r="E485" s="117" t="n">
        <v>76.354387829912</v>
      </c>
      <c r="F485" s="117" t="n">
        <v>229.8</v>
      </c>
      <c r="I485" s="0"/>
      <c r="J485" s="118" t="n">
        <v>2.40499999999997</v>
      </c>
      <c r="K485" s="119" t="n">
        <v>-23.9999999999418</v>
      </c>
      <c r="Q485" s="136" t="n">
        <v>57.6</v>
      </c>
      <c r="R485" s="122"/>
      <c r="S485" s="122"/>
      <c r="T485" s="122"/>
      <c r="U485" s="136" t="n">
        <v>52</v>
      </c>
      <c r="V485" s="119" t="n">
        <v>58.8</v>
      </c>
      <c r="W485" s="119" t="n">
        <v>50</v>
      </c>
      <c r="AH485" s="123" t="n">
        <v>57.3</v>
      </c>
      <c r="AI485" s="122" t="n">
        <v>38.29</v>
      </c>
      <c r="AJ485" s="122" t="n">
        <v>38.29</v>
      </c>
      <c r="AK485" s="122" t="n">
        <v>25.44</v>
      </c>
      <c r="AL485" s="123" t="n">
        <v>43.54</v>
      </c>
      <c r="AM485" s="123" t="n">
        <v>43.23</v>
      </c>
      <c r="AN485" s="123" t="n">
        <v>32.85</v>
      </c>
      <c r="BO485" s="130" t="n">
        <v>0.481</v>
      </c>
      <c r="BP485" s="117" t="n">
        <v>-62.6666666666667</v>
      </c>
      <c r="BR485" s="131" t="n">
        <v>2.40499999999997</v>
      </c>
      <c r="BS485" s="132" t="n">
        <v>-23.9999999999418</v>
      </c>
    </row>
    <row r="486" customFormat="false" ht="15" hidden="false" customHeight="false" outlineLevel="0" collapsed="false">
      <c r="E486" s="117" t="n">
        <v>76.4517384530792</v>
      </c>
      <c r="F486" s="117" t="n">
        <v>233.6</v>
      </c>
      <c r="I486" s="0"/>
      <c r="J486" s="118" t="n">
        <v>2.40999999999997</v>
      </c>
      <c r="K486" s="119" t="n">
        <v>-19.7333333330857</v>
      </c>
      <c r="Q486" s="136" t="n">
        <v>57.7</v>
      </c>
      <c r="R486" s="122"/>
      <c r="S486" s="122"/>
      <c r="T486" s="122"/>
      <c r="U486" s="136" t="n">
        <v>50</v>
      </c>
      <c r="V486" s="119" t="n">
        <v>58.9</v>
      </c>
      <c r="W486" s="119" t="n">
        <v>48</v>
      </c>
      <c r="AH486" s="123" t="n">
        <v>57.4</v>
      </c>
      <c r="AI486" s="122" t="n">
        <v>38.48</v>
      </c>
      <c r="AJ486" s="122" t="n">
        <v>38.48</v>
      </c>
      <c r="AK486" s="122" t="n">
        <v>25.72</v>
      </c>
      <c r="AL486" s="123" t="n">
        <v>44.15</v>
      </c>
      <c r="AM486" s="123" t="n">
        <v>43.92</v>
      </c>
      <c r="AN486" s="123" t="n">
        <v>33.87</v>
      </c>
      <c r="BO486" s="130" t="n">
        <v>0.482</v>
      </c>
      <c r="BP486" s="117" t="n">
        <v>-52</v>
      </c>
      <c r="BR486" s="131" t="n">
        <v>2.40999999999997</v>
      </c>
      <c r="BS486" s="132" t="n">
        <v>-19.7333333330857</v>
      </c>
    </row>
    <row r="487" customFormat="false" ht="15" hidden="false" customHeight="false" outlineLevel="0" collapsed="false">
      <c r="E487" s="117" t="n">
        <v>76.5490890762464</v>
      </c>
      <c r="F487" s="117" t="n">
        <v>236.45</v>
      </c>
      <c r="I487" s="0"/>
      <c r="J487" s="118" t="n">
        <v>2.41499999999997</v>
      </c>
      <c r="K487" s="119" t="n">
        <v>-20.0000000000938</v>
      </c>
      <c r="Q487" s="136" t="n">
        <v>57.8</v>
      </c>
      <c r="R487" s="122"/>
      <c r="S487" s="122"/>
      <c r="T487" s="122"/>
      <c r="U487" s="136" t="n">
        <v>70</v>
      </c>
      <c r="V487" s="119" t="n">
        <v>59</v>
      </c>
      <c r="W487" s="119" t="n">
        <v>65</v>
      </c>
      <c r="AH487" s="123" t="n">
        <v>57.5</v>
      </c>
      <c r="AI487" s="122" t="n">
        <v>39.15</v>
      </c>
      <c r="AJ487" s="122" t="n">
        <v>39.15</v>
      </c>
      <c r="AK487" s="122" t="n">
        <v>26.72</v>
      </c>
      <c r="AL487" s="123" t="n">
        <v>44.72</v>
      </c>
      <c r="AM487" s="123" t="n">
        <v>44.58</v>
      </c>
      <c r="AN487" s="123" t="n">
        <v>34.86</v>
      </c>
      <c r="BO487" s="130" t="n">
        <v>0.483</v>
      </c>
      <c r="BP487" s="117" t="n">
        <v>-49.3333333333334</v>
      </c>
      <c r="BR487" s="131" t="n">
        <v>2.41499999999997</v>
      </c>
      <c r="BS487" s="132" t="n">
        <v>-20.0000000000938</v>
      </c>
    </row>
    <row r="488" customFormat="false" ht="15" hidden="false" customHeight="false" outlineLevel="0" collapsed="false">
      <c r="E488" s="117" t="n">
        <v>76.6464396994135</v>
      </c>
      <c r="F488" s="117" t="n">
        <v>237.4</v>
      </c>
      <c r="I488" s="0"/>
      <c r="J488" s="118" t="n">
        <v>2.41999999999997</v>
      </c>
      <c r="K488" s="119" t="n">
        <v>-8.80000000025792</v>
      </c>
      <c r="Q488" s="136" t="n">
        <v>57.9</v>
      </c>
      <c r="R488" s="122" t="n">
        <v>61.4</v>
      </c>
      <c r="S488" s="122" t="n">
        <v>80.7</v>
      </c>
      <c r="T488" s="122" t="n">
        <v>107.6</v>
      </c>
      <c r="U488" s="136" t="n">
        <v>80.7</v>
      </c>
      <c r="V488" s="119" t="n">
        <v>59.1</v>
      </c>
      <c r="W488" s="119" t="n">
        <v>84.50305</v>
      </c>
      <c r="AH488" s="123" t="n">
        <v>57.6</v>
      </c>
      <c r="AI488" s="122" t="n">
        <v>40.65</v>
      </c>
      <c r="AJ488" s="122" t="n">
        <v>40.65</v>
      </c>
      <c r="AK488" s="122" t="n">
        <v>28.97</v>
      </c>
      <c r="AL488" s="123" t="n">
        <v>45.23</v>
      </c>
      <c r="AM488" s="123" t="n">
        <v>45.19</v>
      </c>
      <c r="AN488" s="123" t="n">
        <v>35.78</v>
      </c>
      <c r="BO488" s="130" t="n">
        <v>0.484</v>
      </c>
      <c r="BP488" s="117" t="n">
        <v>-37.3333333333333</v>
      </c>
      <c r="BR488" s="131" t="n">
        <v>2.41999999999997</v>
      </c>
      <c r="BS488" s="132" t="n">
        <v>-8.80000000025792</v>
      </c>
    </row>
    <row r="489" customFormat="false" ht="15" hidden="false" customHeight="false" outlineLevel="0" collapsed="false">
      <c r="E489" s="117" t="n">
        <v>76.7437903225807</v>
      </c>
      <c r="F489" s="117" t="n">
        <v>237.4</v>
      </c>
      <c r="I489" s="0"/>
      <c r="J489" s="118" t="n">
        <v>2.42499999999997</v>
      </c>
      <c r="K489" s="119" t="n">
        <v>1.29922739233734E-010</v>
      </c>
      <c r="Q489" s="136" t="n">
        <v>58</v>
      </c>
      <c r="R489" s="122" t="n">
        <v>61.9</v>
      </c>
      <c r="S489" s="122" t="n">
        <v>81.4</v>
      </c>
      <c r="T489" s="122" t="n">
        <v>108.6</v>
      </c>
      <c r="U489" s="136" t="n">
        <v>81.4</v>
      </c>
      <c r="V489" s="119" t="n">
        <v>59.2</v>
      </c>
      <c r="W489" s="119" t="n">
        <v>85.2468</v>
      </c>
      <c r="AH489" s="123" t="n">
        <v>57.7</v>
      </c>
      <c r="AI489" s="122" t="n">
        <v>43.05</v>
      </c>
      <c r="AJ489" s="122" t="n">
        <v>43.05</v>
      </c>
      <c r="AK489" s="122" t="n">
        <v>32.57</v>
      </c>
      <c r="AL489" s="123" t="n">
        <v>45.69</v>
      </c>
      <c r="AM489" s="123" t="n">
        <v>45.76</v>
      </c>
      <c r="AN489" s="123" t="n">
        <v>36.63</v>
      </c>
      <c r="BO489" s="130" t="n">
        <v>0.485</v>
      </c>
      <c r="BP489" s="117" t="n">
        <v>-38.6666666666667</v>
      </c>
      <c r="BR489" s="131" t="n">
        <v>2.42499999999997</v>
      </c>
      <c r="BS489" s="132" t="n">
        <v>1.29922739233734E-010</v>
      </c>
    </row>
    <row r="490" customFormat="false" ht="15" hidden="false" customHeight="false" outlineLevel="0" collapsed="false">
      <c r="E490" s="117" t="n">
        <v>76.8411409457478</v>
      </c>
      <c r="F490" s="117" t="n">
        <v>237.4</v>
      </c>
      <c r="I490" s="0"/>
      <c r="J490" s="118" t="n">
        <v>2.42999999999997</v>
      </c>
      <c r="K490" s="119" t="n">
        <v>-7.00000000001779</v>
      </c>
      <c r="Q490" s="136" t="n">
        <v>58.1</v>
      </c>
      <c r="R490" s="122" t="n">
        <v>62.3</v>
      </c>
      <c r="S490" s="122" t="n">
        <v>69</v>
      </c>
      <c r="T490" s="122" t="n">
        <v>72.1</v>
      </c>
      <c r="U490" s="136" t="n">
        <v>69</v>
      </c>
      <c r="V490" s="119" t="n">
        <v>59.3</v>
      </c>
      <c r="W490" s="119" t="n">
        <v>67.18645</v>
      </c>
      <c r="AH490" s="123" t="n">
        <v>57.8</v>
      </c>
      <c r="AI490" s="122" t="n">
        <v>46</v>
      </c>
      <c r="AJ490" s="122" t="n">
        <v>46</v>
      </c>
      <c r="AK490" s="122" t="n">
        <v>37.01</v>
      </c>
      <c r="AL490" s="123" t="n">
        <v>46.08</v>
      </c>
      <c r="AM490" s="123" t="n">
        <v>46.28</v>
      </c>
      <c r="AN490" s="123" t="n">
        <v>37.4</v>
      </c>
      <c r="BO490" s="130" t="n">
        <v>0.486</v>
      </c>
      <c r="BP490" s="117" t="n">
        <v>-35.3333333333333</v>
      </c>
      <c r="BR490" s="131" t="n">
        <v>2.42999999999997</v>
      </c>
      <c r="BS490" s="132" t="n">
        <v>-7.00000000001779</v>
      </c>
    </row>
    <row r="491" customFormat="false" ht="15" hidden="false" customHeight="false" outlineLevel="0" collapsed="false">
      <c r="E491" s="117" t="n">
        <v>76.938491568915</v>
      </c>
      <c r="F491" s="117" t="n">
        <v>237.4</v>
      </c>
      <c r="I491" s="0"/>
      <c r="J491" s="118" t="n">
        <v>2.43499999999997</v>
      </c>
      <c r="K491" s="119" t="n">
        <v>-1.60000000003571</v>
      </c>
      <c r="Q491" s="136" t="n">
        <v>58.2</v>
      </c>
      <c r="R491" s="122" t="n">
        <v>62.7</v>
      </c>
      <c r="S491" s="122" t="n">
        <v>71.4</v>
      </c>
      <c r="T491" s="122" t="n">
        <v>74.7</v>
      </c>
      <c r="U491" s="136" t="n">
        <v>71.4</v>
      </c>
      <c r="V491" s="119" t="n">
        <v>59.4</v>
      </c>
      <c r="W491" s="119" t="n">
        <v>68.714</v>
      </c>
      <c r="AH491" s="123" t="n">
        <v>57.9</v>
      </c>
      <c r="AI491" s="122" t="n">
        <v>48.95</v>
      </c>
      <c r="AJ491" s="122" t="n">
        <v>48.95</v>
      </c>
      <c r="AK491" s="122" t="n">
        <v>41.43</v>
      </c>
      <c r="AL491" s="123" t="n">
        <v>46.42</v>
      </c>
      <c r="AM491" s="123" t="n">
        <v>46.75</v>
      </c>
      <c r="AN491" s="123" t="n">
        <v>38.1</v>
      </c>
      <c r="BO491" s="130" t="n">
        <v>0.487</v>
      </c>
      <c r="BP491" s="117" t="n">
        <v>-32.6666666666667</v>
      </c>
      <c r="BR491" s="131" t="n">
        <v>2.43499999999997</v>
      </c>
      <c r="BS491" s="132" t="n">
        <v>-1.60000000003571</v>
      </c>
    </row>
    <row r="492" customFormat="false" ht="15" hidden="false" customHeight="false" outlineLevel="0" collapsed="false">
      <c r="E492" s="117" t="n">
        <v>77.0358421920821</v>
      </c>
      <c r="F492" s="117" t="n">
        <v>236.64</v>
      </c>
      <c r="I492" s="0"/>
      <c r="J492" s="118" t="n">
        <v>2.43999999999997</v>
      </c>
      <c r="K492" s="119" t="n">
        <v>-11.9999999997977</v>
      </c>
      <c r="Q492" s="136" t="n">
        <v>58.3</v>
      </c>
      <c r="R492" s="122" t="n">
        <v>63.2</v>
      </c>
      <c r="S492" s="122" t="n">
        <v>73.7</v>
      </c>
      <c r="T492" s="122" t="n">
        <v>76.7</v>
      </c>
      <c r="U492" s="136" t="n">
        <v>73.7</v>
      </c>
      <c r="V492" s="119" t="n">
        <v>59.5</v>
      </c>
      <c r="W492" s="119" t="n">
        <v>69.925</v>
      </c>
      <c r="AH492" s="123" t="n">
        <v>58</v>
      </c>
      <c r="AI492" s="122" t="n">
        <v>51.38</v>
      </c>
      <c r="AJ492" s="122" t="n">
        <v>51.38</v>
      </c>
      <c r="AK492" s="122" t="n">
        <v>45.07</v>
      </c>
      <c r="AL492" s="123" t="n">
        <v>46.71</v>
      </c>
      <c r="AM492" s="123" t="n">
        <v>47.17</v>
      </c>
      <c r="AN492" s="123" t="n">
        <v>38.72</v>
      </c>
      <c r="BO492" s="130" t="n">
        <v>0.488</v>
      </c>
      <c r="BP492" s="117" t="n">
        <v>-29.3333333333333</v>
      </c>
      <c r="BR492" s="131" t="n">
        <v>2.43999999999997</v>
      </c>
      <c r="BS492" s="132" t="n">
        <v>-11.9999999997977</v>
      </c>
    </row>
    <row r="493" customFormat="false" ht="15" hidden="false" customHeight="false" outlineLevel="0" collapsed="false">
      <c r="E493" s="117" t="n">
        <v>77.1331928152493</v>
      </c>
      <c r="F493" s="117" t="n">
        <v>234.36</v>
      </c>
      <c r="I493" s="0"/>
      <c r="J493" s="118" t="n">
        <v>2.44499999999997</v>
      </c>
      <c r="K493" s="119" t="n">
        <v>-54.3999999995716</v>
      </c>
      <c r="Q493" s="136" t="n">
        <v>58.4</v>
      </c>
      <c r="R493" s="122" t="n">
        <v>63.6</v>
      </c>
      <c r="S493" s="122" t="n">
        <v>72.2</v>
      </c>
      <c r="T493" s="122" t="n">
        <v>74.9</v>
      </c>
      <c r="U493" s="136" t="n">
        <v>72.2</v>
      </c>
      <c r="V493" s="119" t="n">
        <v>59.6</v>
      </c>
      <c r="W493" s="119" t="n">
        <v>69.27</v>
      </c>
      <c r="AH493" s="123" t="n">
        <v>58.1</v>
      </c>
      <c r="AI493" s="122" t="n">
        <v>52.97</v>
      </c>
      <c r="AJ493" s="122" t="n">
        <v>52.97</v>
      </c>
      <c r="AK493" s="122" t="n">
        <v>47.45</v>
      </c>
      <c r="AL493" s="123" t="n">
        <v>46.96</v>
      </c>
      <c r="AM493" s="123" t="n">
        <v>47.54</v>
      </c>
      <c r="AN493" s="123" t="n">
        <v>39.27</v>
      </c>
      <c r="BO493" s="130" t="n">
        <v>0.489</v>
      </c>
      <c r="BP493" s="117" t="n">
        <v>-24.6666666666667</v>
      </c>
      <c r="BR493" s="131" t="n">
        <v>2.44499999999997</v>
      </c>
      <c r="BS493" s="132" t="n">
        <v>-54.3999999995716</v>
      </c>
    </row>
    <row r="494" customFormat="false" ht="15" hidden="false" customHeight="false" outlineLevel="0" collapsed="false">
      <c r="E494" s="117" t="n">
        <v>77.2305434384164</v>
      </c>
      <c r="F494" s="117" t="n">
        <v>233.1</v>
      </c>
      <c r="I494" s="0"/>
      <c r="J494" s="118" t="n">
        <v>2.44999999999997</v>
      </c>
      <c r="K494" s="119" t="n">
        <v>-49.5999999986713</v>
      </c>
      <c r="Q494" s="136" t="n">
        <v>58.5</v>
      </c>
      <c r="R494" s="122" t="n">
        <v>30</v>
      </c>
      <c r="S494" s="122" t="n">
        <v>56</v>
      </c>
      <c r="T494" s="122" t="n">
        <v>73.2</v>
      </c>
      <c r="U494" s="136" t="n">
        <v>56</v>
      </c>
      <c r="V494" s="119" t="n">
        <v>59.7</v>
      </c>
      <c r="W494" s="119" t="n">
        <v>51.56705</v>
      </c>
      <c r="AH494" s="123" t="n">
        <v>58.2</v>
      </c>
      <c r="AI494" s="122" t="n">
        <v>53.76</v>
      </c>
      <c r="AJ494" s="122" t="n">
        <v>53.76</v>
      </c>
      <c r="AK494" s="122" t="n">
        <v>48.65</v>
      </c>
      <c r="AL494" s="123" t="n">
        <v>47.2</v>
      </c>
      <c r="AM494" s="123" t="n">
        <v>47.87</v>
      </c>
      <c r="AN494" s="123" t="n">
        <v>39.76</v>
      </c>
      <c r="BO494" s="130" t="n">
        <v>0.49</v>
      </c>
      <c r="BP494" s="117" t="n">
        <v>-20.6666666666667</v>
      </c>
      <c r="BR494" s="131" t="n">
        <v>2.44999999999997</v>
      </c>
      <c r="BS494" s="132" t="n">
        <v>-49.5999999986713</v>
      </c>
    </row>
    <row r="495" customFormat="false" ht="15" hidden="false" customHeight="false" outlineLevel="0" collapsed="false">
      <c r="E495" s="117" t="n">
        <v>77.3278940615836</v>
      </c>
      <c r="F495" s="117" t="n">
        <v>231.6</v>
      </c>
      <c r="I495" s="0"/>
      <c r="J495" s="118" t="n">
        <v>2.45499999999997</v>
      </c>
      <c r="K495" s="119" t="n">
        <v>-35.2000000004107</v>
      </c>
      <c r="Q495" s="136" t="n">
        <v>58.6</v>
      </c>
      <c r="R495" s="122" t="n">
        <v>29.2</v>
      </c>
      <c r="S495" s="122" t="n">
        <v>50.8</v>
      </c>
      <c r="T495" s="122" t="n">
        <v>71.4</v>
      </c>
      <c r="U495" s="136" t="n">
        <v>50.8</v>
      </c>
      <c r="V495" s="119" t="n">
        <v>59.8</v>
      </c>
      <c r="W495" s="119" t="n">
        <v>50.31315</v>
      </c>
      <c r="AH495" s="123" t="n">
        <v>58.3</v>
      </c>
      <c r="AI495" s="122" t="n">
        <v>54.23</v>
      </c>
      <c r="AJ495" s="122" t="n">
        <v>54.23</v>
      </c>
      <c r="AK495" s="122" t="n">
        <v>49.34</v>
      </c>
      <c r="AL495" s="123" t="n">
        <v>47.43</v>
      </c>
      <c r="AM495" s="123" t="n">
        <v>48.16</v>
      </c>
      <c r="AN495" s="123" t="n">
        <v>40.18</v>
      </c>
      <c r="BO495" s="130" t="n">
        <v>0.491</v>
      </c>
      <c r="BP495" s="117" t="n">
        <v>-16</v>
      </c>
      <c r="BR495" s="131" t="n">
        <v>2.45499999999997</v>
      </c>
      <c r="BS495" s="132" t="n">
        <v>-35.2000000004107</v>
      </c>
    </row>
    <row r="496" customFormat="false" ht="15" hidden="false" customHeight="false" outlineLevel="0" collapsed="false">
      <c r="E496" s="117" t="n">
        <v>77.4252446847507</v>
      </c>
      <c r="F496" s="117" t="n">
        <v>229.7</v>
      </c>
      <c r="I496" s="0"/>
      <c r="J496" s="118" t="n">
        <v>2.45999999999997</v>
      </c>
      <c r="K496" s="119" t="n">
        <v>-36</v>
      </c>
      <c r="Q496" s="136" t="n">
        <v>58.7</v>
      </c>
      <c r="R496" s="122"/>
      <c r="S496" s="122"/>
      <c r="T496" s="122"/>
      <c r="U496" s="136" t="n">
        <v>46</v>
      </c>
      <c r="V496" s="119" t="n">
        <v>59.9</v>
      </c>
      <c r="W496" s="119" t="n">
        <v>44</v>
      </c>
      <c r="AH496" s="123" t="n">
        <v>58.4</v>
      </c>
      <c r="AI496" s="122" t="n">
        <v>55.03</v>
      </c>
      <c r="AJ496" s="122" t="n">
        <v>55.03</v>
      </c>
      <c r="AK496" s="122" t="n">
        <v>50.54</v>
      </c>
      <c r="AL496" s="123" t="n">
        <v>47.66</v>
      </c>
      <c r="AM496" s="123" t="n">
        <v>48.4</v>
      </c>
      <c r="AN496" s="123" t="n">
        <v>40.53</v>
      </c>
      <c r="BO496" s="130" t="n">
        <v>0.492</v>
      </c>
      <c r="BP496" s="117" t="n">
        <v>-26.6666666666667</v>
      </c>
      <c r="BR496" s="131" t="n">
        <v>2.45999999999997</v>
      </c>
      <c r="BS496" s="132" t="n">
        <v>-36</v>
      </c>
    </row>
    <row r="497" customFormat="false" ht="15" hidden="false" customHeight="false" outlineLevel="0" collapsed="false">
      <c r="E497" s="117" t="n">
        <v>77.5225953079179</v>
      </c>
      <c r="F497" s="117" t="n">
        <v>229.7</v>
      </c>
      <c r="I497" s="0"/>
      <c r="J497" s="118" t="n">
        <v>2.46499999999997</v>
      </c>
      <c r="K497" s="119" t="n">
        <v>-21.600000000302</v>
      </c>
      <c r="Q497" s="136" t="n">
        <v>58.8</v>
      </c>
      <c r="R497" s="122"/>
      <c r="S497" s="122"/>
      <c r="T497" s="122"/>
      <c r="U497" s="136" t="n">
        <v>42</v>
      </c>
      <c r="V497" s="119" t="n">
        <v>60</v>
      </c>
      <c r="W497" s="119" t="n">
        <v>37</v>
      </c>
      <c r="AH497" s="123" t="n">
        <v>58.5</v>
      </c>
      <c r="AI497" s="122" t="n">
        <v>56.61</v>
      </c>
      <c r="AJ497" s="122" t="n">
        <v>56.61</v>
      </c>
      <c r="AK497" s="122" t="n">
        <v>52.91</v>
      </c>
      <c r="AL497" s="123" t="n">
        <v>47.89</v>
      </c>
      <c r="AM497" s="123" t="n">
        <v>48.61</v>
      </c>
      <c r="AN497" s="123" t="n">
        <v>40.83</v>
      </c>
      <c r="BO497" s="130" t="n">
        <v>0.493</v>
      </c>
      <c r="BP497" s="117" t="n">
        <v>-32.6666666666667</v>
      </c>
      <c r="BR497" s="131" t="n">
        <v>2.46499999999997</v>
      </c>
      <c r="BS497" s="132" t="n">
        <v>-21.600000000302</v>
      </c>
    </row>
    <row r="498" customFormat="false" ht="15" hidden="false" customHeight="false" outlineLevel="0" collapsed="false">
      <c r="E498" s="117" t="n">
        <v>77.619945931085</v>
      </c>
      <c r="F498" s="117" t="n">
        <v>229.7</v>
      </c>
      <c r="I498" s="0"/>
      <c r="J498" s="118" t="n">
        <v>2.46999999999997</v>
      </c>
      <c r="K498" s="119" t="n">
        <v>8.79999999987742</v>
      </c>
      <c r="Q498" s="136" t="n">
        <v>58.9</v>
      </c>
      <c r="R498" s="122"/>
      <c r="S498" s="122"/>
      <c r="T498" s="122"/>
      <c r="U498" s="136" t="n">
        <v>40</v>
      </c>
      <c r="V498" s="119" t="n">
        <v>60.1</v>
      </c>
      <c r="W498" s="119" t="n">
        <v>33</v>
      </c>
      <c r="AH498" s="123" t="n">
        <v>58.6</v>
      </c>
      <c r="AI498" s="122" t="n">
        <v>58.78</v>
      </c>
      <c r="AJ498" s="122" t="n">
        <v>58.78</v>
      </c>
      <c r="AK498" s="122" t="n">
        <v>56.16</v>
      </c>
      <c r="AL498" s="123" t="n">
        <v>48.13</v>
      </c>
      <c r="AM498" s="123" t="n">
        <v>48.77</v>
      </c>
      <c r="AN498" s="123" t="n">
        <v>41.07</v>
      </c>
      <c r="BO498" s="130" t="n">
        <v>0.494</v>
      </c>
      <c r="BP498" s="117" t="n">
        <v>-40</v>
      </c>
      <c r="BR498" s="131" t="n">
        <v>2.46999999999997</v>
      </c>
      <c r="BS498" s="132" t="n">
        <v>8.79999999987742</v>
      </c>
    </row>
    <row r="499" customFormat="false" ht="15" hidden="false" customHeight="false" outlineLevel="0" collapsed="false">
      <c r="E499" s="117" t="n">
        <v>77.7172965542522</v>
      </c>
      <c r="F499" s="117" t="n">
        <v>231.6</v>
      </c>
      <c r="I499" s="0"/>
      <c r="J499" s="118" t="n">
        <v>2.47499999999997</v>
      </c>
      <c r="K499" s="119" t="n">
        <v>10.8000000001348</v>
      </c>
      <c r="Q499" s="136" t="n">
        <v>59</v>
      </c>
      <c r="R499" s="122"/>
      <c r="S499" s="122"/>
      <c r="T499" s="122"/>
      <c r="U499" s="136" t="n">
        <v>39</v>
      </c>
      <c r="V499" s="119" t="n">
        <v>60.2</v>
      </c>
      <c r="W499" s="119" t="n">
        <v>32</v>
      </c>
      <c r="AH499" s="123" t="n">
        <v>58.7</v>
      </c>
      <c r="AI499" s="122" t="n">
        <v>60.75</v>
      </c>
      <c r="AJ499" s="122" t="n">
        <v>60.75</v>
      </c>
      <c r="AK499" s="122" t="n">
        <v>59.1</v>
      </c>
      <c r="AL499" s="123" t="n">
        <v>48.36</v>
      </c>
      <c r="AM499" s="123" t="n">
        <v>48.92</v>
      </c>
      <c r="AN499" s="123" t="n">
        <v>41.27</v>
      </c>
      <c r="BO499" s="130" t="n">
        <v>0.495</v>
      </c>
      <c r="BP499" s="117" t="n">
        <v>-40</v>
      </c>
      <c r="BR499" s="131" t="n">
        <v>2.47499999999997</v>
      </c>
      <c r="BS499" s="132" t="n">
        <v>10.8000000001348</v>
      </c>
    </row>
    <row r="500" customFormat="false" ht="15" hidden="false" customHeight="false" outlineLevel="0" collapsed="false">
      <c r="E500" s="117" t="n">
        <v>77.8146471774194</v>
      </c>
      <c r="F500" s="117" t="n">
        <v>231.6</v>
      </c>
      <c r="I500" s="0"/>
      <c r="J500" s="118" t="n">
        <v>2.47999999999997</v>
      </c>
      <c r="K500" s="119" t="n">
        <v>-21.6</v>
      </c>
      <c r="Q500" s="136" t="n">
        <v>59.1</v>
      </c>
      <c r="R500" s="122"/>
      <c r="S500" s="122"/>
      <c r="T500" s="122"/>
      <c r="U500" s="136" t="n">
        <v>40</v>
      </c>
      <c r="V500" s="119" t="n">
        <v>60.3</v>
      </c>
      <c r="W500" s="119" t="n">
        <v>33</v>
      </c>
      <c r="AH500" s="123" t="n">
        <v>58.8</v>
      </c>
      <c r="AI500" s="122" t="n">
        <v>61.71</v>
      </c>
      <c r="AJ500" s="122" t="n">
        <v>61.71</v>
      </c>
      <c r="AK500" s="122" t="n">
        <v>60.53</v>
      </c>
      <c r="AL500" s="123" t="n">
        <v>48.59</v>
      </c>
      <c r="AM500" s="123" t="n">
        <v>49.04</v>
      </c>
      <c r="AN500" s="123" t="n">
        <v>41.45</v>
      </c>
      <c r="BO500" s="130" t="n">
        <v>0.496</v>
      </c>
      <c r="BP500" s="117" t="n">
        <v>-40</v>
      </c>
      <c r="BR500" s="131" t="n">
        <v>2.47999999999997</v>
      </c>
      <c r="BS500" s="132" t="n">
        <v>-21.6</v>
      </c>
    </row>
    <row r="501" customFormat="false" ht="15" hidden="false" customHeight="false" outlineLevel="0" collapsed="false">
      <c r="E501" s="117" t="n">
        <v>77.9119978005865</v>
      </c>
      <c r="F501" s="117" t="n">
        <v>231.6</v>
      </c>
      <c r="I501" s="0"/>
      <c r="J501" s="118" t="n">
        <v>2.48499999999997</v>
      </c>
      <c r="K501" s="119" t="n">
        <v>-57.1999999998889</v>
      </c>
      <c r="Q501" s="136" t="n">
        <v>59.2</v>
      </c>
      <c r="R501" s="122"/>
      <c r="S501" s="122"/>
      <c r="T501" s="122"/>
      <c r="U501" s="136" t="n">
        <v>42</v>
      </c>
      <c r="V501" s="119" t="n">
        <v>60.4</v>
      </c>
      <c r="W501" s="119" t="n">
        <v>36</v>
      </c>
      <c r="AH501" s="123" t="n">
        <v>58.9</v>
      </c>
      <c r="AI501" s="122" t="n">
        <v>61.25</v>
      </c>
      <c r="AJ501" s="122" t="n">
        <v>61.25</v>
      </c>
      <c r="AK501" s="122" t="n">
        <v>59.82</v>
      </c>
      <c r="AL501" s="123" t="n">
        <v>48.81</v>
      </c>
      <c r="AM501" s="123" t="n">
        <v>49.16</v>
      </c>
      <c r="AN501" s="123" t="n">
        <v>41.62</v>
      </c>
      <c r="BO501" s="130" t="n">
        <v>0.497</v>
      </c>
      <c r="BP501" s="117" t="n">
        <v>-30</v>
      </c>
      <c r="BR501" s="131" t="n">
        <v>2.48499999999997</v>
      </c>
      <c r="BS501" s="132" t="n">
        <v>-57.1999999998889</v>
      </c>
    </row>
    <row r="502" customFormat="false" ht="15" hidden="false" customHeight="false" outlineLevel="0" collapsed="false">
      <c r="E502" s="117" t="n">
        <v>78.0093484237537</v>
      </c>
      <c r="F502" s="117" t="n">
        <v>233.5</v>
      </c>
      <c r="I502" s="0"/>
      <c r="J502" s="118" t="n">
        <v>2.48999999999997</v>
      </c>
      <c r="K502" s="119" t="n">
        <v>-50.4000000001617</v>
      </c>
      <c r="Q502" s="136" t="n">
        <v>59.3</v>
      </c>
      <c r="R502" s="122"/>
      <c r="S502" s="122"/>
      <c r="T502" s="122"/>
      <c r="U502" s="136" t="n">
        <v>46</v>
      </c>
      <c r="V502" s="119" t="n">
        <v>60.5</v>
      </c>
      <c r="W502" s="119" t="n">
        <v>42</v>
      </c>
      <c r="AH502" s="123" t="n">
        <v>59</v>
      </c>
      <c r="AI502" s="122" t="n">
        <v>59.38</v>
      </c>
      <c r="AJ502" s="122" t="n">
        <v>59.38</v>
      </c>
      <c r="AK502" s="122" t="n">
        <v>56.98</v>
      </c>
      <c r="AL502" s="123" t="n">
        <v>49.03</v>
      </c>
      <c r="AM502" s="123" t="n">
        <v>49.27</v>
      </c>
      <c r="AN502" s="123" t="n">
        <v>41.77</v>
      </c>
      <c r="BO502" s="130" t="n">
        <v>0.498</v>
      </c>
      <c r="BP502" s="117" t="n">
        <v>-39.3333333333333</v>
      </c>
      <c r="BR502" s="131" t="n">
        <v>2.48999999999997</v>
      </c>
      <c r="BS502" s="132" t="n">
        <v>-50.4000000001617</v>
      </c>
    </row>
    <row r="503" customFormat="false" ht="15" hidden="false" customHeight="false" outlineLevel="0" collapsed="false">
      <c r="E503" s="117" t="n">
        <v>78.1066990469208</v>
      </c>
      <c r="F503" s="117" t="n">
        <v>234.45</v>
      </c>
      <c r="I503" s="0"/>
      <c r="J503" s="118" t="n">
        <v>2.49499999999997</v>
      </c>
      <c r="K503" s="119" t="n">
        <v>-39.4666666667492</v>
      </c>
      <c r="Q503" s="136" t="n">
        <v>59.4</v>
      </c>
      <c r="R503" s="122"/>
      <c r="S503" s="122"/>
      <c r="T503" s="122"/>
      <c r="U503" s="136" t="n">
        <v>55</v>
      </c>
      <c r="V503" s="119" t="n">
        <v>60.6</v>
      </c>
      <c r="W503" s="119" t="n">
        <v>50</v>
      </c>
      <c r="AH503" s="123" t="n">
        <v>59.1</v>
      </c>
      <c r="AI503" s="122" t="n">
        <v>56.23</v>
      </c>
      <c r="AJ503" s="122" t="n">
        <v>56.23</v>
      </c>
      <c r="AK503" s="122" t="n">
        <v>52.24</v>
      </c>
      <c r="AL503" s="123" t="n">
        <v>49.23</v>
      </c>
      <c r="AM503" s="123" t="n">
        <v>49.38</v>
      </c>
      <c r="AN503" s="123" t="n">
        <v>41.92</v>
      </c>
      <c r="BO503" s="130" t="n">
        <v>0.499</v>
      </c>
      <c r="BP503" s="117" t="n">
        <v>-34.6666666666667</v>
      </c>
      <c r="BR503" s="131" t="n">
        <v>2.49499999999997</v>
      </c>
      <c r="BS503" s="132" t="n">
        <v>-39.4666666667492</v>
      </c>
    </row>
    <row r="504" customFormat="false" ht="15" hidden="false" customHeight="false" outlineLevel="0" collapsed="false">
      <c r="E504" s="117" t="n">
        <v>78.204049670088</v>
      </c>
      <c r="F504" s="117" t="n">
        <v>237.4</v>
      </c>
      <c r="I504" s="0"/>
      <c r="J504" s="118" t="n">
        <v>2.49999999999997</v>
      </c>
      <c r="K504" s="119" t="n">
        <v>-30.4000000003482</v>
      </c>
      <c r="Q504" s="136" t="n">
        <v>59.5</v>
      </c>
      <c r="R504" s="122"/>
      <c r="S504" s="122"/>
      <c r="T504" s="122"/>
      <c r="U504" s="136" t="n">
        <v>65</v>
      </c>
      <c r="V504" s="119" t="n">
        <v>60.7</v>
      </c>
      <c r="W504" s="119" t="n">
        <v>60</v>
      </c>
      <c r="AH504" s="123" t="n">
        <v>59.2</v>
      </c>
      <c r="AI504" s="122" t="n">
        <v>51.99</v>
      </c>
      <c r="AJ504" s="122" t="n">
        <v>51.99</v>
      </c>
      <c r="AK504" s="122" t="n">
        <v>45.84</v>
      </c>
      <c r="AL504" s="123" t="n">
        <v>49.42</v>
      </c>
      <c r="AM504" s="123" t="n">
        <v>49.47</v>
      </c>
      <c r="AN504" s="123" t="n">
        <v>42.06</v>
      </c>
      <c r="BO504" s="130" t="n">
        <v>0.5</v>
      </c>
      <c r="BP504" s="117" t="n">
        <v>-40.6666666666667</v>
      </c>
      <c r="BR504" s="131" t="n">
        <v>2.49999999999997</v>
      </c>
      <c r="BS504" s="132" t="n">
        <v>-30.4000000003482</v>
      </c>
    </row>
    <row r="505" customFormat="false" ht="15" hidden="false" customHeight="false" outlineLevel="0" collapsed="false">
      <c r="E505" s="117" t="n">
        <v>78.3014002932551</v>
      </c>
      <c r="F505" s="117" t="n">
        <v>241.2</v>
      </c>
      <c r="I505" s="0"/>
      <c r="J505" s="118" t="n">
        <v>2.50499999999997</v>
      </c>
      <c r="K505" s="119" t="n">
        <v>-4.60000000003607</v>
      </c>
      <c r="Q505" s="136" t="n">
        <v>59.6</v>
      </c>
      <c r="R505" s="122"/>
      <c r="S505" s="122"/>
      <c r="T505" s="122"/>
      <c r="U505" s="136" t="n">
        <v>70</v>
      </c>
      <c r="V505" s="119" t="n">
        <v>60.8</v>
      </c>
      <c r="W505" s="119" t="n">
        <v>75</v>
      </c>
      <c r="AH505" s="123" t="n">
        <v>59.3</v>
      </c>
      <c r="AI505" s="122" t="n">
        <v>47.07</v>
      </c>
      <c r="AJ505" s="122" t="n">
        <v>47.07</v>
      </c>
      <c r="AK505" s="122" t="n">
        <v>38.42</v>
      </c>
      <c r="AL505" s="123" t="n">
        <v>49.59</v>
      </c>
      <c r="AM505" s="123" t="n">
        <v>49.55</v>
      </c>
      <c r="AN505" s="123" t="n">
        <v>42.18</v>
      </c>
      <c r="BO505" s="130" t="n">
        <v>0.501</v>
      </c>
      <c r="BP505" s="117" t="n">
        <v>-36.6666666666667</v>
      </c>
      <c r="BR505" s="131" t="n">
        <v>2.50499999999997</v>
      </c>
      <c r="BS505" s="132" t="n">
        <v>-4.60000000003607</v>
      </c>
    </row>
    <row r="506" customFormat="false" ht="15" hidden="false" customHeight="false" outlineLevel="0" collapsed="false">
      <c r="E506" s="117" t="n">
        <v>78.3987509164223</v>
      </c>
      <c r="F506" s="117" t="n">
        <v>243.1</v>
      </c>
      <c r="I506" s="0"/>
      <c r="J506" s="118" t="n">
        <v>2.50999999999997</v>
      </c>
      <c r="K506" s="119" t="n">
        <v>-9.19999999987322</v>
      </c>
      <c r="Q506" s="136" t="n">
        <v>59.7</v>
      </c>
      <c r="R506" s="122" t="n">
        <v>58</v>
      </c>
      <c r="S506" s="122" t="n">
        <v>72.2</v>
      </c>
      <c r="T506" s="122" t="n">
        <v>99.9</v>
      </c>
      <c r="U506" s="136" t="n">
        <v>72.2</v>
      </c>
      <c r="V506" s="119" t="n">
        <v>60.9</v>
      </c>
      <c r="W506" s="119" t="n">
        <v>78.97875</v>
      </c>
      <c r="AH506" s="123" t="n">
        <v>59.4</v>
      </c>
      <c r="AI506" s="122" t="n">
        <v>42.32</v>
      </c>
      <c r="AJ506" s="122" t="n">
        <v>42.32</v>
      </c>
      <c r="AK506" s="122" t="n">
        <v>31.26</v>
      </c>
      <c r="AL506" s="123" t="n">
        <v>49.73</v>
      </c>
      <c r="AM506" s="123" t="n">
        <v>49.61</v>
      </c>
      <c r="AN506" s="123" t="n">
        <v>42.26</v>
      </c>
      <c r="BO506" s="130" t="n">
        <v>0.502</v>
      </c>
      <c r="BP506" s="117" t="n">
        <v>-34.6666666666667</v>
      </c>
      <c r="BR506" s="131" t="n">
        <v>2.50999999999997</v>
      </c>
      <c r="BS506" s="132" t="n">
        <v>-9.19999999987322</v>
      </c>
    </row>
    <row r="507" customFormat="false" ht="15" hidden="false" customHeight="false" outlineLevel="0" collapsed="false">
      <c r="E507" s="117" t="n">
        <v>78.4961015395894</v>
      </c>
      <c r="F507" s="117" t="n">
        <v>245</v>
      </c>
      <c r="I507" s="0"/>
      <c r="J507" s="118" t="n">
        <v>2.51499999999997</v>
      </c>
      <c r="K507" s="119" t="n">
        <v>-28.8666666665072</v>
      </c>
      <c r="Q507" s="136" t="n">
        <v>59.8</v>
      </c>
      <c r="R507" s="122" t="n">
        <v>60.5</v>
      </c>
      <c r="S507" s="122" t="n">
        <v>73.7</v>
      </c>
      <c r="T507" s="122" t="n">
        <v>102.6</v>
      </c>
      <c r="U507" s="136" t="n">
        <v>73.7</v>
      </c>
      <c r="V507" s="119" t="n">
        <v>61</v>
      </c>
      <c r="W507" s="119" t="n">
        <v>81.5506</v>
      </c>
      <c r="AH507" s="123" t="n">
        <v>59.5</v>
      </c>
      <c r="AI507" s="122" t="n">
        <v>38.58</v>
      </c>
      <c r="AJ507" s="122" t="n">
        <v>38.58</v>
      </c>
      <c r="AK507" s="122" t="n">
        <v>25.62</v>
      </c>
      <c r="AL507" s="123" t="n">
        <v>49.86</v>
      </c>
      <c r="AM507" s="123" t="n">
        <v>49.64</v>
      </c>
      <c r="AN507" s="123" t="n">
        <v>42.32</v>
      </c>
      <c r="BO507" s="130" t="n">
        <v>0.503</v>
      </c>
      <c r="BP507" s="117" t="n">
        <v>-38.6666666666667</v>
      </c>
      <c r="BR507" s="131" t="n">
        <v>2.51499999999997</v>
      </c>
      <c r="BS507" s="132" t="n">
        <v>-28.8666666665072</v>
      </c>
    </row>
    <row r="508" customFormat="false" ht="15" hidden="false" customHeight="false" outlineLevel="0" collapsed="false">
      <c r="E508" s="117" t="n">
        <v>78.5934521627566</v>
      </c>
      <c r="F508" s="117" t="n">
        <v>245</v>
      </c>
      <c r="I508" s="0"/>
      <c r="J508" s="118" t="n">
        <v>2.51999999999997</v>
      </c>
      <c r="K508" s="119" t="n">
        <v>-46.3999999999235</v>
      </c>
      <c r="Q508" s="136" t="n">
        <v>59.9</v>
      </c>
      <c r="R508" s="122" t="n">
        <v>63</v>
      </c>
      <c r="S508" s="122" t="n">
        <v>75.3</v>
      </c>
      <c r="T508" s="122" t="n">
        <v>100.9</v>
      </c>
      <c r="U508" s="136" t="n">
        <v>75.3</v>
      </c>
      <c r="V508" s="119" t="n">
        <v>61.1</v>
      </c>
      <c r="W508" s="119" t="n">
        <v>81.95275</v>
      </c>
      <c r="AH508" s="123" t="n">
        <v>59.6</v>
      </c>
      <c r="AI508" s="122" t="n">
        <v>36.33</v>
      </c>
      <c r="AJ508" s="122" t="n">
        <v>36.33</v>
      </c>
      <c r="AK508" s="122" t="n">
        <v>22.2</v>
      </c>
      <c r="AL508" s="123" t="n">
        <v>49.97</v>
      </c>
      <c r="AM508" s="123" t="n">
        <v>49.66</v>
      </c>
      <c r="AN508" s="123" t="n">
        <v>42.35</v>
      </c>
      <c r="BO508" s="130" t="n">
        <v>0.504</v>
      </c>
      <c r="BP508" s="117" t="n">
        <v>-45.3333333333333</v>
      </c>
      <c r="BR508" s="131" t="n">
        <v>2.51999999999997</v>
      </c>
      <c r="BS508" s="132" t="n">
        <v>-46.3999999999235</v>
      </c>
    </row>
    <row r="509" customFormat="false" ht="15" hidden="false" customHeight="false" outlineLevel="0" collapsed="false">
      <c r="E509" s="117" t="n">
        <v>78.6908027859238</v>
      </c>
      <c r="F509" s="117" t="n">
        <v>245</v>
      </c>
      <c r="I509" s="0"/>
      <c r="J509" s="118" t="n">
        <v>2.52499999999997</v>
      </c>
      <c r="K509" s="119" t="n">
        <v>-56.2000000000744</v>
      </c>
      <c r="Q509" s="136" t="n">
        <v>60</v>
      </c>
      <c r="R509" s="122" t="n">
        <v>65.5</v>
      </c>
      <c r="S509" s="122" t="n">
        <v>77</v>
      </c>
      <c r="T509" s="122" t="n">
        <v>99.5</v>
      </c>
      <c r="U509" s="136" t="n">
        <v>77</v>
      </c>
      <c r="V509" s="119" t="n">
        <v>61.2</v>
      </c>
      <c r="W509" s="119" t="n">
        <v>82.5215</v>
      </c>
      <c r="AH509" s="123" t="n">
        <v>59.7</v>
      </c>
      <c r="AI509" s="122" t="n">
        <v>35.52</v>
      </c>
      <c r="AJ509" s="122" t="n">
        <v>35.52</v>
      </c>
      <c r="AK509" s="122" t="n">
        <v>20.96</v>
      </c>
      <c r="AL509" s="123" t="n">
        <v>50.07</v>
      </c>
      <c r="AM509" s="123" t="n">
        <v>49.66</v>
      </c>
      <c r="AN509" s="123" t="n">
        <v>42.36</v>
      </c>
      <c r="BO509" s="130" t="n">
        <v>0.505</v>
      </c>
      <c r="BP509" s="117" t="n">
        <v>-42</v>
      </c>
      <c r="BR509" s="131" t="n">
        <v>2.52499999999997</v>
      </c>
      <c r="BS509" s="132" t="n">
        <v>-56.2000000000744</v>
      </c>
    </row>
    <row r="510" customFormat="false" ht="15" hidden="false" customHeight="false" outlineLevel="0" collapsed="false">
      <c r="E510" s="117" t="n">
        <v>78.7881534090909</v>
      </c>
      <c r="F510" s="117" t="n">
        <v>245</v>
      </c>
      <c r="I510" s="0"/>
      <c r="J510" s="118" t="n">
        <v>2.52999999999997</v>
      </c>
      <c r="K510" s="119" t="n">
        <v>-53.200000000024</v>
      </c>
      <c r="Q510" s="136" t="n">
        <v>60.1</v>
      </c>
      <c r="R510" s="122"/>
      <c r="S510" s="122"/>
      <c r="T510" s="122"/>
      <c r="U510" s="136" t="n">
        <v>76</v>
      </c>
      <c r="V510" s="119" t="n">
        <v>61.3</v>
      </c>
      <c r="W510" s="119" t="n">
        <v>70</v>
      </c>
      <c r="AH510" s="123" t="n">
        <v>59.8</v>
      </c>
      <c r="AI510" s="122" t="n">
        <v>35.88</v>
      </c>
      <c r="AJ510" s="122" t="n">
        <v>35.88</v>
      </c>
      <c r="AK510" s="122" t="n">
        <v>21.48</v>
      </c>
      <c r="AL510" s="123" t="n">
        <v>50.17</v>
      </c>
      <c r="AM510" s="123" t="n">
        <v>49.67</v>
      </c>
      <c r="AN510" s="123" t="n">
        <v>42.38</v>
      </c>
      <c r="BO510" s="130" t="n">
        <v>0.506</v>
      </c>
      <c r="BP510" s="117" t="n">
        <v>-52</v>
      </c>
      <c r="BR510" s="131" t="n">
        <v>2.52999999999997</v>
      </c>
      <c r="BS510" s="132" t="n">
        <v>-53.200000000024</v>
      </c>
    </row>
    <row r="511" customFormat="false" ht="15" hidden="false" customHeight="false" outlineLevel="0" collapsed="false">
      <c r="E511" s="117" t="n">
        <v>78.8855040322581</v>
      </c>
      <c r="F511" s="117" t="n">
        <v>245</v>
      </c>
      <c r="I511" s="0"/>
      <c r="J511" s="118" t="n">
        <v>2.53499999999997</v>
      </c>
      <c r="K511" s="119" t="n">
        <v>-36.600000000329</v>
      </c>
      <c r="Q511" s="136" t="n">
        <v>60.2</v>
      </c>
      <c r="R511" s="122"/>
      <c r="S511" s="122"/>
      <c r="T511" s="122"/>
      <c r="U511" s="136" t="n">
        <v>73</v>
      </c>
      <c r="V511" s="119" t="n">
        <v>61.4</v>
      </c>
      <c r="W511" s="119" t="n">
        <v>60</v>
      </c>
      <c r="AH511" s="123" t="n">
        <v>59.9</v>
      </c>
      <c r="AI511" s="122" t="n">
        <v>37.22</v>
      </c>
      <c r="AJ511" s="122" t="n">
        <v>37.22</v>
      </c>
      <c r="AK511" s="122" t="n">
        <v>23.48</v>
      </c>
      <c r="AL511" s="123" t="n">
        <v>50.27</v>
      </c>
      <c r="AM511" s="123" t="n">
        <v>49.7</v>
      </c>
      <c r="AN511" s="123" t="n">
        <v>42.42</v>
      </c>
      <c r="BO511" s="130" t="n">
        <v>0.507</v>
      </c>
      <c r="BP511" s="117" t="n">
        <v>-46.6666666666667</v>
      </c>
      <c r="BR511" s="131" t="n">
        <v>2.53499999999997</v>
      </c>
      <c r="BS511" s="132" t="n">
        <v>-36.600000000329</v>
      </c>
    </row>
    <row r="512" customFormat="false" ht="15" hidden="false" customHeight="false" outlineLevel="0" collapsed="false">
      <c r="E512" s="117" t="n">
        <v>78.9828546554252</v>
      </c>
      <c r="F512" s="117" t="n">
        <v>243.1</v>
      </c>
      <c r="I512" s="0"/>
      <c r="J512" s="118" t="n">
        <v>2.53999999999997</v>
      </c>
      <c r="K512" s="119" t="n">
        <v>-2.40000000020338</v>
      </c>
      <c r="Q512" s="136" t="n">
        <v>60.3</v>
      </c>
      <c r="R512" s="122"/>
      <c r="S512" s="122"/>
      <c r="T512" s="122"/>
      <c r="U512" s="136" t="n">
        <v>66</v>
      </c>
      <c r="V512" s="119" t="n">
        <v>61.5</v>
      </c>
      <c r="W512" s="119" t="n">
        <v>52</v>
      </c>
      <c r="AH512" s="123" t="n">
        <v>60</v>
      </c>
      <c r="AI512" s="122" t="n">
        <v>39.49</v>
      </c>
      <c r="AJ512" s="122" t="n">
        <v>39.49</v>
      </c>
      <c r="AK512" s="122" t="n">
        <v>26.87</v>
      </c>
      <c r="AL512" s="123" t="n">
        <v>50.4</v>
      </c>
      <c r="AM512" s="123" t="n">
        <v>49.76</v>
      </c>
      <c r="AN512" s="123" t="n">
        <v>42.52</v>
      </c>
      <c r="BO512" s="130" t="n">
        <v>0.508</v>
      </c>
      <c r="BP512" s="117" t="n">
        <v>-62</v>
      </c>
      <c r="BR512" s="131" t="n">
        <v>2.53999999999997</v>
      </c>
      <c r="BS512" s="132" t="n">
        <v>-2.40000000020338</v>
      </c>
    </row>
    <row r="513" customFormat="false" ht="15" hidden="false" customHeight="false" outlineLevel="0" collapsed="false">
      <c r="E513" s="117" t="n">
        <v>79.0802052785924</v>
      </c>
      <c r="F513" s="117" t="n">
        <v>241.1</v>
      </c>
      <c r="I513" s="0"/>
      <c r="J513" s="118" t="n">
        <v>2.54499999999997</v>
      </c>
      <c r="K513" s="119" t="n">
        <v>17.7999999999373</v>
      </c>
      <c r="Q513" s="136" t="n">
        <v>60.4</v>
      </c>
      <c r="R513" s="122"/>
      <c r="S513" s="122"/>
      <c r="T513" s="122"/>
      <c r="U513" s="136" t="n">
        <v>60</v>
      </c>
      <c r="V513" s="119" t="n">
        <v>61.6</v>
      </c>
      <c r="W513" s="119" t="n">
        <v>48</v>
      </c>
      <c r="AH513" s="123" t="n">
        <v>60.1</v>
      </c>
      <c r="AI513" s="122" t="n">
        <v>42.53</v>
      </c>
      <c r="AJ513" s="122" t="n">
        <v>42.53</v>
      </c>
      <c r="AK513" s="122" t="n">
        <v>31.44</v>
      </c>
      <c r="AL513" s="123" t="n">
        <v>50.56</v>
      </c>
      <c r="AM513" s="123" t="n">
        <v>49.89</v>
      </c>
      <c r="AN513" s="123" t="n">
        <v>42.69</v>
      </c>
      <c r="BO513" s="130" t="n">
        <v>0.509</v>
      </c>
      <c r="BP513" s="117" t="n">
        <v>-55.3333333333333</v>
      </c>
      <c r="BR513" s="131" t="n">
        <v>2.54499999999997</v>
      </c>
      <c r="BS513" s="132" t="n">
        <v>17.7999999999373</v>
      </c>
    </row>
    <row r="514" customFormat="false" ht="15" hidden="false" customHeight="false" outlineLevel="0" collapsed="false">
      <c r="E514" s="117" t="n">
        <v>79.1775559017595</v>
      </c>
      <c r="F514" s="117" t="n">
        <v>239.2</v>
      </c>
      <c r="I514" s="0"/>
      <c r="J514" s="118" t="n">
        <v>2.54999999999997</v>
      </c>
      <c r="K514" s="119" t="n">
        <v>-21.2000000000501</v>
      </c>
      <c r="Q514" s="136" t="n">
        <v>60.5</v>
      </c>
      <c r="R514" s="122"/>
      <c r="S514" s="122"/>
      <c r="T514" s="122"/>
      <c r="U514" s="136" t="n">
        <v>59</v>
      </c>
      <c r="V514" s="119" t="n">
        <v>61.7</v>
      </c>
      <c r="W514" s="119" t="n">
        <v>46</v>
      </c>
      <c r="AH514" s="123" t="n">
        <v>60.2</v>
      </c>
      <c r="AI514" s="122" t="n">
        <v>45.99</v>
      </c>
      <c r="AJ514" s="122" t="n">
        <v>45.99</v>
      </c>
      <c r="AK514" s="122" t="n">
        <v>36.64</v>
      </c>
      <c r="AL514" s="123" t="n">
        <v>50.76</v>
      </c>
      <c r="AM514" s="123" t="n">
        <v>50.09</v>
      </c>
      <c r="AN514" s="123" t="n">
        <v>42.97</v>
      </c>
      <c r="BO514" s="130" t="n">
        <v>0.51</v>
      </c>
      <c r="BP514" s="117" t="n">
        <v>-60.6666666666666</v>
      </c>
      <c r="BR514" s="131" t="n">
        <v>2.54999999999997</v>
      </c>
      <c r="BS514" s="132" t="n">
        <v>-21.2000000000501</v>
      </c>
    </row>
    <row r="515" customFormat="false" ht="15" hidden="false" customHeight="false" outlineLevel="0" collapsed="false">
      <c r="E515" s="117" t="n">
        <v>79.2749065249267</v>
      </c>
      <c r="F515" s="117" t="n">
        <v>237.3</v>
      </c>
      <c r="I515" s="0"/>
      <c r="J515" s="118" t="n">
        <v>2.55499999999997</v>
      </c>
      <c r="K515" s="119" t="n">
        <v>-15.8000000000246</v>
      </c>
      <c r="Q515" s="136" t="n">
        <v>60.6</v>
      </c>
      <c r="R515" s="122"/>
      <c r="S515" s="122"/>
      <c r="T515" s="122"/>
      <c r="U515" s="136" t="n">
        <v>60</v>
      </c>
      <c r="V515" s="119" t="n">
        <v>61.8</v>
      </c>
      <c r="W515" s="119" t="n">
        <v>48</v>
      </c>
      <c r="AH515" s="123" t="n">
        <v>60.3</v>
      </c>
      <c r="AI515" s="122" t="n">
        <v>49.38</v>
      </c>
      <c r="AJ515" s="122" t="n">
        <v>49.38</v>
      </c>
      <c r="AK515" s="122" t="n">
        <v>41.75</v>
      </c>
      <c r="AL515" s="123" t="n">
        <v>51.01</v>
      </c>
      <c r="AM515" s="123" t="n">
        <v>50.39</v>
      </c>
      <c r="AN515" s="123" t="n">
        <v>43.35</v>
      </c>
      <c r="BO515" s="130" t="n">
        <v>0.511</v>
      </c>
      <c r="BP515" s="117" t="n">
        <v>-55.3333333333333</v>
      </c>
      <c r="BR515" s="131" t="n">
        <v>2.55499999999997</v>
      </c>
      <c r="BS515" s="132" t="n">
        <v>-15.8000000000246</v>
      </c>
    </row>
    <row r="516" customFormat="false" ht="15" hidden="false" customHeight="false" outlineLevel="0" collapsed="false">
      <c r="E516" s="117" t="n">
        <v>79.3722571480939</v>
      </c>
      <c r="F516" s="117" t="n">
        <v>237.3</v>
      </c>
      <c r="I516" s="0"/>
      <c r="J516" s="118" t="n">
        <v>2.55999999999997</v>
      </c>
      <c r="K516" s="119" t="n">
        <v>-5.9999999999944</v>
      </c>
      <c r="Q516" s="136" t="n">
        <v>60.7</v>
      </c>
      <c r="R516" s="122"/>
      <c r="S516" s="122"/>
      <c r="T516" s="122"/>
      <c r="U516" s="136" t="n">
        <v>65</v>
      </c>
      <c r="V516" s="119" t="n">
        <v>61.9</v>
      </c>
      <c r="W516" s="119" t="n">
        <v>52</v>
      </c>
      <c r="AH516" s="123" t="n">
        <v>60.4</v>
      </c>
      <c r="AI516" s="122" t="n">
        <v>52.25</v>
      </c>
      <c r="AJ516" s="122" t="n">
        <v>52.25</v>
      </c>
      <c r="AK516" s="122" t="n">
        <v>46.11</v>
      </c>
      <c r="AL516" s="123" t="n">
        <v>51.31</v>
      </c>
      <c r="AM516" s="123" t="n">
        <v>50.79</v>
      </c>
      <c r="AN516" s="123" t="n">
        <v>43.87</v>
      </c>
      <c r="BO516" s="130" t="n">
        <v>0.512</v>
      </c>
      <c r="BP516" s="117" t="n">
        <v>-66</v>
      </c>
      <c r="BR516" s="131" t="n">
        <v>2.55999999999997</v>
      </c>
      <c r="BS516" s="132" t="n">
        <v>-5.9999999999944</v>
      </c>
    </row>
    <row r="517" customFormat="false" ht="15" hidden="false" customHeight="false" outlineLevel="0" collapsed="false">
      <c r="E517" s="117" t="n">
        <v>79.469607771261</v>
      </c>
      <c r="F517" s="117" t="n">
        <v>237.3</v>
      </c>
      <c r="I517" s="0"/>
      <c r="J517" s="118" t="n">
        <v>2.56499999999997</v>
      </c>
      <c r="K517" s="119" t="n">
        <v>-7.1333333333234</v>
      </c>
      <c r="Q517" s="136" t="n">
        <v>60.8</v>
      </c>
      <c r="R517" s="122"/>
      <c r="S517" s="122"/>
      <c r="T517" s="122"/>
      <c r="U517" s="136" t="n">
        <v>76</v>
      </c>
      <c r="V517" s="119" t="n">
        <v>62</v>
      </c>
      <c r="W517" s="119" t="n">
        <v>60</v>
      </c>
      <c r="AH517" s="123" t="n">
        <v>60.5</v>
      </c>
      <c r="AI517" s="122" t="n">
        <v>54.41</v>
      </c>
      <c r="AJ517" s="122" t="n">
        <v>54.41</v>
      </c>
      <c r="AK517" s="122" t="n">
        <v>49.4</v>
      </c>
      <c r="AL517" s="123" t="n">
        <v>51.65</v>
      </c>
      <c r="AM517" s="123" t="n">
        <v>51.28</v>
      </c>
      <c r="AN517" s="123" t="n">
        <v>44.52</v>
      </c>
      <c r="BO517" s="130" t="n">
        <v>0.513</v>
      </c>
      <c r="BP517" s="117" t="n">
        <v>-68</v>
      </c>
      <c r="BR517" s="131" t="n">
        <v>2.56499999999997</v>
      </c>
      <c r="BS517" s="132" t="n">
        <v>-7.1333333333234</v>
      </c>
    </row>
    <row r="518" customFormat="false" ht="15" hidden="false" customHeight="false" outlineLevel="0" collapsed="false">
      <c r="E518" s="117" t="n">
        <v>79.5669583944282</v>
      </c>
      <c r="F518" s="117" t="n">
        <v>239.2</v>
      </c>
      <c r="I518" s="0"/>
      <c r="J518" s="118" t="n">
        <v>2.56999999999997</v>
      </c>
      <c r="K518" s="119" t="n">
        <v>-2.8000000001029</v>
      </c>
      <c r="Q518" s="136" t="n">
        <v>60.9</v>
      </c>
      <c r="R518" s="122"/>
      <c r="S518" s="122"/>
      <c r="T518" s="122"/>
      <c r="U518" s="136" t="n">
        <v>82</v>
      </c>
      <c r="V518" s="119" t="n">
        <v>62.2</v>
      </c>
      <c r="W518" s="119" t="n">
        <v>70</v>
      </c>
      <c r="AH518" s="123" t="n">
        <v>60.6</v>
      </c>
      <c r="AI518" s="122" t="n">
        <v>55.83</v>
      </c>
      <c r="AJ518" s="122" t="n">
        <v>55.83</v>
      </c>
      <c r="AK518" s="122" t="n">
        <v>51.59</v>
      </c>
      <c r="AL518" s="123" t="n">
        <v>52.03</v>
      </c>
      <c r="AM518" s="123" t="n">
        <v>51.87</v>
      </c>
      <c r="AN518" s="123" t="n">
        <v>45.29</v>
      </c>
      <c r="BO518" s="130" t="n">
        <v>0.514</v>
      </c>
      <c r="BP518" s="117" t="n">
        <v>-58</v>
      </c>
      <c r="BR518" s="131" t="n">
        <v>2.56999999999997</v>
      </c>
      <c r="BS518" s="132" t="n">
        <v>-2.8000000001029</v>
      </c>
    </row>
    <row r="519" customFormat="false" ht="15" hidden="false" customHeight="false" outlineLevel="0" collapsed="false">
      <c r="E519" s="117" t="n">
        <v>79.6643090175953</v>
      </c>
      <c r="F519" s="117" t="n">
        <v>239.2</v>
      </c>
      <c r="I519" s="0"/>
      <c r="J519" s="118" t="n">
        <v>2.57499999999997</v>
      </c>
      <c r="K519" s="119" t="n">
        <v>3.39999999981892</v>
      </c>
      <c r="Q519" s="136" t="n">
        <v>61</v>
      </c>
      <c r="R519" s="122"/>
      <c r="S519" s="122"/>
      <c r="T519" s="122"/>
      <c r="U519" s="136" t="n">
        <v>85</v>
      </c>
      <c r="V519" s="119" t="n">
        <v>62.2</v>
      </c>
      <c r="W519" s="119" t="n">
        <v>85</v>
      </c>
      <c r="AH519" s="123" t="n">
        <v>60.7</v>
      </c>
      <c r="AI519" s="122" t="n">
        <v>56.53</v>
      </c>
      <c r="AJ519" s="122" t="n">
        <v>56.53</v>
      </c>
      <c r="AK519" s="122" t="n">
        <v>52.73</v>
      </c>
      <c r="AL519" s="123" t="n">
        <v>52.43</v>
      </c>
      <c r="AM519" s="123" t="n">
        <v>52.52</v>
      </c>
      <c r="AN519" s="123" t="n">
        <v>46.17</v>
      </c>
      <c r="BO519" s="130" t="n">
        <v>0.515</v>
      </c>
      <c r="BP519" s="117" t="n">
        <v>-58</v>
      </c>
      <c r="BR519" s="131" t="n">
        <v>2.57499999999997</v>
      </c>
      <c r="BS519" s="132" t="n">
        <v>3.39999999981892</v>
      </c>
    </row>
    <row r="520" customFormat="false" ht="15" hidden="false" customHeight="false" outlineLevel="0" collapsed="false">
      <c r="E520" s="117" t="n">
        <v>79.7616596407625</v>
      </c>
      <c r="F520" s="117" t="n">
        <v>241.1</v>
      </c>
      <c r="I520" s="0"/>
      <c r="J520" s="118" t="n">
        <v>2.57999999999997</v>
      </c>
      <c r="K520" s="119" t="n">
        <v>11.2000000000364</v>
      </c>
      <c r="Q520" s="136" t="n">
        <v>61.1</v>
      </c>
      <c r="R520" s="122" t="n">
        <v>58.5</v>
      </c>
      <c r="S520" s="122" t="n">
        <v>85.5</v>
      </c>
      <c r="T520" s="122" t="n">
        <v>117.5</v>
      </c>
      <c r="U520" s="136" t="n">
        <v>85.5</v>
      </c>
      <c r="V520" s="119" t="n">
        <v>62.3</v>
      </c>
      <c r="W520" s="119" t="n">
        <v>88.02815</v>
      </c>
      <c r="AH520" s="123" t="n">
        <v>60.8</v>
      </c>
      <c r="AI520" s="122" t="n">
        <v>56.51</v>
      </c>
      <c r="AJ520" s="122" t="n">
        <v>56.51</v>
      </c>
      <c r="AK520" s="122" t="n">
        <v>52.8</v>
      </c>
      <c r="AL520" s="123" t="n">
        <v>52.84</v>
      </c>
      <c r="AM520" s="123" t="n">
        <v>53.21</v>
      </c>
      <c r="AN520" s="123" t="n">
        <v>47.11</v>
      </c>
      <c r="BO520" s="130" t="n">
        <v>0.516</v>
      </c>
      <c r="BP520" s="117" t="n">
        <v>-52</v>
      </c>
      <c r="BR520" s="131" t="n">
        <v>2.57999999999997</v>
      </c>
      <c r="BS520" s="132" t="n">
        <v>11.2000000000364</v>
      </c>
    </row>
    <row r="521" customFormat="false" ht="15" hidden="false" customHeight="false" outlineLevel="0" collapsed="false">
      <c r="E521" s="117" t="n">
        <v>79.8590102639296</v>
      </c>
      <c r="F521" s="117" t="n">
        <v>243</v>
      </c>
      <c r="I521" s="0"/>
      <c r="J521" s="118" t="n">
        <v>2.58499999999997</v>
      </c>
      <c r="K521" s="119" t="n">
        <v>10.7333333332733</v>
      </c>
      <c r="Q521" s="136" t="n">
        <v>61.2</v>
      </c>
      <c r="R521" s="122" t="n">
        <v>59.8</v>
      </c>
      <c r="S521" s="122" t="n">
        <v>82.6</v>
      </c>
      <c r="T521" s="122" t="n">
        <v>102.2</v>
      </c>
      <c r="U521" s="136" t="n">
        <v>82.6</v>
      </c>
      <c r="V521" s="119" t="n">
        <v>62.4</v>
      </c>
      <c r="W521" s="119" t="n">
        <v>80.98825</v>
      </c>
      <c r="AH521" s="123" t="n">
        <v>60.9</v>
      </c>
      <c r="AI521" s="122" t="n">
        <v>55.82</v>
      </c>
      <c r="AJ521" s="122" t="n">
        <v>55.82</v>
      </c>
      <c r="AK521" s="122" t="n">
        <v>51.87</v>
      </c>
      <c r="AL521" s="123" t="n">
        <v>53.24</v>
      </c>
      <c r="AM521" s="123" t="n">
        <v>53.91</v>
      </c>
      <c r="AN521" s="123" t="n">
        <v>48.07</v>
      </c>
      <c r="BO521" s="130" t="n">
        <v>0.517</v>
      </c>
      <c r="BP521" s="117" t="n">
        <v>-48.6666666666667</v>
      </c>
      <c r="BR521" s="131" t="n">
        <v>2.58499999999997</v>
      </c>
      <c r="BS521" s="132" t="n">
        <v>10.7333333332733</v>
      </c>
    </row>
    <row r="522" customFormat="false" ht="15" hidden="false" customHeight="false" outlineLevel="0" collapsed="false">
      <c r="E522" s="117" t="n">
        <v>79.951847133758</v>
      </c>
      <c r="F522" s="117" t="n">
        <v>244.9</v>
      </c>
      <c r="I522" s="0"/>
      <c r="J522" s="118" t="n">
        <v>2.58999999999997</v>
      </c>
      <c r="K522" s="119" t="n">
        <v>6.26666666673842</v>
      </c>
      <c r="Q522" s="136" t="n">
        <v>61.3</v>
      </c>
      <c r="R522" s="122" t="n">
        <v>61.4</v>
      </c>
      <c r="S522" s="122" t="n">
        <v>83.5</v>
      </c>
      <c r="T522" s="122" t="n">
        <v>106.2</v>
      </c>
      <c r="U522" s="136" t="n">
        <v>83.5</v>
      </c>
      <c r="V522" s="119" t="n">
        <v>62.5</v>
      </c>
      <c r="W522" s="119" t="n">
        <v>83.7552</v>
      </c>
      <c r="AH522" s="123" t="n">
        <v>61</v>
      </c>
      <c r="AI522" s="122" t="n">
        <v>54.7</v>
      </c>
      <c r="AJ522" s="122" t="n">
        <v>54.7</v>
      </c>
      <c r="AK522" s="122" t="n">
        <v>50.3</v>
      </c>
      <c r="AL522" s="123" t="n">
        <v>53.63</v>
      </c>
      <c r="AM522" s="123" t="n">
        <v>54.58</v>
      </c>
      <c r="AN522" s="123" t="n">
        <v>49.01</v>
      </c>
      <c r="BO522" s="130" t="n">
        <v>0.518</v>
      </c>
      <c r="BP522" s="117" t="n">
        <v>-56</v>
      </c>
      <c r="BR522" s="131" t="n">
        <v>2.58999999999997</v>
      </c>
      <c r="BS522" s="132" t="n">
        <v>6.26666666673842</v>
      </c>
    </row>
    <row r="523" customFormat="false" ht="15" hidden="false" customHeight="false" outlineLevel="0" collapsed="false">
      <c r="E523" s="117" t="n">
        <v>80.0414012738854</v>
      </c>
      <c r="F523" s="117" t="n">
        <v>243</v>
      </c>
      <c r="I523" s="0"/>
      <c r="J523" s="118" t="n">
        <v>2.59499999999997</v>
      </c>
      <c r="K523" s="119" t="n">
        <v>-3.39999999969429</v>
      </c>
      <c r="Q523" s="136" t="n">
        <v>61.4</v>
      </c>
      <c r="R523" s="122" t="n">
        <v>62.9</v>
      </c>
      <c r="S523" s="122" t="n">
        <v>84.6</v>
      </c>
      <c r="T523" s="122" t="n">
        <v>110.2</v>
      </c>
      <c r="U523" s="136" t="n">
        <v>84.6</v>
      </c>
      <c r="V523" s="119" t="n">
        <v>62.6</v>
      </c>
      <c r="W523" s="119" t="n">
        <v>86.5217</v>
      </c>
      <c r="AH523" s="123" t="n">
        <v>61.1</v>
      </c>
      <c r="AI523" s="122" t="n">
        <v>53.63</v>
      </c>
      <c r="AJ523" s="122" t="n">
        <v>53.63</v>
      </c>
      <c r="AK523" s="122" t="n">
        <v>48.82</v>
      </c>
      <c r="AL523" s="123" t="n">
        <v>53.98</v>
      </c>
      <c r="AM523" s="123" t="n">
        <v>55.2</v>
      </c>
      <c r="AN523" s="123" t="n">
        <v>49.88</v>
      </c>
      <c r="BO523" s="130" t="n">
        <v>0.519</v>
      </c>
      <c r="BP523" s="117" t="n">
        <v>-48.6666666666667</v>
      </c>
      <c r="BR523" s="131" t="n">
        <v>2.59499999999997</v>
      </c>
      <c r="BS523" s="132" t="n">
        <v>-3.39999999969429</v>
      </c>
    </row>
    <row r="524" customFormat="false" ht="15" hidden="false" customHeight="false" outlineLevel="0" collapsed="false">
      <c r="E524" s="117" t="n">
        <v>80.1309554140127</v>
      </c>
      <c r="F524" s="117" t="n">
        <v>241.1</v>
      </c>
      <c r="I524" s="0"/>
      <c r="J524" s="118" t="n">
        <v>2.59999999999997</v>
      </c>
      <c r="K524" s="119" t="n">
        <v>-35.1999999998921</v>
      </c>
      <c r="Q524" s="136" t="n">
        <v>61.5</v>
      </c>
      <c r="R524" s="122" t="n">
        <v>64.4</v>
      </c>
      <c r="S524" s="122" t="n">
        <v>86</v>
      </c>
      <c r="T524" s="122" t="n">
        <v>114.2</v>
      </c>
      <c r="U524" s="136" t="n">
        <v>86</v>
      </c>
      <c r="V524" s="119" t="n">
        <v>62.7</v>
      </c>
      <c r="W524" s="119" t="n">
        <v>89.28865</v>
      </c>
      <c r="AH524" s="123" t="n">
        <v>61.2</v>
      </c>
      <c r="AI524" s="122" t="n">
        <v>53.21</v>
      </c>
      <c r="AJ524" s="122" t="n">
        <v>53.21</v>
      </c>
      <c r="AK524" s="122" t="n">
        <v>48.32</v>
      </c>
      <c r="AL524" s="123" t="n">
        <v>54.28</v>
      </c>
      <c r="AM524" s="123" t="n">
        <v>55.72</v>
      </c>
      <c r="AN524" s="123" t="n">
        <v>50.63</v>
      </c>
      <c r="BO524" s="130" t="n">
        <v>0.52</v>
      </c>
      <c r="BP524" s="117" t="n">
        <v>-48</v>
      </c>
      <c r="BR524" s="131" t="n">
        <v>2.59999999999997</v>
      </c>
      <c r="BS524" s="132" t="n">
        <v>-35.1999999998921</v>
      </c>
    </row>
    <row r="525" customFormat="false" ht="15" hidden="false" customHeight="false" outlineLevel="0" collapsed="false">
      <c r="E525" s="117" t="n">
        <v>80.2205095541401</v>
      </c>
      <c r="F525" s="117" t="n">
        <v>236.825</v>
      </c>
      <c r="I525" s="0"/>
      <c r="J525" s="118" t="n">
        <v>2.60499999999997</v>
      </c>
      <c r="K525" s="119" t="n">
        <v>-55.3999999995856</v>
      </c>
      <c r="Q525" s="136" t="n">
        <v>61.6</v>
      </c>
      <c r="R525" s="122" t="n">
        <v>66</v>
      </c>
      <c r="S525" s="122" t="n">
        <v>89</v>
      </c>
      <c r="T525" s="122" t="n">
        <v>118.1</v>
      </c>
      <c r="U525" s="136" t="n">
        <v>89</v>
      </c>
      <c r="V525" s="119" t="n">
        <v>62.8</v>
      </c>
      <c r="W525" s="119" t="n">
        <v>92.0551</v>
      </c>
      <c r="AH525" s="123" t="n">
        <v>61.3</v>
      </c>
      <c r="AI525" s="122" t="n">
        <v>53.88</v>
      </c>
      <c r="AJ525" s="122" t="n">
        <v>53.88</v>
      </c>
      <c r="AK525" s="122" t="n">
        <v>49.46</v>
      </c>
      <c r="AL525" s="123" t="n">
        <v>54.53</v>
      </c>
      <c r="AM525" s="123" t="n">
        <v>56.13</v>
      </c>
      <c r="AN525" s="123" t="n">
        <v>51.24</v>
      </c>
      <c r="BO525" s="130" t="n">
        <v>0.521</v>
      </c>
      <c r="BP525" s="117" t="n">
        <v>-45.3333333333333</v>
      </c>
      <c r="BR525" s="131" t="n">
        <v>2.60499999999997</v>
      </c>
      <c r="BS525" s="132" t="n">
        <v>-55.3999999995856</v>
      </c>
    </row>
    <row r="526" customFormat="false" ht="15" hidden="false" customHeight="false" outlineLevel="0" collapsed="false">
      <c r="E526" s="117" t="n">
        <v>80.3100636942675</v>
      </c>
      <c r="F526" s="117" t="n">
        <v>223.9</v>
      </c>
      <c r="I526" s="0"/>
      <c r="J526" s="118" t="n">
        <v>2.60999999999997</v>
      </c>
      <c r="K526" s="119" t="n">
        <v>-42.7999999999182</v>
      </c>
      <c r="Q526" s="136" t="n">
        <v>61.7</v>
      </c>
      <c r="R526" s="122" t="n">
        <v>67.5</v>
      </c>
      <c r="S526" s="122" t="n">
        <v>91.6</v>
      </c>
      <c r="T526" s="122" t="n">
        <v>122.1</v>
      </c>
      <c r="U526" s="136" t="n">
        <v>91.6</v>
      </c>
      <c r="V526" s="119" t="n">
        <v>62.9</v>
      </c>
      <c r="W526" s="119" t="n">
        <v>94.8221</v>
      </c>
      <c r="AH526" s="123" t="n">
        <v>61.4</v>
      </c>
      <c r="AI526" s="122" t="n">
        <v>55.71</v>
      </c>
      <c r="AJ526" s="122" t="n">
        <v>55.71</v>
      </c>
      <c r="AK526" s="122" t="n">
        <v>52.35</v>
      </c>
      <c r="AL526" s="123" t="n">
        <v>54.7</v>
      </c>
      <c r="AM526" s="123" t="n">
        <v>56.41</v>
      </c>
      <c r="AN526" s="123" t="n">
        <v>51.68</v>
      </c>
      <c r="BO526" s="130" t="n">
        <v>0.522</v>
      </c>
      <c r="BP526" s="117" t="n">
        <v>-43.3333333333333</v>
      </c>
      <c r="BR526" s="131" t="n">
        <v>2.60999999999997</v>
      </c>
      <c r="BS526" s="132" t="n">
        <v>-42.7999999999182</v>
      </c>
    </row>
    <row r="527" customFormat="false" ht="15" hidden="false" customHeight="false" outlineLevel="0" collapsed="false">
      <c r="E527" s="117" t="n">
        <v>80.3996178343949</v>
      </c>
      <c r="F527" s="117" t="n">
        <v>193.2</v>
      </c>
      <c r="I527" s="0"/>
      <c r="J527" s="118" t="n">
        <v>2.61499999999997</v>
      </c>
      <c r="K527" s="119" t="n">
        <v>-40.9999999998511</v>
      </c>
      <c r="Q527" s="136" t="n">
        <v>61.8</v>
      </c>
      <c r="R527" s="122"/>
      <c r="S527" s="122"/>
      <c r="T527" s="122"/>
      <c r="U527" s="136" t="n">
        <v>89</v>
      </c>
      <c r="V527" s="119" t="n">
        <v>63</v>
      </c>
      <c r="W527" s="119" t="n">
        <v>78</v>
      </c>
      <c r="AH527" s="123" t="n">
        <v>61.5</v>
      </c>
      <c r="AI527" s="122" t="n">
        <v>58.32</v>
      </c>
      <c r="AJ527" s="122" t="n">
        <v>58.32</v>
      </c>
      <c r="AK527" s="122" t="n">
        <v>56.4</v>
      </c>
      <c r="AL527" s="123" t="n">
        <v>54.8</v>
      </c>
      <c r="AM527" s="123" t="n">
        <v>56.56</v>
      </c>
      <c r="AN527" s="123" t="n">
        <v>51.93</v>
      </c>
      <c r="BO527" s="130" t="n">
        <v>0.523</v>
      </c>
      <c r="BP527" s="117" t="n">
        <v>-46.6666666666667</v>
      </c>
      <c r="BR527" s="131" t="n">
        <v>2.61499999999997</v>
      </c>
      <c r="BS527" s="132" t="n">
        <v>-40.9999999998511</v>
      </c>
    </row>
    <row r="528" customFormat="false" ht="15" hidden="false" customHeight="false" outlineLevel="0" collapsed="false">
      <c r="E528" s="117" t="n">
        <v>80.4891719745223</v>
      </c>
      <c r="F528" s="117" t="n">
        <v>186.233</v>
      </c>
      <c r="I528" s="0"/>
      <c r="J528" s="118" t="n">
        <v>2.61999999999997</v>
      </c>
      <c r="K528" s="119" t="n">
        <v>-28.7999999999852</v>
      </c>
      <c r="Q528" s="136" t="n">
        <v>61.9</v>
      </c>
      <c r="R528" s="122"/>
      <c r="S528" s="122"/>
      <c r="T528" s="122"/>
      <c r="U528" s="136" t="n">
        <v>44</v>
      </c>
      <c r="V528" s="119" t="n">
        <v>63.1</v>
      </c>
      <c r="W528" s="119" t="n">
        <v>40</v>
      </c>
      <c r="AH528" s="123" t="n">
        <v>61.6</v>
      </c>
      <c r="AI528" s="122" t="n">
        <v>61.08</v>
      </c>
      <c r="AJ528" s="122" t="n">
        <v>61.08</v>
      </c>
      <c r="AK528" s="122" t="n">
        <v>60.68</v>
      </c>
      <c r="AL528" s="123" t="n">
        <v>54.81</v>
      </c>
      <c r="AM528" s="123" t="n">
        <v>56.57</v>
      </c>
      <c r="AN528" s="123" t="n">
        <v>52.01</v>
      </c>
      <c r="BO528" s="130" t="n">
        <v>0.524</v>
      </c>
      <c r="BP528" s="117" t="n">
        <v>-40</v>
      </c>
      <c r="BR528" s="131" t="n">
        <v>2.61999999999997</v>
      </c>
      <c r="BS528" s="132" t="n">
        <v>-28.7999999999852</v>
      </c>
    </row>
    <row r="529" customFormat="false" ht="15" hidden="false" customHeight="false" outlineLevel="0" collapsed="false">
      <c r="E529" s="117" t="n">
        <v>80.5787261146497</v>
      </c>
      <c r="F529" s="117" t="n">
        <v>202.8</v>
      </c>
      <c r="I529" s="0"/>
      <c r="J529" s="118" t="n">
        <v>2.62499999999997</v>
      </c>
      <c r="K529" s="119" t="n">
        <v>-6.86666666673734</v>
      </c>
      <c r="Q529" s="136" t="n">
        <v>62</v>
      </c>
      <c r="R529" s="122"/>
      <c r="S529" s="122"/>
      <c r="T529" s="122"/>
      <c r="U529" s="136" t="n">
        <v>40</v>
      </c>
      <c r="V529" s="119" t="n">
        <v>63.1</v>
      </c>
      <c r="W529" s="119" t="n">
        <v>35</v>
      </c>
      <c r="AH529" s="123" t="n">
        <v>61.7</v>
      </c>
      <c r="AI529" s="122" t="n">
        <v>63.42</v>
      </c>
      <c r="AJ529" s="122" t="n">
        <v>64.34</v>
      </c>
      <c r="AK529" s="122" t="n">
        <v>63.42</v>
      </c>
      <c r="AL529" s="123" t="n">
        <v>54.74</v>
      </c>
      <c r="AM529" s="123" t="n">
        <v>56.46</v>
      </c>
      <c r="AN529" s="123" t="n">
        <v>51.91</v>
      </c>
      <c r="BO529" s="130" t="n">
        <v>0.525</v>
      </c>
      <c r="BP529" s="117" t="n">
        <v>-46</v>
      </c>
      <c r="BR529" s="131" t="n">
        <v>2.62499999999997</v>
      </c>
      <c r="BS529" s="132" t="n">
        <v>-6.86666666673734</v>
      </c>
    </row>
    <row r="530" customFormat="false" ht="15" hidden="false" customHeight="false" outlineLevel="0" collapsed="false">
      <c r="E530" s="117" t="n">
        <v>80.6682802547771</v>
      </c>
      <c r="F530" s="117" t="n">
        <v>217.15</v>
      </c>
      <c r="I530" s="0"/>
      <c r="J530" s="118" t="n">
        <v>2.62999999999997</v>
      </c>
      <c r="K530" s="119" t="n">
        <v>-4.79999999995815</v>
      </c>
      <c r="Q530" s="136" t="n">
        <v>62.1</v>
      </c>
      <c r="R530" s="122"/>
      <c r="S530" s="122"/>
      <c r="T530" s="122"/>
      <c r="U530" s="136" t="n">
        <v>44</v>
      </c>
      <c r="V530" s="119" t="n">
        <v>63.2</v>
      </c>
      <c r="W530" s="119" t="n">
        <v>40</v>
      </c>
      <c r="AH530" s="123" t="n">
        <v>61.8</v>
      </c>
      <c r="AI530" s="122" t="n">
        <v>65.13</v>
      </c>
      <c r="AJ530" s="122" t="n">
        <v>67.05</v>
      </c>
      <c r="AK530" s="122" t="n">
        <v>65.13</v>
      </c>
      <c r="AL530" s="123" t="n">
        <v>54.59</v>
      </c>
      <c r="AM530" s="123" t="n">
        <v>56.24</v>
      </c>
      <c r="AN530" s="123" t="n">
        <v>51.66</v>
      </c>
      <c r="BO530" s="130" t="n">
        <v>0.526</v>
      </c>
      <c r="BP530" s="117" t="n">
        <v>-49.3333333333334</v>
      </c>
      <c r="BR530" s="131" t="n">
        <v>2.62999999999997</v>
      </c>
      <c r="BS530" s="132" t="n">
        <v>-4.79999999995815</v>
      </c>
    </row>
    <row r="531" customFormat="false" ht="15" hidden="false" customHeight="false" outlineLevel="0" collapsed="false">
      <c r="E531" s="117" t="n">
        <v>80.7578343949045</v>
      </c>
      <c r="F531" s="117" t="n">
        <v>221.9</v>
      </c>
      <c r="I531" s="0"/>
      <c r="J531" s="118" t="n">
        <v>2.63499999999997</v>
      </c>
      <c r="K531" s="119" t="n">
        <v>4.19999999981236</v>
      </c>
      <c r="Q531" s="136" t="n">
        <v>62.2</v>
      </c>
      <c r="R531" s="122" t="n">
        <v>33.1</v>
      </c>
      <c r="S531" s="122" t="n">
        <v>52</v>
      </c>
      <c r="T531" s="122" t="n">
        <v>68.6</v>
      </c>
      <c r="U531" s="136" t="n">
        <v>52</v>
      </c>
      <c r="V531" s="119" t="n">
        <v>63.3</v>
      </c>
      <c r="W531" s="119" t="n">
        <v>50.83185</v>
      </c>
      <c r="AH531" s="123" t="n">
        <v>61.9</v>
      </c>
      <c r="AI531" s="122" t="n">
        <v>66.36</v>
      </c>
      <c r="AJ531" s="122" t="n">
        <v>69.03</v>
      </c>
      <c r="AK531" s="122" t="n">
        <v>66.36</v>
      </c>
      <c r="AL531" s="123" t="n">
        <v>54.35</v>
      </c>
      <c r="AM531" s="123" t="n">
        <v>55.93</v>
      </c>
      <c r="AN531" s="123" t="n">
        <v>51.28</v>
      </c>
      <c r="BO531" s="130" t="n">
        <v>0.527</v>
      </c>
      <c r="BP531" s="117" t="n">
        <v>-48.6666666666667</v>
      </c>
      <c r="BR531" s="131" t="n">
        <v>2.63499999999997</v>
      </c>
      <c r="BS531" s="132" t="n">
        <v>4.19999999981236</v>
      </c>
    </row>
    <row r="532" customFormat="false" ht="15" hidden="false" customHeight="false" outlineLevel="0" collapsed="false">
      <c r="E532" s="117" t="n">
        <v>80.8473885350318</v>
      </c>
      <c r="F532" s="117" t="n">
        <v>225.8</v>
      </c>
      <c r="I532" s="0"/>
      <c r="J532" s="118" t="n">
        <v>2.63999999999997</v>
      </c>
      <c r="K532" s="119" t="n">
        <v>-1.59999999996217</v>
      </c>
      <c r="Q532" s="136" t="n">
        <v>62.3</v>
      </c>
      <c r="R532" s="122" t="n">
        <v>33.4</v>
      </c>
      <c r="S532" s="122" t="n">
        <v>52.6</v>
      </c>
      <c r="T532" s="122" t="n">
        <v>69.5</v>
      </c>
      <c r="U532" s="136" t="n">
        <v>52.6</v>
      </c>
      <c r="V532" s="119" t="n">
        <v>63.4</v>
      </c>
      <c r="W532" s="119" t="n">
        <v>51.4643</v>
      </c>
      <c r="AH532" s="123" t="n">
        <v>62</v>
      </c>
      <c r="AI532" s="122" t="n">
        <v>67.41</v>
      </c>
      <c r="AJ532" s="122" t="n">
        <v>70.74</v>
      </c>
      <c r="AK532" s="122" t="n">
        <v>67.41</v>
      </c>
      <c r="AL532" s="123" t="n">
        <v>54.04</v>
      </c>
      <c r="AM532" s="123" t="n">
        <v>55.53</v>
      </c>
      <c r="AN532" s="123" t="n">
        <v>50.79</v>
      </c>
      <c r="BO532" s="130" t="n">
        <v>0.528</v>
      </c>
      <c r="BP532" s="117" t="n">
        <v>-46</v>
      </c>
      <c r="BR532" s="131" t="n">
        <v>2.63999999999997</v>
      </c>
      <c r="BS532" s="132" t="n">
        <v>-1.59999999996217</v>
      </c>
    </row>
    <row r="533" customFormat="false" ht="15" hidden="false" customHeight="false" outlineLevel="0" collapsed="false">
      <c r="E533" s="117" t="n">
        <v>80.9369426751592</v>
      </c>
      <c r="F533" s="117" t="n">
        <v>227.7</v>
      </c>
      <c r="I533" s="0"/>
      <c r="J533" s="118" t="n">
        <v>2.64499999999997</v>
      </c>
      <c r="K533" s="119" t="n">
        <v>-29.5333333328487</v>
      </c>
      <c r="Q533" s="136" t="n">
        <v>62.4</v>
      </c>
      <c r="R533" s="122" t="n">
        <v>33.8</v>
      </c>
      <c r="S533" s="122" t="n">
        <v>53.2</v>
      </c>
      <c r="T533" s="122" t="n">
        <v>70.4</v>
      </c>
      <c r="U533" s="136" t="n">
        <v>53.2</v>
      </c>
      <c r="V533" s="119" t="n">
        <v>63.5</v>
      </c>
      <c r="W533" s="119" t="n">
        <v>52.0968</v>
      </c>
      <c r="AH533" s="123" t="n">
        <v>62.1</v>
      </c>
      <c r="AI533" s="122" t="n">
        <v>68.22</v>
      </c>
      <c r="AJ533" s="122" t="n">
        <v>72.08</v>
      </c>
      <c r="AK533" s="122" t="n">
        <v>68.22</v>
      </c>
      <c r="AL533" s="123" t="n">
        <v>53.66</v>
      </c>
      <c r="AM533" s="123" t="n">
        <v>55.07</v>
      </c>
      <c r="AN533" s="123" t="n">
        <v>50.19</v>
      </c>
      <c r="BO533" s="130" t="n">
        <v>0.529</v>
      </c>
      <c r="BP533" s="117" t="n">
        <v>-50.6666666666667</v>
      </c>
      <c r="BR533" s="131" t="n">
        <v>2.64499999999997</v>
      </c>
      <c r="BS533" s="132" t="n">
        <v>-29.5333333328487</v>
      </c>
    </row>
    <row r="534" customFormat="false" ht="15" hidden="false" customHeight="false" outlineLevel="0" collapsed="false">
      <c r="E534" s="117" t="n">
        <v>81.0264968152866</v>
      </c>
      <c r="F534" s="117" t="n">
        <v>231.5</v>
      </c>
      <c r="I534" s="0"/>
      <c r="J534" s="118" t="n">
        <v>2.64999999999997</v>
      </c>
      <c r="K534" s="119" t="n">
        <v>-26.399999999684</v>
      </c>
      <c r="Q534" s="136" t="n">
        <v>62.5</v>
      </c>
      <c r="R534" s="122" t="n">
        <v>34.2</v>
      </c>
      <c r="S534" s="122" t="n">
        <v>53.8</v>
      </c>
      <c r="T534" s="122" t="n">
        <v>71.3</v>
      </c>
      <c r="U534" s="136" t="n">
        <v>53.8</v>
      </c>
      <c r="V534" s="119" t="n">
        <v>63.6</v>
      </c>
      <c r="W534" s="119" t="n">
        <v>52.7292</v>
      </c>
      <c r="AH534" s="123" t="n">
        <v>62.2</v>
      </c>
      <c r="AI534" s="122" t="n">
        <v>68.1</v>
      </c>
      <c r="AJ534" s="122" t="n">
        <v>72.02</v>
      </c>
      <c r="AK534" s="122" t="n">
        <v>68.1</v>
      </c>
      <c r="AL534" s="123" t="n">
        <v>53.23</v>
      </c>
      <c r="AM534" s="123" t="n">
        <v>54.56</v>
      </c>
      <c r="AN534" s="123" t="n">
        <v>49.52</v>
      </c>
      <c r="BO534" s="130" t="n">
        <v>0.53</v>
      </c>
      <c r="BP534" s="117" t="n">
        <v>-49.3333333333334</v>
      </c>
      <c r="BR534" s="131" t="n">
        <v>2.64999999999997</v>
      </c>
      <c r="BS534" s="132" t="n">
        <v>-26.399999999684</v>
      </c>
    </row>
    <row r="535" customFormat="false" ht="15" hidden="false" customHeight="false" outlineLevel="0" collapsed="false">
      <c r="E535" s="117" t="n">
        <v>81.116050955414</v>
      </c>
      <c r="F535" s="117" t="n">
        <v>233.4</v>
      </c>
      <c r="I535" s="0"/>
      <c r="J535" s="118" t="n">
        <v>2.65499999999997</v>
      </c>
      <c r="K535" s="119" t="n">
        <v>-36.1999999999573</v>
      </c>
      <c r="Q535" s="136" t="n">
        <v>62.6</v>
      </c>
      <c r="R535" s="122" t="n">
        <v>34.6</v>
      </c>
      <c r="S535" s="122" t="n">
        <v>54.4</v>
      </c>
      <c r="T535" s="122" t="n">
        <v>72.1</v>
      </c>
      <c r="U535" s="136" t="n">
        <v>54.4</v>
      </c>
      <c r="V535" s="119" t="n">
        <v>63.7</v>
      </c>
      <c r="W535" s="119" t="n">
        <v>53.3617</v>
      </c>
      <c r="AH535" s="123" t="n">
        <v>62.3</v>
      </c>
      <c r="AI535" s="122" t="n">
        <v>66.05</v>
      </c>
      <c r="AJ535" s="122" t="n">
        <v>69.07</v>
      </c>
      <c r="AK535" s="122" t="n">
        <v>66.05</v>
      </c>
      <c r="AL535" s="123" t="n">
        <v>52.74</v>
      </c>
      <c r="AM535" s="123" t="n">
        <v>53.99</v>
      </c>
      <c r="AN535" s="123" t="n">
        <v>48.78</v>
      </c>
      <c r="BO535" s="130" t="n">
        <v>0.531</v>
      </c>
      <c r="BP535" s="117" t="n">
        <v>-46</v>
      </c>
      <c r="BR535" s="131" t="n">
        <v>2.65499999999997</v>
      </c>
      <c r="BS535" s="132" t="n">
        <v>-36.1999999999573</v>
      </c>
    </row>
    <row r="536" customFormat="false" ht="15" hidden="false" customHeight="false" outlineLevel="0" collapsed="false">
      <c r="E536" s="117" t="n">
        <v>81.2056050955414</v>
      </c>
      <c r="F536" s="117" t="n">
        <v>233.4</v>
      </c>
      <c r="I536" s="0"/>
      <c r="J536" s="118" t="n">
        <v>2.65999999999997</v>
      </c>
      <c r="K536" s="119" t="n">
        <v>-16.0000000001095</v>
      </c>
      <c r="Q536" s="136" t="n">
        <v>62.7</v>
      </c>
      <c r="R536" s="122" t="n">
        <v>35</v>
      </c>
      <c r="S536" s="122" t="n">
        <v>55</v>
      </c>
      <c r="T536" s="122" t="n">
        <v>73</v>
      </c>
      <c r="U536" s="136" t="n">
        <v>55</v>
      </c>
      <c r="V536" s="119" t="n">
        <v>63.8</v>
      </c>
      <c r="W536" s="119" t="n">
        <v>53.99415</v>
      </c>
      <c r="AH536" s="123" t="n">
        <v>62.4</v>
      </c>
      <c r="AI536" s="122" t="n">
        <v>61.51</v>
      </c>
      <c r="AJ536" s="122" t="n">
        <v>62.37</v>
      </c>
      <c r="AK536" s="122" t="n">
        <v>61.51</v>
      </c>
      <c r="AL536" s="123" t="n">
        <v>52.2</v>
      </c>
      <c r="AM536" s="123" t="n">
        <v>53.39</v>
      </c>
      <c r="AN536" s="123" t="n">
        <v>47.98</v>
      </c>
      <c r="BO536" s="130" t="n">
        <v>0.532</v>
      </c>
      <c r="BP536" s="117" t="n">
        <v>-52</v>
      </c>
      <c r="BR536" s="131" t="n">
        <v>2.65999999999997</v>
      </c>
      <c r="BS536" s="132" t="n">
        <v>-16.0000000001095</v>
      </c>
    </row>
    <row r="537" customFormat="false" ht="15" hidden="false" customHeight="false" outlineLevel="0" collapsed="false">
      <c r="E537" s="117" t="n">
        <v>81.2951592356688</v>
      </c>
      <c r="F537" s="117" t="n">
        <v>235.3</v>
      </c>
      <c r="I537" s="0"/>
      <c r="J537" s="118" t="n">
        <v>2.66499999999997</v>
      </c>
      <c r="K537" s="119" t="n">
        <v>6.99999999966884</v>
      </c>
      <c r="Q537" s="136" t="n">
        <v>62.8</v>
      </c>
      <c r="R537" s="122" t="n">
        <v>35.5</v>
      </c>
      <c r="S537" s="122" t="n">
        <v>55.8</v>
      </c>
      <c r="T537" s="122" t="n">
        <v>74.2</v>
      </c>
      <c r="U537" s="136" t="n">
        <v>55.8</v>
      </c>
      <c r="V537" s="119" t="n">
        <v>63.9</v>
      </c>
      <c r="W537" s="119" t="n">
        <v>54.82065</v>
      </c>
      <c r="AH537" s="123" t="n">
        <v>62.5</v>
      </c>
      <c r="AI537" s="122" t="n">
        <v>55.01</v>
      </c>
      <c r="AJ537" s="122" t="n">
        <v>55.01</v>
      </c>
      <c r="AK537" s="122" t="n">
        <v>52.71</v>
      </c>
      <c r="AL537" s="123" t="n">
        <v>51.64</v>
      </c>
      <c r="AM537" s="123" t="n">
        <v>52.74</v>
      </c>
      <c r="AN537" s="123" t="n">
        <v>47.13</v>
      </c>
      <c r="BO537" s="130" t="n">
        <v>0.533</v>
      </c>
      <c r="BP537" s="117" t="n">
        <v>-58.6666666666667</v>
      </c>
      <c r="BR537" s="131" t="n">
        <v>2.66499999999997</v>
      </c>
      <c r="BS537" s="132" t="n">
        <v>6.99999999966884</v>
      </c>
    </row>
    <row r="538" customFormat="false" ht="15" hidden="false" customHeight="false" outlineLevel="0" collapsed="false">
      <c r="E538" s="117" t="n">
        <v>81.3847133757962</v>
      </c>
      <c r="F538" s="117" t="n">
        <v>235.933</v>
      </c>
      <c r="I538" s="0"/>
      <c r="J538" s="118" t="n">
        <v>2.66999999999997</v>
      </c>
      <c r="K538" s="119" t="n">
        <v>11.6000000001122</v>
      </c>
      <c r="Q538" s="136" t="n">
        <v>62.9</v>
      </c>
      <c r="R538" s="122" t="n">
        <v>36.4</v>
      </c>
      <c r="S538" s="122" t="n">
        <v>57.4</v>
      </c>
      <c r="T538" s="122" t="n">
        <v>76.5</v>
      </c>
      <c r="U538" s="136" t="n">
        <v>57.4</v>
      </c>
      <c r="V538" s="119" t="n">
        <v>64</v>
      </c>
      <c r="W538" s="119" t="n">
        <v>56.48555</v>
      </c>
      <c r="AH538" s="123" t="n">
        <v>62.6</v>
      </c>
      <c r="AI538" s="122" t="n">
        <v>48.11</v>
      </c>
      <c r="AJ538" s="122" t="n">
        <v>48.11</v>
      </c>
      <c r="AK538" s="122" t="n">
        <v>42.46</v>
      </c>
      <c r="AL538" s="123" t="n">
        <v>51.04</v>
      </c>
      <c r="AM538" s="123" t="n">
        <v>52.05</v>
      </c>
      <c r="AN538" s="123" t="n">
        <v>46.21</v>
      </c>
      <c r="BO538" s="130" t="n">
        <v>0.534</v>
      </c>
      <c r="BP538" s="117" t="n">
        <v>-69.3333333333333</v>
      </c>
      <c r="BR538" s="131" t="n">
        <v>2.66999999999997</v>
      </c>
      <c r="BS538" s="132" t="n">
        <v>11.6000000001122</v>
      </c>
    </row>
    <row r="539" customFormat="false" ht="15" hidden="false" customHeight="false" outlineLevel="0" collapsed="false">
      <c r="E539" s="117" t="n">
        <v>81.4742675159236</v>
      </c>
      <c r="F539" s="117" t="n">
        <v>237.2</v>
      </c>
      <c r="I539" s="0"/>
      <c r="J539" s="118" t="n">
        <v>2.67499999999997</v>
      </c>
      <c r="K539" s="119" t="n">
        <v>6.86666666654745</v>
      </c>
      <c r="Q539" s="136" t="n">
        <v>63</v>
      </c>
      <c r="R539" s="122" t="n">
        <v>37.4</v>
      </c>
      <c r="S539" s="122" t="n">
        <v>59</v>
      </c>
      <c r="T539" s="122" t="n">
        <v>78.9</v>
      </c>
      <c r="U539" s="136" t="n">
        <v>59</v>
      </c>
      <c r="V539" s="119" t="n">
        <v>64.1</v>
      </c>
      <c r="W539" s="119" t="n">
        <v>58.1503</v>
      </c>
      <c r="AH539" s="123" t="n">
        <v>62.7</v>
      </c>
      <c r="AI539" s="122" t="n">
        <v>42.58</v>
      </c>
      <c r="AJ539" s="122" t="n">
        <v>42.58</v>
      </c>
      <c r="AK539" s="122" t="n">
        <v>34.25</v>
      </c>
      <c r="AL539" s="123" t="n">
        <v>50.43</v>
      </c>
      <c r="AM539" s="123" t="n">
        <v>51.33</v>
      </c>
      <c r="AN539" s="123" t="n">
        <v>45.25</v>
      </c>
      <c r="BO539" s="130" t="n">
        <v>0.535</v>
      </c>
      <c r="BP539" s="117" t="n">
        <v>-70.6666666666667</v>
      </c>
      <c r="BR539" s="131" t="n">
        <v>2.67499999999997</v>
      </c>
      <c r="BS539" s="132" t="n">
        <v>6.86666666654745</v>
      </c>
    </row>
    <row r="540" customFormat="false" ht="15" hidden="false" customHeight="false" outlineLevel="0" collapsed="false">
      <c r="E540" s="117" t="n">
        <v>81.563821656051</v>
      </c>
      <c r="F540" s="117" t="n">
        <v>237.2</v>
      </c>
      <c r="I540" s="0"/>
      <c r="J540" s="118" t="n">
        <v>2.67999999999996</v>
      </c>
      <c r="K540" s="119" t="n">
        <v>-1.20000000009622</v>
      </c>
      <c r="Q540" s="136" t="n">
        <v>63.1</v>
      </c>
      <c r="R540" s="122"/>
      <c r="S540" s="122"/>
      <c r="T540" s="122"/>
      <c r="U540" s="136" t="n">
        <v>59</v>
      </c>
      <c r="V540" s="119" t="n">
        <v>64.1</v>
      </c>
      <c r="W540" s="119" t="n">
        <v>58</v>
      </c>
      <c r="AH540" s="123" t="n">
        <v>62.8</v>
      </c>
      <c r="AI540" s="122" t="n">
        <v>39.36</v>
      </c>
      <c r="AJ540" s="122" t="n">
        <v>39.36</v>
      </c>
      <c r="AK540" s="122" t="n">
        <v>29.49</v>
      </c>
      <c r="AL540" s="123" t="n">
        <v>49.81</v>
      </c>
      <c r="AM540" s="123" t="n">
        <v>50.56</v>
      </c>
      <c r="AN540" s="123" t="n">
        <v>44.25</v>
      </c>
      <c r="BO540" s="130" t="n">
        <v>0.536</v>
      </c>
      <c r="BP540" s="117" t="n">
        <v>-88</v>
      </c>
      <c r="BR540" s="131" t="n">
        <v>2.67999999999996</v>
      </c>
      <c r="BS540" s="132" t="n">
        <v>-1.20000000009622</v>
      </c>
    </row>
    <row r="541" customFormat="false" ht="15" hidden="false" customHeight="false" outlineLevel="0" collapsed="false">
      <c r="E541" s="117" t="n">
        <v>81.6533757961783</v>
      </c>
      <c r="F541" s="117" t="n">
        <v>237.2</v>
      </c>
      <c r="I541" s="0"/>
      <c r="J541" s="118" t="n">
        <v>2.68499999999996</v>
      </c>
      <c r="K541" s="119" t="n">
        <v>-14.600000000167</v>
      </c>
      <c r="Q541" s="136" t="n">
        <v>63.2</v>
      </c>
      <c r="R541" s="122"/>
      <c r="S541" s="122"/>
      <c r="T541" s="122"/>
      <c r="U541" s="136" t="n">
        <v>57</v>
      </c>
      <c r="V541" s="119" t="n">
        <v>64.2</v>
      </c>
      <c r="W541" s="119" t="n">
        <v>56</v>
      </c>
      <c r="AH541" s="123" t="n">
        <v>62.9</v>
      </c>
      <c r="AI541" s="122" t="n">
        <v>38.29</v>
      </c>
      <c r="AJ541" s="122" t="n">
        <v>38.29</v>
      </c>
      <c r="AK541" s="122" t="n">
        <v>27.96</v>
      </c>
      <c r="AL541" s="123" t="n">
        <v>49.18</v>
      </c>
      <c r="AM541" s="123" t="n">
        <v>49.77</v>
      </c>
      <c r="AN541" s="123" t="n">
        <v>43.22</v>
      </c>
      <c r="BO541" s="130" t="n">
        <v>0.537</v>
      </c>
      <c r="BP541" s="117" t="n">
        <v>-80</v>
      </c>
      <c r="BR541" s="131" t="n">
        <v>2.68499999999996</v>
      </c>
      <c r="BS541" s="132" t="n">
        <v>-14.600000000167</v>
      </c>
    </row>
    <row r="542" customFormat="false" ht="15" hidden="false" customHeight="false" outlineLevel="0" collapsed="false">
      <c r="E542" s="117" t="n">
        <v>81.7429299363057</v>
      </c>
      <c r="F542" s="117" t="n">
        <v>237.2</v>
      </c>
      <c r="I542" s="0"/>
      <c r="J542" s="118" t="n">
        <v>2.68999999999996</v>
      </c>
      <c r="K542" s="119" t="n">
        <v>-41.9999999998021</v>
      </c>
      <c r="Q542" s="136" t="n">
        <v>63.3</v>
      </c>
      <c r="R542" s="122"/>
      <c r="S542" s="122"/>
      <c r="T542" s="122"/>
      <c r="U542" s="136" t="n">
        <v>52</v>
      </c>
      <c r="V542" s="119" t="n">
        <v>64.3</v>
      </c>
      <c r="W542" s="119" t="n">
        <v>50</v>
      </c>
      <c r="AH542" s="123" t="n">
        <v>63</v>
      </c>
      <c r="AI542" s="122" t="n">
        <v>38.59</v>
      </c>
      <c r="AJ542" s="122" t="n">
        <v>38.59</v>
      </c>
      <c r="AK542" s="122" t="n">
        <v>28.46</v>
      </c>
      <c r="AL542" s="123" t="n">
        <v>48.56</v>
      </c>
      <c r="AM542" s="123" t="n">
        <v>48.95</v>
      </c>
      <c r="AN542" s="123" t="n">
        <v>42.17</v>
      </c>
      <c r="BO542" s="130" t="n">
        <v>0.538</v>
      </c>
      <c r="BP542" s="117" t="n">
        <v>-87.3333333333333</v>
      </c>
      <c r="BR542" s="131" t="n">
        <v>2.68999999999996</v>
      </c>
      <c r="BS542" s="132" t="n">
        <v>-41.9999999998021</v>
      </c>
    </row>
    <row r="543" customFormat="false" ht="15" hidden="false" customHeight="false" outlineLevel="0" collapsed="false">
      <c r="E543" s="117" t="n">
        <v>81.8324840764331</v>
      </c>
      <c r="F543" s="117" t="n">
        <v>235.3</v>
      </c>
      <c r="I543" s="0"/>
      <c r="J543" s="118" t="n">
        <v>2.69499999999996</v>
      </c>
      <c r="K543" s="119" t="n">
        <v>-39.8000000001116</v>
      </c>
      <c r="Q543" s="136" t="n">
        <v>63.4</v>
      </c>
      <c r="R543" s="122"/>
      <c r="S543" s="122"/>
      <c r="T543" s="122"/>
      <c r="U543" s="136" t="n">
        <v>45</v>
      </c>
      <c r="V543" s="119" t="n">
        <v>64.4</v>
      </c>
      <c r="W543" s="119" t="n">
        <v>40</v>
      </c>
      <c r="AH543" s="123" t="n">
        <v>63.1</v>
      </c>
      <c r="AI543" s="122" t="n">
        <v>39.45</v>
      </c>
      <c r="AJ543" s="122" t="n">
        <v>39.45</v>
      </c>
      <c r="AK543" s="122" t="n">
        <v>29.81</v>
      </c>
      <c r="AL543" s="123" t="n">
        <v>47.96</v>
      </c>
      <c r="AM543" s="123" t="n">
        <v>48.14</v>
      </c>
      <c r="AN543" s="123" t="n">
        <v>41.12</v>
      </c>
      <c r="BO543" s="130" t="n">
        <v>0.539</v>
      </c>
      <c r="BP543" s="117" t="n">
        <v>-83.3333333333334</v>
      </c>
      <c r="BR543" s="131" t="n">
        <v>2.69499999999996</v>
      </c>
      <c r="BS543" s="132" t="n">
        <v>-39.8000000001116</v>
      </c>
    </row>
    <row r="544" customFormat="false" ht="15" hidden="false" customHeight="false" outlineLevel="0" collapsed="false">
      <c r="E544" s="117" t="n">
        <v>81.9220382165605</v>
      </c>
      <c r="F544" s="117" t="n">
        <v>235.3</v>
      </c>
      <c r="I544" s="0"/>
      <c r="J544" s="118" t="n">
        <v>2.69999999999996</v>
      </c>
      <c r="K544" s="119" t="n">
        <v>-18.8000000002104</v>
      </c>
      <c r="Q544" s="136" t="n">
        <v>63.5</v>
      </c>
      <c r="R544" s="122"/>
      <c r="S544" s="122"/>
      <c r="T544" s="122"/>
      <c r="U544" s="136" t="n">
        <v>40</v>
      </c>
      <c r="V544" s="119" t="n">
        <v>64.5</v>
      </c>
      <c r="W544" s="119" t="n">
        <v>35</v>
      </c>
      <c r="AH544" s="123" t="n">
        <v>63.2</v>
      </c>
      <c r="AI544" s="122" t="n">
        <v>40.49</v>
      </c>
      <c r="AJ544" s="122" t="n">
        <v>40.49</v>
      </c>
      <c r="AK544" s="122" t="n">
        <v>31.41</v>
      </c>
      <c r="AL544" s="123" t="n">
        <v>47.38</v>
      </c>
      <c r="AM544" s="123" t="n">
        <v>47.34</v>
      </c>
      <c r="AN544" s="123" t="n">
        <v>40.12</v>
      </c>
      <c r="BO544" s="130" t="n">
        <v>0.54</v>
      </c>
      <c r="BP544" s="117" t="n">
        <v>-86.6666666666667</v>
      </c>
      <c r="BR544" s="131" t="n">
        <v>2.69999999999996</v>
      </c>
      <c r="BS544" s="132" t="n">
        <v>-18.8000000002104</v>
      </c>
    </row>
    <row r="545" customFormat="false" ht="15" hidden="false" customHeight="false" outlineLevel="0" collapsed="false">
      <c r="E545" s="117" t="n">
        <v>82.0115923566879</v>
      </c>
      <c r="F545" s="117" t="n">
        <v>235.3</v>
      </c>
      <c r="I545" s="0"/>
      <c r="J545" s="118" t="n">
        <v>2.70499999999996</v>
      </c>
      <c r="K545" s="119" t="n">
        <v>-18.9999999999276</v>
      </c>
      <c r="Q545" s="136" t="n">
        <v>63.6</v>
      </c>
      <c r="R545" s="122"/>
      <c r="S545" s="122"/>
      <c r="T545" s="122"/>
      <c r="U545" s="136" t="n">
        <v>37</v>
      </c>
      <c r="V545" s="119" t="n">
        <v>64.6</v>
      </c>
      <c r="W545" s="119" t="n">
        <v>30</v>
      </c>
      <c r="AH545" s="123" t="n">
        <v>63.3</v>
      </c>
      <c r="AI545" s="122" t="n">
        <v>41.6</v>
      </c>
      <c r="AJ545" s="122" t="n">
        <v>41.6</v>
      </c>
      <c r="AK545" s="122" t="n">
        <v>33.1</v>
      </c>
      <c r="AL545" s="123" t="n">
        <v>46.84</v>
      </c>
      <c r="AM545" s="123" t="n">
        <v>46.59</v>
      </c>
      <c r="AN545" s="123" t="n">
        <v>39.18</v>
      </c>
      <c r="BO545" s="130" t="n">
        <v>0.541</v>
      </c>
      <c r="BP545" s="117" t="n">
        <v>-84.6666666666667</v>
      </c>
      <c r="BR545" s="131" t="n">
        <v>2.70499999999996</v>
      </c>
      <c r="BS545" s="132" t="n">
        <v>-18.9999999999276</v>
      </c>
    </row>
    <row r="546" customFormat="false" ht="15" hidden="false" customHeight="false" outlineLevel="0" collapsed="false">
      <c r="E546" s="117" t="n">
        <v>82.1011464968153</v>
      </c>
      <c r="F546" s="117" t="n">
        <v>233.4</v>
      </c>
      <c r="I546" s="0"/>
      <c r="J546" s="118" t="n">
        <v>2.70999999999996</v>
      </c>
      <c r="K546" s="119" t="n">
        <v>-40.3999999996433</v>
      </c>
      <c r="Q546" s="136" t="n">
        <v>63.7</v>
      </c>
      <c r="R546" s="122"/>
      <c r="S546" s="122"/>
      <c r="T546" s="122"/>
      <c r="U546" s="136" t="n">
        <v>35</v>
      </c>
      <c r="V546" s="119" t="n">
        <v>64.7</v>
      </c>
      <c r="W546" s="119" t="n">
        <v>25</v>
      </c>
      <c r="AH546" s="123" t="n">
        <v>63.4</v>
      </c>
      <c r="AI546" s="122" t="n">
        <v>42.68</v>
      </c>
      <c r="AJ546" s="122" t="n">
        <v>42.68</v>
      </c>
      <c r="AK546" s="122" t="n">
        <v>34.74</v>
      </c>
      <c r="AL546" s="123" t="n">
        <v>46.36</v>
      </c>
      <c r="AM546" s="123" t="n">
        <v>45.9</v>
      </c>
      <c r="AN546" s="123" t="n">
        <v>38.34</v>
      </c>
      <c r="BO546" s="130" t="n">
        <v>0.542</v>
      </c>
      <c r="BP546" s="117" t="n">
        <v>-81.3333333333333</v>
      </c>
      <c r="BR546" s="131" t="n">
        <v>2.70999999999996</v>
      </c>
      <c r="BS546" s="132" t="n">
        <v>-40.3999999996433</v>
      </c>
    </row>
    <row r="547" customFormat="false" ht="15" hidden="false" customHeight="false" outlineLevel="0" collapsed="false">
      <c r="E547" s="117" t="n">
        <v>82.1907006369427</v>
      </c>
      <c r="F547" s="117" t="n">
        <v>233.4</v>
      </c>
      <c r="I547" s="0"/>
      <c r="J547" s="118" t="n">
        <v>2.71499999999996</v>
      </c>
      <c r="K547" s="119" t="n">
        <v>-38.199999999827</v>
      </c>
      <c r="Q547" s="136" t="n">
        <v>63.8</v>
      </c>
      <c r="R547" s="122"/>
      <c r="S547" s="122"/>
      <c r="T547" s="122"/>
      <c r="U547" s="136" t="n">
        <v>34</v>
      </c>
      <c r="V547" s="119" t="n">
        <v>64.8</v>
      </c>
      <c r="W547" s="119" t="n">
        <v>22</v>
      </c>
      <c r="AH547" s="123" t="n">
        <v>63.5</v>
      </c>
      <c r="AI547" s="122" t="n">
        <v>43.51</v>
      </c>
      <c r="AJ547" s="122" t="n">
        <v>43.51</v>
      </c>
      <c r="AK547" s="122" t="n">
        <v>36</v>
      </c>
      <c r="AL547" s="123" t="n">
        <v>45.94</v>
      </c>
      <c r="AM547" s="123" t="n">
        <v>45.31</v>
      </c>
      <c r="AN547" s="123" t="n">
        <v>37.63</v>
      </c>
      <c r="BO547" s="130" t="n">
        <v>0.543</v>
      </c>
      <c r="BP547" s="117" t="n">
        <v>-81.3333333333333</v>
      </c>
      <c r="BR547" s="131" t="n">
        <v>2.71499999999996</v>
      </c>
      <c r="BS547" s="132" t="n">
        <v>-38.199999999827</v>
      </c>
    </row>
    <row r="548" customFormat="false" ht="15" hidden="false" customHeight="false" outlineLevel="0" collapsed="false">
      <c r="E548" s="117" t="n">
        <v>82.2802547770701</v>
      </c>
      <c r="F548" s="117" t="n">
        <v>233.4</v>
      </c>
      <c r="I548" s="0"/>
      <c r="J548" s="118" t="n">
        <v>2.71999999999996</v>
      </c>
      <c r="K548" s="119" t="n">
        <v>-45.1999999999271</v>
      </c>
      <c r="Q548" s="136" t="n">
        <v>63.9</v>
      </c>
      <c r="R548" s="122"/>
      <c r="S548" s="122"/>
      <c r="T548" s="122"/>
      <c r="U548" s="136" t="n">
        <v>35</v>
      </c>
      <c r="V548" s="119" t="n">
        <v>64.9</v>
      </c>
      <c r="W548" s="119" t="n">
        <v>22</v>
      </c>
      <c r="AH548" s="123" t="n">
        <v>63.6</v>
      </c>
      <c r="AI548" s="122" t="n">
        <v>43.8</v>
      </c>
      <c r="AJ548" s="122" t="n">
        <v>43.8</v>
      </c>
      <c r="AK548" s="122" t="n">
        <v>36.45</v>
      </c>
      <c r="AL548" s="123" t="n">
        <v>45.61</v>
      </c>
      <c r="AM548" s="123" t="n">
        <v>44.83</v>
      </c>
      <c r="AN548" s="123" t="n">
        <v>37.09</v>
      </c>
      <c r="BO548" s="130" t="n">
        <v>0.544</v>
      </c>
      <c r="BP548" s="117" t="n">
        <v>-82</v>
      </c>
      <c r="BR548" s="131" t="n">
        <v>2.71999999999996</v>
      </c>
      <c r="BS548" s="132" t="n">
        <v>-45.1999999999271</v>
      </c>
    </row>
    <row r="549" customFormat="false" ht="15" hidden="false" customHeight="false" outlineLevel="0" collapsed="false">
      <c r="E549" s="117" t="n">
        <v>82.3698089171974</v>
      </c>
      <c r="F549" s="117" t="n">
        <v>231.4</v>
      </c>
      <c r="I549" s="0"/>
      <c r="J549" s="118" t="n">
        <v>2.72499999999996</v>
      </c>
      <c r="K549" s="119" t="n">
        <v>-28.999999999941</v>
      </c>
      <c r="Q549" s="136" t="n">
        <v>64</v>
      </c>
      <c r="R549" s="122"/>
      <c r="S549" s="122"/>
      <c r="T549" s="122"/>
      <c r="U549" s="136" t="n">
        <v>37</v>
      </c>
      <c r="V549" s="119" t="n">
        <v>65</v>
      </c>
      <c r="W549" s="119" t="n">
        <v>24</v>
      </c>
      <c r="AH549" s="123" t="n">
        <v>63.7</v>
      </c>
      <c r="AI549" s="122" t="n">
        <v>43.36</v>
      </c>
      <c r="AJ549" s="122" t="n">
        <v>43.36</v>
      </c>
      <c r="AK549" s="122" t="n">
        <v>35.79</v>
      </c>
      <c r="AL549" s="123" t="n">
        <v>45.38</v>
      </c>
      <c r="AM549" s="123" t="n">
        <v>44.49</v>
      </c>
      <c r="AN549" s="123" t="n">
        <v>36.74</v>
      </c>
      <c r="BO549" s="130" t="n">
        <v>0.545</v>
      </c>
      <c r="BP549" s="117" t="n">
        <v>-80</v>
      </c>
      <c r="BR549" s="131" t="n">
        <v>2.72499999999996</v>
      </c>
      <c r="BS549" s="132" t="n">
        <v>-28.999999999941</v>
      </c>
    </row>
    <row r="550" customFormat="false" ht="15" hidden="false" customHeight="false" outlineLevel="0" collapsed="false">
      <c r="E550" s="117" t="n">
        <v>82.4593630573249</v>
      </c>
      <c r="F550" s="117" t="n">
        <v>229.025</v>
      </c>
      <c r="I550" s="0"/>
      <c r="J550" s="118" t="n">
        <v>2.72999999999996</v>
      </c>
      <c r="K550" s="119" t="n">
        <v>-54.7999999992792</v>
      </c>
      <c r="Q550" s="136" t="n">
        <v>64.1</v>
      </c>
      <c r="R550" s="122"/>
      <c r="S550" s="122"/>
      <c r="T550" s="122"/>
      <c r="U550" s="136" t="n">
        <v>40</v>
      </c>
      <c r="V550" s="119" t="n">
        <v>65.1</v>
      </c>
      <c r="W550" s="119" t="n">
        <v>30</v>
      </c>
      <c r="AH550" s="123" t="n">
        <v>63.8</v>
      </c>
      <c r="AI550" s="122" t="n">
        <v>42.19</v>
      </c>
      <c r="AJ550" s="122" t="n">
        <v>42.19</v>
      </c>
      <c r="AK550" s="122" t="n">
        <v>34.03</v>
      </c>
      <c r="AL550" s="123" t="n">
        <v>45.26</v>
      </c>
      <c r="AM550" s="123" t="n">
        <v>44.32</v>
      </c>
      <c r="AN550" s="123" t="n">
        <v>36.59</v>
      </c>
      <c r="BO550" s="130" t="n">
        <v>0.546</v>
      </c>
      <c r="BP550" s="117" t="n">
        <v>-85.3333333333333</v>
      </c>
      <c r="BR550" s="131" t="n">
        <v>2.72999999999996</v>
      </c>
      <c r="BS550" s="132" t="n">
        <v>-54.7999999992792</v>
      </c>
    </row>
    <row r="551" customFormat="false" ht="15" hidden="false" customHeight="false" outlineLevel="0" collapsed="false">
      <c r="E551" s="117" t="n">
        <v>82.5489171974522</v>
      </c>
      <c r="F551" s="117" t="n">
        <v>225.7</v>
      </c>
      <c r="I551" s="0"/>
      <c r="J551" s="118" t="n">
        <v>2.73499999999996</v>
      </c>
      <c r="K551" s="119" t="n">
        <v>-30.199999999754</v>
      </c>
      <c r="Q551" s="136" t="n">
        <v>64.2</v>
      </c>
      <c r="R551" s="122"/>
      <c r="S551" s="122"/>
      <c r="T551" s="122"/>
      <c r="U551" s="136" t="n">
        <v>45</v>
      </c>
      <c r="V551" s="119" t="n">
        <v>65.1</v>
      </c>
      <c r="W551" s="119" t="n">
        <v>45</v>
      </c>
      <c r="AH551" s="123" t="n">
        <v>63.9</v>
      </c>
      <c r="AI551" s="122" t="n">
        <v>40.58</v>
      </c>
      <c r="AJ551" s="122" t="n">
        <v>40.58</v>
      </c>
      <c r="AK551" s="122" t="n">
        <v>31.59</v>
      </c>
      <c r="AL551" s="123" t="n">
        <v>45.26</v>
      </c>
      <c r="AM551" s="123" t="n">
        <v>44.3</v>
      </c>
      <c r="AN551" s="123" t="n">
        <v>36.66</v>
      </c>
      <c r="BO551" s="130" t="n">
        <v>0.547</v>
      </c>
      <c r="BP551" s="117" t="n">
        <v>-86.6666666666667</v>
      </c>
      <c r="BR551" s="131" t="n">
        <v>2.73499999999996</v>
      </c>
      <c r="BS551" s="132" t="n">
        <v>-30.199999999754</v>
      </c>
    </row>
    <row r="552" customFormat="false" ht="15" hidden="false" customHeight="false" outlineLevel="0" collapsed="false">
      <c r="E552" s="117" t="n">
        <v>82.6384713375796</v>
      </c>
      <c r="F552" s="117" t="n">
        <v>219.52</v>
      </c>
      <c r="I552" s="0"/>
      <c r="J552" s="118" t="n">
        <v>2.73999999999996</v>
      </c>
      <c r="K552" s="119" t="n">
        <v>-25.6000000001442</v>
      </c>
      <c r="Q552" s="136" t="n">
        <v>64.3</v>
      </c>
      <c r="R552" s="122"/>
      <c r="S552" s="122"/>
      <c r="T552" s="122"/>
      <c r="U552" s="136" t="n">
        <v>52</v>
      </c>
      <c r="V552" s="119" t="n">
        <v>65.2</v>
      </c>
      <c r="W552" s="119" t="n">
        <v>55</v>
      </c>
      <c r="AH552" s="123" t="n">
        <v>64</v>
      </c>
      <c r="AI552" s="122" t="n">
        <v>38.93</v>
      </c>
      <c r="AJ552" s="122" t="n">
        <v>38.93</v>
      </c>
      <c r="AK552" s="122" t="n">
        <v>29.1</v>
      </c>
      <c r="AL552" s="123" t="n">
        <v>45.36</v>
      </c>
      <c r="AM552" s="123" t="n">
        <v>44.45</v>
      </c>
      <c r="AN552" s="123" t="n">
        <v>36.94</v>
      </c>
      <c r="BO552" s="130" t="n">
        <v>0.548</v>
      </c>
      <c r="BP552" s="117" t="n">
        <v>-88</v>
      </c>
      <c r="BR552" s="131" t="n">
        <v>2.73999999999996</v>
      </c>
      <c r="BS552" s="132" t="n">
        <v>-25.6000000001442</v>
      </c>
    </row>
    <row r="553" customFormat="false" ht="15" hidden="false" customHeight="false" outlineLevel="0" collapsed="false">
      <c r="E553" s="117" t="n">
        <v>82.728025477707</v>
      </c>
      <c r="F553" s="117" t="n">
        <v>215.34</v>
      </c>
      <c r="I553" s="0"/>
      <c r="J553" s="118" t="n">
        <v>2.74499999999996</v>
      </c>
      <c r="K553" s="119" t="n">
        <v>-29.8000000006395</v>
      </c>
      <c r="Q553" s="136" t="n">
        <v>64.4</v>
      </c>
      <c r="R553" s="122"/>
      <c r="S553" s="122"/>
      <c r="T553" s="122"/>
      <c r="U553" s="136" t="n">
        <v>57</v>
      </c>
      <c r="V553" s="119" t="n">
        <v>65.3</v>
      </c>
      <c r="W553" s="119" t="n">
        <v>60</v>
      </c>
      <c r="AH553" s="123" t="n">
        <v>64.1</v>
      </c>
      <c r="AI553" s="122" t="n">
        <v>37.66</v>
      </c>
      <c r="AJ553" s="122" t="n">
        <v>37.66</v>
      </c>
      <c r="AK553" s="122" t="n">
        <v>27.16</v>
      </c>
      <c r="AL553" s="123" t="n">
        <v>45.58</v>
      </c>
      <c r="AM553" s="123" t="n">
        <v>44.76</v>
      </c>
      <c r="AN553" s="123" t="n">
        <v>37.41</v>
      </c>
      <c r="BO553" s="130" t="n">
        <v>0.549</v>
      </c>
      <c r="BP553" s="117" t="n">
        <v>-86.6666666666667</v>
      </c>
      <c r="BR553" s="131" t="n">
        <v>2.74499999999996</v>
      </c>
      <c r="BS553" s="132" t="n">
        <v>-29.8000000006395</v>
      </c>
    </row>
    <row r="554" customFormat="false" ht="15" hidden="false" customHeight="false" outlineLevel="0" collapsed="false">
      <c r="E554" s="117" t="n">
        <v>82.8175796178344</v>
      </c>
      <c r="F554" s="117" t="n">
        <v>212.3</v>
      </c>
      <c r="I554" s="0"/>
      <c r="J554" s="118" t="n">
        <v>2.74999999999996</v>
      </c>
      <c r="K554" s="119" t="n">
        <v>20.4000000004093</v>
      </c>
      <c r="Q554" s="136" t="n">
        <v>64.5</v>
      </c>
      <c r="R554" s="122" t="n">
        <v>53</v>
      </c>
      <c r="S554" s="122" t="n">
        <v>59.9</v>
      </c>
      <c r="T554" s="122" t="n">
        <v>72.3</v>
      </c>
      <c r="U554" s="136" t="n">
        <v>59.9</v>
      </c>
      <c r="V554" s="119" t="n">
        <v>65.4</v>
      </c>
      <c r="W554" s="119" t="n">
        <v>62.66515</v>
      </c>
      <c r="AH554" s="123" t="n">
        <v>64.2</v>
      </c>
      <c r="AI554" s="122" t="n">
        <v>37.05</v>
      </c>
      <c r="AJ554" s="122" t="n">
        <v>37.05</v>
      </c>
      <c r="AK554" s="122" t="n">
        <v>26.2</v>
      </c>
      <c r="AL554" s="123" t="n">
        <v>45.89</v>
      </c>
      <c r="AM554" s="123" t="n">
        <v>45.19</v>
      </c>
      <c r="AN554" s="123" t="n">
        <v>38.05</v>
      </c>
      <c r="BO554" s="130" t="n">
        <v>0.55</v>
      </c>
      <c r="BP554" s="117" t="n">
        <v>-84.6666666666667</v>
      </c>
      <c r="BR554" s="131" t="n">
        <v>2.74999999999996</v>
      </c>
      <c r="BS554" s="132" t="n">
        <v>20.4000000004093</v>
      </c>
    </row>
    <row r="555" customFormat="false" ht="15" hidden="false" customHeight="false" outlineLevel="0" collapsed="false">
      <c r="E555" s="117" t="n">
        <v>82.9071337579618</v>
      </c>
      <c r="F555" s="117" t="n">
        <v>210.4</v>
      </c>
      <c r="I555" s="0"/>
      <c r="J555" s="118" t="n">
        <v>2.75499999999996</v>
      </c>
      <c r="K555" s="119" t="n">
        <v>21.7999999999432</v>
      </c>
      <c r="Q555" s="136" t="n">
        <v>64.6</v>
      </c>
      <c r="R555" s="122" t="n">
        <v>56.8</v>
      </c>
      <c r="S555" s="122" t="n">
        <v>63</v>
      </c>
      <c r="T555" s="122" t="n">
        <v>74.5</v>
      </c>
      <c r="U555" s="136" t="n">
        <v>63</v>
      </c>
      <c r="V555" s="119" t="n">
        <v>65.5</v>
      </c>
      <c r="W555" s="119" t="n">
        <v>65.65445</v>
      </c>
      <c r="AH555" s="123" t="n">
        <v>64.3</v>
      </c>
      <c r="AI555" s="122" t="n">
        <v>37.23</v>
      </c>
      <c r="AJ555" s="122" t="n">
        <v>37.23</v>
      </c>
      <c r="AK555" s="122" t="n">
        <v>26.42</v>
      </c>
      <c r="AL555" s="123" t="n">
        <v>46.28</v>
      </c>
      <c r="AM555" s="123" t="n">
        <v>45.74</v>
      </c>
      <c r="AN555" s="123" t="n">
        <v>38.81</v>
      </c>
      <c r="BO555" s="130" t="n">
        <v>0.551</v>
      </c>
      <c r="BP555" s="117" t="n">
        <v>-81.3333333333333</v>
      </c>
      <c r="BR555" s="131" t="n">
        <v>2.75499999999996</v>
      </c>
      <c r="BS555" s="132" t="n">
        <v>21.7999999999432</v>
      </c>
    </row>
    <row r="556" customFormat="false" ht="15" hidden="false" customHeight="false" outlineLevel="0" collapsed="false">
      <c r="E556" s="117" t="n">
        <v>82.9966878980892</v>
      </c>
      <c r="F556" s="117" t="n">
        <v>210.4</v>
      </c>
      <c r="I556" s="0"/>
      <c r="J556" s="118" t="n">
        <v>2.75999999999996</v>
      </c>
      <c r="K556" s="119" t="n">
        <v>14.3999999998549</v>
      </c>
      <c r="Q556" s="136" t="n">
        <v>64.7</v>
      </c>
      <c r="R556" s="122" t="n">
        <v>60.5</v>
      </c>
      <c r="S556" s="122" t="n">
        <v>66.1</v>
      </c>
      <c r="T556" s="122" t="n">
        <v>76.8</v>
      </c>
      <c r="U556" s="136" t="n">
        <v>66.1</v>
      </c>
      <c r="V556" s="119" t="n">
        <v>65.6</v>
      </c>
      <c r="W556" s="119" t="n">
        <v>68.6438</v>
      </c>
      <c r="AH556" s="123" t="n">
        <v>64.4</v>
      </c>
      <c r="AI556" s="122" t="n">
        <v>38.22</v>
      </c>
      <c r="AJ556" s="122" t="n">
        <v>38.22</v>
      </c>
      <c r="AK556" s="122" t="n">
        <v>27.84</v>
      </c>
      <c r="AL556" s="123" t="n">
        <v>46.72</v>
      </c>
      <c r="AM556" s="123" t="n">
        <v>46.35</v>
      </c>
      <c r="AN556" s="123" t="n">
        <v>39.67</v>
      </c>
      <c r="BO556" s="130" t="n">
        <v>0.552</v>
      </c>
      <c r="BP556" s="117" t="n">
        <v>-86</v>
      </c>
      <c r="BR556" s="131" t="n">
        <v>2.75999999999996</v>
      </c>
      <c r="BS556" s="132" t="n">
        <v>14.3999999998549</v>
      </c>
    </row>
    <row r="557" customFormat="false" ht="15" hidden="false" customHeight="false" outlineLevel="0" collapsed="false">
      <c r="E557" s="117" t="n">
        <v>83.0862420382166</v>
      </c>
      <c r="F557" s="117" t="n">
        <v>210.3</v>
      </c>
      <c r="I557" s="0"/>
      <c r="J557" s="118" t="n">
        <v>2.76499999999996</v>
      </c>
      <c r="K557" s="119" t="n">
        <v>4.60000000012681</v>
      </c>
      <c r="Q557" s="136" t="n">
        <v>64.8</v>
      </c>
      <c r="R557" s="122" t="n">
        <v>64.2</v>
      </c>
      <c r="S557" s="122" t="n">
        <v>69.1</v>
      </c>
      <c r="T557" s="122" t="n">
        <v>79</v>
      </c>
      <c r="U557" s="136" t="n">
        <v>69.1</v>
      </c>
      <c r="V557" s="119" t="n">
        <v>65.7</v>
      </c>
      <c r="W557" s="119" t="n">
        <v>71.6333</v>
      </c>
      <c r="AH557" s="123" t="n">
        <v>64.5</v>
      </c>
      <c r="AI557" s="122" t="n">
        <v>39.93</v>
      </c>
      <c r="AJ557" s="122" t="n">
        <v>39.93</v>
      </c>
      <c r="AK557" s="122" t="n">
        <v>30.35</v>
      </c>
      <c r="AL557" s="123" t="n">
        <v>47.21</v>
      </c>
      <c r="AM557" s="123" t="n">
        <v>47</v>
      </c>
      <c r="AN557" s="123" t="n">
        <v>40.57</v>
      </c>
      <c r="BO557" s="130" t="n">
        <v>0.553</v>
      </c>
      <c r="BP557" s="117" t="n">
        <v>-82</v>
      </c>
      <c r="BR557" s="131" t="n">
        <v>2.76499999999996</v>
      </c>
      <c r="BS557" s="132" t="n">
        <v>4.60000000012681</v>
      </c>
    </row>
    <row r="558" customFormat="false" ht="15" hidden="false" customHeight="false" outlineLevel="0" collapsed="false">
      <c r="E558" s="117" t="n">
        <v>83.1757961783439</v>
      </c>
      <c r="F558" s="117" t="n">
        <v>212.3</v>
      </c>
      <c r="I558" s="0"/>
      <c r="J558" s="118" t="n">
        <v>2.76999999999996</v>
      </c>
      <c r="K558" s="119" t="n">
        <v>-5.20000000007226</v>
      </c>
      <c r="Q558" s="136" t="n">
        <v>64.9</v>
      </c>
      <c r="R558" s="122" t="n">
        <v>25.1</v>
      </c>
      <c r="S558" s="122" t="n">
        <v>63.9</v>
      </c>
      <c r="T558" s="122" t="n">
        <v>115.4</v>
      </c>
      <c r="U558" s="136" t="n">
        <v>63.9</v>
      </c>
      <c r="V558" s="119" t="n">
        <v>65.8</v>
      </c>
      <c r="W558" s="119" t="n">
        <v>62.8237</v>
      </c>
      <c r="AH558" s="123" t="n">
        <v>64.6</v>
      </c>
      <c r="AI558" s="122" t="n">
        <v>42.24</v>
      </c>
      <c r="AJ558" s="122" t="n">
        <v>42.24</v>
      </c>
      <c r="AK558" s="122" t="n">
        <v>33.72</v>
      </c>
      <c r="AL558" s="123" t="n">
        <v>47.71</v>
      </c>
      <c r="AM558" s="123" t="n">
        <v>47.66</v>
      </c>
      <c r="AN558" s="123" t="n">
        <v>41.47</v>
      </c>
      <c r="BO558" s="130" t="n">
        <v>0.554</v>
      </c>
      <c r="BP558" s="117" t="n">
        <v>-70.6666666666667</v>
      </c>
      <c r="BR558" s="131" t="n">
        <v>2.76999999999996</v>
      </c>
      <c r="BS558" s="132" t="n">
        <v>-5.20000000007226</v>
      </c>
    </row>
    <row r="559" customFormat="false" ht="15" hidden="false" customHeight="false" outlineLevel="0" collapsed="false">
      <c r="E559" s="117" t="n">
        <v>83.2653503184713</v>
      </c>
      <c r="F559" s="117" t="n">
        <v>213.25</v>
      </c>
      <c r="I559" s="0"/>
      <c r="J559" s="118" t="n">
        <v>2.77499999999996</v>
      </c>
      <c r="K559" s="119" t="n">
        <v>-18.1999999997626</v>
      </c>
      <c r="Q559" s="136" t="n">
        <v>65</v>
      </c>
      <c r="R559" s="122" t="n">
        <v>29</v>
      </c>
      <c r="S559" s="122" t="n">
        <v>67.4</v>
      </c>
      <c r="T559" s="122" t="n">
        <v>122</v>
      </c>
      <c r="U559" s="136" t="n">
        <v>67.4</v>
      </c>
      <c r="V559" s="119" t="n">
        <v>65.9</v>
      </c>
      <c r="W559" s="119" t="n">
        <v>68.7686</v>
      </c>
      <c r="AH559" s="123" t="n">
        <v>64.7</v>
      </c>
      <c r="AI559" s="122" t="n">
        <v>44.92</v>
      </c>
      <c r="AJ559" s="122" t="n">
        <v>44.92</v>
      </c>
      <c r="AK559" s="122" t="n">
        <v>37.67</v>
      </c>
      <c r="AL559" s="123" t="n">
        <v>48.21</v>
      </c>
      <c r="AM559" s="123" t="n">
        <v>48.29</v>
      </c>
      <c r="AN559" s="123" t="n">
        <v>42.34</v>
      </c>
      <c r="BO559" s="130" t="n">
        <v>0.555</v>
      </c>
      <c r="BP559" s="117" t="n">
        <v>-68</v>
      </c>
      <c r="BR559" s="131" t="n">
        <v>2.77499999999996</v>
      </c>
      <c r="BS559" s="132" t="n">
        <v>-18.1999999997626</v>
      </c>
    </row>
    <row r="560" customFormat="false" ht="15" hidden="false" customHeight="false" outlineLevel="0" collapsed="false">
      <c r="E560" s="117" t="n">
        <v>83.3549044585987</v>
      </c>
      <c r="F560" s="117" t="n">
        <v>216.1</v>
      </c>
      <c r="I560" s="0"/>
      <c r="J560" s="118" t="n">
        <v>2.77999999999996</v>
      </c>
      <c r="K560" s="119" t="n">
        <v>-4.79999999999851</v>
      </c>
      <c r="Q560" s="136" t="n">
        <v>65.1</v>
      </c>
      <c r="R560" s="122" t="n">
        <v>70.8</v>
      </c>
      <c r="S560" s="122" t="n">
        <v>70.8</v>
      </c>
      <c r="T560" s="122" t="n">
        <v>78.1</v>
      </c>
      <c r="U560" s="136" t="n">
        <v>70.8</v>
      </c>
      <c r="V560" s="119" t="n">
        <v>66</v>
      </c>
      <c r="W560" s="119" t="n">
        <v>74.4471125</v>
      </c>
      <c r="AH560" s="123" t="n">
        <v>64.8</v>
      </c>
      <c r="AI560" s="122" t="n">
        <v>47.77</v>
      </c>
      <c r="AJ560" s="122" t="n">
        <v>47.77</v>
      </c>
      <c r="AK560" s="122" t="n">
        <v>41.85</v>
      </c>
      <c r="AL560" s="123" t="n">
        <v>48.68</v>
      </c>
      <c r="AM560" s="123" t="n">
        <v>48.89</v>
      </c>
      <c r="AN560" s="123" t="n">
        <v>43.14</v>
      </c>
      <c r="BO560" s="130" t="n">
        <v>0.556</v>
      </c>
      <c r="BP560" s="117" t="n">
        <v>-77.3333333333333</v>
      </c>
      <c r="BR560" s="131" t="n">
        <v>2.77999999999996</v>
      </c>
      <c r="BS560" s="132" t="n">
        <v>-4.79999999999851</v>
      </c>
    </row>
    <row r="561" customFormat="false" ht="15" hidden="false" customHeight="false" outlineLevel="0" collapsed="false">
      <c r="E561" s="117" t="n">
        <v>83.4444585987261</v>
      </c>
      <c r="F561" s="117" t="n">
        <v>217.05</v>
      </c>
      <c r="I561" s="0"/>
      <c r="J561" s="118" t="n">
        <v>2.78499999999996</v>
      </c>
      <c r="K561" s="119" t="n">
        <v>5.39999999980751</v>
      </c>
      <c r="Q561" s="136" t="n">
        <v>65.2</v>
      </c>
      <c r="R561" s="122" t="n">
        <v>75.3</v>
      </c>
      <c r="S561" s="122" t="n">
        <v>79.4</v>
      </c>
      <c r="T561" s="122" t="n">
        <v>88</v>
      </c>
      <c r="U561" s="136" t="n">
        <v>79.4</v>
      </c>
      <c r="V561" s="119" t="n">
        <v>66.1</v>
      </c>
      <c r="W561" s="119" t="n">
        <v>81.66235</v>
      </c>
      <c r="AH561" s="123" t="n">
        <v>64.9</v>
      </c>
      <c r="AI561" s="122" t="n">
        <v>50.54</v>
      </c>
      <c r="AJ561" s="122" t="n">
        <v>50.54</v>
      </c>
      <c r="AK561" s="122" t="n">
        <v>45.9</v>
      </c>
      <c r="AL561" s="123" t="n">
        <v>49.12</v>
      </c>
      <c r="AM561" s="123" t="n">
        <v>49.44</v>
      </c>
      <c r="AN561" s="123" t="n">
        <v>43.87</v>
      </c>
      <c r="BO561" s="130" t="n">
        <v>0.557</v>
      </c>
      <c r="BP561" s="117" t="n">
        <v>-74.6666666666666</v>
      </c>
      <c r="BR561" s="131" t="n">
        <v>2.78499999999996</v>
      </c>
      <c r="BS561" s="132" t="n">
        <v>5.39999999980751</v>
      </c>
    </row>
    <row r="562" customFormat="false" ht="15" hidden="false" customHeight="false" outlineLevel="0" collapsed="false">
      <c r="E562" s="117" t="n">
        <v>83.5340127388535</v>
      </c>
      <c r="F562" s="117" t="n">
        <v>219.9</v>
      </c>
      <c r="I562" s="0"/>
      <c r="J562" s="118" t="n">
        <v>2.78999999999996</v>
      </c>
      <c r="K562" s="119" t="n">
        <v>6.53333333340445</v>
      </c>
      <c r="Q562" s="136" t="n">
        <v>65.3</v>
      </c>
      <c r="R562" s="122" t="n">
        <v>77.9</v>
      </c>
      <c r="S562" s="122" t="n">
        <v>81.8</v>
      </c>
      <c r="T562" s="122" t="n">
        <v>90.2</v>
      </c>
      <c r="U562" s="136" t="n">
        <v>81.8</v>
      </c>
      <c r="V562" s="119" t="n">
        <v>66.1</v>
      </c>
      <c r="W562" s="119" t="n">
        <v>84.0693</v>
      </c>
      <c r="AH562" s="123" t="n">
        <v>65</v>
      </c>
      <c r="AI562" s="122" t="n">
        <v>52.95</v>
      </c>
      <c r="AJ562" s="122" t="n">
        <v>52.95</v>
      </c>
      <c r="AK562" s="122" t="n">
        <v>49.39</v>
      </c>
      <c r="AL562" s="123" t="n">
        <v>49.51</v>
      </c>
      <c r="AM562" s="123" t="n">
        <v>49.93</v>
      </c>
      <c r="AN562" s="123" t="n">
        <v>44.51</v>
      </c>
      <c r="BO562" s="130" t="n">
        <v>0.558</v>
      </c>
      <c r="BP562" s="117" t="n">
        <v>-68</v>
      </c>
      <c r="BR562" s="131" t="n">
        <v>2.78999999999996</v>
      </c>
      <c r="BS562" s="132" t="n">
        <v>6.53333333340445</v>
      </c>
    </row>
    <row r="563" customFormat="false" ht="15" hidden="false" customHeight="false" outlineLevel="0" collapsed="false">
      <c r="E563" s="117" t="n">
        <v>83.6241071428571</v>
      </c>
      <c r="F563" s="117" t="n">
        <v>221.8</v>
      </c>
      <c r="I563" s="0"/>
      <c r="J563" s="118" t="n">
        <v>2.79499999999996</v>
      </c>
      <c r="K563" s="119" t="n">
        <v>-8.59999999985924</v>
      </c>
      <c r="Q563" s="136" t="n">
        <v>65.4</v>
      </c>
      <c r="R563" s="122" t="n">
        <v>80.5</v>
      </c>
      <c r="S563" s="122" t="n">
        <v>84.3</v>
      </c>
      <c r="T563" s="122" t="n">
        <v>92.5</v>
      </c>
      <c r="U563" s="136" t="n">
        <v>84.3</v>
      </c>
      <c r="V563" s="119" t="n">
        <v>66.2</v>
      </c>
      <c r="W563" s="119" t="n">
        <v>86.47605</v>
      </c>
      <c r="AH563" s="123" t="n">
        <v>65.1</v>
      </c>
      <c r="AI563" s="122" t="n">
        <v>54.74</v>
      </c>
      <c r="AJ563" s="122" t="n">
        <v>54.74</v>
      </c>
      <c r="AK563" s="122" t="n">
        <v>51.96</v>
      </c>
      <c r="AL563" s="123" t="n">
        <v>49.84</v>
      </c>
      <c r="AM563" s="123" t="n">
        <v>50.37</v>
      </c>
      <c r="AN563" s="123" t="n">
        <v>45.06</v>
      </c>
      <c r="BO563" s="130" t="n">
        <v>0.559</v>
      </c>
      <c r="BP563" s="117" t="n">
        <v>-62.6666666666667</v>
      </c>
      <c r="BR563" s="131" t="n">
        <v>2.79499999999996</v>
      </c>
      <c r="BS563" s="132" t="n">
        <v>-8.59999999985924</v>
      </c>
    </row>
    <row r="564" customFormat="false" ht="15" hidden="false" customHeight="false" outlineLevel="0" collapsed="false">
      <c r="E564" s="117" t="n">
        <v>83.7157142857143</v>
      </c>
      <c r="F564" s="117" t="n">
        <v>223.7</v>
      </c>
      <c r="I564" s="0"/>
      <c r="J564" s="118" t="n">
        <v>2.79999999999996</v>
      </c>
      <c r="K564" s="119" t="n">
        <v>-1.99999999991597</v>
      </c>
      <c r="Q564" s="136" t="n">
        <v>65.5</v>
      </c>
      <c r="R564" s="122" t="n">
        <v>76.1</v>
      </c>
      <c r="S564" s="122" t="n">
        <v>76.1</v>
      </c>
      <c r="T564" s="122" t="n">
        <v>78.8</v>
      </c>
      <c r="U564" s="136" t="n">
        <v>76.1</v>
      </c>
      <c r="V564" s="119" t="n">
        <v>66.3</v>
      </c>
      <c r="W564" s="119" t="n">
        <v>77.4798625</v>
      </c>
      <c r="AH564" s="123" t="n">
        <v>65.2</v>
      </c>
      <c r="AI564" s="122" t="n">
        <v>55.93</v>
      </c>
      <c r="AJ564" s="122" t="n">
        <v>55.93</v>
      </c>
      <c r="AK564" s="122" t="n">
        <v>53.62</v>
      </c>
      <c r="AL564" s="123" t="n">
        <v>50.11</v>
      </c>
      <c r="AM564" s="123" t="n">
        <v>50.74</v>
      </c>
      <c r="AN564" s="123" t="n">
        <v>45.52</v>
      </c>
      <c r="BO564" s="130" t="n">
        <v>0.56</v>
      </c>
      <c r="BP564" s="117" t="n">
        <v>-60.6666666666666</v>
      </c>
      <c r="BR564" s="131" t="n">
        <v>2.79999999999996</v>
      </c>
      <c r="BS564" s="132" t="n">
        <v>-1.99999999991597</v>
      </c>
    </row>
    <row r="565" customFormat="false" ht="15" hidden="false" customHeight="false" outlineLevel="0" collapsed="false">
      <c r="E565" s="117" t="n">
        <v>83.8073214285714</v>
      </c>
      <c r="F565" s="117" t="n">
        <v>225.6</v>
      </c>
      <c r="I565" s="0"/>
      <c r="J565" s="118" t="n">
        <v>2.80499999999996</v>
      </c>
      <c r="K565" s="119" t="n">
        <v>-8.03999999998048</v>
      </c>
      <c r="Q565" s="136" t="n">
        <v>65.6</v>
      </c>
      <c r="R565" s="122" t="n">
        <v>74.9</v>
      </c>
      <c r="S565" s="122" t="n">
        <v>76.3</v>
      </c>
      <c r="T565" s="122" t="n">
        <v>82.1</v>
      </c>
      <c r="U565" s="136" t="n">
        <v>76.3</v>
      </c>
      <c r="V565" s="119" t="n">
        <v>66.4</v>
      </c>
      <c r="W565" s="119" t="n">
        <v>78.51135</v>
      </c>
      <c r="AH565" s="123" t="n">
        <v>65.3</v>
      </c>
      <c r="AI565" s="122" t="n">
        <v>56.9</v>
      </c>
      <c r="AJ565" s="122" t="n">
        <v>56.9</v>
      </c>
      <c r="AK565" s="122" t="n">
        <v>54.94</v>
      </c>
      <c r="AL565" s="123" t="n">
        <v>50.33</v>
      </c>
      <c r="AM565" s="123" t="n">
        <v>51.05</v>
      </c>
      <c r="AN565" s="123" t="n">
        <v>45.88</v>
      </c>
      <c r="BO565" s="130" t="n">
        <v>0.561</v>
      </c>
      <c r="BP565" s="117" t="n">
        <v>-65.3333333333333</v>
      </c>
      <c r="BR565" s="131" t="n">
        <v>2.80499999999996</v>
      </c>
      <c r="BS565" s="132" t="n">
        <v>-8.03999999998048</v>
      </c>
    </row>
    <row r="566" customFormat="false" ht="15" hidden="false" customHeight="false" outlineLevel="0" collapsed="false">
      <c r="E566" s="117" t="n">
        <v>83.8989285714286</v>
      </c>
      <c r="F566" s="117" t="n">
        <v>224.08</v>
      </c>
      <c r="I566" s="0"/>
      <c r="J566" s="118" t="n">
        <v>2.80999999999996</v>
      </c>
      <c r="K566" s="119" t="n">
        <v>-32.3999999997066</v>
      </c>
      <c r="Q566" s="136" t="n">
        <v>65.7</v>
      </c>
      <c r="R566" s="122" t="n">
        <v>72.2</v>
      </c>
      <c r="S566" s="122" t="n">
        <v>76.4</v>
      </c>
      <c r="T566" s="122" t="n">
        <v>85.4</v>
      </c>
      <c r="U566" s="136" t="n">
        <v>76.4</v>
      </c>
      <c r="V566" s="119" t="n">
        <v>66.5</v>
      </c>
      <c r="W566" s="119" t="n">
        <v>78.75855</v>
      </c>
      <c r="AH566" s="123" t="n">
        <v>65.4</v>
      </c>
      <c r="AI566" s="122" t="n">
        <v>58.2</v>
      </c>
      <c r="AJ566" s="122" t="n">
        <v>58.2</v>
      </c>
      <c r="AK566" s="122" t="n">
        <v>56.77</v>
      </c>
      <c r="AL566" s="123" t="n">
        <v>50.49</v>
      </c>
      <c r="AM566" s="123" t="n">
        <v>51.3</v>
      </c>
      <c r="AN566" s="123" t="n">
        <v>46.15</v>
      </c>
      <c r="BO566" s="130" t="n">
        <v>0.562</v>
      </c>
      <c r="BP566" s="117" t="n">
        <v>-60.6666666666666</v>
      </c>
      <c r="BR566" s="131" t="n">
        <v>2.80999999999996</v>
      </c>
      <c r="BS566" s="132" t="n">
        <v>-32.3999999997066</v>
      </c>
    </row>
    <row r="567" customFormat="false" ht="15" hidden="false" customHeight="false" outlineLevel="0" collapsed="false">
      <c r="E567" s="117" t="n">
        <v>83.9905357142857</v>
      </c>
      <c r="F567" s="117" t="n">
        <v>222.56</v>
      </c>
      <c r="I567" s="0"/>
      <c r="J567" s="118" t="n">
        <v>2.81499999999996</v>
      </c>
      <c r="K567" s="119" t="n">
        <v>-39.7999999993795</v>
      </c>
      <c r="Q567" s="136" t="n">
        <v>65.8</v>
      </c>
      <c r="R567" s="122" t="n">
        <v>55.7</v>
      </c>
      <c r="S567" s="122" t="n">
        <v>71.3</v>
      </c>
      <c r="T567" s="122" t="n">
        <v>88.6</v>
      </c>
      <c r="U567" s="136" t="n">
        <v>71.3</v>
      </c>
      <c r="V567" s="119" t="n">
        <v>66.6</v>
      </c>
      <c r="W567" s="119" t="n">
        <v>72.15185</v>
      </c>
      <c r="AH567" s="123" t="n">
        <v>65.5</v>
      </c>
      <c r="AI567" s="122" t="n">
        <v>60.06</v>
      </c>
      <c r="AJ567" s="122" t="n">
        <v>60.06</v>
      </c>
      <c r="AK567" s="122" t="n">
        <v>59.41</v>
      </c>
      <c r="AL567" s="123" t="n">
        <v>50.6</v>
      </c>
      <c r="AM567" s="123" t="n">
        <v>51.48</v>
      </c>
      <c r="AN567" s="123" t="n">
        <v>46.31</v>
      </c>
      <c r="BO567" s="130" t="n">
        <v>0.563</v>
      </c>
      <c r="BP567" s="117" t="n">
        <v>-62.6666666666667</v>
      </c>
      <c r="BR567" s="131" t="n">
        <v>2.81499999999996</v>
      </c>
      <c r="BS567" s="132" t="n">
        <v>-39.7999999993795</v>
      </c>
    </row>
    <row r="568" customFormat="false" ht="15" hidden="false" customHeight="false" outlineLevel="0" collapsed="false">
      <c r="E568" s="117" t="n">
        <v>84.0821428571429</v>
      </c>
      <c r="F568" s="117" t="n">
        <v>220.28</v>
      </c>
      <c r="I568" s="0"/>
      <c r="J568" s="118" t="n">
        <v>2.81999999999996</v>
      </c>
      <c r="K568" s="119" t="n">
        <v>-43.1999999999985</v>
      </c>
      <c r="Q568" s="136" t="n">
        <v>65.9</v>
      </c>
      <c r="R568" s="122" t="n">
        <v>56.5</v>
      </c>
      <c r="S568" s="122" t="n">
        <v>73</v>
      </c>
      <c r="T568" s="122" t="n">
        <v>91.9</v>
      </c>
      <c r="U568" s="136" t="n">
        <v>73</v>
      </c>
      <c r="V568" s="119" t="n">
        <v>66.7</v>
      </c>
      <c r="W568" s="119" t="n">
        <v>74.20105</v>
      </c>
      <c r="AH568" s="123" t="n">
        <v>65.6</v>
      </c>
      <c r="AI568" s="122" t="n">
        <v>62.09</v>
      </c>
      <c r="AJ568" s="122" t="n">
        <v>62.31</v>
      </c>
      <c r="AK568" s="122" t="n">
        <v>62.09</v>
      </c>
      <c r="AL568" s="123" t="n">
        <v>50.66</v>
      </c>
      <c r="AM568" s="123" t="n">
        <v>51.59</v>
      </c>
      <c r="AN568" s="123" t="n">
        <v>46.37</v>
      </c>
      <c r="BO568" s="130" t="n">
        <v>0.564</v>
      </c>
      <c r="BP568" s="117" t="n">
        <v>-52</v>
      </c>
      <c r="BR568" s="131" t="n">
        <v>2.81999999999996</v>
      </c>
      <c r="BS568" s="132" t="n">
        <v>-43.1999999999985</v>
      </c>
    </row>
    <row r="569" customFormat="false" ht="15" hidden="false" customHeight="false" outlineLevel="0" collapsed="false">
      <c r="E569" s="117" t="n">
        <v>84.1375892857143</v>
      </c>
      <c r="F569" s="117" t="n">
        <v>216</v>
      </c>
      <c r="I569" s="0"/>
      <c r="J569" s="118" t="n">
        <v>2.82499999999996</v>
      </c>
      <c r="K569" s="119" t="n">
        <v>-17.00000000012</v>
      </c>
      <c r="Q569" s="136" t="n">
        <v>66</v>
      </c>
      <c r="R569" s="122" t="n">
        <v>57.4</v>
      </c>
      <c r="S569" s="122" t="n">
        <v>74.7</v>
      </c>
      <c r="T569" s="122" t="n">
        <v>95.1</v>
      </c>
      <c r="U569" s="136" t="n">
        <v>74.7</v>
      </c>
      <c r="V569" s="119" t="n">
        <v>66.8</v>
      </c>
      <c r="W569" s="119" t="n">
        <v>76.25035</v>
      </c>
      <c r="AH569" s="123" t="n">
        <v>65.7</v>
      </c>
      <c r="AI569" s="122" t="n">
        <v>63.5</v>
      </c>
      <c r="AJ569" s="122" t="n">
        <v>64.28</v>
      </c>
      <c r="AK569" s="122" t="n">
        <v>63.5</v>
      </c>
      <c r="AL569" s="123" t="n">
        <v>50.67</v>
      </c>
      <c r="AM569" s="123" t="n">
        <v>51.63</v>
      </c>
      <c r="AN569" s="123" t="n">
        <v>46.33</v>
      </c>
      <c r="BO569" s="130" t="n">
        <v>0.565</v>
      </c>
      <c r="BP569" s="117" t="n">
        <v>-48.6666666666667</v>
      </c>
      <c r="BR569" s="131" t="n">
        <v>2.82499999999996</v>
      </c>
      <c r="BS569" s="132" t="n">
        <v>-17.00000000012</v>
      </c>
    </row>
    <row r="570" customFormat="false" ht="15" hidden="false" customHeight="false" outlineLevel="0" collapsed="false">
      <c r="E570" s="117" t="n">
        <v>84.1930357142857</v>
      </c>
      <c r="F570" s="117" t="n">
        <v>211.82</v>
      </c>
      <c r="I570" s="0"/>
      <c r="J570" s="118" t="n">
        <v>2.82999999999996</v>
      </c>
      <c r="K570" s="119" t="n">
        <v>-12.4000000001513</v>
      </c>
      <c r="Q570" s="136" t="n">
        <v>66.1</v>
      </c>
      <c r="R570" s="122" t="n">
        <v>40.9</v>
      </c>
      <c r="S570" s="122" t="n">
        <v>66</v>
      </c>
      <c r="T570" s="122" t="n">
        <v>98.4</v>
      </c>
      <c r="U570" s="136" t="n">
        <v>66</v>
      </c>
      <c r="V570" s="119" t="n">
        <v>66.9</v>
      </c>
      <c r="W570" s="119" t="n">
        <v>69.6394</v>
      </c>
      <c r="AH570" s="123" t="n">
        <v>65.8</v>
      </c>
      <c r="AI570" s="122" t="n">
        <v>63.65</v>
      </c>
      <c r="AJ570" s="122" t="n">
        <v>64.38</v>
      </c>
      <c r="AK570" s="122" t="n">
        <v>63.65</v>
      </c>
      <c r="AL570" s="123" t="n">
        <v>50.65</v>
      </c>
      <c r="AM570" s="123" t="n">
        <v>51.6</v>
      </c>
      <c r="AN570" s="123" t="n">
        <v>46.18</v>
      </c>
      <c r="BO570" s="130" t="n">
        <v>0.566</v>
      </c>
      <c r="BP570" s="117" t="n">
        <v>-42</v>
      </c>
      <c r="BR570" s="131" t="n">
        <v>2.82999999999996</v>
      </c>
      <c r="BS570" s="132" t="n">
        <v>-12.4000000001513</v>
      </c>
    </row>
    <row r="571" customFormat="false" ht="15" hidden="false" customHeight="false" outlineLevel="0" collapsed="false">
      <c r="E571" s="117" t="n">
        <v>84.2484821428571</v>
      </c>
      <c r="F571" s="117" t="n">
        <v>207.64</v>
      </c>
      <c r="I571" s="0"/>
      <c r="J571" s="118" t="n">
        <v>2.83499999999996</v>
      </c>
      <c r="K571" s="119" t="n">
        <v>-4.0000000000061</v>
      </c>
      <c r="Q571" s="136" t="n">
        <v>66.2</v>
      </c>
      <c r="R571" s="122"/>
      <c r="S571" s="122"/>
      <c r="T571" s="122"/>
      <c r="U571" s="136" t="n">
        <v>48</v>
      </c>
      <c r="V571" s="119" t="n">
        <v>67</v>
      </c>
      <c r="W571" s="119" t="n">
        <v>32</v>
      </c>
      <c r="AH571" s="123" t="n">
        <v>65.9</v>
      </c>
      <c r="AI571" s="122" t="n">
        <v>62.54</v>
      </c>
      <c r="AJ571" s="122" t="n">
        <v>62.56</v>
      </c>
      <c r="AK571" s="122" t="n">
        <v>62.54</v>
      </c>
      <c r="AL571" s="123" t="n">
        <v>50.57</v>
      </c>
      <c r="AM571" s="123" t="n">
        <v>51.49</v>
      </c>
      <c r="AN571" s="123" t="n">
        <v>45.92</v>
      </c>
      <c r="BO571" s="130" t="n">
        <v>0.567</v>
      </c>
      <c r="BP571" s="117" t="n">
        <v>-47.3333333333333</v>
      </c>
      <c r="BR571" s="131" t="n">
        <v>2.83499999999996</v>
      </c>
      <c r="BS571" s="132" t="n">
        <v>-4.0000000000061</v>
      </c>
    </row>
    <row r="572" customFormat="false" ht="15" hidden="false" customHeight="false" outlineLevel="0" collapsed="false">
      <c r="E572" s="117" t="n">
        <v>84.3039285714286</v>
      </c>
      <c r="F572" s="117" t="n">
        <v>202.22</v>
      </c>
      <c r="I572" s="0"/>
      <c r="J572" s="118" t="n">
        <v>2.83999999999996</v>
      </c>
      <c r="K572" s="119" t="n">
        <v>-5.60000000004429</v>
      </c>
      <c r="Q572" s="136" t="n">
        <v>66.3</v>
      </c>
      <c r="R572" s="122"/>
      <c r="S572" s="122"/>
      <c r="T572" s="122"/>
      <c r="U572" s="136" t="n">
        <v>48</v>
      </c>
      <c r="V572" s="119" t="n">
        <v>67.1</v>
      </c>
      <c r="W572" s="119" t="n">
        <v>33</v>
      </c>
      <c r="AH572" s="123" t="n">
        <v>66</v>
      </c>
      <c r="AI572" s="122" t="n">
        <v>60.43</v>
      </c>
      <c r="AJ572" s="122" t="n">
        <v>60.43</v>
      </c>
      <c r="AK572" s="122" t="n">
        <v>59.26</v>
      </c>
      <c r="AL572" s="123" t="n">
        <v>50.46</v>
      </c>
      <c r="AM572" s="123" t="n">
        <v>51.31</v>
      </c>
      <c r="AN572" s="123" t="n">
        <v>45.55</v>
      </c>
      <c r="BO572" s="130" t="n">
        <v>0.568</v>
      </c>
      <c r="BP572" s="117" t="n">
        <v>-51.3333333333333</v>
      </c>
      <c r="BR572" s="131" t="n">
        <v>2.83999999999996</v>
      </c>
      <c r="BS572" s="132" t="n">
        <v>-5.60000000004429</v>
      </c>
    </row>
    <row r="573" customFormat="false" ht="15" hidden="false" customHeight="false" outlineLevel="0" collapsed="false">
      <c r="E573" s="117" t="n">
        <v>84.359375</v>
      </c>
      <c r="F573" s="117" t="n">
        <v>189.7</v>
      </c>
      <c r="I573" s="0"/>
      <c r="J573" s="118" t="n">
        <v>2.84499999999996</v>
      </c>
      <c r="K573" s="119" t="n">
        <v>-22.5999999998594</v>
      </c>
      <c r="Q573" s="136" t="n">
        <v>66.4</v>
      </c>
      <c r="R573" s="122" t="n">
        <v>42</v>
      </c>
      <c r="S573" s="122" t="n">
        <v>67.8</v>
      </c>
      <c r="T573" s="122" t="n">
        <v>100.8</v>
      </c>
      <c r="U573" s="136" t="n">
        <v>67.8</v>
      </c>
      <c r="V573" s="119" t="n">
        <v>67.1</v>
      </c>
      <c r="W573" s="119" t="n">
        <v>71.4321</v>
      </c>
      <c r="AH573" s="123" t="n">
        <v>66.1</v>
      </c>
      <c r="AI573" s="122" t="n">
        <v>57.63</v>
      </c>
      <c r="AJ573" s="122" t="n">
        <v>57.63</v>
      </c>
      <c r="AK573" s="122" t="n">
        <v>54.93</v>
      </c>
      <c r="AL573" s="123" t="n">
        <v>50.31</v>
      </c>
      <c r="AM573" s="123" t="n">
        <v>51.05</v>
      </c>
      <c r="AN573" s="123" t="n">
        <v>45.07</v>
      </c>
      <c r="BO573" s="130" t="n">
        <v>0.569</v>
      </c>
      <c r="BP573" s="117" t="n">
        <v>-49.3333333333334</v>
      </c>
      <c r="BR573" s="131" t="n">
        <v>2.84499999999996</v>
      </c>
      <c r="BS573" s="132" t="n">
        <v>-22.5999999998594</v>
      </c>
    </row>
    <row r="574" customFormat="false" ht="15" hidden="false" customHeight="false" outlineLevel="0" collapsed="false">
      <c r="E574" s="117" t="n">
        <v>84.4148214285714</v>
      </c>
      <c r="F574" s="117" t="n">
        <v>184.64</v>
      </c>
      <c r="I574" s="0"/>
      <c r="J574" s="118" t="n">
        <v>2.84999999999996</v>
      </c>
      <c r="K574" s="119" t="n">
        <v>-17.2000000002766</v>
      </c>
      <c r="Q574" s="136" t="n">
        <v>66.5</v>
      </c>
      <c r="R574" s="122" t="n">
        <v>43.5</v>
      </c>
      <c r="S574" s="122" t="n">
        <v>70.3</v>
      </c>
      <c r="T574" s="122" t="n">
        <v>104.7</v>
      </c>
      <c r="U574" s="136" t="n">
        <v>70.3</v>
      </c>
      <c r="V574" s="119" t="n">
        <v>67.2</v>
      </c>
      <c r="W574" s="119" t="n">
        <v>74.08235</v>
      </c>
      <c r="AH574" s="123" t="n">
        <v>66.2</v>
      </c>
      <c r="AI574" s="122" t="n">
        <v>54.44</v>
      </c>
      <c r="AJ574" s="122" t="n">
        <v>54.44</v>
      </c>
      <c r="AK574" s="122" t="n">
        <v>50.01</v>
      </c>
      <c r="AL574" s="123" t="n">
        <v>50.12</v>
      </c>
      <c r="AM574" s="123" t="n">
        <v>50.74</v>
      </c>
      <c r="AN574" s="123" t="n">
        <v>44.5</v>
      </c>
      <c r="BO574" s="130" t="n">
        <v>0.57</v>
      </c>
      <c r="BP574" s="117" t="n">
        <v>-45.3333333333333</v>
      </c>
      <c r="BR574" s="131" t="n">
        <v>2.84999999999996</v>
      </c>
      <c r="BS574" s="132" t="n">
        <v>-17.2000000002766</v>
      </c>
    </row>
    <row r="575" customFormat="false" ht="15" hidden="false" customHeight="false" outlineLevel="0" collapsed="false">
      <c r="E575" s="117" t="n">
        <v>84.4702678571429</v>
      </c>
      <c r="F575" s="117" t="n">
        <v>181.6</v>
      </c>
      <c r="I575" s="0"/>
      <c r="J575" s="118" t="n">
        <v>2.85499999999996</v>
      </c>
      <c r="K575" s="119" t="n">
        <v>-29.3999999999984</v>
      </c>
      <c r="Q575" s="136" t="n">
        <v>66.6</v>
      </c>
      <c r="R575" s="122" t="n">
        <v>44.9</v>
      </c>
      <c r="S575" s="122" t="n">
        <v>72.8</v>
      </c>
      <c r="T575" s="122" t="n">
        <v>108.5</v>
      </c>
      <c r="U575" s="136" t="n">
        <v>72.8</v>
      </c>
      <c r="V575" s="119" t="n">
        <v>67.3</v>
      </c>
      <c r="W575" s="119" t="n">
        <v>76.73255</v>
      </c>
      <c r="AH575" s="123" t="n">
        <v>66.3</v>
      </c>
      <c r="AI575" s="122" t="n">
        <v>51.25</v>
      </c>
      <c r="AJ575" s="122" t="n">
        <v>51.25</v>
      </c>
      <c r="AK575" s="122" t="n">
        <v>45.1</v>
      </c>
      <c r="AL575" s="123" t="n">
        <v>49.91</v>
      </c>
      <c r="AM575" s="123" t="n">
        <v>50.36</v>
      </c>
      <c r="AN575" s="123" t="n">
        <v>43.86</v>
      </c>
      <c r="BO575" s="130" t="n">
        <v>0.571</v>
      </c>
      <c r="BP575" s="117" t="n">
        <v>-44</v>
      </c>
      <c r="BR575" s="131" t="n">
        <v>2.85499999999996</v>
      </c>
      <c r="BS575" s="132" t="n">
        <v>-29.3999999999984</v>
      </c>
    </row>
    <row r="576" customFormat="false" ht="15" hidden="false" customHeight="false" outlineLevel="0" collapsed="false">
      <c r="E576" s="117" t="n">
        <v>84.5257142857143</v>
      </c>
      <c r="F576" s="117" t="n">
        <v>181.6</v>
      </c>
      <c r="I576" s="0"/>
      <c r="J576" s="118" t="n">
        <v>2.85999999999996</v>
      </c>
      <c r="K576" s="119" t="n">
        <v>-26.4000000003708</v>
      </c>
      <c r="Q576" s="136" t="n">
        <v>66.7</v>
      </c>
      <c r="R576" s="122" t="n">
        <v>42.9</v>
      </c>
      <c r="S576" s="122" t="n">
        <v>69.5</v>
      </c>
      <c r="T576" s="122" t="n">
        <v>103.6</v>
      </c>
      <c r="U576" s="136" t="n">
        <v>69.5</v>
      </c>
      <c r="V576" s="119" t="n">
        <v>67.4</v>
      </c>
      <c r="W576" s="119" t="n">
        <v>73.25015</v>
      </c>
      <c r="AH576" s="123" t="n">
        <v>66.4</v>
      </c>
      <c r="AI576" s="122" t="n">
        <v>48.66</v>
      </c>
      <c r="AJ576" s="122" t="n">
        <v>48.66</v>
      </c>
      <c r="AK576" s="122" t="n">
        <v>41.1</v>
      </c>
      <c r="AL576" s="123" t="n">
        <v>49.68</v>
      </c>
      <c r="AM576" s="123" t="n">
        <v>49.95</v>
      </c>
      <c r="AN576" s="123" t="n">
        <v>43.16</v>
      </c>
      <c r="BO576" s="130" t="n">
        <v>0.572</v>
      </c>
      <c r="BP576" s="117" t="n">
        <v>-24</v>
      </c>
      <c r="BR576" s="131" t="n">
        <v>2.85999999999996</v>
      </c>
      <c r="BS576" s="132" t="n">
        <v>-26.4000000003708</v>
      </c>
    </row>
    <row r="577" customFormat="false" ht="15" hidden="false" customHeight="false" outlineLevel="0" collapsed="false">
      <c r="E577" s="117" t="n">
        <v>84.5811607142857</v>
      </c>
      <c r="F577" s="117" t="n">
        <v>185.4</v>
      </c>
      <c r="I577" s="0"/>
      <c r="J577" s="118" t="n">
        <v>2.86499999999996</v>
      </c>
      <c r="K577" s="119" t="n">
        <v>-7.80000000010727</v>
      </c>
      <c r="Q577" s="136" t="n">
        <v>66.8</v>
      </c>
      <c r="R577" s="122" t="n">
        <v>40.6</v>
      </c>
      <c r="S577" s="122" t="n">
        <v>65.8</v>
      </c>
      <c r="T577" s="122" t="n">
        <v>98.3</v>
      </c>
      <c r="U577" s="136" t="n">
        <v>65.8</v>
      </c>
      <c r="V577" s="119" t="n">
        <v>67.5</v>
      </c>
      <c r="W577" s="119" t="n">
        <v>69.45155</v>
      </c>
      <c r="AH577" s="123" t="n">
        <v>66.5</v>
      </c>
      <c r="AI577" s="122" t="n">
        <v>47.23</v>
      </c>
      <c r="AJ577" s="122" t="n">
        <v>47.23</v>
      </c>
      <c r="AK577" s="122" t="n">
        <v>38.86</v>
      </c>
      <c r="AL577" s="123" t="n">
        <v>49.44</v>
      </c>
      <c r="AM577" s="123" t="n">
        <v>49.51</v>
      </c>
      <c r="AN577" s="123" t="n">
        <v>42.44</v>
      </c>
      <c r="BO577" s="130" t="n">
        <v>0.573</v>
      </c>
      <c r="BP577" s="117" t="n">
        <v>-28</v>
      </c>
      <c r="BR577" s="131" t="n">
        <v>2.86499999999996</v>
      </c>
      <c r="BS577" s="132" t="n">
        <v>-7.80000000010727</v>
      </c>
    </row>
    <row r="578" customFormat="false" ht="15" hidden="false" customHeight="false" outlineLevel="0" collapsed="false">
      <c r="E578" s="117" t="n">
        <v>84.6366071428571</v>
      </c>
      <c r="F578" s="117" t="n">
        <v>194.333</v>
      </c>
      <c r="I578" s="0"/>
      <c r="J578" s="118" t="n">
        <v>2.86999999999996</v>
      </c>
      <c r="K578" s="119" t="n">
        <v>-5.4666666666132</v>
      </c>
      <c r="Q578" s="136" t="n">
        <v>66.9</v>
      </c>
      <c r="R578" s="122"/>
      <c r="S578" s="122"/>
      <c r="T578" s="122"/>
      <c r="U578" s="136" t="n">
        <v>45</v>
      </c>
      <c r="V578" s="119" t="n">
        <v>67.6</v>
      </c>
      <c r="W578" s="119" t="n">
        <v>33</v>
      </c>
      <c r="AH578" s="123" t="n">
        <v>66.6</v>
      </c>
      <c r="AI578" s="122" t="n">
        <v>46.8</v>
      </c>
      <c r="AJ578" s="122" t="n">
        <v>46.8</v>
      </c>
      <c r="AK578" s="122" t="n">
        <v>38.12</v>
      </c>
      <c r="AL578" s="123" t="n">
        <v>49.2</v>
      </c>
      <c r="AM578" s="123" t="n">
        <v>49.08</v>
      </c>
      <c r="AN578" s="123" t="n">
        <v>41.72</v>
      </c>
      <c r="BO578" s="130" t="n">
        <v>0.574</v>
      </c>
      <c r="BP578" s="117" t="n">
        <v>-33.3333333333333</v>
      </c>
      <c r="BR578" s="131" t="n">
        <v>2.86999999999996</v>
      </c>
      <c r="BS578" s="132" t="n">
        <v>-5.4666666666132</v>
      </c>
    </row>
    <row r="579" customFormat="false" ht="15" hidden="false" customHeight="false" outlineLevel="0" collapsed="false">
      <c r="E579" s="117" t="n">
        <v>84.6920535714286</v>
      </c>
      <c r="F579" s="117" t="n">
        <v>204.5</v>
      </c>
      <c r="I579" s="0"/>
      <c r="J579" s="118" t="n">
        <v>2.87499999999996</v>
      </c>
      <c r="K579" s="119" t="n">
        <v>-14.9999999995451</v>
      </c>
      <c r="Q579" s="136" t="n">
        <v>67</v>
      </c>
      <c r="R579" s="122" t="n">
        <v>46.8</v>
      </c>
      <c r="S579" s="122" t="n">
        <v>62.6</v>
      </c>
      <c r="T579" s="122" t="n">
        <v>80.6</v>
      </c>
      <c r="U579" s="136" t="n">
        <v>62.6</v>
      </c>
      <c r="V579" s="119" t="n">
        <v>67.7</v>
      </c>
      <c r="W579" s="119" t="n">
        <v>63.6931</v>
      </c>
      <c r="AH579" s="123" t="n">
        <v>66.7</v>
      </c>
      <c r="AI579" s="122" t="n">
        <v>46.49</v>
      </c>
      <c r="AJ579" s="122" t="n">
        <v>46.49</v>
      </c>
      <c r="AK579" s="122" t="n">
        <v>37.57</v>
      </c>
      <c r="AL579" s="123" t="n">
        <v>48.98</v>
      </c>
      <c r="AM579" s="123" t="n">
        <v>48.66</v>
      </c>
      <c r="AN579" s="123" t="n">
        <v>41.04</v>
      </c>
      <c r="BO579" s="130" t="n">
        <v>0.575</v>
      </c>
      <c r="BP579" s="117" t="n">
        <v>-10.6666666666667</v>
      </c>
      <c r="BR579" s="131" t="n">
        <v>2.87499999999996</v>
      </c>
      <c r="BS579" s="132" t="n">
        <v>-14.9999999995451</v>
      </c>
    </row>
    <row r="580" customFormat="false" ht="15" hidden="false" customHeight="false" outlineLevel="0" collapsed="false">
      <c r="E580" s="117" t="n">
        <v>84.7475</v>
      </c>
      <c r="F580" s="117" t="n">
        <v>212.2</v>
      </c>
      <c r="I580" s="0"/>
      <c r="J580" s="118" t="n">
        <v>2.87999999999996</v>
      </c>
      <c r="K580" s="119" t="n">
        <v>-6.39999999990465</v>
      </c>
      <c r="Q580" s="136" t="n">
        <v>67.1</v>
      </c>
      <c r="R580" s="122" t="n">
        <v>47.6</v>
      </c>
      <c r="S580" s="122" t="n">
        <v>62.9</v>
      </c>
      <c r="T580" s="122" t="n">
        <v>78.7</v>
      </c>
      <c r="U580" s="136" t="n">
        <v>62.9</v>
      </c>
      <c r="V580" s="119" t="n">
        <v>67.8</v>
      </c>
      <c r="W580" s="119" t="n">
        <v>63.1422</v>
      </c>
      <c r="AH580" s="123" t="n">
        <v>66.8</v>
      </c>
      <c r="AI580" s="122" t="n">
        <v>45.41</v>
      </c>
      <c r="AJ580" s="122" t="n">
        <v>45.41</v>
      </c>
      <c r="AK580" s="122" t="n">
        <v>35.89</v>
      </c>
      <c r="AL580" s="123" t="n">
        <v>48.8</v>
      </c>
      <c r="AM580" s="123" t="n">
        <v>48.29</v>
      </c>
      <c r="AN580" s="123" t="n">
        <v>40.43</v>
      </c>
      <c r="BO580" s="130" t="n">
        <v>0.576</v>
      </c>
      <c r="BP580" s="117" t="n">
        <v>-15.3333333333333</v>
      </c>
      <c r="BR580" s="131" t="n">
        <v>2.87999999999996</v>
      </c>
      <c r="BS580" s="132" t="n">
        <v>-6.39999999990465</v>
      </c>
    </row>
    <row r="581" customFormat="false" ht="15" hidden="false" customHeight="false" outlineLevel="0" collapsed="false">
      <c r="E581" s="117" t="n">
        <v>84.8029464285714</v>
      </c>
      <c r="F581" s="117" t="n">
        <v>217.9</v>
      </c>
      <c r="I581" s="0"/>
      <c r="J581" s="118" t="n">
        <v>2.88499999999996</v>
      </c>
      <c r="K581" s="119" t="n">
        <v>-32.9999999997952</v>
      </c>
      <c r="Q581" s="136" t="n">
        <v>67.2</v>
      </c>
      <c r="R581" s="122" t="n">
        <v>48.3</v>
      </c>
      <c r="S581" s="122" t="n">
        <v>64.2</v>
      </c>
      <c r="T581" s="122" t="n">
        <v>80.5</v>
      </c>
      <c r="U581" s="136" t="n">
        <v>64.2</v>
      </c>
      <c r="V581" s="119" t="n">
        <v>67.9</v>
      </c>
      <c r="W581" s="119" t="n">
        <v>64.4321</v>
      </c>
      <c r="AH581" s="123" t="n">
        <v>66.9</v>
      </c>
      <c r="AI581" s="122" t="n">
        <v>43.31</v>
      </c>
      <c r="AJ581" s="122" t="n">
        <v>43.31</v>
      </c>
      <c r="AK581" s="122" t="n">
        <v>32.68</v>
      </c>
      <c r="AL581" s="123" t="n">
        <v>48.65</v>
      </c>
      <c r="AM581" s="123" t="n">
        <v>47.98</v>
      </c>
      <c r="AN581" s="123" t="n">
        <v>39.92</v>
      </c>
      <c r="BO581" s="130" t="n">
        <v>0.577</v>
      </c>
      <c r="BP581" s="117" t="n">
        <v>-16.6666666666667</v>
      </c>
      <c r="BR581" s="131" t="n">
        <v>2.88499999999996</v>
      </c>
      <c r="BS581" s="132" t="n">
        <v>-32.9999999997952</v>
      </c>
    </row>
    <row r="582" customFormat="false" ht="15" hidden="false" customHeight="false" outlineLevel="0" collapsed="false">
      <c r="E582" s="117" t="n">
        <v>84.8583928571429</v>
      </c>
      <c r="F582" s="117" t="n">
        <v>221.7</v>
      </c>
      <c r="I582" s="0"/>
      <c r="J582" s="118" t="n">
        <v>2.88999999999996</v>
      </c>
      <c r="K582" s="119" t="n">
        <v>-40.0000000000456</v>
      </c>
      <c r="Q582" s="136" t="n">
        <v>67.3</v>
      </c>
      <c r="R582" s="122" t="n">
        <v>49.1</v>
      </c>
      <c r="S582" s="122" t="n">
        <v>65.4</v>
      </c>
      <c r="T582" s="122" t="n">
        <v>82.3</v>
      </c>
      <c r="U582" s="136" t="n">
        <v>65.4</v>
      </c>
      <c r="V582" s="119" t="n">
        <v>68</v>
      </c>
      <c r="W582" s="119" t="n">
        <v>65.72215</v>
      </c>
      <c r="AH582" s="123" t="n">
        <v>67</v>
      </c>
      <c r="AI582" s="122" t="n">
        <v>40.71</v>
      </c>
      <c r="AJ582" s="122" t="n">
        <v>40.71</v>
      </c>
      <c r="AK582" s="122" t="n">
        <v>28.75</v>
      </c>
      <c r="AL582" s="123" t="n">
        <v>48.55</v>
      </c>
      <c r="AM582" s="123" t="n">
        <v>47.75</v>
      </c>
      <c r="AN582" s="123" t="n">
        <v>39.53</v>
      </c>
      <c r="BO582" s="130" t="n">
        <v>0.578</v>
      </c>
      <c r="BP582" s="117" t="n">
        <v>-18</v>
      </c>
      <c r="BR582" s="131" t="n">
        <v>2.88999999999996</v>
      </c>
      <c r="BS582" s="132" t="n">
        <v>-40.0000000000456</v>
      </c>
    </row>
    <row r="583" customFormat="false" ht="15" hidden="false" customHeight="false" outlineLevel="0" collapsed="false">
      <c r="E583" s="117" t="n">
        <v>84.9138392857143</v>
      </c>
      <c r="F583" s="117" t="n">
        <v>223.6</v>
      </c>
      <c r="I583" s="0"/>
      <c r="J583" s="118" t="n">
        <v>2.89499999999996</v>
      </c>
      <c r="K583" s="119" t="n">
        <v>-22.6000000000458</v>
      </c>
      <c r="Q583" s="136" t="n">
        <v>67.4</v>
      </c>
      <c r="R583" s="122" t="n">
        <v>49.9</v>
      </c>
      <c r="S583" s="122" t="n">
        <v>66.7</v>
      </c>
      <c r="T583" s="122" t="n">
        <v>84.1</v>
      </c>
      <c r="U583" s="136" t="n">
        <v>66.7</v>
      </c>
      <c r="V583" s="119" t="n">
        <v>68.1</v>
      </c>
      <c r="W583" s="119" t="n">
        <v>67.01205</v>
      </c>
      <c r="AH583" s="123" t="n">
        <v>67.1</v>
      </c>
      <c r="AI583" s="122" t="n">
        <v>38.57</v>
      </c>
      <c r="AJ583" s="122" t="n">
        <v>38.57</v>
      </c>
      <c r="AK583" s="122" t="n">
        <v>25.5</v>
      </c>
      <c r="AL583" s="123" t="n">
        <v>48.5</v>
      </c>
      <c r="AM583" s="123" t="n">
        <v>47.61</v>
      </c>
      <c r="AN583" s="123" t="n">
        <v>39.26</v>
      </c>
      <c r="BO583" s="130" t="n">
        <v>0.579</v>
      </c>
      <c r="BP583" s="117" t="n">
        <v>-22.6666666666667</v>
      </c>
      <c r="BR583" s="131" t="n">
        <v>2.89499999999996</v>
      </c>
      <c r="BS583" s="132" t="n">
        <v>-22.6000000000458</v>
      </c>
    </row>
    <row r="584" customFormat="false" ht="15" hidden="false" customHeight="false" outlineLevel="0" collapsed="false">
      <c r="E584" s="117" t="n">
        <v>84.9692857142857</v>
      </c>
      <c r="F584" s="117" t="n">
        <v>223.6</v>
      </c>
      <c r="I584" s="0"/>
      <c r="J584" s="118" t="n">
        <v>2.89999999999996</v>
      </c>
      <c r="K584" s="119" t="n">
        <v>-13.599999999951</v>
      </c>
      <c r="Q584" s="136" t="n">
        <v>67.5</v>
      </c>
      <c r="R584" s="122" t="n">
        <v>50.7</v>
      </c>
      <c r="S584" s="122" t="n">
        <v>68</v>
      </c>
      <c r="T584" s="122" t="n">
        <v>85.9</v>
      </c>
      <c r="U584" s="136" t="n">
        <v>68</v>
      </c>
      <c r="V584" s="119" t="n">
        <v>68.1</v>
      </c>
      <c r="W584" s="119" t="n">
        <v>68.30195</v>
      </c>
      <c r="AH584" s="123" t="n">
        <v>67.2</v>
      </c>
      <c r="AI584" s="122" t="n">
        <v>37.44</v>
      </c>
      <c r="AJ584" s="122" t="n">
        <v>37.44</v>
      </c>
      <c r="AK584" s="122" t="n">
        <v>23.8</v>
      </c>
      <c r="AL584" s="123" t="n">
        <v>48.51</v>
      </c>
      <c r="AM584" s="123" t="n">
        <v>47.57</v>
      </c>
      <c r="AN584" s="123" t="n">
        <v>39.15</v>
      </c>
      <c r="BO584" s="130" t="n">
        <v>0.58</v>
      </c>
      <c r="BP584" s="117" t="n">
        <v>-30.6666666666667</v>
      </c>
      <c r="BR584" s="131" t="n">
        <v>2.89999999999996</v>
      </c>
      <c r="BS584" s="132" t="n">
        <v>-13.599999999951</v>
      </c>
    </row>
    <row r="585" customFormat="false" ht="15" hidden="false" customHeight="false" outlineLevel="0" collapsed="false">
      <c r="E585" s="117" t="n">
        <v>85.0247321428572</v>
      </c>
      <c r="F585" s="117" t="n">
        <v>223.6</v>
      </c>
      <c r="I585" s="0"/>
      <c r="J585" s="118" t="n">
        <v>2.90499999999996</v>
      </c>
      <c r="K585" s="119" t="n">
        <v>-5.80000000003004</v>
      </c>
      <c r="Q585" s="136" t="n">
        <v>67.6</v>
      </c>
      <c r="R585" s="122" t="n">
        <v>51.5</v>
      </c>
      <c r="S585" s="122" t="n">
        <v>69.2</v>
      </c>
      <c r="T585" s="122" t="n">
        <v>87.7</v>
      </c>
      <c r="U585" s="136" t="n">
        <v>69.2</v>
      </c>
      <c r="V585" s="119" t="n">
        <v>68.2</v>
      </c>
      <c r="W585" s="119" t="n">
        <v>69.5919</v>
      </c>
      <c r="AH585" s="123" t="n">
        <v>67.3</v>
      </c>
      <c r="AI585" s="122" t="n">
        <v>37.29</v>
      </c>
      <c r="AJ585" s="122" t="n">
        <v>37.29</v>
      </c>
      <c r="AK585" s="122" t="n">
        <v>23.57</v>
      </c>
      <c r="AL585" s="123" t="n">
        <v>48.55</v>
      </c>
      <c r="AM585" s="123" t="n">
        <v>47.62</v>
      </c>
      <c r="AN585" s="123" t="n">
        <v>39.17</v>
      </c>
      <c r="BO585" s="130" t="n">
        <v>0.581</v>
      </c>
      <c r="BP585" s="117" t="n">
        <v>-51.3333333333333</v>
      </c>
      <c r="BR585" s="131" t="n">
        <v>2.90499999999996</v>
      </c>
      <c r="BS585" s="132" t="n">
        <v>-5.80000000003004</v>
      </c>
    </row>
    <row r="586" customFormat="false" ht="15" hidden="false" customHeight="false" outlineLevel="0" collapsed="false">
      <c r="E586" s="117" t="n">
        <v>85.0801785714286</v>
      </c>
      <c r="F586" s="117" t="n">
        <v>223.6</v>
      </c>
      <c r="I586" s="0"/>
      <c r="J586" s="118" t="n">
        <v>2.90999999999996</v>
      </c>
      <c r="K586" s="119" t="n">
        <v>-5.59999999985575</v>
      </c>
      <c r="Q586" s="136" t="n">
        <v>67.7</v>
      </c>
      <c r="R586" s="122" t="n">
        <v>52.3</v>
      </c>
      <c r="S586" s="122" t="n">
        <v>70.5</v>
      </c>
      <c r="T586" s="122" t="n">
        <v>89.5</v>
      </c>
      <c r="U586" s="136" t="n">
        <v>70.5</v>
      </c>
      <c r="V586" s="119" t="n">
        <v>68.3</v>
      </c>
      <c r="W586" s="119" t="n">
        <v>70.8818</v>
      </c>
      <c r="AH586" s="123" t="n">
        <v>67.4</v>
      </c>
      <c r="AI586" s="122" t="n">
        <v>37.76</v>
      </c>
      <c r="AJ586" s="122" t="n">
        <v>37.76</v>
      </c>
      <c r="AK586" s="122" t="n">
        <v>24.28</v>
      </c>
      <c r="AL586" s="123" t="n">
        <v>48.64</v>
      </c>
      <c r="AM586" s="123" t="n">
        <v>47.76</v>
      </c>
      <c r="AN586" s="123" t="n">
        <v>39.32</v>
      </c>
      <c r="BO586" s="130" t="n">
        <v>0.582</v>
      </c>
      <c r="BP586" s="117" t="n">
        <v>-60</v>
      </c>
      <c r="BR586" s="131" t="n">
        <v>2.90999999999996</v>
      </c>
      <c r="BS586" s="132" t="n">
        <v>-5.59999999985575</v>
      </c>
    </row>
    <row r="587" customFormat="false" ht="15" hidden="false" customHeight="false" outlineLevel="0" collapsed="false">
      <c r="E587" s="117" t="n">
        <v>85.135625</v>
      </c>
      <c r="F587" s="117" t="n">
        <v>225.35</v>
      </c>
      <c r="I587" s="0"/>
      <c r="J587" s="118" t="n">
        <v>2.91499999999996</v>
      </c>
      <c r="K587" s="119" t="n">
        <v>-14.4666666667075</v>
      </c>
      <c r="Q587" s="136" t="n">
        <v>67.8</v>
      </c>
      <c r="R587" s="122" t="n">
        <v>53.1</v>
      </c>
      <c r="S587" s="122" t="n">
        <v>71.8</v>
      </c>
      <c r="T587" s="122" t="n">
        <v>91.3</v>
      </c>
      <c r="U587" s="136" t="n">
        <v>71.8</v>
      </c>
      <c r="V587" s="119" t="n">
        <v>68.4</v>
      </c>
      <c r="W587" s="119" t="n">
        <v>72.1718</v>
      </c>
      <c r="AH587" s="123" t="n">
        <v>67.5</v>
      </c>
      <c r="AI587" s="122" t="n">
        <v>38.47</v>
      </c>
      <c r="AJ587" s="122" t="n">
        <v>38.47</v>
      </c>
      <c r="AK587" s="122" t="n">
        <v>25.37</v>
      </c>
      <c r="AL587" s="123" t="n">
        <v>48.75</v>
      </c>
      <c r="AM587" s="123" t="n">
        <v>47.97</v>
      </c>
      <c r="AN587" s="123" t="n">
        <v>39.59</v>
      </c>
      <c r="BO587" s="130" t="n">
        <v>0.583</v>
      </c>
      <c r="BP587" s="117" t="n">
        <v>-70.6666666666667</v>
      </c>
      <c r="BR587" s="131" t="n">
        <v>2.91499999999996</v>
      </c>
      <c r="BS587" s="132" t="n">
        <v>-14.4666666667075</v>
      </c>
    </row>
    <row r="588" customFormat="false" ht="15" hidden="false" customHeight="false" outlineLevel="0" collapsed="false">
      <c r="E588" s="117" t="n">
        <v>85.1910714285714</v>
      </c>
      <c r="F588" s="117" t="n">
        <v>225.7</v>
      </c>
      <c r="I588" s="0"/>
      <c r="J588" s="118" t="n">
        <v>2.91999999999996</v>
      </c>
      <c r="K588" s="119" t="n">
        <v>-8.80000000004635</v>
      </c>
      <c r="Q588" s="136" t="n">
        <v>67.9</v>
      </c>
      <c r="R588" s="122" t="n">
        <v>53.8</v>
      </c>
      <c r="S588" s="122" t="n">
        <v>73.1</v>
      </c>
      <c r="T588" s="122" t="n">
        <v>93.1</v>
      </c>
      <c r="U588" s="136" t="n">
        <v>73.1</v>
      </c>
      <c r="V588" s="119" t="n">
        <v>68.5</v>
      </c>
      <c r="W588" s="119" t="n">
        <v>73.46175</v>
      </c>
      <c r="AH588" s="123" t="n">
        <v>67.6</v>
      </c>
      <c r="AI588" s="122" t="n">
        <v>39.23</v>
      </c>
      <c r="AJ588" s="122" t="n">
        <v>39.23</v>
      </c>
      <c r="AK588" s="122" t="n">
        <v>26.53</v>
      </c>
      <c r="AL588" s="123" t="n">
        <v>48.9</v>
      </c>
      <c r="AM588" s="123" t="n">
        <v>48.26</v>
      </c>
      <c r="AN588" s="123" t="n">
        <v>39.96</v>
      </c>
      <c r="BO588" s="130" t="n">
        <v>0.584</v>
      </c>
      <c r="BP588" s="117" t="n">
        <v>-72</v>
      </c>
      <c r="BR588" s="131" t="n">
        <v>2.91999999999996</v>
      </c>
      <c r="BS588" s="132" t="n">
        <v>-8.80000000004635</v>
      </c>
    </row>
    <row r="589" customFormat="false" ht="15" hidden="false" customHeight="false" outlineLevel="0" collapsed="false">
      <c r="E589" s="117" t="n">
        <v>85.2465178571429</v>
      </c>
      <c r="F589" s="117" t="n">
        <v>224.414</v>
      </c>
      <c r="I589" s="0"/>
      <c r="J589" s="118" t="n">
        <v>2.92499999999996</v>
      </c>
      <c r="K589" s="119" t="n">
        <v>-8.99999999980548</v>
      </c>
      <c r="Q589" s="136" t="n">
        <v>68</v>
      </c>
      <c r="R589" s="122" t="n">
        <v>54.6</v>
      </c>
      <c r="S589" s="122" t="n">
        <v>74.3</v>
      </c>
      <c r="T589" s="122" t="n">
        <v>94.9</v>
      </c>
      <c r="U589" s="136" t="n">
        <v>74.3</v>
      </c>
      <c r="V589" s="119" t="n">
        <v>68.6</v>
      </c>
      <c r="W589" s="119" t="n">
        <v>74.7517</v>
      </c>
      <c r="AH589" s="123" t="n">
        <v>67.7</v>
      </c>
      <c r="AI589" s="122" t="n">
        <v>40.05</v>
      </c>
      <c r="AJ589" s="122" t="n">
        <v>40.05</v>
      </c>
      <c r="AK589" s="122" t="n">
        <v>27.79</v>
      </c>
      <c r="AL589" s="123" t="n">
        <v>49.07</v>
      </c>
      <c r="AM589" s="123" t="n">
        <v>48.59</v>
      </c>
      <c r="AN589" s="123" t="n">
        <v>40.41</v>
      </c>
      <c r="BO589" s="130" t="n">
        <v>0.585</v>
      </c>
      <c r="BP589" s="117" t="n">
        <v>-73.3333333333333</v>
      </c>
      <c r="BR589" s="131" t="n">
        <v>2.92499999999996</v>
      </c>
      <c r="BS589" s="132" t="n">
        <v>-8.99999999980548</v>
      </c>
    </row>
    <row r="590" customFormat="false" ht="15" hidden="false" customHeight="false" outlineLevel="0" collapsed="false">
      <c r="E590" s="117" t="n">
        <v>85.3019642857143</v>
      </c>
      <c r="F590" s="117" t="n">
        <v>221.729</v>
      </c>
      <c r="I590" s="0"/>
      <c r="J590" s="118" t="n">
        <v>2.92999999999996</v>
      </c>
      <c r="K590" s="119" t="n">
        <v>-26.0000000000307</v>
      </c>
      <c r="Q590" s="136" t="n">
        <v>68.1</v>
      </c>
      <c r="R590" s="122" t="n">
        <v>55.4</v>
      </c>
      <c r="S590" s="122" t="n">
        <v>75.6</v>
      </c>
      <c r="T590" s="122" t="n">
        <v>96.7</v>
      </c>
      <c r="U590" s="136" t="n">
        <v>75.6</v>
      </c>
      <c r="V590" s="119" t="n">
        <v>68.7</v>
      </c>
      <c r="W590" s="119" t="n">
        <v>76.04155</v>
      </c>
      <c r="AH590" s="123" t="n">
        <v>67.8</v>
      </c>
      <c r="AI590" s="122" t="n">
        <v>41.04</v>
      </c>
      <c r="AJ590" s="122" t="n">
        <v>41.04</v>
      </c>
      <c r="AK590" s="122" t="n">
        <v>29.31</v>
      </c>
      <c r="AL590" s="123" t="n">
        <v>49.27</v>
      </c>
      <c r="AM590" s="123" t="n">
        <v>48.96</v>
      </c>
      <c r="AN590" s="123" t="n">
        <v>40.92</v>
      </c>
      <c r="BO590" s="130" t="n">
        <v>0.586</v>
      </c>
      <c r="BP590" s="117" t="n">
        <v>-63.3333333333333</v>
      </c>
      <c r="BR590" s="131" t="n">
        <v>2.92999999999996</v>
      </c>
      <c r="BS590" s="132" t="n">
        <v>-26.0000000000307</v>
      </c>
    </row>
    <row r="591" customFormat="false" ht="15" hidden="false" customHeight="false" outlineLevel="0" collapsed="false">
      <c r="E591" s="117" t="n">
        <v>85.3574107142857</v>
      </c>
      <c r="F591" s="117" t="n">
        <v>220.1</v>
      </c>
      <c r="I591" s="0"/>
      <c r="J591" s="118" t="n">
        <v>2.93499999999996</v>
      </c>
      <c r="K591" s="119" t="n">
        <v>-40.5999999997074</v>
      </c>
      <c r="Q591" s="136" t="n">
        <v>68.2</v>
      </c>
      <c r="R591" s="122" t="n">
        <v>81.7</v>
      </c>
      <c r="S591" s="122" t="n">
        <v>87.7</v>
      </c>
      <c r="T591" s="122" t="n">
        <v>98.5</v>
      </c>
      <c r="U591" s="136" t="n">
        <v>87.7</v>
      </c>
      <c r="V591" s="119" t="n">
        <v>68.8</v>
      </c>
      <c r="W591" s="119" t="n">
        <v>90.09185</v>
      </c>
      <c r="AH591" s="123" t="n">
        <v>67.9</v>
      </c>
      <c r="AI591" s="122" t="n">
        <v>42.45</v>
      </c>
      <c r="AJ591" s="122" t="n">
        <v>42.45</v>
      </c>
      <c r="AK591" s="122" t="n">
        <v>31.46</v>
      </c>
      <c r="AL591" s="123" t="n">
        <v>49.5</v>
      </c>
      <c r="AM591" s="123" t="n">
        <v>49.37</v>
      </c>
      <c r="AN591" s="123" t="n">
        <v>41.49</v>
      </c>
      <c r="BO591" s="130" t="n">
        <v>0.587</v>
      </c>
      <c r="BP591" s="117" t="n">
        <v>-58.6666666666667</v>
      </c>
      <c r="BR591" s="131" t="n">
        <v>2.93499999999996</v>
      </c>
      <c r="BS591" s="132" t="n">
        <v>-40.5999999997074</v>
      </c>
    </row>
    <row r="592" customFormat="false" ht="15" hidden="false" customHeight="false" outlineLevel="0" collapsed="false">
      <c r="E592" s="117" t="n">
        <v>85.4128571428571</v>
      </c>
      <c r="F592" s="117" t="n">
        <v>220.1</v>
      </c>
      <c r="I592" s="0"/>
      <c r="J592" s="118" t="n">
        <v>2.93999999999996</v>
      </c>
      <c r="K592" s="119" t="n">
        <v>-5.60000000080663</v>
      </c>
      <c r="Q592" s="136" t="n">
        <v>68.3</v>
      </c>
      <c r="R592" s="122" t="n">
        <v>83.2</v>
      </c>
      <c r="S592" s="122" t="n">
        <v>89.4</v>
      </c>
      <c r="T592" s="122" t="n">
        <v>100.3</v>
      </c>
      <c r="U592" s="136" t="n">
        <v>89.4</v>
      </c>
      <c r="V592" s="119" t="n">
        <v>68.9</v>
      </c>
      <c r="W592" s="119" t="n">
        <v>91.73745</v>
      </c>
      <c r="AH592" s="123" t="n">
        <v>68</v>
      </c>
      <c r="AI592" s="122" t="n">
        <v>44.53</v>
      </c>
      <c r="AJ592" s="122" t="n">
        <v>44.53</v>
      </c>
      <c r="AK592" s="122" t="n">
        <v>34.62</v>
      </c>
      <c r="AL592" s="123" t="n">
        <v>49.75</v>
      </c>
      <c r="AM592" s="123" t="n">
        <v>49.79</v>
      </c>
      <c r="AN592" s="123" t="n">
        <v>42.08</v>
      </c>
      <c r="BO592" s="130" t="n">
        <v>0.588</v>
      </c>
      <c r="BP592" s="117" t="n">
        <v>-64</v>
      </c>
      <c r="BR592" s="131" t="n">
        <v>2.93999999999996</v>
      </c>
      <c r="BS592" s="132" t="n">
        <v>-5.60000000080663</v>
      </c>
    </row>
    <row r="593" customFormat="false" ht="15" hidden="false" customHeight="false" outlineLevel="0" collapsed="false">
      <c r="E593" s="117" t="n">
        <v>85.4683035714286</v>
      </c>
      <c r="F593" s="117" t="n">
        <v>218.2</v>
      </c>
      <c r="I593" s="0"/>
      <c r="J593" s="118" t="n">
        <v>2.94499999999996</v>
      </c>
      <c r="K593" s="119" t="n">
        <v>-0.199999999900875</v>
      </c>
      <c r="Q593" s="136" t="n">
        <v>68.4</v>
      </c>
      <c r="R593" s="122" t="n">
        <v>84.7</v>
      </c>
      <c r="S593" s="122" t="n">
        <v>91.1</v>
      </c>
      <c r="T593" s="122" t="n">
        <v>102.1</v>
      </c>
      <c r="U593" s="136" t="n">
        <v>91.1</v>
      </c>
      <c r="V593" s="119" t="n">
        <v>69</v>
      </c>
      <c r="W593" s="119" t="n">
        <v>93.3834</v>
      </c>
      <c r="AH593" s="123" t="n">
        <v>68.1</v>
      </c>
      <c r="AI593" s="122" t="n">
        <v>47.38</v>
      </c>
      <c r="AJ593" s="122" t="n">
        <v>47.38</v>
      </c>
      <c r="AK593" s="122" t="n">
        <v>38.93</v>
      </c>
      <c r="AL593" s="123" t="n">
        <v>50.03</v>
      </c>
      <c r="AM593" s="123" t="n">
        <v>50.22</v>
      </c>
      <c r="AN593" s="123" t="n">
        <v>42.71</v>
      </c>
      <c r="BO593" s="130" t="n">
        <v>0.589</v>
      </c>
      <c r="BP593" s="117" t="n">
        <v>-56</v>
      </c>
      <c r="BR593" s="131" t="n">
        <v>2.94499999999996</v>
      </c>
      <c r="BS593" s="132" t="n">
        <v>-0.199999999900875</v>
      </c>
    </row>
    <row r="594" customFormat="false" ht="15" hidden="false" customHeight="false" outlineLevel="0" collapsed="false">
      <c r="E594" s="117" t="n">
        <v>85.52375</v>
      </c>
      <c r="F594" s="117" t="n">
        <v>218.2</v>
      </c>
      <c r="I594" s="0"/>
      <c r="J594" s="118" t="n">
        <v>2.94999999999996</v>
      </c>
      <c r="K594" s="119" t="n">
        <v>15.6000000002296</v>
      </c>
      <c r="Q594" s="136" t="n">
        <v>68.5</v>
      </c>
      <c r="R594" s="122" t="n">
        <v>86.2</v>
      </c>
      <c r="S594" s="122" t="n">
        <v>92.9</v>
      </c>
      <c r="T594" s="122" t="n">
        <v>103.8</v>
      </c>
      <c r="U594" s="136" t="n">
        <v>92.9</v>
      </c>
      <c r="V594" s="119" t="n">
        <v>69.1</v>
      </c>
      <c r="W594" s="119" t="n">
        <v>95.0288</v>
      </c>
      <c r="AH594" s="123" t="n">
        <v>68.2</v>
      </c>
      <c r="AI594" s="122" t="n">
        <v>50.81</v>
      </c>
      <c r="AJ594" s="122" t="n">
        <v>50.81</v>
      </c>
      <c r="AK594" s="122" t="n">
        <v>44.11</v>
      </c>
      <c r="AL594" s="123" t="n">
        <v>50.32</v>
      </c>
      <c r="AM594" s="123" t="n">
        <v>50.66</v>
      </c>
      <c r="AN594" s="123" t="n">
        <v>43.35</v>
      </c>
      <c r="BO594" s="130" t="n">
        <v>0.59</v>
      </c>
      <c r="BP594" s="117" t="n">
        <v>-57.3333333333333</v>
      </c>
      <c r="BR594" s="131" t="n">
        <v>2.94999999999996</v>
      </c>
      <c r="BS594" s="132" t="n">
        <v>15.6000000002296</v>
      </c>
    </row>
    <row r="595" customFormat="false" ht="15" hidden="false" customHeight="false" outlineLevel="0" collapsed="false">
      <c r="E595" s="117" t="n">
        <v>85.5791964285714</v>
      </c>
      <c r="F595" s="117" t="n">
        <v>216.3</v>
      </c>
      <c r="I595" s="0"/>
      <c r="J595" s="118" t="n">
        <v>2.95499999999996</v>
      </c>
      <c r="K595" s="119" t="n">
        <v>14.5999999997401</v>
      </c>
      <c r="Q595" s="136" t="n">
        <v>68.6</v>
      </c>
      <c r="R595" s="122" t="n">
        <v>87.7</v>
      </c>
      <c r="S595" s="122" t="n">
        <v>94.6</v>
      </c>
      <c r="T595" s="122" t="n">
        <v>105.6</v>
      </c>
      <c r="U595" s="136" t="n">
        <v>94.6</v>
      </c>
      <c r="V595" s="119" t="n">
        <v>69.1</v>
      </c>
      <c r="W595" s="119" t="n">
        <v>96.67425</v>
      </c>
      <c r="AH595" s="123" t="n">
        <v>68.3</v>
      </c>
      <c r="AI595" s="122" t="n">
        <v>54.35</v>
      </c>
      <c r="AJ595" s="122" t="n">
        <v>54.35</v>
      </c>
      <c r="AK595" s="122" t="n">
        <v>49.45</v>
      </c>
      <c r="AL595" s="123" t="n">
        <v>50.61</v>
      </c>
      <c r="AM595" s="123" t="n">
        <v>51.1</v>
      </c>
      <c r="AN595" s="123" t="n">
        <v>43.99</v>
      </c>
      <c r="BO595" s="130" t="n">
        <v>0.591</v>
      </c>
      <c r="BP595" s="117" t="n">
        <v>-56</v>
      </c>
      <c r="BR595" s="131" t="n">
        <v>2.95499999999996</v>
      </c>
      <c r="BS595" s="132" t="n">
        <v>14.5999999997401</v>
      </c>
    </row>
    <row r="596" customFormat="false" ht="15" hidden="false" customHeight="false" outlineLevel="0" collapsed="false">
      <c r="E596" s="117" t="n">
        <v>85.6346428571429</v>
      </c>
      <c r="F596" s="117" t="n">
        <v>216.3</v>
      </c>
      <c r="I596" s="0"/>
      <c r="J596" s="118" t="n">
        <v>2.95999999999996</v>
      </c>
      <c r="K596" s="119" t="n">
        <v>-1.60000000022716</v>
      </c>
      <c r="Q596" s="136" t="n">
        <v>68.7</v>
      </c>
      <c r="R596" s="122" t="n">
        <v>89.2</v>
      </c>
      <c r="S596" s="122" t="n">
        <v>96.3</v>
      </c>
      <c r="T596" s="122" t="n">
        <v>107.4</v>
      </c>
      <c r="U596" s="136" t="n">
        <v>96.3</v>
      </c>
      <c r="V596" s="119" t="n">
        <v>69.2</v>
      </c>
      <c r="W596" s="119" t="n">
        <v>98.32015</v>
      </c>
      <c r="AH596" s="123" t="n">
        <v>68.4</v>
      </c>
      <c r="AI596" s="122" t="n">
        <v>57.59</v>
      </c>
      <c r="AJ596" s="122" t="n">
        <v>57.59</v>
      </c>
      <c r="AK596" s="122" t="n">
        <v>54.33</v>
      </c>
      <c r="AL596" s="123" t="n">
        <v>50.9</v>
      </c>
      <c r="AM596" s="123" t="n">
        <v>51.52</v>
      </c>
      <c r="AN596" s="123" t="n">
        <v>44.62</v>
      </c>
      <c r="BO596" s="130" t="n">
        <v>0.592</v>
      </c>
      <c r="BP596" s="117" t="n">
        <v>-52.6666666666666</v>
      </c>
      <c r="BR596" s="131" t="n">
        <v>2.95999999999996</v>
      </c>
      <c r="BS596" s="132" t="n">
        <v>-1.60000000022716</v>
      </c>
    </row>
    <row r="597" customFormat="false" ht="15" hidden="false" customHeight="false" outlineLevel="0" collapsed="false">
      <c r="E597" s="117" t="n">
        <v>85.6900892857143</v>
      </c>
      <c r="F597" s="117" t="n">
        <v>216.3</v>
      </c>
      <c r="I597" s="0"/>
      <c r="J597" s="118" t="n">
        <v>2.96499999999996</v>
      </c>
      <c r="K597" s="119" t="n">
        <v>2.99999999960942</v>
      </c>
      <c r="Q597" s="136" t="n">
        <v>68.8</v>
      </c>
      <c r="R597" s="122" t="n">
        <v>87.8</v>
      </c>
      <c r="S597" s="122" t="n">
        <v>101.7</v>
      </c>
      <c r="T597" s="122" t="n">
        <v>109.2</v>
      </c>
      <c r="U597" s="136" t="n">
        <v>101.7</v>
      </c>
      <c r="V597" s="119" t="n">
        <v>69.3</v>
      </c>
      <c r="W597" s="119" t="n">
        <v>98.50485</v>
      </c>
      <c r="AH597" s="123" t="n">
        <v>68.5</v>
      </c>
      <c r="AI597" s="122" t="n">
        <v>60.39</v>
      </c>
      <c r="AJ597" s="122" t="n">
        <v>60.39</v>
      </c>
      <c r="AK597" s="122" t="n">
        <v>58.54</v>
      </c>
      <c r="AL597" s="123" t="n">
        <v>51.18</v>
      </c>
      <c r="AM597" s="123" t="n">
        <v>51.92</v>
      </c>
      <c r="AN597" s="123" t="n">
        <v>45.22</v>
      </c>
      <c r="BO597" s="130" t="n">
        <v>0.593</v>
      </c>
      <c r="BP597" s="117" t="n">
        <v>-50.6666666666667</v>
      </c>
      <c r="BR597" s="131" t="n">
        <v>2.96499999999996</v>
      </c>
      <c r="BS597" s="132" t="n">
        <v>2.99999999960942</v>
      </c>
    </row>
    <row r="598" customFormat="false" ht="15" hidden="false" customHeight="false" outlineLevel="0" collapsed="false">
      <c r="E598" s="117" t="n">
        <v>85.7455357142857</v>
      </c>
      <c r="F598" s="117" t="n">
        <v>216.321</v>
      </c>
      <c r="I598" s="0"/>
      <c r="J598" s="118" t="n">
        <v>2.96999999999996</v>
      </c>
      <c r="K598" s="119" t="n">
        <v>-13.7333333335841</v>
      </c>
      <c r="Q598" s="136" t="n">
        <v>68.9</v>
      </c>
      <c r="R598" s="122" t="n">
        <v>86.4</v>
      </c>
      <c r="S598" s="122" t="n">
        <v>101.2</v>
      </c>
      <c r="T598" s="122" t="n">
        <v>111</v>
      </c>
      <c r="U598" s="136" t="n">
        <v>101.2</v>
      </c>
      <c r="V598" s="119" t="n">
        <v>69.4</v>
      </c>
      <c r="W598" s="119" t="n">
        <v>98.69015</v>
      </c>
      <c r="AH598" s="123" t="n">
        <v>68.6</v>
      </c>
      <c r="AI598" s="122" t="n">
        <v>62.82</v>
      </c>
      <c r="AJ598" s="122" t="n">
        <v>62.82</v>
      </c>
      <c r="AK598" s="122" t="n">
        <v>62.2</v>
      </c>
      <c r="AL598" s="123" t="n">
        <v>51.43</v>
      </c>
      <c r="AM598" s="123" t="n">
        <v>52.29</v>
      </c>
      <c r="AN598" s="123" t="n">
        <v>45.78</v>
      </c>
      <c r="BO598" s="130" t="n">
        <v>0.594</v>
      </c>
      <c r="BP598" s="117" t="n">
        <v>-44.6666666666667</v>
      </c>
      <c r="BR598" s="131" t="n">
        <v>2.96999999999996</v>
      </c>
      <c r="BS598" s="132" t="n">
        <v>-13.7333333335841</v>
      </c>
    </row>
    <row r="599" customFormat="false" ht="15" hidden="false" customHeight="false" outlineLevel="0" collapsed="false">
      <c r="E599" s="117" t="n">
        <v>85.8009821428571</v>
      </c>
      <c r="F599" s="117" t="n">
        <v>216.393</v>
      </c>
      <c r="I599" s="0"/>
      <c r="J599" s="118" t="n">
        <v>2.97499999999996</v>
      </c>
      <c r="K599" s="119" t="n">
        <v>-22.199999999701</v>
      </c>
      <c r="Q599" s="136" t="n">
        <v>69</v>
      </c>
      <c r="R599" s="122" t="n">
        <v>84.9</v>
      </c>
      <c r="S599" s="122" t="n">
        <v>100.6</v>
      </c>
      <c r="T599" s="122" t="n">
        <v>112.8</v>
      </c>
      <c r="U599" s="136" t="n">
        <v>100.6</v>
      </c>
      <c r="V599" s="119" t="n">
        <v>69.5</v>
      </c>
      <c r="W599" s="119" t="n">
        <v>98.8749</v>
      </c>
      <c r="AH599" s="123" t="n">
        <v>68.7</v>
      </c>
      <c r="AI599" s="122" t="n">
        <v>65</v>
      </c>
      <c r="AJ599" s="122" t="n">
        <v>65.49</v>
      </c>
      <c r="AK599" s="122" t="n">
        <v>65</v>
      </c>
      <c r="AL599" s="123" t="n">
        <v>51.66</v>
      </c>
      <c r="AM599" s="123" t="n">
        <v>52.62</v>
      </c>
      <c r="AN599" s="123" t="n">
        <v>46.28</v>
      </c>
      <c r="BO599" s="130" t="n">
        <v>0.595</v>
      </c>
      <c r="BP599" s="117" t="n">
        <v>-43.3333333333333</v>
      </c>
      <c r="BR599" s="131" t="n">
        <v>2.97499999999996</v>
      </c>
      <c r="BS599" s="132" t="n">
        <v>-22.199999999701</v>
      </c>
    </row>
    <row r="600" customFormat="false" ht="15" hidden="false" customHeight="false" outlineLevel="0" collapsed="false">
      <c r="E600" s="117" t="n">
        <v>85.8564285714286</v>
      </c>
      <c r="F600" s="117" t="n">
        <v>217.621</v>
      </c>
      <c r="I600" s="0"/>
      <c r="J600" s="118" t="n">
        <v>2.97999999999996</v>
      </c>
      <c r="K600" s="119" t="n">
        <v>-6.40000000029573</v>
      </c>
      <c r="Q600" s="136" t="n">
        <v>69.1</v>
      </c>
      <c r="R600" s="122" t="n">
        <v>79.5</v>
      </c>
      <c r="S600" s="122" t="n">
        <v>106.2</v>
      </c>
      <c r="T600" s="122" t="n">
        <v>140.2</v>
      </c>
      <c r="U600" s="136" t="n">
        <v>106.2</v>
      </c>
      <c r="V600" s="119" t="n">
        <v>69.6</v>
      </c>
      <c r="W600" s="119" t="n">
        <v>109.8464</v>
      </c>
      <c r="AH600" s="123" t="n">
        <v>68.8</v>
      </c>
      <c r="AI600" s="122" t="n">
        <v>66.82</v>
      </c>
      <c r="AJ600" s="122" t="n">
        <v>68.22</v>
      </c>
      <c r="AK600" s="122" t="n">
        <v>66.82</v>
      </c>
      <c r="AL600" s="123" t="n">
        <v>51.86</v>
      </c>
      <c r="AM600" s="123" t="n">
        <v>52.89</v>
      </c>
      <c r="AN600" s="123" t="n">
        <v>46.7</v>
      </c>
      <c r="BO600" s="130" t="n">
        <v>0.596</v>
      </c>
      <c r="BP600" s="117" t="n">
        <v>-44</v>
      </c>
      <c r="BR600" s="131" t="n">
        <v>2.97999999999996</v>
      </c>
      <c r="BS600" s="132" t="n">
        <v>-6.40000000029573</v>
      </c>
    </row>
    <row r="601" customFormat="false" ht="15" hidden="false" customHeight="false" outlineLevel="0" collapsed="false">
      <c r="E601" s="117" t="n">
        <v>85.911875</v>
      </c>
      <c r="F601" s="117" t="n">
        <v>218.979</v>
      </c>
      <c r="I601" s="0"/>
      <c r="J601" s="118" t="n">
        <v>2.98499999999996</v>
      </c>
      <c r="K601" s="119" t="n">
        <v>12.333333332915</v>
      </c>
      <c r="Q601" s="136" t="n">
        <v>69.2</v>
      </c>
      <c r="R601" s="122" t="n">
        <v>74</v>
      </c>
      <c r="S601" s="122" t="n">
        <v>97</v>
      </c>
      <c r="T601" s="122" t="n">
        <v>126.3</v>
      </c>
      <c r="U601" s="136" t="n">
        <v>97</v>
      </c>
      <c r="V601" s="119" t="n">
        <v>69.7</v>
      </c>
      <c r="W601" s="119" t="n">
        <v>100.1579</v>
      </c>
      <c r="AH601" s="123" t="n">
        <v>68.9</v>
      </c>
      <c r="AI601" s="122" t="n">
        <v>67.77</v>
      </c>
      <c r="AJ601" s="122" t="n">
        <v>69.65</v>
      </c>
      <c r="AK601" s="122" t="n">
        <v>67.77</v>
      </c>
      <c r="AL601" s="123" t="n">
        <v>52.02</v>
      </c>
      <c r="AM601" s="123" t="n">
        <v>53.1</v>
      </c>
      <c r="AN601" s="123" t="n">
        <v>47.02</v>
      </c>
      <c r="BO601" s="130" t="n">
        <v>0.597</v>
      </c>
      <c r="BP601" s="117" t="n">
        <v>-38</v>
      </c>
      <c r="BR601" s="131" t="n">
        <v>2.98499999999996</v>
      </c>
      <c r="BS601" s="132" t="n">
        <v>12.333333332915</v>
      </c>
    </row>
    <row r="602" customFormat="false" ht="15" hidden="false" customHeight="false" outlineLevel="0" collapsed="false">
      <c r="E602" s="117" t="n">
        <v>85.9673214285714</v>
      </c>
      <c r="F602" s="117" t="n">
        <v>220.471</v>
      </c>
      <c r="I602" s="0"/>
      <c r="J602" s="118" t="n">
        <v>2.98999999999996</v>
      </c>
      <c r="K602" s="119" t="n">
        <v>13.1999999995698</v>
      </c>
      <c r="Q602" s="136" t="n">
        <v>69.3</v>
      </c>
      <c r="R602" s="122" t="n">
        <v>68.6</v>
      </c>
      <c r="S602" s="122" t="n">
        <v>87.8</v>
      </c>
      <c r="T602" s="122" t="n">
        <v>112.4</v>
      </c>
      <c r="U602" s="136" t="n">
        <v>87.8</v>
      </c>
      <c r="V602" s="119" t="n">
        <v>69.8</v>
      </c>
      <c r="W602" s="119" t="n">
        <v>90.4692</v>
      </c>
      <c r="AH602" s="123" t="n">
        <v>69</v>
      </c>
      <c r="AI602" s="122" t="n">
        <v>67.21</v>
      </c>
      <c r="AJ602" s="122" t="n">
        <v>68.81</v>
      </c>
      <c r="AK602" s="122" t="n">
        <v>67.21</v>
      </c>
      <c r="AL602" s="123" t="n">
        <v>52.14</v>
      </c>
      <c r="AM602" s="123" t="n">
        <v>53.23</v>
      </c>
      <c r="AN602" s="123" t="n">
        <v>47.24</v>
      </c>
      <c r="BO602" s="130" t="n">
        <v>0.598</v>
      </c>
      <c r="BP602" s="117" t="n">
        <v>-50.6666666666667</v>
      </c>
      <c r="BR602" s="131" t="n">
        <v>2.98999999999996</v>
      </c>
      <c r="BS602" s="132" t="n">
        <v>13.1999999995698</v>
      </c>
    </row>
    <row r="603" customFormat="false" ht="15" hidden="false" customHeight="false" outlineLevel="0" collapsed="false">
      <c r="E603" s="117" t="n">
        <v>86.0227678571428</v>
      </c>
      <c r="F603" s="117" t="n">
        <v>223.186</v>
      </c>
      <c r="I603" s="0"/>
      <c r="J603" s="118" t="n">
        <v>2.99499999999996</v>
      </c>
      <c r="K603" s="119" t="n">
        <v>17.0000000001686</v>
      </c>
      <c r="Q603" s="136" t="n">
        <v>69.4</v>
      </c>
      <c r="R603" s="122" t="n">
        <v>63.1</v>
      </c>
      <c r="S603" s="122" t="n">
        <v>78.6</v>
      </c>
      <c r="T603" s="122" t="n">
        <v>98.4</v>
      </c>
      <c r="U603" s="136" t="n">
        <v>78.6</v>
      </c>
      <c r="V603" s="119" t="n">
        <v>69.9</v>
      </c>
      <c r="W603" s="119" t="n">
        <v>80.7806</v>
      </c>
      <c r="AH603" s="123" t="n">
        <v>69.1</v>
      </c>
      <c r="AI603" s="122" t="n">
        <v>64.66</v>
      </c>
      <c r="AJ603" s="122" t="n">
        <v>64.99</v>
      </c>
      <c r="AK603" s="122" t="n">
        <v>64.66</v>
      </c>
      <c r="AL603" s="123" t="n">
        <v>52.22</v>
      </c>
      <c r="AM603" s="123" t="n">
        <v>53.29</v>
      </c>
      <c r="AN603" s="123" t="n">
        <v>47.34</v>
      </c>
      <c r="BO603" s="130" t="n">
        <v>0.599</v>
      </c>
      <c r="BP603" s="117" t="n">
        <v>-52.6666666666666</v>
      </c>
      <c r="BR603" s="131" t="n">
        <v>2.99499999999996</v>
      </c>
      <c r="BS603" s="132" t="n">
        <v>17.0000000001686</v>
      </c>
    </row>
    <row r="604" customFormat="false" ht="15" hidden="false" customHeight="false" outlineLevel="0" collapsed="false">
      <c r="E604" s="117" t="n">
        <v>86.0782142857143</v>
      </c>
      <c r="F604" s="117" t="n">
        <v>225.95</v>
      </c>
      <c r="I604" s="0"/>
      <c r="J604" s="118" t="n">
        <v>2.99999999999996</v>
      </c>
      <c r="K604" s="119" t="n">
        <v>2.40000000013524</v>
      </c>
      <c r="Q604" s="136" t="n">
        <v>69.5</v>
      </c>
      <c r="R604" s="122" t="n">
        <v>57.7</v>
      </c>
      <c r="S604" s="122" t="n">
        <v>69.4</v>
      </c>
      <c r="T604" s="122" t="n">
        <v>84.5</v>
      </c>
      <c r="U604" s="136" t="n">
        <v>69.4</v>
      </c>
      <c r="V604" s="119" t="n">
        <v>70</v>
      </c>
      <c r="W604" s="119" t="n">
        <v>71.0922</v>
      </c>
      <c r="AH604" s="123" t="n">
        <v>69.2</v>
      </c>
      <c r="AI604" s="122" t="n">
        <v>60.25</v>
      </c>
      <c r="AJ604" s="122" t="n">
        <v>60.25</v>
      </c>
      <c r="AK604" s="122" t="n">
        <v>58.37</v>
      </c>
      <c r="AL604" s="123" t="n">
        <v>52.25</v>
      </c>
      <c r="AM604" s="123" t="n">
        <v>53.28</v>
      </c>
      <c r="AN604" s="123" t="n">
        <v>47.32</v>
      </c>
      <c r="BO604" s="130" t="n">
        <v>0.6</v>
      </c>
      <c r="BP604" s="117" t="n">
        <v>-56</v>
      </c>
      <c r="BR604" s="131" t="n">
        <v>2.99999999999996</v>
      </c>
      <c r="BS604" s="132" t="n">
        <v>2.40000000013524</v>
      </c>
    </row>
    <row r="605" customFormat="false" ht="15" hidden="false" customHeight="false" outlineLevel="0" collapsed="false">
      <c r="E605" s="117" t="n">
        <v>86.1336607142857</v>
      </c>
      <c r="F605" s="117" t="n">
        <v>227.862</v>
      </c>
      <c r="I605" s="0"/>
      <c r="J605" s="118" t="n">
        <v>3.00499999999996</v>
      </c>
      <c r="K605" s="119" t="n">
        <v>-13.2666666666093</v>
      </c>
      <c r="Q605" s="136" t="n">
        <v>69.6</v>
      </c>
      <c r="R605" s="122" t="n">
        <v>59.5</v>
      </c>
      <c r="S605" s="122" t="n">
        <v>72.3</v>
      </c>
      <c r="T605" s="122" t="n">
        <v>88.8</v>
      </c>
      <c r="U605" s="136" t="n">
        <v>72.3</v>
      </c>
      <c r="V605" s="119" t="n">
        <v>70.1</v>
      </c>
      <c r="W605" s="119" t="n">
        <v>74.16765</v>
      </c>
      <c r="AH605" s="123" t="n">
        <v>69.3</v>
      </c>
      <c r="AI605" s="122" t="n">
        <v>54.95</v>
      </c>
      <c r="AJ605" s="122" t="n">
        <v>54.95</v>
      </c>
      <c r="AK605" s="122" t="n">
        <v>50.42</v>
      </c>
      <c r="AL605" s="123" t="n">
        <v>52.25</v>
      </c>
      <c r="AM605" s="123" t="n">
        <v>53.18</v>
      </c>
      <c r="AN605" s="123" t="n">
        <v>47.19</v>
      </c>
      <c r="BO605" s="130" t="n">
        <v>0.602</v>
      </c>
      <c r="BP605" s="117" t="n">
        <v>-49.3333333333334</v>
      </c>
      <c r="BR605" s="131" t="n">
        <v>3.00499999999996</v>
      </c>
      <c r="BS605" s="132" t="n">
        <v>-13.2666666666093</v>
      </c>
    </row>
    <row r="606" customFormat="false" ht="15" hidden="false" customHeight="false" outlineLevel="0" collapsed="false">
      <c r="E606" s="117" t="n">
        <v>86.1891071428571</v>
      </c>
      <c r="F606" s="117" t="n">
        <v>229.7</v>
      </c>
      <c r="I606" s="0"/>
      <c r="J606" s="118" t="n">
        <v>3.00999999999996</v>
      </c>
      <c r="K606" s="119" t="n">
        <v>-20.1333333333763</v>
      </c>
      <c r="Q606" s="136" t="n">
        <v>69.7</v>
      </c>
      <c r="R606" s="122" t="n">
        <v>61.4</v>
      </c>
      <c r="S606" s="122" t="n">
        <v>75.2</v>
      </c>
      <c r="T606" s="122" t="n">
        <v>93.1</v>
      </c>
      <c r="U606" s="136" t="n">
        <v>75.2</v>
      </c>
      <c r="V606" s="119" t="n">
        <v>70.2</v>
      </c>
      <c r="W606" s="119" t="n">
        <v>77.2432</v>
      </c>
      <c r="AH606" s="123" t="n">
        <v>69.4</v>
      </c>
      <c r="AI606" s="122" t="n">
        <v>50.21</v>
      </c>
      <c r="AJ606" s="122" t="n">
        <v>50.21</v>
      </c>
      <c r="AK606" s="122" t="n">
        <v>43.31</v>
      </c>
      <c r="AL606" s="123" t="n">
        <v>52.2</v>
      </c>
      <c r="AM606" s="123" t="n">
        <v>53.01</v>
      </c>
      <c r="AN606" s="123" t="n">
        <v>46.95</v>
      </c>
      <c r="BO606" s="130" t="n">
        <v>0.604</v>
      </c>
      <c r="BP606" s="117" t="n">
        <v>-36</v>
      </c>
      <c r="BR606" s="131" t="n">
        <v>3.00999999999996</v>
      </c>
      <c r="BS606" s="132" t="n">
        <v>-20.1333333333763</v>
      </c>
    </row>
    <row r="607" customFormat="false" ht="15" hidden="false" customHeight="false" outlineLevel="0" collapsed="false">
      <c r="E607" s="117" t="n">
        <v>86.2445535714286</v>
      </c>
      <c r="F607" s="117" t="n">
        <v>229.7</v>
      </c>
      <c r="I607" s="0"/>
      <c r="J607" s="118" t="n">
        <v>3.01499999999996</v>
      </c>
      <c r="K607" s="119" t="n">
        <v>-32.2000000005523</v>
      </c>
      <c r="Q607" s="136" t="n">
        <v>69.8</v>
      </c>
      <c r="R607" s="122" t="n">
        <v>63.2</v>
      </c>
      <c r="S607" s="122" t="n">
        <v>78.2</v>
      </c>
      <c r="T607" s="122" t="n">
        <v>97.4</v>
      </c>
      <c r="U607" s="136" t="n">
        <v>78.2</v>
      </c>
      <c r="V607" s="119" t="n">
        <v>70.2</v>
      </c>
      <c r="W607" s="119" t="n">
        <v>80.31885</v>
      </c>
      <c r="AH607" s="123" t="n">
        <v>69.5</v>
      </c>
      <c r="AI607" s="122" t="n">
        <v>47.3</v>
      </c>
      <c r="AJ607" s="122" t="n">
        <v>47.3</v>
      </c>
      <c r="AK607" s="122" t="n">
        <v>38.95</v>
      </c>
      <c r="AL607" s="123" t="n">
        <v>52.11</v>
      </c>
      <c r="AM607" s="123" t="n">
        <v>52.77</v>
      </c>
      <c r="AN607" s="123" t="n">
        <v>46.61</v>
      </c>
      <c r="BO607" s="130" t="n">
        <v>0.606</v>
      </c>
      <c r="BP607" s="117" t="n">
        <v>-38</v>
      </c>
      <c r="BR607" s="131" t="n">
        <v>3.01499999999996</v>
      </c>
      <c r="BS607" s="132" t="n">
        <v>-32.2000000005523</v>
      </c>
    </row>
    <row r="608" customFormat="false" ht="15" hidden="false" customHeight="false" outlineLevel="0" collapsed="false">
      <c r="E608" s="117" t="n">
        <v>86.3</v>
      </c>
      <c r="F608" s="117" t="n">
        <v>229.8</v>
      </c>
      <c r="I608" s="0"/>
      <c r="J608" s="118" t="n">
        <v>3.01999999999996</v>
      </c>
      <c r="K608" s="119" t="n">
        <v>-17.6000000004202</v>
      </c>
      <c r="Q608" s="136" t="n">
        <v>69.9</v>
      </c>
      <c r="R608" s="122" t="n">
        <v>65</v>
      </c>
      <c r="S608" s="122" t="n">
        <v>81.1</v>
      </c>
      <c r="T608" s="122" t="n">
        <v>101.7</v>
      </c>
      <c r="U608" s="136" t="n">
        <v>81.1</v>
      </c>
      <c r="V608" s="119" t="n">
        <v>70.3</v>
      </c>
      <c r="W608" s="119" t="n">
        <v>83.39415</v>
      </c>
      <c r="AH608" s="123" t="n">
        <v>69.6</v>
      </c>
      <c r="AI608" s="122" t="n">
        <v>46.73</v>
      </c>
      <c r="AJ608" s="122" t="n">
        <v>46.73</v>
      </c>
      <c r="AK608" s="122" t="n">
        <v>38.09</v>
      </c>
      <c r="AL608" s="123" t="n">
        <v>51.98</v>
      </c>
      <c r="AM608" s="123" t="n">
        <v>52.47</v>
      </c>
      <c r="AN608" s="123" t="n">
        <v>46.19</v>
      </c>
      <c r="BO608" s="130" t="n">
        <v>0.608</v>
      </c>
      <c r="BP608" s="117" t="n">
        <v>-38</v>
      </c>
      <c r="BR608" s="131" t="n">
        <v>3.01999999999996</v>
      </c>
      <c r="BS608" s="132" t="n">
        <v>-17.6000000004202</v>
      </c>
    </row>
    <row r="609" customFormat="false" ht="15" hidden="false" customHeight="false" outlineLevel="0" collapsed="false">
      <c r="E609" s="117" t="n">
        <v>86.65</v>
      </c>
      <c r="F609" s="117" t="n">
        <v>227.9</v>
      </c>
      <c r="I609" s="0"/>
      <c r="J609" s="118" t="n">
        <v>3.02499999999996</v>
      </c>
      <c r="K609" s="119" t="n">
        <v>-17.7999999999646</v>
      </c>
      <c r="Q609" s="136" t="n">
        <v>70</v>
      </c>
      <c r="R609" s="122" t="n">
        <v>66.9</v>
      </c>
      <c r="S609" s="122" t="n">
        <v>84.1</v>
      </c>
      <c r="T609" s="122" t="n">
        <v>106.1</v>
      </c>
      <c r="U609" s="136" t="n">
        <v>84.1</v>
      </c>
      <c r="V609" s="119" t="n">
        <v>70.4</v>
      </c>
      <c r="W609" s="119" t="n">
        <v>86.46985</v>
      </c>
      <c r="AH609" s="123" t="n">
        <v>69.7</v>
      </c>
      <c r="AI609" s="122" t="n">
        <v>48.02</v>
      </c>
      <c r="AJ609" s="122" t="n">
        <v>48.02</v>
      </c>
      <c r="AK609" s="122" t="n">
        <v>40.02</v>
      </c>
      <c r="AL609" s="123" t="n">
        <v>51.83</v>
      </c>
      <c r="AM609" s="123" t="n">
        <v>52.13</v>
      </c>
      <c r="AN609" s="123" t="n">
        <v>45.71</v>
      </c>
      <c r="BO609" s="130" t="n">
        <v>0.61</v>
      </c>
      <c r="BP609" s="117" t="n">
        <v>-17.3333333333333</v>
      </c>
      <c r="BR609" s="131" t="n">
        <v>3.02499999999996</v>
      </c>
      <c r="BS609" s="132" t="n">
        <v>-17.7999999999646</v>
      </c>
    </row>
    <row r="610" customFormat="false" ht="15" hidden="false" customHeight="false" outlineLevel="0" collapsed="false">
      <c r="E610" s="117" t="n">
        <v>87</v>
      </c>
      <c r="F610" s="117" t="n">
        <v>224.1</v>
      </c>
      <c r="I610" s="0"/>
      <c r="J610" s="118" t="n">
        <v>3.02999999999996</v>
      </c>
      <c r="K610" s="119" t="n">
        <v>-15.6000000001676</v>
      </c>
      <c r="Q610" s="136" t="n">
        <v>70.1</v>
      </c>
      <c r="R610" s="122"/>
      <c r="S610" s="122"/>
      <c r="T610" s="122"/>
      <c r="U610" s="136" t="n">
        <v>84</v>
      </c>
      <c r="V610" s="119" t="n">
        <v>70.5</v>
      </c>
      <c r="W610" s="119" t="n">
        <v>86</v>
      </c>
      <c r="AH610" s="123" t="n">
        <v>69.8</v>
      </c>
      <c r="AI610" s="122" t="n">
        <v>50.1</v>
      </c>
      <c r="AJ610" s="122" t="n">
        <v>50.1</v>
      </c>
      <c r="AK610" s="122" t="n">
        <v>43.14</v>
      </c>
      <c r="AL610" s="123" t="n">
        <v>51.65</v>
      </c>
      <c r="AM610" s="123" t="n">
        <v>51.76</v>
      </c>
      <c r="AN610" s="123" t="n">
        <v>45.19</v>
      </c>
      <c r="BO610" s="130" t="n">
        <v>0.612</v>
      </c>
      <c r="BP610" s="117" t="n">
        <v>-19.3333333333333</v>
      </c>
      <c r="BR610" s="131" t="n">
        <v>3.02999999999996</v>
      </c>
      <c r="BS610" s="132" t="n">
        <v>-15.6000000001676</v>
      </c>
    </row>
    <row r="611" customFormat="false" ht="15" hidden="false" customHeight="false" outlineLevel="0" collapsed="false">
      <c r="E611" s="117" t="n">
        <v>87.35</v>
      </c>
      <c r="F611" s="117" t="n">
        <v>222.2</v>
      </c>
      <c r="I611" s="0"/>
      <c r="J611" s="118" t="n">
        <v>3.03499999999996</v>
      </c>
      <c r="K611" s="119" t="n">
        <v>3.79999999927225</v>
      </c>
      <c r="Q611" s="136" t="n">
        <v>70.2</v>
      </c>
      <c r="R611" s="122"/>
      <c r="S611" s="122"/>
      <c r="T611" s="122"/>
      <c r="U611" s="136" t="n">
        <v>82</v>
      </c>
      <c r="V611" s="119" t="n">
        <v>70.6</v>
      </c>
      <c r="W611" s="119" t="n">
        <v>84</v>
      </c>
      <c r="AH611" s="123" t="n">
        <v>69.9</v>
      </c>
      <c r="AI611" s="122" t="n">
        <v>51.85</v>
      </c>
      <c r="AJ611" s="122" t="n">
        <v>51.85</v>
      </c>
      <c r="AK611" s="122" t="n">
        <v>45.77</v>
      </c>
      <c r="AL611" s="123" t="n">
        <v>51.46</v>
      </c>
      <c r="AM611" s="123" t="n">
        <v>51.38</v>
      </c>
      <c r="AN611" s="123" t="n">
        <v>44.66</v>
      </c>
      <c r="BO611" s="130" t="n">
        <v>0.614</v>
      </c>
      <c r="BP611" s="117" t="n">
        <v>-20</v>
      </c>
      <c r="BR611" s="131" t="n">
        <v>3.03499999999996</v>
      </c>
      <c r="BS611" s="132" t="n">
        <v>3.79999999927225</v>
      </c>
    </row>
    <row r="612" customFormat="false" ht="15" hidden="false" customHeight="false" outlineLevel="0" collapsed="false">
      <c r="E612" s="117" t="n">
        <v>87.7</v>
      </c>
      <c r="F612" s="117" t="n">
        <v>224.1</v>
      </c>
      <c r="I612" s="0"/>
      <c r="J612" s="118" t="n">
        <v>3.03999999999996</v>
      </c>
      <c r="K612" s="119" t="n">
        <v>9.60000000003568</v>
      </c>
      <c r="Q612" s="136" t="n">
        <v>70.3</v>
      </c>
      <c r="R612" s="122"/>
      <c r="S612" s="122"/>
      <c r="T612" s="122"/>
      <c r="U612" s="136" t="n">
        <v>74</v>
      </c>
      <c r="V612" s="119" t="n">
        <v>70.7</v>
      </c>
      <c r="W612" s="119" t="n">
        <v>80</v>
      </c>
      <c r="AH612" s="123" t="n">
        <v>70</v>
      </c>
      <c r="AI612" s="122" t="n">
        <v>52.43</v>
      </c>
      <c r="AJ612" s="122" t="n">
        <v>52.43</v>
      </c>
      <c r="AK612" s="122" t="n">
        <v>46.65</v>
      </c>
      <c r="AL612" s="123" t="n">
        <v>51.27</v>
      </c>
      <c r="AM612" s="123" t="n">
        <v>51.01</v>
      </c>
      <c r="AN612" s="123" t="n">
        <v>44.14</v>
      </c>
      <c r="BO612" s="130" t="n">
        <v>0.616</v>
      </c>
      <c r="BP612" s="117" t="n">
        <v>-28.6666666666667</v>
      </c>
      <c r="BR612" s="131" t="n">
        <v>3.03999999999996</v>
      </c>
      <c r="BS612" s="132" t="n">
        <v>9.60000000003568</v>
      </c>
    </row>
    <row r="613" customFormat="false" ht="15" hidden="false" customHeight="false" outlineLevel="0" collapsed="false">
      <c r="E613" s="117" t="n">
        <v>88.05</v>
      </c>
      <c r="F613" s="117" t="n">
        <v>226</v>
      </c>
      <c r="I613" s="0"/>
      <c r="J613" s="118" t="n">
        <v>3.04499999999996</v>
      </c>
      <c r="K613" s="119" t="n">
        <v>8.06666666671383</v>
      </c>
      <c r="Q613" s="136" t="n">
        <v>70.4</v>
      </c>
      <c r="R613" s="122"/>
      <c r="S613" s="122"/>
      <c r="T613" s="122"/>
      <c r="U613" s="136" t="n">
        <v>65</v>
      </c>
      <c r="V613" s="119" t="n">
        <v>70.8</v>
      </c>
      <c r="W613" s="119" t="n">
        <v>60</v>
      </c>
      <c r="AH613" s="123" t="n">
        <v>70.1</v>
      </c>
      <c r="AI613" s="122" t="n">
        <v>51.47</v>
      </c>
      <c r="AJ613" s="122" t="n">
        <v>51.47</v>
      </c>
      <c r="AK613" s="122" t="n">
        <v>45.2</v>
      </c>
      <c r="AL613" s="123" t="n">
        <v>51.08</v>
      </c>
      <c r="AM613" s="123" t="n">
        <v>50.66</v>
      </c>
      <c r="AN613" s="123" t="n">
        <v>43.66</v>
      </c>
      <c r="BO613" s="130" t="n">
        <v>0.618</v>
      </c>
      <c r="BP613" s="117" t="n">
        <v>-38.6666666666667</v>
      </c>
      <c r="BR613" s="131" t="n">
        <v>3.04499999999996</v>
      </c>
      <c r="BS613" s="132" t="n">
        <v>8.06666666671383</v>
      </c>
    </row>
    <row r="614" customFormat="false" ht="15" hidden="false" customHeight="false" outlineLevel="0" collapsed="false">
      <c r="E614" s="117" t="n">
        <v>88.4</v>
      </c>
      <c r="F614" s="117" t="n">
        <v>231.7</v>
      </c>
      <c r="I614" s="0"/>
      <c r="J614" s="118" t="n">
        <v>3.04999999999996</v>
      </c>
      <c r="K614" s="119" t="n">
        <v>-2.53333333338887</v>
      </c>
      <c r="Q614" s="136" t="n">
        <v>70.5</v>
      </c>
      <c r="R614" s="122"/>
      <c r="S614" s="122"/>
      <c r="T614" s="122"/>
      <c r="U614" s="136" t="n">
        <v>50</v>
      </c>
      <c r="V614" s="119" t="n">
        <v>70.9</v>
      </c>
      <c r="W614" s="119" t="n">
        <v>46</v>
      </c>
      <c r="AH614" s="123" t="n">
        <v>70.2</v>
      </c>
      <c r="AI614" s="122" t="n">
        <v>49.03</v>
      </c>
      <c r="AJ614" s="122" t="n">
        <v>49.03</v>
      </c>
      <c r="AK614" s="122" t="n">
        <v>41.54</v>
      </c>
      <c r="AL614" s="123" t="n">
        <v>50.91</v>
      </c>
      <c r="AM614" s="123" t="n">
        <v>50.36</v>
      </c>
      <c r="AN614" s="123" t="n">
        <v>43.26</v>
      </c>
      <c r="BO614" s="130" t="n">
        <v>0.62</v>
      </c>
      <c r="BP614" s="117" t="n">
        <v>-57.3333333333333</v>
      </c>
      <c r="BR614" s="131" t="n">
        <v>3.04999999999996</v>
      </c>
      <c r="BS614" s="132" t="n">
        <v>-2.53333333338887</v>
      </c>
    </row>
    <row r="615" customFormat="false" ht="15" hidden="false" customHeight="false" outlineLevel="0" collapsed="false">
      <c r="E615" s="117" t="n">
        <v>88.75</v>
      </c>
      <c r="F615" s="117" t="n">
        <v>235.6</v>
      </c>
      <c r="I615" s="0"/>
      <c r="J615" s="118" t="n">
        <v>3.05499999999996</v>
      </c>
      <c r="K615" s="119" t="n">
        <v>-3.80000000037736</v>
      </c>
      <c r="Q615" s="136" t="n">
        <v>70.6</v>
      </c>
      <c r="R615" s="122"/>
      <c r="S615" s="122"/>
      <c r="T615" s="122"/>
      <c r="U615" s="136" t="n">
        <v>43</v>
      </c>
      <c r="V615" s="119" t="n">
        <v>71</v>
      </c>
      <c r="W615" s="119" t="n">
        <v>40</v>
      </c>
      <c r="AH615" s="123" t="n">
        <v>70.3</v>
      </c>
      <c r="AI615" s="122" t="n">
        <v>45.65</v>
      </c>
      <c r="AJ615" s="122" t="n">
        <v>45.65</v>
      </c>
      <c r="AK615" s="122" t="n">
        <v>36.47</v>
      </c>
      <c r="AL615" s="123" t="n">
        <v>50.77</v>
      </c>
      <c r="AM615" s="123" t="n">
        <v>50.11</v>
      </c>
      <c r="AN615" s="123" t="n">
        <v>42.94</v>
      </c>
      <c r="BO615" s="130" t="n">
        <v>0.622</v>
      </c>
      <c r="BP615" s="117" t="n">
        <v>-72</v>
      </c>
      <c r="BR615" s="131" t="n">
        <v>3.05499999999996</v>
      </c>
      <c r="BS615" s="132" t="n">
        <v>-3.80000000037736</v>
      </c>
    </row>
    <row r="616" customFormat="false" ht="15" hidden="false" customHeight="false" outlineLevel="0" collapsed="false">
      <c r="E616" s="117" t="n">
        <v>89.1</v>
      </c>
      <c r="F616" s="117" t="n">
        <v>237.5</v>
      </c>
      <c r="I616" s="0"/>
      <c r="J616" s="118" t="n">
        <v>3.05999999999996</v>
      </c>
      <c r="K616" s="119" t="n">
        <v>-11.2000000004118</v>
      </c>
      <c r="Q616" s="136" t="n">
        <v>70.7</v>
      </c>
      <c r="R616" s="122"/>
      <c r="S616" s="122"/>
      <c r="T616" s="122"/>
      <c r="U616" s="136" t="n">
        <v>42</v>
      </c>
      <c r="V616" s="119" t="n">
        <v>71.1</v>
      </c>
      <c r="W616" s="119" t="n">
        <v>37</v>
      </c>
      <c r="AH616" s="123" t="n">
        <v>70.4</v>
      </c>
      <c r="AI616" s="122" t="n">
        <v>42.16</v>
      </c>
      <c r="AJ616" s="122" t="n">
        <v>42.16</v>
      </c>
      <c r="AK616" s="122" t="n">
        <v>31.24</v>
      </c>
      <c r="AL616" s="123" t="n">
        <v>50.67</v>
      </c>
      <c r="AM616" s="123" t="n">
        <v>49.94</v>
      </c>
      <c r="AN616" s="123" t="n">
        <v>42.72</v>
      </c>
      <c r="BO616" s="130" t="n">
        <v>0.624</v>
      </c>
      <c r="BP616" s="117" t="n">
        <v>-93.3333333333333</v>
      </c>
      <c r="BR616" s="131" t="n">
        <v>3.05999999999996</v>
      </c>
      <c r="BS616" s="132" t="n">
        <v>-11.2000000004118</v>
      </c>
    </row>
    <row r="617" customFormat="false" ht="15" hidden="false" customHeight="false" outlineLevel="0" collapsed="false">
      <c r="E617" s="117" t="n">
        <v>89.45</v>
      </c>
      <c r="F617" s="117" t="n">
        <v>237.5</v>
      </c>
      <c r="I617" s="0"/>
      <c r="J617" s="118" t="n">
        <v>3.06499999999996</v>
      </c>
      <c r="K617" s="119" t="n">
        <v>7.00000000010512</v>
      </c>
      <c r="Q617" s="136" t="n">
        <v>70.8</v>
      </c>
      <c r="R617" s="122"/>
      <c r="S617" s="122"/>
      <c r="T617" s="122"/>
      <c r="U617" s="136" t="n">
        <v>44</v>
      </c>
      <c r="V617" s="119" t="n">
        <v>71.2</v>
      </c>
      <c r="W617" s="119" t="n">
        <v>37</v>
      </c>
      <c r="AH617" s="123" t="n">
        <v>70.5</v>
      </c>
      <c r="AI617" s="122" t="n">
        <v>39.5</v>
      </c>
      <c r="AJ617" s="122" t="n">
        <v>39.5</v>
      </c>
      <c r="AK617" s="122" t="n">
        <v>27.25</v>
      </c>
      <c r="AL617" s="123" t="n">
        <v>50.61</v>
      </c>
      <c r="AM617" s="123" t="n">
        <v>49.84</v>
      </c>
      <c r="AN617" s="123" t="n">
        <v>42.63</v>
      </c>
      <c r="BO617" s="130" t="n">
        <v>0.626</v>
      </c>
      <c r="BP617" s="117" t="n">
        <v>-111.333333333333</v>
      </c>
      <c r="BR617" s="131" t="n">
        <v>3.06499999999996</v>
      </c>
      <c r="BS617" s="132" t="n">
        <v>7.00000000010512</v>
      </c>
    </row>
    <row r="618" customFormat="false" ht="15" hidden="false" customHeight="false" outlineLevel="0" collapsed="false">
      <c r="E618" s="117" t="n">
        <v>89.8</v>
      </c>
      <c r="F618" s="117" t="n">
        <v>237.5</v>
      </c>
      <c r="I618" s="0"/>
      <c r="J618" s="118" t="n">
        <v>3.06999999999996</v>
      </c>
      <c r="K618" s="119" t="n">
        <v>14.0000000001051</v>
      </c>
      <c r="Q618" s="136" t="n">
        <v>70.9</v>
      </c>
      <c r="R618" s="122"/>
      <c r="S618" s="122"/>
      <c r="T618" s="122"/>
      <c r="U618" s="136" t="n">
        <v>50</v>
      </c>
      <c r="V618" s="119" t="n">
        <v>71.2</v>
      </c>
      <c r="W618" s="119" t="n">
        <v>40</v>
      </c>
      <c r="AH618" s="123" t="n">
        <v>70.6</v>
      </c>
      <c r="AI618" s="122" t="n">
        <v>38.31</v>
      </c>
      <c r="AJ618" s="122" t="n">
        <v>38.31</v>
      </c>
      <c r="AK618" s="122" t="n">
        <v>25.47</v>
      </c>
      <c r="AL618" s="123" t="n">
        <v>50.61</v>
      </c>
      <c r="AM618" s="123" t="n">
        <v>49.83</v>
      </c>
      <c r="AN618" s="123" t="n">
        <v>42.66</v>
      </c>
      <c r="BO618" s="130" t="n">
        <v>0.628</v>
      </c>
      <c r="BP618" s="117" t="n">
        <v>-118.666666666667</v>
      </c>
      <c r="BR618" s="131" t="n">
        <v>3.06999999999996</v>
      </c>
      <c r="BS618" s="132" t="n">
        <v>14.0000000001051</v>
      </c>
    </row>
    <row r="619" customFormat="false" ht="15" hidden="false" customHeight="false" outlineLevel="0" collapsed="false">
      <c r="E619" s="117" t="n">
        <v>89.9366666666667</v>
      </c>
      <c r="F619" s="117" t="n">
        <v>234.967</v>
      </c>
      <c r="I619" s="0"/>
      <c r="J619" s="118" t="n">
        <v>3.07499999999996</v>
      </c>
      <c r="K619" s="119" t="n">
        <v>20.1999999998451</v>
      </c>
      <c r="Q619" s="136" t="n">
        <v>71</v>
      </c>
      <c r="R619" s="122"/>
      <c r="S619" s="122"/>
      <c r="T619" s="122"/>
      <c r="U619" s="136" t="n">
        <v>58</v>
      </c>
      <c r="V619" s="119" t="n">
        <v>71.3</v>
      </c>
      <c r="W619" s="119" t="n">
        <v>46</v>
      </c>
      <c r="AH619" s="123" t="n">
        <v>70.7</v>
      </c>
      <c r="AI619" s="122" t="n">
        <v>38.75</v>
      </c>
      <c r="AJ619" s="122" t="n">
        <v>38.75</v>
      </c>
      <c r="AK619" s="122" t="n">
        <v>26.13</v>
      </c>
      <c r="AL619" s="123" t="n">
        <v>50.67</v>
      </c>
      <c r="AM619" s="123" t="n">
        <v>49.92</v>
      </c>
      <c r="AN619" s="123" t="n">
        <v>42.82</v>
      </c>
      <c r="BO619" s="130" t="n">
        <v>0.63</v>
      </c>
      <c r="BP619" s="117" t="n">
        <v>-123.333333333333</v>
      </c>
      <c r="BR619" s="131" t="n">
        <v>3.07499999999996</v>
      </c>
      <c r="BS619" s="132" t="n">
        <v>20.1999999998451</v>
      </c>
    </row>
    <row r="620" customFormat="false" ht="15" hidden="false" customHeight="false" outlineLevel="0" collapsed="false">
      <c r="E620" s="117" t="n">
        <v>90.0733333333333</v>
      </c>
      <c r="F620" s="117" t="n">
        <v>229.9</v>
      </c>
      <c r="I620" s="0"/>
      <c r="J620" s="118" t="n">
        <v>3.07999999999996</v>
      </c>
      <c r="K620" s="119" t="n">
        <v>7.20000000003655</v>
      </c>
      <c r="Q620" s="136" t="n">
        <v>71.1</v>
      </c>
      <c r="R620" s="122"/>
      <c r="S620" s="122"/>
      <c r="T620" s="122"/>
      <c r="U620" s="136" t="n">
        <v>63</v>
      </c>
      <c r="V620" s="119" t="n">
        <v>71.4</v>
      </c>
      <c r="W620" s="119" t="n">
        <v>55</v>
      </c>
      <c r="AH620" s="123" t="n">
        <v>70.8</v>
      </c>
      <c r="AI620" s="122" t="n">
        <v>40.5</v>
      </c>
      <c r="AJ620" s="122" t="n">
        <v>40.5</v>
      </c>
      <c r="AK620" s="122" t="n">
        <v>28.75</v>
      </c>
      <c r="AL620" s="123" t="n">
        <v>50.79</v>
      </c>
      <c r="AM620" s="123" t="n">
        <v>50.1</v>
      </c>
      <c r="AN620" s="123" t="n">
        <v>43.11</v>
      </c>
      <c r="BO620" s="130" t="n">
        <v>0.632</v>
      </c>
      <c r="BP620" s="117" t="n">
        <v>-121.333333333333</v>
      </c>
      <c r="BR620" s="131" t="n">
        <v>3.07999999999996</v>
      </c>
      <c r="BS620" s="132" t="n">
        <v>7.20000000003655</v>
      </c>
    </row>
    <row r="621" customFormat="false" ht="15" hidden="false" customHeight="false" outlineLevel="0" collapsed="false">
      <c r="E621" s="117" t="n">
        <v>90.21</v>
      </c>
      <c r="F621" s="117" t="n">
        <v>214.7</v>
      </c>
      <c r="I621" s="0"/>
      <c r="J621" s="118" t="n">
        <v>3.08499999999996</v>
      </c>
      <c r="K621" s="119" t="n">
        <v>-10.2000000001898</v>
      </c>
      <c r="Q621" s="136" t="n">
        <v>71.2</v>
      </c>
      <c r="R621" s="122" t="n">
        <v>39.5</v>
      </c>
      <c r="S621" s="122" t="n">
        <v>65.5</v>
      </c>
      <c r="T621" s="122" t="n">
        <v>79</v>
      </c>
      <c r="U621" s="136" t="n">
        <v>65.5</v>
      </c>
      <c r="V621" s="119" t="n">
        <v>71.5</v>
      </c>
      <c r="W621" s="119" t="n">
        <v>59.2321</v>
      </c>
      <c r="AH621" s="123" t="n">
        <v>70.9</v>
      </c>
      <c r="AI621" s="122" t="n">
        <v>42.95</v>
      </c>
      <c r="AJ621" s="122" t="n">
        <v>42.95</v>
      </c>
      <c r="AK621" s="122" t="n">
        <v>32.43</v>
      </c>
      <c r="AL621" s="123" t="n">
        <v>50.98</v>
      </c>
      <c r="AM621" s="123" t="n">
        <v>50.36</v>
      </c>
      <c r="AN621" s="123" t="n">
        <v>43.53</v>
      </c>
      <c r="BO621" s="130" t="n">
        <v>0.634</v>
      </c>
      <c r="BP621" s="117" t="n">
        <v>-113.333333333333</v>
      </c>
      <c r="BR621" s="131" t="n">
        <v>3.08499999999996</v>
      </c>
      <c r="BS621" s="132" t="n">
        <v>-10.2000000001898</v>
      </c>
    </row>
    <row r="622" customFormat="false" ht="15" hidden="false" customHeight="false" outlineLevel="0" collapsed="false">
      <c r="E622" s="117" t="n">
        <v>90.3466666666667</v>
      </c>
      <c r="F622" s="117" t="n">
        <v>176.5</v>
      </c>
      <c r="I622" s="0"/>
      <c r="J622" s="118" t="n">
        <v>3.08999999999996</v>
      </c>
      <c r="K622" s="119" t="n">
        <v>-11.3333333332384</v>
      </c>
      <c r="Q622" s="136" t="n">
        <v>71.3</v>
      </c>
      <c r="R622" s="122" t="n">
        <v>40</v>
      </c>
      <c r="S622" s="122" t="n">
        <v>66.3</v>
      </c>
      <c r="T622" s="122" t="n">
        <v>80.2</v>
      </c>
      <c r="U622" s="136" t="n">
        <v>66.3</v>
      </c>
      <c r="V622" s="119" t="n">
        <v>71.7</v>
      </c>
      <c r="W622" s="119" t="n">
        <v>60.0753</v>
      </c>
      <c r="AH622" s="123" t="n">
        <v>71</v>
      </c>
      <c r="AI622" s="122" t="n">
        <v>45.55</v>
      </c>
      <c r="AJ622" s="122" t="n">
        <v>45.55</v>
      </c>
      <c r="AK622" s="122" t="n">
        <v>36.32</v>
      </c>
      <c r="AL622" s="123" t="n">
        <v>51.23</v>
      </c>
      <c r="AM622" s="123" t="n">
        <v>50.7</v>
      </c>
      <c r="AN622" s="123" t="n">
        <v>44.05</v>
      </c>
      <c r="BO622" s="130" t="n">
        <v>0.636</v>
      </c>
      <c r="BP622" s="117" t="n">
        <v>-118</v>
      </c>
      <c r="BR622" s="131" t="n">
        <v>3.08999999999996</v>
      </c>
      <c r="BS622" s="132" t="n">
        <v>-11.3333333332384</v>
      </c>
    </row>
    <row r="623" customFormat="false" ht="15" hidden="false" customHeight="false" outlineLevel="0" collapsed="false">
      <c r="E623" s="117" t="n">
        <v>90.4833333333333</v>
      </c>
      <c r="F623" s="117" t="n">
        <v>135.5</v>
      </c>
      <c r="I623" s="0"/>
      <c r="J623" s="118" t="n">
        <v>3.09499999999996</v>
      </c>
      <c r="K623" s="119" t="n">
        <v>-6.20000000013896</v>
      </c>
      <c r="Q623" s="136" t="n">
        <v>71.4</v>
      </c>
      <c r="R623" s="122" t="n">
        <v>40.4</v>
      </c>
      <c r="S623" s="122" t="n">
        <v>67.1</v>
      </c>
      <c r="T623" s="122" t="n">
        <v>81.4</v>
      </c>
      <c r="U623" s="136" t="n">
        <v>67.1</v>
      </c>
      <c r="V623" s="119" t="n">
        <v>71.8</v>
      </c>
      <c r="W623" s="119" t="n">
        <v>60.91845</v>
      </c>
      <c r="AH623" s="123" t="n">
        <v>71.1</v>
      </c>
      <c r="AI623" s="122" t="n">
        <v>47.94</v>
      </c>
      <c r="AJ623" s="122" t="n">
        <v>47.94</v>
      </c>
      <c r="AK623" s="122" t="n">
        <v>39.91</v>
      </c>
      <c r="AL623" s="123" t="n">
        <v>51.54</v>
      </c>
      <c r="AM623" s="123" t="n">
        <v>51.11</v>
      </c>
      <c r="AN623" s="123" t="n">
        <v>44.67</v>
      </c>
      <c r="BO623" s="130" t="n">
        <v>0.638</v>
      </c>
      <c r="BP623" s="117" t="n">
        <v>-104.666666666667</v>
      </c>
      <c r="BR623" s="131" t="n">
        <v>3.09499999999996</v>
      </c>
      <c r="BS623" s="132" t="n">
        <v>-6.20000000013896</v>
      </c>
    </row>
    <row r="624" customFormat="false" ht="15" hidden="false" customHeight="false" outlineLevel="0" collapsed="false">
      <c r="E624" s="117" t="n">
        <v>90.62</v>
      </c>
      <c r="F624" s="117" t="n">
        <v>128.8</v>
      </c>
      <c r="I624" s="0"/>
      <c r="J624" s="118" t="n">
        <v>3.09999999999996</v>
      </c>
      <c r="K624" s="119" t="n">
        <v>-6.40000000027868</v>
      </c>
      <c r="Q624" s="136" t="n">
        <v>71.5</v>
      </c>
      <c r="R624" s="122" t="n">
        <v>40.9</v>
      </c>
      <c r="S624" s="122" t="n">
        <v>67.9</v>
      </c>
      <c r="T624" s="122" t="n">
        <v>82.6</v>
      </c>
      <c r="U624" s="136" t="n">
        <v>67.9</v>
      </c>
      <c r="V624" s="119" t="n">
        <v>71.9</v>
      </c>
      <c r="W624" s="119" t="n">
        <v>61.7616</v>
      </c>
      <c r="AH624" s="123" t="n">
        <v>71.2</v>
      </c>
      <c r="AI624" s="122" t="n">
        <v>50.04</v>
      </c>
      <c r="AJ624" s="122" t="n">
        <v>50.04</v>
      </c>
      <c r="AK624" s="122" t="n">
        <v>43.06</v>
      </c>
      <c r="AL624" s="123" t="n">
        <v>51.91</v>
      </c>
      <c r="AM624" s="123" t="n">
        <v>51.57</v>
      </c>
      <c r="AN624" s="123" t="n">
        <v>45.36</v>
      </c>
      <c r="BO624" s="130" t="n">
        <v>0.64</v>
      </c>
      <c r="BP624" s="117" t="n">
        <v>-118.666666666667</v>
      </c>
      <c r="BR624" s="131" t="n">
        <v>3.09999999999996</v>
      </c>
      <c r="BS624" s="132" t="n">
        <v>-6.40000000027868</v>
      </c>
    </row>
    <row r="625" customFormat="false" ht="15" hidden="false" customHeight="false" outlineLevel="0" collapsed="false">
      <c r="E625" s="117" t="n">
        <v>90.7566666666667</v>
      </c>
      <c r="F625" s="117" t="n">
        <v>130.7</v>
      </c>
      <c r="I625" s="0"/>
      <c r="J625" s="118" t="n">
        <v>3.10499999999996</v>
      </c>
      <c r="K625" s="119" t="n">
        <v>2.73333333362917</v>
      </c>
      <c r="Q625" s="136" t="n">
        <v>71.6</v>
      </c>
      <c r="R625" s="122" t="n">
        <v>41.4</v>
      </c>
      <c r="S625" s="122" t="n">
        <v>68.7</v>
      </c>
      <c r="T625" s="122" t="n">
        <v>83.8</v>
      </c>
      <c r="U625" s="136" t="n">
        <v>68.7</v>
      </c>
      <c r="V625" s="119" t="n">
        <v>72</v>
      </c>
      <c r="W625" s="119" t="n">
        <v>62.60475</v>
      </c>
      <c r="AH625" s="123" t="n">
        <v>71.3</v>
      </c>
      <c r="AI625" s="122" t="n">
        <v>51.89</v>
      </c>
      <c r="AJ625" s="122" t="n">
        <v>51.89</v>
      </c>
      <c r="AK625" s="122" t="n">
        <v>45.83</v>
      </c>
      <c r="AL625" s="123" t="n">
        <v>52.32</v>
      </c>
      <c r="AM625" s="123" t="n">
        <v>52.08</v>
      </c>
      <c r="AN625" s="123" t="n">
        <v>46.11</v>
      </c>
      <c r="BO625" s="130" t="n">
        <v>0.642</v>
      </c>
      <c r="BP625" s="117" t="n">
        <v>-101.333333333333</v>
      </c>
      <c r="BR625" s="131" t="n">
        <v>3.10499999999996</v>
      </c>
      <c r="BS625" s="132" t="n">
        <v>2.73333333362917</v>
      </c>
    </row>
    <row r="626" customFormat="false" ht="15" hidden="false" customHeight="false" outlineLevel="0" collapsed="false">
      <c r="E626" s="117" t="n">
        <v>90.8933333333333</v>
      </c>
      <c r="F626" s="117" t="n">
        <v>163.2</v>
      </c>
      <c r="I626" s="0"/>
      <c r="J626" s="118" t="n">
        <v>3.10999999999996</v>
      </c>
      <c r="K626" s="119" t="n">
        <v>1.99999999981419</v>
      </c>
      <c r="Q626" s="136" t="n">
        <v>71.7</v>
      </c>
      <c r="R626" s="122" t="n">
        <v>41.8</v>
      </c>
      <c r="S626" s="122" t="n">
        <v>69.6</v>
      </c>
      <c r="T626" s="122" t="n">
        <v>85.1</v>
      </c>
      <c r="U626" s="136" t="n">
        <v>69.6</v>
      </c>
      <c r="V626" s="119" t="n">
        <v>72.1</v>
      </c>
      <c r="W626" s="119" t="n">
        <v>63.4479</v>
      </c>
      <c r="AH626" s="123" t="n">
        <v>71.4</v>
      </c>
      <c r="AI626" s="122" t="n">
        <v>53.58</v>
      </c>
      <c r="AJ626" s="122" t="n">
        <v>53.58</v>
      </c>
      <c r="AK626" s="122" t="n">
        <v>48.37</v>
      </c>
      <c r="AL626" s="123" t="n">
        <v>52.76</v>
      </c>
      <c r="AM626" s="123" t="n">
        <v>52.61</v>
      </c>
      <c r="AN626" s="123" t="n">
        <v>46.91</v>
      </c>
      <c r="BO626" s="130" t="n">
        <v>0.644</v>
      </c>
      <c r="BP626" s="117" t="n">
        <v>-96.6666666666666</v>
      </c>
      <c r="BR626" s="131" t="n">
        <v>3.10999999999996</v>
      </c>
      <c r="BS626" s="132" t="n">
        <v>1.99999999981419</v>
      </c>
    </row>
    <row r="627" customFormat="false" ht="15" hidden="false" customHeight="false" outlineLevel="0" collapsed="false">
      <c r="E627" s="117" t="n">
        <v>91.03</v>
      </c>
      <c r="F627" s="117" t="n">
        <v>209</v>
      </c>
      <c r="I627" s="0"/>
      <c r="J627" s="118" t="n">
        <v>3.11499999999996</v>
      </c>
      <c r="K627" s="119" t="n">
        <v>-7.80000000035233</v>
      </c>
      <c r="Q627" s="136" t="n">
        <v>71.8</v>
      </c>
      <c r="R627" s="122" t="n">
        <v>42.3</v>
      </c>
      <c r="S627" s="122" t="n">
        <v>70.4</v>
      </c>
      <c r="T627" s="122" t="n">
        <v>86.3</v>
      </c>
      <c r="U627" s="136" t="n">
        <v>70.4</v>
      </c>
      <c r="V627" s="119" t="n">
        <v>72.2</v>
      </c>
      <c r="W627" s="119" t="n">
        <v>64.29115</v>
      </c>
      <c r="AH627" s="123" t="n">
        <v>71.5</v>
      </c>
      <c r="AI627" s="122" t="n">
        <v>55.18</v>
      </c>
      <c r="AJ627" s="122" t="n">
        <v>55.18</v>
      </c>
      <c r="AK627" s="122" t="n">
        <v>50.77</v>
      </c>
      <c r="AL627" s="123" t="n">
        <v>53.23</v>
      </c>
      <c r="AM627" s="123" t="n">
        <v>53.16</v>
      </c>
      <c r="AN627" s="123" t="n">
        <v>47.74</v>
      </c>
      <c r="BO627" s="130" t="n">
        <v>0.646</v>
      </c>
      <c r="BP627" s="117" t="n">
        <v>-99.3333333333333</v>
      </c>
      <c r="BR627" s="131" t="n">
        <v>3.11499999999996</v>
      </c>
      <c r="BS627" s="132" t="n">
        <v>-7.80000000035233</v>
      </c>
    </row>
    <row r="628" customFormat="false" ht="15" hidden="false" customHeight="false" outlineLevel="0" collapsed="false">
      <c r="E628" s="117" t="n">
        <v>91.1666666666667</v>
      </c>
      <c r="F628" s="117" t="n">
        <v>241.5</v>
      </c>
      <c r="I628" s="0"/>
      <c r="J628" s="118" t="n">
        <v>3.11999999999996</v>
      </c>
      <c r="K628" s="119" t="n">
        <v>-18.933333333521</v>
      </c>
      <c r="Q628" s="136" t="n">
        <v>71.9</v>
      </c>
      <c r="R628" s="122" t="n">
        <v>42.8</v>
      </c>
      <c r="S628" s="122" t="n">
        <v>71.2</v>
      </c>
      <c r="T628" s="122" t="n">
        <v>87.5</v>
      </c>
      <c r="U628" s="136" t="n">
        <v>71.2</v>
      </c>
      <c r="V628" s="119" t="n">
        <v>72.3</v>
      </c>
      <c r="W628" s="119" t="n">
        <v>65.1343</v>
      </c>
      <c r="AH628" s="123" t="n">
        <v>71.6</v>
      </c>
      <c r="AI628" s="122" t="n">
        <v>56.7</v>
      </c>
      <c r="AJ628" s="122" t="n">
        <v>56.7</v>
      </c>
      <c r="AK628" s="122" t="n">
        <v>53.05</v>
      </c>
      <c r="AL628" s="123" t="n">
        <v>53.71</v>
      </c>
      <c r="AM628" s="123" t="n">
        <v>53.72</v>
      </c>
      <c r="AN628" s="123" t="n">
        <v>48.58</v>
      </c>
      <c r="BO628" s="130" t="n">
        <v>0.648</v>
      </c>
      <c r="BP628" s="117" t="n">
        <v>-101.333333333333</v>
      </c>
      <c r="BR628" s="131" t="n">
        <v>3.11999999999996</v>
      </c>
      <c r="BS628" s="132" t="n">
        <v>-18.933333333521</v>
      </c>
    </row>
    <row r="629" customFormat="false" ht="15" hidden="false" customHeight="false" outlineLevel="0" collapsed="false">
      <c r="E629" s="117" t="n">
        <v>91.3033333333333</v>
      </c>
      <c r="F629" s="117" t="n">
        <v>238.967</v>
      </c>
      <c r="I629" s="0"/>
      <c r="J629" s="118" t="n">
        <v>3.12499999999996</v>
      </c>
      <c r="K629" s="119" t="n">
        <v>-40.9999999995482</v>
      </c>
      <c r="Q629" s="136" t="n">
        <v>72</v>
      </c>
      <c r="R629" s="122" t="n">
        <v>43.2</v>
      </c>
      <c r="S629" s="122" t="n">
        <v>72</v>
      </c>
      <c r="T629" s="122" t="n">
        <v>88.7</v>
      </c>
      <c r="U629" s="136" t="n">
        <v>72</v>
      </c>
      <c r="V629" s="119" t="n">
        <v>72.4</v>
      </c>
      <c r="W629" s="119" t="n">
        <v>65.97745</v>
      </c>
      <c r="AH629" s="123" t="n">
        <v>71.7</v>
      </c>
      <c r="AI629" s="122" t="n">
        <v>58.12</v>
      </c>
      <c r="AJ629" s="122" t="n">
        <v>58.12</v>
      </c>
      <c r="AK629" s="122" t="n">
        <v>55.18</v>
      </c>
      <c r="AL629" s="123" t="n">
        <v>54.19</v>
      </c>
      <c r="AM629" s="123" t="n">
        <v>54.3</v>
      </c>
      <c r="AN629" s="123" t="n">
        <v>49.44</v>
      </c>
      <c r="BO629" s="130" t="n">
        <v>0.65</v>
      </c>
      <c r="BP629" s="117" t="n">
        <v>-98.6666666666667</v>
      </c>
      <c r="BR629" s="131" t="n">
        <v>3.12499999999996</v>
      </c>
      <c r="BS629" s="132" t="n">
        <v>-40.9999999995482</v>
      </c>
    </row>
    <row r="630" customFormat="false" ht="15" hidden="false" customHeight="false" outlineLevel="0" collapsed="false">
      <c r="E630" s="117" t="n">
        <v>91.44</v>
      </c>
      <c r="F630" s="117" t="n">
        <v>224.3</v>
      </c>
      <c r="I630" s="0"/>
      <c r="J630" s="118" t="n">
        <v>3.12999999999996</v>
      </c>
      <c r="K630" s="119" t="n">
        <v>-10.5333333333197</v>
      </c>
      <c r="Q630" s="136" t="n">
        <v>72.1</v>
      </c>
      <c r="R630" s="122" t="n">
        <v>43.7</v>
      </c>
      <c r="S630" s="122" t="n">
        <v>72.9</v>
      </c>
      <c r="T630" s="122" t="n">
        <v>89.9</v>
      </c>
      <c r="U630" s="136" t="n">
        <v>72.9</v>
      </c>
      <c r="V630" s="119" t="n">
        <v>72.6</v>
      </c>
      <c r="W630" s="119" t="n">
        <v>66.8205</v>
      </c>
      <c r="AH630" s="123" t="n">
        <v>71.8</v>
      </c>
      <c r="AI630" s="122" t="n">
        <v>59.37</v>
      </c>
      <c r="AJ630" s="122" t="n">
        <v>59.37</v>
      </c>
      <c r="AK630" s="122" t="n">
        <v>57.06</v>
      </c>
      <c r="AL630" s="123" t="n">
        <v>54.68</v>
      </c>
      <c r="AM630" s="123" t="n">
        <v>54.88</v>
      </c>
      <c r="AN630" s="123" t="n">
        <v>50.31</v>
      </c>
      <c r="BO630" s="130" t="n">
        <v>0.652</v>
      </c>
      <c r="BP630" s="117" t="n">
        <v>-104</v>
      </c>
      <c r="BR630" s="131" t="n">
        <v>3.12999999999996</v>
      </c>
      <c r="BS630" s="132" t="n">
        <v>-10.5333333333197</v>
      </c>
    </row>
    <row r="631" customFormat="false" ht="15" hidden="false" customHeight="false" outlineLevel="0" collapsed="false">
      <c r="E631" s="117" t="n">
        <v>91.5766666666667</v>
      </c>
      <c r="F631" s="117" t="n">
        <v>220.5</v>
      </c>
      <c r="I631" s="0"/>
      <c r="J631" s="118" t="n">
        <v>3.13499999999996</v>
      </c>
      <c r="K631" s="119" t="n">
        <v>-33.800000000016</v>
      </c>
      <c r="Q631" s="136" t="n">
        <v>72.2</v>
      </c>
      <c r="R631" s="122" t="n">
        <v>44.2</v>
      </c>
      <c r="S631" s="122" t="n">
        <v>73.7</v>
      </c>
      <c r="T631" s="122" t="n">
        <v>91.2</v>
      </c>
      <c r="U631" s="136" t="n">
        <v>73.7</v>
      </c>
      <c r="V631" s="119" t="n">
        <v>72.7</v>
      </c>
      <c r="W631" s="119" t="n">
        <v>67.66365</v>
      </c>
      <c r="AH631" s="123" t="n">
        <v>71.9</v>
      </c>
      <c r="AI631" s="122" t="n">
        <v>60.3</v>
      </c>
      <c r="AJ631" s="122" t="n">
        <v>60.3</v>
      </c>
      <c r="AK631" s="122" t="n">
        <v>58.45</v>
      </c>
      <c r="AL631" s="123" t="n">
        <v>55.17</v>
      </c>
      <c r="AM631" s="123" t="n">
        <v>55.45</v>
      </c>
      <c r="AN631" s="123" t="n">
        <v>51.18</v>
      </c>
      <c r="BO631" s="130" t="n">
        <v>0.654</v>
      </c>
      <c r="BP631" s="117" t="n">
        <v>-102.666666666667</v>
      </c>
      <c r="BR631" s="131" t="n">
        <v>3.13499999999996</v>
      </c>
      <c r="BS631" s="132" t="n">
        <v>-33.800000000016</v>
      </c>
    </row>
    <row r="632" customFormat="false" ht="15" hidden="false" customHeight="false" outlineLevel="0" collapsed="false">
      <c r="E632" s="117" t="n">
        <v>91.7133333333333</v>
      </c>
      <c r="F632" s="117" t="n">
        <v>251.1</v>
      </c>
      <c r="I632" s="0"/>
      <c r="J632" s="118" t="n">
        <v>3.13999999999996</v>
      </c>
      <c r="K632" s="119" t="n">
        <v>-48.7999999996412</v>
      </c>
      <c r="Q632" s="136" t="n">
        <v>72.3</v>
      </c>
      <c r="R632" s="122" t="n">
        <v>44.6</v>
      </c>
      <c r="S632" s="122" t="n">
        <v>68.8</v>
      </c>
      <c r="T632" s="122" t="n">
        <v>89.6</v>
      </c>
      <c r="U632" s="136" t="n">
        <v>68.8</v>
      </c>
      <c r="V632" s="119" t="n">
        <v>72.8</v>
      </c>
      <c r="W632" s="119" t="n">
        <v>67.11395</v>
      </c>
      <c r="AH632" s="123" t="n">
        <v>72</v>
      </c>
      <c r="AI632" s="122" t="n">
        <v>60.81</v>
      </c>
      <c r="AJ632" s="122" t="n">
        <v>60.81</v>
      </c>
      <c r="AK632" s="122" t="n">
        <v>59.21</v>
      </c>
      <c r="AL632" s="123" t="n">
        <v>55.64</v>
      </c>
      <c r="AM632" s="123" t="n">
        <v>56.02</v>
      </c>
      <c r="AN632" s="123" t="n">
        <v>52.04</v>
      </c>
      <c r="BO632" s="130" t="n">
        <v>0.656</v>
      </c>
      <c r="BP632" s="117" t="n">
        <v>-89.3333333333334</v>
      </c>
      <c r="BR632" s="131" t="n">
        <v>3.13999999999996</v>
      </c>
      <c r="BS632" s="132" t="n">
        <v>-48.7999999996412</v>
      </c>
    </row>
    <row r="633" customFormat="false" ht="15" hidden="false" customHeight="false" outlineLevel="0" collapsed="false">
      <c r="E633" s="117" t="n">
        <v>91.85</v>
      </c>
      <c r="F633" s="117" t="n">
        <v>254.9</v>
      </c>
      <c r="I633" s="0"/>
      <c r="J633" s="118" t="n">
        <v>3.14499999999996</v>
      </c>
      <c r="K633" s="119" t="n">
        <v>-50.5999999999982</v>
      </c>
      <c r="Q633" s="136" t="n">
        <v>72.4</v>
      </c>
      <c r="R633" s="122" t="n">
        <v>45.1</v>
      </c>
      <c r="S633" s="122" t="n">
        <v>70.1</v>
      </c>
      <c r="T633" s="122" t="n">
        <v>92.4</v>
      </c>
      <c r="U633" s="136" t="n">
        <v>70.1</v>
      </c>
      <c r="V633" s="119" t="n">
        <v>72.9</v>
      </c>
      <c r="W633" s="119" t="n">
        <v>68.74295</v>
      </c>
      <c r="AH633" s="123" t="n">
        <v>72.1</v>
      </c>
      <c r="AI633" s="122" t="n">
        <v>60.91</v>
      </c>
      <c r="AJ633" s="122" t="n">
        <v>60.91</v>
      </c>
      <c r="AK633" s="122" t="n">
        <v>59.36</v>
      </c>
      <c r="AL633" s="123" t="n">
        <v>56.11</v>
      </c>
      <c r="AM633" s="123" t="n">
        <v>56.57</v>
      </c>
      <c r="AN633" s="123" t="n">
        <v>52.86</v>
      </c>
      <c r="BO633" s="130" t="n">
        <v>0.658</v>
      </c>
      <c r="BP633" s="117" t="n">
        <v>-90</v>
      </c>
      <c r="BR633" s="131" t="n">
        <v>3.14499999999996</v>
      </c>
      <c r="BS633" s="132" t="n">
        <v>-50.5999999999982</v>
      </c>
    </row>
    <row r="634" customFormat="false" ht="15" hidden="false" customHeight="false" outlineLevel="0" collapsed="false">
      <c r="E634" s="117" t="n">
        <v>91.9866666666667</v>
      </c>
      <c r="F634" s="117" t="n">
        <v>254.9</v>
      </c>
      <c r="I634" s="0"/>
      <c r="J634" s="118" t="n">
        <v>3.14999999999995</v>
      </c>
      <c r="K634" s="119" t="n">
        <v>-24.9333333333555</v>
      </c>
      <c r="Q634" s="136" t="n">
        <v>72.5</v>
      </c>
      <c r="R634" s="122" t="n">
        <v>45.6</v>
      </c>
      <c r="S634" s="122" t="n">
        <v>71.4</v>
      </c>
      <c r="T634" s="122" t="n">
        <v>94.8</v>
      </c>
      <c r="U634" s="136" t="n">
        <v>71.4</v>
      </c>
      <c r="V634" s="119" t="n">
        <v>73</v>
      </c>
      <c r="W634" s="119" t="n">
        <v>70.1932</v>
      </c>
      <c r="AH634" s="123" t="n">
        <v>72.2</v>
      </c>
      <c r="AI634" s="122" t="n">
        <v>60.77</v>
      </c>
      <c r="AJ634" s="122" t="n">
        <v>60.77</v>
      </c>
      <c r="AK634" s="122" t="n">
        <v>59.16</v>
      </c>
      <c r="AL634" s="123" t="n">
        <v>56.56</v>
      </c>
      <c r="AM634" s="123" t="n">
        <v>57.08</v>
      </c>
      <c r="AN634" s="123" t="n">
        <v>53.62</v>
      </c>
      <c r="BO634" s="130" t="n">
        <v>0.66</v>
      </c>
      <c r="BP634" s="117" t="n">
        <v>-94</v>
      </c>
      <c r="BR634" s="131" t="n">
        <v>3.14999999999995</v>
      </c>
      <c r="BS634" s="132" t="n">
        <v>-24.9333333333555</v>
      </c>
    </row>
    <row r="635" customFormat="false" ht="15" hidden="false" customHeight="false" outlineLevel="0" collapsed="false">
      <c r="E635" s="117" t="n">
        <v>92.1233333333333</v>
      </c>
      <c r="F635" s="117" t="n">
        <v>247.3</v>
      </c>
      <c r="I635" s="0"/>
      <c r="J635" s="118" t="n">
        <v>3.15499999999995</v>
      </c>
      <c r="K635" s="119" t="n">
        <v>-13.9333333337168</v>
      </c>
      <c r="Q635" s="136" t="n">
        <v>72.6</v>
      </c>
      <c r="R635" s="122" t="n">
        <v>60.1</v>
      </c>
      <c r="S635" s="122" t="n">
        <v>71.5</v>
      </c>
      <c r="T635" s="122" t="n">
        <v>80.7</v>
      </c>
      <c r="U635" s="136" t="n">
        <v>71.5</v>
      </c>
      <c r="V635" s="119" t="n">
        <v>73.1</v>
      </c>
      <c r="W635" s="119" t="n">
        <v>70.4035</v>
      </c>
      <c r="AH635" s="123" t="n">
        <v>72.3</v>
      </c>
      <c r="AI635" s="122" t="n">
        <v>60.7</v>
      </c>
      <c r="AJ635" s="122" t="n">
        <v>60.7</v>
      </c>
      <c r="AK635" s="122" t="n">
        <v>59.05</v>
      </c>
      <c r="AL635" s="123" t="n">
        <v>56.98</v>
      </c>
      <c r="AM635" s="123" t="n">
        <v>57.54</v>
      </c>
      <c r="AN635" s="123" t="n">
        <v>54.31</v>
      </c>
      <c r="BO635" s="130" t="n">
        <v>0.662</v>
      </c>
      <c r="BP635" s="117" t="n">
        <v>-104.666666666667</v>
      </c>
      <c r="BR635" s="131" t="n">
        <v>3.15499999999995</v>
      </c>
      <c r="BS635" s="132" t="n">
        <v>-13.9333333337168</v>
      </c>
    </row>
    <row r="636" customFormat="false" ht="15" hidden="false" customHeight="false" outlineLevel="0" collapsed="false">
      <c r="E636" s="117" t="n">
        <v>92.26</v>
      </c>
      <c r="F636" s="117" t="n">
        <v>243.5</v>
      </c>
      <c r="I636" s="0"/>
      <c r="J636" s="118" t="n">
        <v>3.15999999999995</v>
      </c>
      <c r="K636" s="119" t="n">
        <v>-4.40000000011541</v>
      </c>
      <c r="Q636" s="136" t="n">
        <v>72.7</v>
      </c>
      <c r="R636" s="122" t="n">
        <v>60.8</v>
      </c>
      <c r="S636" s="122" t="n">
        <v>72.8</v>
      </c>
      <c r="T636" s="122" t="n">
        <v>82.7</v>
      </c>
      <c r="U636" s="136" t="n">
        <v>72.8</v>
      </c>
      <c r="V636" s="119" t="n">
        <v>73.2</v>
      </c>
      <c r="W636" s="119" t="n">
        <v>71.7315</v>
      </c>
      <c r="AH636" s="123" t="n">
        <v>72.4</v>
      </c>
      <c r="AI636" s="122" t="n">
        <v>60.86</v>
      </c>
      <c r="AJ636" s="122" t="n">
        <v>60.86</v>
      </c>
      <c r="AK636" s="122" t="n">
        <v>59.3</v>
      </c>
      <c r="AL636" s="123" t="n">
        <v>57.37</v>
      </c>
      <c r="AM636" s="123" t="n">
        <v>57.94</v>
      </c>
      <c r="AN636" s="123" t="n">
        <v>54.91</v>
      </c>
      <c r="BO636" s="130" t="n">
        <v>0.664</v>
      </c>
      <c r="BP636" s="117" t="n">
        <v>-90</v>
      </c>
      <c r="BR636" s="131" t="n">
        <v>3.15999999999995</v>
      </c>
      <c r="BS636" s="132" t="n">
        <v>-4.40000000011541</v>
      </c>
    </row>
    <row r="637" customFormat="false" ht="15" hidden="false" customHeight="false" outlineLevel="0" collapsed="false">
      <c r="E637" s="117" t="n">
        <v>92.3966666666667</v>
      </c>
      <c r="F637" s="117" t="n">
        <v>243.5</v>
      </c>
      <c r="I637" s="0"/>
      <c r="J637" s="118" t="n">
        <v>3.16499999999995</v>
      </c>
      <c r="K637" s="119" t="n">
        <v>-10.5999999998291</v>
      </c>
      <c r="Q637" s="136" t="n">
        <v>72.8</v>
      </c>
      <c r="R637" s="122" t="n">
        <v>60.9</v>
      </c>
      <c r="S637" s="122" t="n">
        <v>73.8</v>
      </c>
      <c r="T637" s="122" t="n">
        <v>83.2</v>
      </c>
      <c r="U637" s="136" t="n">
        <v>73.8</v>
      </c>
      <c r="V637" s="119" t="n">
        <v>73.3</v>
      </c>
      <c r="W637" s="119" t="n">
        <v>72.0433</v>
      </c>
      <c r="AH637" s="123" t="n">
        <v>72.5</v>
      </c>
      <c r="AI637" s="122" t="n">
        <v>61.24</v>
      </c>
      <c r="AJ637" s="122" t="n">
        <v>61.24</v>
      </c>
      <c r="AK637" s="122" t="n">
        <v>59.86</v>
      </c>
      <c r="AL637" s="123" t="n">
        <v>57.71</v>
      </c>
      <c r="AM637" s="123" t="n">
        <v>58.27</v>
      </c>
      <c r="AN637" s="123" t="n">
        <v>55.4</v>
      </c>
      <c r="BO637" s="130" t="n">
        <v>0.666</v>
      </c>
      <c r="BP637" s="117" t="n">
        <v>-84.6666666666667</v>
      </c>
      <c r="BR637" s="131" t="n">
        <v>3.16499999999995</v>
      </c>
      <c r="BS637" s="132" t="n">
        <v>-10.5999999998291</v>
      </c>
    </row>
    <row r="638" customFormat="false" ht="15" hidden="false" customHeight="false" outlineLevel="0" collapsed="false">
      <c r="E638" s="117" t="n">
        <v>92.5333333333333</v>
      </c>
      <c r="F638" s="117" t="n">
        <v>249.3</v>
      </c>
      <c r="I638" s="0"/>
      <c r="J638" s="118" t="n">
        <v>3.16999999999995</v>
      </c>
      <c r="K638" s="119" t="n">
        <v>-10.5333333333557</v>
      </c>
      <c r="Q638" s="136" t="n">
        <v>72.9</v>
      </c>
      <c r="R638" s="122" t="n">
        <v>61</v>
      </c>
      <c r="S638" s="122" t="n">
        <v>74.7</v>
      </c>
      <c r="T638" s="122" t="n">
        <v>83.7</v>
      </c>
      <c r="U638" s="136" t="n">
        <v>74.7</v>
      </c>
      <c r="V638" s="119" t="n">
        <v>73.5</v>
      </c>
      <c r="W638" s="119" t="n">
        <v>72.35515</v>
      </c>
      <c r="AH638" s="123" t="n">
        <v>72.6</v>
      </c>
      <c r="AI638" s="122" t="n">
        <v>61.66</v>
      </c>
      <c r="AJ638" s="122" t="n">
        <v>61.66</v>
      </c>
      <c r="AK638" s="122" t="n">
        <v>60.49</v>
      </c>
      <c r="AL638" s="123" t="n">
        <v>58.01</v>
      </c>
      <c r="AM638" s="123" t="n">
        <v>58.53</v>
      </c>
      <c r="AN638" s="123" t="n">
        <v>55.79</v>
      </c>
      <c r="BO638" s="130" t="n">
        <v>0.668</v>
      </c>
      <c r="BP638" s="117" t="n">
        <v>-94.6666666666667</v>
      </c>
      <c r="BR638" s="131" t="n">
        <v>3.16999999999995</v>
      </c>
      <c r="BS638" s="132" t="n">
        <v>-10.5333333333557</v>
      </c>
    </row>
    <row r="639" customFormat="false" ht="15" hidden="false" customHeight="false" outlineLevel="0" collapsed="false">
      <c r="E639" s="117" t="n">
        <v>92.67</v>
      </c>
      <c r="F639" s="117" t="n">
        <v>256.9</v>
      </c>
      <c r="I639" s="0"/>
      <c r="J639" s="118" t="n">
        <v>3.17499999999995</v>
      </c>
      <c r="K639" s="119" t="n">
        <v>-23.0000000000345</v>
      </c>
      <c r="Q639" s="136" t="n">
        <v>73</v>
      </c>
      <c r="R639" s="122" t="n">
        <v>61.1</v>
      </c>
      <c r="S639" s="122" t="n">
        <v>73</v>
      </c>
      <c r="T639" s="122" t="n">
        <v>81.3</v>
      </c>
      <c r="U639" s="136" t="n">
        <v>73</v>
      </c>
      <c r="V639" s="119" t="n">
        <v>73.6</v>
      </c>
      <c r="W639" s="119" t="n">
        <v>71.23995</v>
      </c>
      <c r="AH639" s="123" t="n">
        <v>72.7</v>
      </c>
      <c r="AI639" s="122" t="n">
        <v>61.89</v>
      </c>
      <c r="AJ639" s="122" t="n">
        <v>61.89</v>
      </c>
      <c r="AK639" s="122" t="n">
        <v>60.84</v>
      </c>
      <c r="AL639" s="123" t="n">
        <v>58.25</v>
      </c>
      <c r="AM639" s="123" t="n">
        <v>58.71</v>
      </c>
      <c r="AN639" s="123" t="n">
        <v>56.07</v>
      </c>
      <c r="BO639" s="130" t="n">
        <v>0.67</v>
      </c>
      <c r="BP639" s="117" t="n">
        <v>-79.3333333333333</v>
      </c>
      <c r="BR639" s="131" t="n">
        <v>3.17499999999995</v>
      </c>
      <c r="BS639" s="132" t="n">
        <v>-23.0000000000345</v>
      </c>
    </row>
    <row r="640" customFormat="false" ht="15" hidden="false" customHeight="false" outlineLevel="0" collapsed="false">
      <c r="E640" s="117" t="n">
        <v>92.8066666666667</v>
      </c>
      <c r="F640" s="117" t="n">
        <v>256.9</v>
      </c>
      <c r="I640" s="0"/>
      <c r="J640" s="118" t="n">
        <v>3.17999999999995</v>
      </c>
      <c r="K640" s="119" t="n">
        <v>-20.0000000000226</v>
      </c>
      <c r="Q640" s="136" t="n">
        <v>73.1</v>
      </c>
      <c r="R640" s="122" t="n">
        <v>61.3</v>
      </c>
      <c r="S640" s="122" t="n">
        <v>72.4</v>
      </c>
      <c r="T640" s="122" t="n">
        <v>81.9</v>
      </c>
      <c r="U640" s="136" t="n">
        <v>72.4</v>
      </c>
      <c r="V640" s="119" t="n">
        <v>73.7</v>
      </c>
      <c r="W640" s="119" t="n">
        <v>71.56785</v>
      </c>
      <c r="AH640" s="123" t="n">
        <v>72.8</v>
      </c>
      <c r="AI640" s="122" t="n">
        <v>61.79</v>
      </c>
      <c r="AJ640" s="122" t="n">
        <v>61.79</v>
      </c>
      <c r="AK640" s="122" t="n">
        <v>60.69</v>
      </c>
      <c r="AL640" s="123" t="n">
        <v>58.44</v>
      </c>
      <c r="AM640" s="123" t="n">
        <v>58.84</v>
      </c>
      <c r="AN640" s="123" t="n">
        <v>56.26</v>
      </c>
      <c r="BO640" s="130" t="n">
        <v>0.672</v>
      </c>
      <c r="BP640" s="117" t="n">
        <v>-86</v>
      </c>
      <c r="BR640" s="131" t="n">
        <v>3.17999999999995</v>
      </c>
      <c r="BS640" s="132" t="n">
        <v>-20.0000000000226</v>
      </c>
    </row>
    <row r="641" customFormat="false" ht="15" hidden="false" customHeight="false" outlineLevel="0" collapsed="false">
      <c r="E641" s="117" t="n">
        <v>92.9433333333333</v>
      </c>
      <c r="F641" s="117" t="n">
        <v>257</v>
      </c>
      <c r="I641" s="0"/>
      <c r="J641" s="118" t="n">
        <v>3.18499999999995</v>
      </c>
      <c r="K641" s="119" t="n">
        <v>-29.5333333332463</v>
      </c>
      <c r="Q641" s="136" t="n">
        <v>73.2</v>
      </c>
      <c r="R641" s="122" t="n">
        <v>61.4</v>
      </c>
      <c r="S641" s="122" t="n">
        <v>72.7</v>
      </c>
      <c r="T641" s="122" t="n">
        <v>82.4</v>
      </c>
      <c r="U641" s="136" t="n">
        <v>72.7</v>
      </c>
      <c r="V641" s="119" t="n">
        <v>73.8</v>
      </c>
      <c r="W641" s="119" t="n">
        <v>71.89575</v>
      </c>
      <c r="AH641" s="123" t="n">
        <v>72.9</v>
      </c>
      <c r="AI641" s="122" t="n">
        <v>61.38</v>
      </c>
      <c r="AJ641" s="122" t="n">
        <v>61.38</v>
      </c>
      <c r="AK641" s="122" t="n">
        <v>60.07</v>
      </c>
      <c r="AL641" s="123" t="n">
        <v>58.57</v>
      </c>
      <c r="AM641" s="123" t="n">
        <v>58.9</v>
      </c>
      <c r="AN641" s="123" t="n">
        <v>56.35</v>
      </c>
      <c r="BO641" s="130" t="n">
        <v>0.674</v>
      </c>
      <c r="BP641" s="117" t="n">
        <v>-82</v>
      </c>
      <c r="BR641" s="131" t="n">
        <v>3.18499999999995</v>
      </c>
      <c r="BS641" s="132" t="n">
        <v>-29.5333333332463</v>
      </c>
    </row>
    <row r="642" customFormat="false" ht="15" hidden="false" customHeight="false" outlineLevel="0" collapsed="false">
      <c r="E642" s="117" t="n">
        <v>93.08</v>
      </c>
      <c r="F642" s="117" t="n">
        <v>257</v>
      </c>
      <c r="I642" s="0"/>
      <c r="J642" s="118" t="n">
        <v>3.18999999999995</v>
      </c>
      <c r="K642" s="119" t="n">
        <v>-23.066666666726</v>
      </c>
      <c r="Q642" s="136" t="n">
        <v>73.3</v>
      </c>
      <c r="R642" s="122" t="n">
        <v>61.5</v>
      </c>
      <c r="S642" s="122" t="n">
        <v>73</v>
      </c>
      <c r="T642" s="122" t="n">
        <v>82.9</v>
      </c>
      <c r="U642" s="136" t="n">
        <v>73</v>
      </c>
      <c r="V642" s="119" t="n">
        <v>73.9</v>
      </c>
      <c r="W642" s="119" t="n">
        <v>72.2237</v>
      </c>
      <c r="AH642" s="123" t="n">
        <v>73</v>
      </c>
      <c r="AI642" s="122" t="n">
        <v>60.78</v>
      </c>
      <c r="AJ642" s="122" t="n">
        <v>60.78</v>
      </c>
      <c r="AK642" s="122" t="n">
        <v>59.16</v>
      </c>
      <c r="AL642" s="123" t="n">
        <v>58.67</v>
      </c>
      <c r="AM642" s="123" t="n">
        <v>58.92</v>
      </c>
      <c r="AN642" s="123" t="n">
        <v>56.38</v>
      </c>
      <c r="BO642" s="130" t="n">
        <v>0.676</v>
      </c>
      <c r="BP642" s="117" t="n">
        <v>-78</v>
      </c>
      <c r="BR642" s="131" t="n">
        <v>3.18999999999995</v>
      </c>
      <c r="BS642" s="132" t="n">
        <v>-23.066666666726</v>
      </c>
    </row>
    <row r="643" customFormat="false" ht="15" hidden="false" customHeight="false" outlineLevel="0" collapsed="false">
      <c r="E643" s="117" t="n">
        <v>93.2166666666667</v>
      </c>
      <c r="F643" s="117" t="n">
        <v>257.986</v>
      </c>
      <c r="I643" s="0"/>
      <c r="J643" s="118" t="n">
        <v>3.19499999999995</v>
      </c>
      <c r="K643" s="119" t="n">
        <v>-2.20000000027873</v>
      </c>
      <c r="Q643" s="136" t="n">
        <v>73.4</v>
      </c>
      <c r="R643" s="122" t="n">
        <v>61.6</v>
      </c>
      <c r="S643" s="122" t="n">
        <v>73.2</v>
      </c>
      <c r="T643" s="122" t="n">
        <v>83.5</v>
      </c>
      <c r="U643" s="136" t="n">
        <v>73.2</v>
      </c>
      <c r="V643" s="119" t="n">
        <v>74</v>
      </c>
      <c r="W643" s="119" t="n">
        <v>72.55165</v>
      </c>
      <c r="AH643" s="123" t="n">
        <v>73.1</v>
      </c>
      <c r="AI643" s="122" t="n">
        <v>60.14</v>
      </c>
      <c r="AJ643" s="122" t="n">
        <v>60.14</v>
      </c>
      <c r="AK643" s="122" t="n">
        <v>58.21</v>
      </c>
      <c r="AL643" s="123" t="n">
        <v>58.73</v>
      </c>
      <c r="AM643" s="123" t="n">
        <v>58.9</v>
      </c>
      <c r="AN643" s="123" t="n">
        <v>56.35</v>
      </c>
      <c r="BO643" s="130" t="n">
        <v>0.678</v>
      </c>
      <c r="BP643" s="117" t="n">
        <v>-68.6666666666667</v>
      </c>
      <c r="BR643" s="131" t="n">
        <v>3.19499999999995</v>
      </c>
      <c r="BS643" s="132" t="n">
        <v>-2.20000000027873</v>
      </c>
    </row>
    <row r="644" customFormat="false" ht="15" hidden="false" customHeight="false" outlineLevel="0" collapsed="false">
      <c r="E644" s="117" t="n">
        <v>93.3533333333333</v>
      </c>
      <c r="F644" s="117" t="n">
        <v>255.271</v>
      </c>
      <c r="I644" s="0"/>
      <c r="J644" s="118" t="n">
        <v>3.19999999999995</v>
      </c>
      <c r="K644" s="119" t="n">
        <v>-0.160000000012879</v>
      </c>
      <c r="Q644" s="136" t="n">
        <v>73.5</v>
      </c>
      <c r="R644" s="122" t="n">
        <v>61.8</v>
      </c>
      <c r="S644" s="122" t="n">
        <v>73.5</v>
      </c>
      <c r="T644" s="122" t="n">
        <v>84</v>
      </c>
      <c r="U644" s="136" t="n">
        <v>73.5</v>
      </c>
      <c r="V644" s="119" t="n">
        <v>74.1</v>
      </c>
      <c r="W644" s="119" t="n">
        <v>72.87955</v>
      </c>
      <c r="AH644" s="123" t="n">
        <v>73.2</v>
      </c>
      <c r="AI644" s="122" t="n">
        <v>59.57</v>
      </c>
      <c r="AJ644" s="122" t="n">
        <v>59.57</v>
      </c>
      <c r="AK644" s="122" t="n">
        <v>57.35</v>
      </c>
      <c r="AL644" s="123" t="n">
        <v>58.76</v>
      </c>
      <c r="AM644" s="123" t="n">
        <v>58.86</v>
      </c>
      <c r="AN644" s="123" t="n">
        <v>56.29</v>
      </c>
      <c r="BO644" s="130" t="n">
        <v>0.68</v>
      </c>
      <c r="BP644" s="117" t="n">
        <v>-60.6666666666666</v>
      </c>
      <c r="BR644" s="131" t="n">
        <v>3.19999999999995</v>
      </c>
      <c r="BS644" s="132" t="n">
        <v>-0.160000000012879</v>
      </c>
    </row>
    <row r="645" customFormat="false" ht="15" hidden="false" customHeight="false" outlineLevel="0" collapsed="false">
      <c r="E645" s="117" t="n">
        <v>93.49</v>
      </c>
      <c r="F645" s="117" t="n">
        <v>252.014</v>
      </c>
      <c r="I645" s="0"/>
      <c r="J645" s="118" t="n">
        <v>3.20499999999995</v>
      </c>
      <c r="K645" s="119" t="n">
        <v>-4.19999999988768</v>
      </c>
      <c r="Q645" s="136" t="n">
        <v>73.6</v>
      </c>
      <c r="R645" s="122" t="n">
        <v>61.9</v>
      </c>
      <c r="S645" s="122" t="n">
        <v>73.8</v>
      </c>
      <c r="T645" s="122" t="n">
        <v>84.5</v>
      </c>
      <c r="U645" s="136" t="n">
        <v>73.8</v>
      </c>
      <c r="V645" s="119" t="n">
        <v>74.2</v>
      </c>
      <c r="W645" s="119" t="n">
        <v>73.2075</v>
      </c>
      <c r="AH645" s="123" t="n">
        <v>73.3</v>
      </c>
      <c r="AI645" s="122" t="n">
        <v>59.06</v>
      </c>
      <c r="AJ645" s="122" t="n">
        <v>59.06</v>
      </c>
      <c r="AK645" s="122" t="n">
        <v>56.6</v>
      </c>
      <c r="AL645" s="123" t="n">
        <v>58.78</v>
      </c>
      <c r="AM645" s="123" t="n">
        <v>58.8</v>
      </c>
      <c r="AN645" s="123" t="n">
        <v>56.2</v>
      </c>
      <c r="BO645" s="130" t="n">
        <v>0.682</v>
      </c>
      <c r="BP645" s="117" t="n">
        <v>-61.3333333333334</v>
      </c>
      <c r="BR645" s="131" t="n">
        <v>3.20499999999995</v>
      </c>
      <c r="BS645" s="132" t="n">
        <v>-4.19999999988768</v>
      </c>
    </row>
    <row r="646" customFormat="false" ht="15" hidden="false" customHeight="false" outlineLevel="0" collapsed="false">
      <c r="E646" s="117" t="n">
        <v>93.6266666666667</v>
      </c>
      <c r="F646" s="117" t="n">
        <v>246.925</v>
      </c>
      <c r="I646" s="0"/>
      <c r="J646" s="118" t="n">
        <v>3.20999999999995</v>
      </c>
      <c r="K646" s="119" t="n">
        <v>-12.6285714286331</v>
      </c>
      <c r="Q646" s="136" t="n">
        <v>73.7</v>
      </c>
      <c r="R646" s="122" t="n">
        <v>59.6</v>
      </c>
      <c r="S646" s="122" t="n">
        <v>72.8</v>
      </c>
      <c r="T646" s="122" t="n">
        <v>81.9</v>
      </c>
      <c r="U646" s="136" t="n">
        <v>72.8</v>
      </c>
      <c r="V646" s="119" t="n">
        <v>74.3</v>
      </c>
      <c r="W646" s="119" t="n">
        <v>70.7882</v>
      </c>
      <c r="AH646" s="123" t="n">
        <v>73.4</v>
      </c>
      <c r="AI646" s="122" t="n">
        <v>58.56</v>
      </c>
      <c r="AJ646" s="122" t="n">
        <v>58.56</v>
      </c>
      <c r="AK646" s="122" t="n">
        <v>55.84</v>
      </c>
      <c r="AL646" s="123" t="n">
        <v>58.79</v>
      </c>
      <c r="AM646" s="123" t="n">
        <v>58.74</v>
      </c>
      <c r="AN646" s="123" t="n">
        <v>56.11</v>
      </c>
      <c r="BO646" s="130" t="n">
        <v>0.684</v>
      </c>
      <c r="BP646" s="117" t="n">
        <v>-53.3333333333334</v>
      </c>
      <c r="BR646" s="131" t="n">
        <v>3.20999999999995</v>
      </c>
      <c r="BS646" s="132" t="n">
        <v>-12.6285714286331</v>
      </c>
    </row>
    <row r="647" customFormat="false" ht="15" hidden="false" customHeight="false" outlineLevel="0" collapsed="false">
      <c r="E647" s="117" t="n">
        <v>93.7633333333333</v>
      </c>
      <c r="F647" s="117" t="n">
        <v>241.7</v>
      </c>
      <c r="I647" s="0"/>
      <c r="J647" s="118" t="n">
        <v>3.21499999999995</v>
      </c>
      <c r="K647" s="119" t="n">
        <v>-5.97142857149052</v>
      </c>
      <c r="Q647" s="136" t="n">
        <v>73.8</v>
      </c>
      <c r="R647" s="122" t="n">
        <v>59.9</v>
      </c>
      <c r="S647" s="122" t="n">
        <v>73.2</v>
      </c>
      <c r="T647" s="122" t="n">
        <v>82.9</v>
      </c>
      <c r="U647" s="136" t="n">
        <v>73.2</v>
      </c>
      <c r="V647" s="119" t="n">
        <v>74.4</v>
      </c>
      <c r="W647" s="119" t="n">
        <v>71.3904</v>
      </c>
      <c r="AH647" s="123" t="n">
        <v>73.5</v>
      </c>
      <c r="AI647" s="122" t="n">
        <v>58</v>
      </c>
      <c r="AJ647" s="122" t="n">
        <v>58</v>
      </c>
      <c r="AK647" s="122" t="n">
        <v>55</v>
      </c>
      <c r="AL647" s="123" t="n">
        <v>58.79</v>
      </c>
      <c r="AM647" s="123" t="n">
        <v>58.69</v>
      </c>
      <c r="AN647" s="123" t="n">
        <v>56.03</v>
      </c>
      <c r="BO647" s="130" t="n">
        <v>0.686</v>
      </c>
      <c r="BP647" s="117" t="n">
        <v>-60</v>
      </c>
      <c r="BR647" s="131" t="n">
        <v>3.21499999999995</v>
      </c>
      <c r="BS647" s="132" t="n">
        <v>-5.97142857149052</v>
      </c>
    </row>
    <row r="648" customFormat="false" ht="15" hidden="false" customHeight="false" outlineLevel="0" collapsed="false">
      <c r="E648" s="117" t="n">
        <v>93.9</v>
      </c>
      <c r="F648" s="117" t="n">
        <v>238.986</v>
      </c>
      <c r="I648" s="0"/>
      <c r="J648" s="118" t="n">
        <v>3.21999999999995</v>
      </c>
      <c r="K648" s="119" t="n">
        <v>-13.5999999998955</v>
      </c>
      <c r="Q648" s="136" t="n">
        <v>73.9</v>
      </c>
      <c r="R648" s="122" t="n">
        <v>60.2</v>
      </c>
      <c r="S648" s="122" t="n">
        <v>73.5</v>
      </c>
      <c r="T648" s="122" t="n">
        <v>83.8</v>
      </c>
      <c r="U648" s="136" t="n">
        <v>73.5</v>
      </c>
      <c r="V648" s="119" t="n">
        <v>74.5</v>
      </c>
      <c r="W648" s="119" t="n">
        <v>71.9926</v>
      </c>
      <c r="AH648" s="123" t="n">
        <v>73.6</v>
      </c>
      <c r="AI648" s="122" t="n">
        <v>57.39</v>
      </c>
      <c r="AJ648" s="122" t="n">
        <v>57.39</v>
      </c>
      <c r="AK648" s="122" t="n">
        <v>54.09</v>
      </c>
      <c r="AL648" s="123" t="n">
        <v>58.78</v>
      </c>
      <c r="AM648" s="123" t="n">
        <v>58.65</v>
      </c>
      <c r="AN648" s="123" t="n">
        <v>55.96</v>
      </c>
      <c r="BO648" s="130" t="n">
        <v>0.688</v>
      </c>
      <c r="BP648" s="117" t="n">
        <v>-48</v>
      </c>
      <c r="BR648" s="131" t="n">
        <v>3.21999999999995</v>
      </c>
      <c r="BS648" s="132" t="n">
        <v>-13.5999999998955</v>
      </c>
    </row>
    <row r="649" customFormat="false" ht="15" hidden="false" customHeight="false" outlineLevel="0" collapsed="false">
      <c r="E649" s="117" t="n">
        <v>94.065</v>
      </c>
      <c r="F649" s="117" t="n">
        <v>234.643</v>
      </c>
      <c r="I649" s="0"/>
      <c r="J649" s="118" t="n">
        <v>3.22499999999995</v>
      </c>
      <c r="K649" s="119" t="n">
        <v>-23.7999999999422</v>
      </c>
      <c r="Q649" s="136" t="n">
        <v>74</v>
      </c>
      <c r="R649" s="122" t="n">
        <v>60.5</v>
      </c>
      <c r="S649" s="122" t="n">
        <v>73.9</v>
      </c>
      <c r="T649" s="122" t="n">
        <v>84.7</v>
      </c>
      <c r="U649" s="136" t="n">
        <v>73.9</v>
      </c>
      <c r="V649" s="119" t="n">
        <v>74.6</v>
      </c>
      <c r="W649" s="119" t="n">
        <v>72.59475</v>
      </c>
      <c r="AH649" s="123" t="n">
        <v>73.7</v>
      </c>
      <c r="AI649" s="122" t="n">
        <v>56.8</v>
      </c>
      <c r="AJ649" s="122" t="n">
        <v>56.8</v>
      </c>
      <c r="AK649" s="122" t="n">
        <v>53.2</v>
      </c>
      <c r="AL649" s="123" t="n">
        <v>58.76</v>
      </c>
      <c r="AM649" s="123" t="n">
        <v>58.61</v>
      </c>
      <c r="AN649" s="123" t="n">
        <v>55.9</v>
      </c>
      <c r="BO649" s="130" t="n">
        <v>0.69</v>
      </c>
      <c r="BP649" s="117" t="n">
        <v>-31.3333333333333</v>
      </c>
      <c r="BR649" s="131" t="n">
        <v>3.22499999999995</v>
      </c>
      <c r="BS649" s="132" t="n">
        <v>-23.7999999999422</v>
      </c>
    </row>
    <row r="650" customFormat="false" ht="15" hidden="false" customHeight="false" outlineLevel="0" collapsed="false">
      <c r="E650" s="117" t="n">
        <v>94.23</v>
      </c>
      <c r="F650" s="117" t="n">
        <v>229.757</v>
      </c>
      <c r="I650" s="0"/>
      <c r="J650" s="118" t="n">
        <v>3.22999999999995</v>
      </c>
      <c r="K650" s="119" t="n">
        <v>-4.4000000002406</v>
      </c>
      <c r="Q650" s="136" t="n">
        <v>74.1</v>
      </c>
      <c r="R650" s="122" t="n">
        <v>60.8</v>
      </c>
      <c r="S650" s="122" t="n">
        <v>74.3</v>
      </c>
      <c r="T650" s="122" t="n">
        <v>85.6</v>
      </c>
      <c r="U650" s="136" t="n">
        <v>74.3</v>
      </c>
      <c r="V650" s="119" t="n">
        <v>74.8</v>
      </c>
      <c r="W650" s="119" t="n">
        <v>73.19695</v>
      </c>
      <c r="AH650" s="123" t="n">
        <v>73.8</v>
      </c>
      <c r="AI650" s="122" t="n">
        <v>56.28</v>
      </c>
      <c r="AJ650" s="122" t="n">
        <v>56.28</v>
      </c>
      <c r="AK650" s="122" t="n">
        <v>52.42</v>
      </c>
      <c r="AL650" s="123" t="n">
        <v>58.71</v>
      </c>
      <c r="AM650" s="123" t="n">
        <v>58.58</v>
      </c>
      <c r="AN650" s="123" t="n">
        <v>55.86</v>
      </c>
      <c r="BO650" s="130" t="n">
        <v>0.692</v>
      </c>
      <c r="BP650" s="117" t="n">
        <v>-32</v>
      </c>
      <c r="BR650" s="131" t="n">
        <v>3.22999999999995</v>
      </c>
      <c r="BS650" s="132" t="n">
        <v>-4.4000000002406</v>
      </c>
    </row>
    <row r="651" customFormat="false" ht="15" hidden="false" customHeight="false" outlineLevel="0" collapsed="false">
      <c r="E651" s="117" t="n">
        <v>94.395</v>
      </c>
      <c r="F651" s="117" t="n">
        <v>227.043</v>
      </c>
      <c r="I651" s="0"/>
      <c r="J651" s="118" t="n">
        <v>3.23499999999995</v>
      </c>
      <c r="K651" s="119" t="n">
        <v>-15.6000000001571</v>
      </c>
      <c r="Q651" s="136" t="n">
        <v>74.2</v>
      </c>
      <c r="R651" s="122" t="n">
        <v>61</v>
      </c>
      <c r="S651" s="122" t="n">
        <v>74.6</v>
      </c>
      <c r="T651" s="122" t="n">
        <v>86.6</v>
      </c>
      <c r="U651" s="136" t="n">
        <v>74.6</v>
      </c>
      <c r="V651" s="119" t="n">
        <v>74.9</v>
      </c>
      <c r="W651" s="119" t="n">
        <v>73.7991</v>
      </c>
      <c r="AH651" s="123" t="n">
        <v>73.9</v>
      </c>
      <c r="AI651" s="122" t="n">
        <v>55.88</v>
      </c>
      <c r="AJ651" s="122" t="n">
        <v>55.88</v>
      </c>
      <c r="AK651" s="122" t="n">
        <v>51.82</v>
      </c>
      <c r="AL651" s="123" t="n">
        <v>58.64</v>
      </c>
      <c r="AM651" s="123" t="n">
        <v>58.55</v>
      </c>
      <c r="AN651" s="123" t="n">
        <v>55.8</v>
      </c>
      <c r="BO651" s="130" t="n">
        <v>0.694</v>
      </c>
      <c r="BP651" s="117" t="n">
        <v>-27.3333333333333</v>
      </c>
      <c r="BR651" s="131" t="n">
        <v>3.23499999999995</v>
      </c>
      <c r="BS651" s="132" t="n">
        <v>-15.6000000001571</v>
      </c>
    </row>
    <row r="652" customFormat="false" ht="15" hidden="false" customHeight="false" outlineLevel="0" collapsed="false">
      <c r="E652" s="117" t="n">
        <v>94.56</v>
      </c>
      <c r="F652" s="117" t="n">
        <v>224.343</v>
      </c>
      <c r="I652" s="0"/>
      <c r="J652" s="118" t="n">
        <v>3.23999999999995</v>
      </c>
      <c r="K652" s="119" t="n">
        <v>-7.19999999996059</v>
      </c>
      <c r="Q652" s="136" t="n">
        <v>74.3</v>
      </c>
      <c r="R652" s="122" t="n">
        <v>61.3</v>
      </c>
      <c r="S652" s="122" t="n">
        <v>75.1</v>
      </c>
      <c r="T652" s="122" t="n">
        <v>87.5</v>
      </c>
      <c r="U652" s="136" t="n">
        <v>75.1</v>
      </c>
      <c r="V652" s="119" t="n">
        <v>75</v>
      </c>
      <c r="W652" s="119" t="n">
        <v>74.40135</v>
      </c>
      <c r="AH652" s="123" t="n">
        <v>74</v>
      </c>
      <c r="AI652" s="122" t="n">
        <v>55.6</v>
      </c>
      <c r="AJ652" s="122" t="n">
        <v>55.6</v>
      </c>
      <c r="AK652" s="122" t="n">
        <v>51.4</v>
      </c>
      <c r="AL652" s="123" t="n">
        <v>58.52</v>
      </c>
      <c r="AM652" s="123" t="n">
        <v>58.5</v>
      </c>
      <c r="AN652" s="123" t="n">
        <v>55.72</v>
      </c>
      <c r="BO652" s="130" t="n">
        <v>0.696</v>
      </c>
      <c r="BP652" s="117" t="n">
        <v>-18</v>
      </c>
      <c r="BR652" s="131" t="n">
        <v>3.23999999999995</v>
      </c>
      <c r="BS652" s="132" t="n">
        <v>-7.19999999996059</v>
      </c>
    </row>
    <row r="653" customFormat="false" ht="15" hidden="false" customHeight="false" outlineLevel="0" collapsed="false">
      <c r="E653" s="117" t="n">
        <v>94.725</v>
      </c>
      <c r="F653" s="117" t="n">
        <v>222.8</v>
      </c>
      <c r="I653" s="0"/>
      <c r="J653" s="118" t="n">
        <v>3.24499999999995</v>
      </c>
      <c r="K653" s="119" t="n">
        <v>-16.1999999997345</v>
      </c>
      <c r="Q653" s="136" t="n">
        <v>74.4</v>
      </c>
      <c r="R653" s="122" t="n">
        <v>61.6</v>
      </c>
      <c r="S653" s="122" t="n">
        <v>76.9</v>
      </c>
      <c r="T653" s="122" t="n">
        <v>88.4</v>
      </c>
      <c r="U653" s="136" t="n">
        <v>76.9</v>
      </c>
      <c r="V653" s="119" t="n">
        <v>75.1</v>
      </c>
      <c r="W653" s="119" t="n">
        <v>75.0035</v>
      </c>
      <c r="AH653" s="123" t="n">
        <v>74.1</v>
      </c>
      <c r="AI653" s="122" t="n">
        <v>55.47</v>
      </c>
      <c r="AJ653" s="122" t="n">
        <v>55.47</v>
      </c>
      <c r="AK653" s="122" t="n">
        <v>51.2</v>
      </c>
      <c r="AL653" s="123" t="n">
        <v>58.34</v>
      </c>
      <c r="AM653" s="123" t="n">
        <v>58.41</v>
      </c>
      <c r="AN653" s="123" t="n">
        <v>55.58</v>
      </c>
      <c r="BO653" s="130" t="n">
        <v>0.698</v>
      </c>
      <c r="BP653" s="117" t="n">
        <v>-22.6666666666667</v>
      </c>
      <c r="BR653" s="131" t="n">
        <v>3.24499999999995</v>
      </c>
      <c r="BS653" s="132" t="n">
        <v>-16.1999999997345</v>
      </c>
    </row>
    <row r="654" customFormat="false" ht="15" hidden="false" customHeight="false" outlineLevel="0" collapsed="false">
      <c r="E654" s="117" t="n">
        <v>94.89</v>
      </c>
      <c r="F654" s="117" t="n">
        <v>222.8</v>
      </c>
      <c r="I654" s="0"/>
      <c r="J654" s="118" t="n">
        <v>3.24999999999995</v>
      </c>
      <c r="K654" s="119" t="n">
        <v>-7.59999999973452</v>
      </c>
      <c r="Q654" s="136" t="n">
        <v>74.5</v>
      </c>
      <c r="R654" s="122" t="n">
        <v>61.9</v>
      </c>
      <c r="S654" s="122" t="n">
        <v>78.7</v>
      </c>
      <c r="T654" s="122" t="n">
        <v>89.3</v>
      </c>
      <c r="U654" s="136" t="n">
        <v>78.7</v>
      </c>
      <c r="V654" s="119" t="n">
        <v>75.2</v>
      </c>
      <c r="W654" s="119" t="n">
        <v>71.2212</v>
      </c>
      <c r="AH654" s="123" t="n">
        <v>74.2</v>
      </c>
      <c r="AI654" s="122" t="n">
        <v>55.54</v>
      </c>
      <c r="AJ654" s="122" t="n">
        <v>55.54</v>
      </c>
      <c r="AK654" s="122" t="n">
        <v>51.31</v>
      </c>
      <c r="AL654" s="123" t="n">
        <v>58.09</v>
      </c>
      <c r="AM654" s="123" t="n">
        <v>58.27</v>
      </c>
      <c r="AN654" s="123" t="n">
        <v>55.36</v>
      </c>
      <c r="BO654" s="130" t="n">
        <v>0.7</v>
      </c>
      <c r="BP654" s="117" t="n">
        <v>-28</v>
      </c>
      <c r="BR654" s="131" t="n">
        <v>3.24999999999995</v>
      </c>
      <c r="BS654" s="132" t="n">
        <v>-7.59999999973452</v>
      </c>
    </row>
    <row r="655" customFormat="false" ht="15" hidden="false" customHeight="false" outlineLevel="0" collapsed="false">
      <c r="E655" s="117" t="n">
        <v>95.055</v>
      </c>
      <c r="F655" s="117" t="n">
        <v>220.9</v>
      </c>
      <c r="I655" s="0"/>
      <c r="J655" s="118" t="n">
        <v>3.25499999999995</v>
      </c>
      <c r="K655" s="119" t="n">
        <v>-14.9999999994709</v>
      </c>
      <c r="Q655" s="136" t="n">
        <v>74.6</v>
      </c>
      <c r="R655" s="122" t="n">
        <v>62.2</v>
      </c>
      <c r="S655" s="122" t="n">
        <v>80.4</v>
      </c>
      <c r="T655" s="122" t="n">
        <v>90.3</v>
      </c>
      <c r="U655" s="136" t="n">
        <v>80.4</v>
      </c>
      <c r="V655" s="119" t="n">
        <v>75.3</v>
      </c>
      <c r="W655" s="119" t="n">
        <v>72.37005</v>
      </c>
      <c r="AH655" s="123" t="n">
        <v>74.3</v>
      </c>
      <c r="AI655" s="122" t="n">
        <v>55.84</v>
      </c>
      <c r="AJ655" s="122" t="n">
        <v>55.84</v>
      </c>
      <c r="AK655" s="122" t="n">
        <v>51.77</v>
      </c>
      <c r="AL655" s="123" t="n">
        <v>57.78</v>
      </c>
      <c r="AM655" s="123" t="n">
        <v>58.07</v>
      </c>
      <c r="AN655" s="123" t="n">
        <v>55.04</v>
      </c>
      <c r="BO655" s="130" t="n">
        <v>0.702</v>
      </c>
      <c r="BP655" s="117" t="n">
        <v>-35.3333333333333</v>
      </c>
      <c r="BR655" s="131" t="n">
        <v>3.25499999999995</v>
      </c>
      <c r="BS655" s="132" t="n">
        <v>-14.9999999994709</v>
      </c>
    </row>
    <row r="656" customFormat="false" ht="15" hidden="false" customHeight="false" outlineLevel="0" collapsed="false">
      <c r="E656" s="117" t="n">
        <v>95.22</v>
      </c>
      <c r="F656" s="117" t="n">
        <v>220.9</v>
      </c>
      <c r="I656" s="0"/>
      <c r="J656" s="118" t="n">
        <v>3.25999999999995</v>
      </c>
      <c r="K656" s="119" t="n">
        <v>-4.59999999989432</v>
      </c>
      <c r="Q656" s="136" t="n">
        <v>74.7</v>
      </c>
      <c r="R656" s="122" t="n">
        <v>62.4</v>
      </c>
      <c r="S656" s="122" t="n">
        <v>79.6</v>
      </c>
      <c r="T656" s="122" t="n">
        <v>91.2</v>
      </c>
      <c r="U656" s="136" t="n">
        <v>79.6</v>
      </c>
      <c r="V656" s="119" t="n">
        <v>75.4</v>
      </c>
      <c r="W656" s="119" t="n">
        <v>73.51895</v>
      </c>
      <c r="AH656" s="123" t="n">
        <v>74.4</v>
      </c>
      <c r="AI656" s="122" t="n">
        <v>56.37</v>
      </c>
      <c r="AJ656" s="122" t="n">
        <v>56.37</v>
      </c>
      <c r="AK656" s="122" t="n">
        <v>52.55</v>
      </c>
      <c r="AL656" s="123" t="n">
        <v>57.38</v>
      </c>
      <c r="AM656" s="123" t="n">
        <v>57.78</v>
      </c>
      <c r="AN656" s="123" t="n">
        <v>54.61</v>
      </c>
      <c r="BO656" s="130" t="n">
        <v>0.704</v>
      </c>
      <c r="BP656" s="117" t="n">
        <v>-40.6666666666667</v>
      </c>
      <c r="BR656" s="131" t="n">
        <v>3.25999999999995</v>
      </c>
      <c r="BS656" s="132" t="n">
        <v>-4.59999999989432</v>
      </c>
    </row>
    <row r="657" customFormat="false" ht="15" hidden="false" customHeight="false" outlineLevel="0" collapsed="false">
      <c r="E657" s="117" t="n">
        <v>95.385</v>
      </c>
      <c r="F657" s="117" t="n">
        <v>218.3</v>
      </c>
      <c r="I657" s="0"/>
      <c r="J657" s="118" t="n">
        <v>3.26499999999995</v>
      </c>
      <c r="K657" s="119" t="n">
        <v>-11.3999999999981</v>
      </c>
      <c r="Q657" s="136" t="n">
        <v>74.8</v>
      </c>
      <c r="R657" s="122" t="n">
        <v>64.3</v>
      </c>
      <c r="S657" s="122" t="n">
        <v>79.6</v>
      </c>
      <c r="T657" s="122" t="n">
        <v>96.1</v>
      </c>
      <c r="U657" s="136" t="n">
        <v>79.6</v>
      </c>
      <c r="V657" s="119" t="n">
        <v>75.5</v>
      </c>
      <c r="W657" s="119" t="n">
        <v>75.4692</v>
      </c>
      <c r="AH657" s="123" t="n">
        <v>74.5</v>
      </c>
      <c r="AI657" s="122" t="n">
        <v>56.97</v>
      </c>
      <c r="AJ657" s="122" t="n">
        <v>56.97</v>
      </c>
      <c r="AK657" s="122" t="n">
        <v>53.46</v>
      </c>
      <c r="AL657" s="123" t="n">
        <v>56.91</v>
      </c>
      <c r="AM657" s="123" t="n">
        <v>57.41</v>
      </c>
      <c r="AN657" s="123" t="n">
        <v>54.04</v>
      </c>
      <c r="BO657" s="130" t="n">
        <v>0.706</v>
      </c>
      <c r="BP657" s="117" t="n">
        <v>-46.6666666666667</v>
      </c>
      <c r="BR657" s="131" t="n">
        <v>3.26499999999995</v>
      </c>
      <c r="BS657" s="132" t="n">
        <v>-11.3999999999981</v>
      </c>
    </row>
    <row r="658" customFormat="false" ht="15" hidden="false" customHeight="false" outlineLevel="0" collapsed="false">
      <c r="E658" s="117" t="n">
        <v>95.55</v>
      </c>
      <c r="F658" s="117" t="n">
        <v>218.3</v>
      </c>
      <c r="I658" s="0"/>
      <c r="J658" s="118" t="n">
        <v>3.26999999999995</v>
      </c>
      <c r="K658" s="119" t="n">
        <v>-13.1999999999603</v>
      </c>
      <c r="Q658" s="136" t="n">
        <v>74.9</v>
      </c>
      <c r="R658" s="122" t="n">
        <v>66.2</v>
      </c>
      <c r="S658" s="122" t="n">
        <v>79.7</v>
      </c>
      <c r="T658" s="122" t="n">
        <v>91.2</v>
      </c>
      <c r="U658" s="136" t="n">
        <v>79.7</v>
      </c>
      <c r="V658" s="119" t="n">
        <v>75.6</v>
      </c>
      <c r="W658" s="119" t="n">
        <v>77.4194</v>
      </c>
      <c r="AH658" s="123" t="n">
        <v>74.6</v>
      </c>
      <c r="AI658" s="122" t="n">
        <v>57.49</v>
      </c>
      <c r="AJ658" s="122" t="n">
        <v>57.49</v>
      </c>
      <c r="AK658" s="122" t="n">
        <v>54.23</v>
      </c>
      <c r="AL658" s="123" t="n">
        <v>56.38</v>
      </c>
      <c r="AM658" s="123" t="n">
        <v>56.95</v>
      </c>
      <c r="AN658" s="123" t="n">
        <v>53.35</v>
      </c>
      <c r="BO658" s="130" t="n">
        <v>0.708</v>
      </c>
      <c r="BP658" s="117" t="n">
        <v>-53.3333333333334</v>
      </c>
      <c r="BR658" s="131" t="n">
        <v>3.26999999999995</v>
      </c>
      <c r="BS658" s="132" t="n">
        <v>-13.1999999999603</v>
      </c>
    </row>
    <row r="659" customFormat="false" ht="15" hidden="false" customHeight="false" outlineLevel="0" collapsed="false">
      <c r="E659" s="117" t="n">
        <v>95.715</v>
      </c>
      <c r="F659" s="117" t="n">
        <v>219.25</v>
      </c>
      <c r="I659" s="0"/>
      <c r="J659" s="118" t="n">
        <v>3.27499999999995</v>
      </c>
      <c r="K659" s="119" t="n">
        <v>-0.600000000225656</v>
      </c>
      <c r="Q659" s="136" t="n">
        <v>75</v>
      </c>
      <c r="R659" s="122" t="n">
        <v>68.1</v>
      </c>
      <c r="S659" s="122" t="n">
        <v>79.7</v>
      </c>
      <c r="T659" s="122" t="n">
        <v>85.8</v>
      </c>
      <c r="U659" s="136" t="n">
        <v>79.7</v>
      </c>
      <c r="V659" s="119" t="n">
        <v>75.7</v>
      </c>
      <c r="W659" s="119" t="n">
        <v>76.9211</v>
      </c>
      <c r="AH659" s="123" t="n">
        <v>74.7</v>
      </c>
      <c r="AI659" s="122" t="n">
        <v>57.81</v>
      </c>
      <c r="AJ659" s="122" t="n">
        <v>57.81</v>
      </c>
      <c r="AK659" s="122" t="n">
        <v>54.72</v>
      </c>
      <c r="AL659" s="123" t="n">
        <v>55.77</v>
      </c>
      <c r="AM659" s="123" t="n">
        <v>56.4</v>
      </c>
      <c r="AN659" s="123" t="n">
        <v>52.53</v>
      </c>
      <c r="BO659" s="130" t="n">
        <v>0.71</v>
      </c>
      <c r="BP659" s="117" t="n">
        <v>-50</v>
      </c>
      <c r="BR659" s="131" t="n">
        <v>3.27499999999995</v>
      </c>
      <c r="BS659" s="132" t="n">
        <v>-0.600000000225656</v>
      </c>
    </row>
    <row r="660" customFormat="false" ht="15" hidden="false" customHeight="false" outlineLevel="0" collapsed="false">
      <c r="E660" s="117" t="n">
        <v>95.88</v>
      </c>
      <c r="F660" s="117" t="n">
        <v>221.8</v>
      </c>
      <c r="I660" s="0"/>
      <c r="J660" s="118" t="n">
        <v>3.27999999999995</v>
      </c>
      <c r="K660" s="119" t="n">
        <v>-10.399999999827</v>
      </c>
      <c r="Q660" s="136" t="n">
        <v>75.1</v>
      </c>
      <c r="R660" s="122" t="n">
        <v>70</v>
      </c>
      <c r="S660" s="122" t="n">
        <v>88.5</v>
      </c>
      <c r="T660" s="122" t="n">
        <v>111</v>
      </c>
      <c r="U660" s="136" t="n">
        <v>88.5</v>
      </c>
      <c r="V660" s="119" t="n">
        <v>75.8</v>
      </c>
      <c r="W660" s="119" t="n">
        <v>90.4921</v>
      </c>
      <c r="AH660" s="123" t="n">
        <v>74.8</v>
      </c>
      <c r="AI660" s="122" t="n">
        <v>58.07</v>
      </c>
      <c r="AJ660" s="122" t="n">
        <v>58.07</v>
      </c>
      <c r="AK660" s="122" t="n">
        <v>55.11</v>
      </c>
      <c r="AL660" s="123" t="n">
        <v>55.12</v>
      </c>
      <c r="AM660" s="123" t="n">
        <v>55.78</v>
      </c>
      <c r="AN660" s="123" t="n">
        <v>51.6</v>
      </c>
      <c r="BO660" s="130" t="n">
        <v>0.712</v>
      </c>
      <c r="BP660" s="117" t="n">
        <v>-55.3333333333333</v>
      </c>
      <c r="BR660" s="131" t="n">
        <v>3.27999999999995</v>
      </c>
      <c r="BS660" s="132" t="n">
        <v>-10.399999999827</v>
      </c>
    </row>
    <row r="661" customFormat="false" ht="15" hidden="false" customHeight="false" outlineLevel="0" collapsed="false">
      <c r="E661" s="117" t="n">
        <v>96.045</v>
      </c>
      <c r="F661" s="117" t="n">
        <v>222.2</v>
      </c>
      <c r="I661" s="0"/>
      <c r="J661" s="118" t="n">
        <v>3.28499999999995</v>
      </c>
      <c r="K661" s="119" t="n">
        <v>0.866666666808413</v>
      </c>
      <c r="Q661" s="136" t="n">
        <v>75.2</v>
      </c>
      <c r="R661" s="122" t="n">
        <v>71.8</v>
      </c>
      <c r="S661" s="122" t="n">
        <v>90.4</v>
      </c>
      <c r="T661" s="122" t="n">
        <v>114.6</v>
      </c>
      <c r="U661" s="136" t="n">
        <v>90.4</v>
      </c>
      <c r="V661" s="119" t="n">
        <v>75.9</v>
      </c>
      <c r="W661" s="119" t="n">
        <v>93.24105</v>
      </c>
      <c r="AH661" s="123" t="n">
        <v>74.9</v>
      </c>
      <c r="AI661" s="122" t="n">
        <v>58.6</v>
      </c>
      <c r="AJ661" s="122" t="n">
        <v>58.6</v>
      </c>
      <c r="AK661" s="122" t="n">
        <v>55.9</v>
      </c>
      <c r="AL661" s="123" t="n">
        <v>54.43</v>
      </c>
      <c r="AM661" s="123" t="n">
        <v>55.09</v>
      </c>
      <c r="AN661" s="123" t="n">
        <v>50.56</v>
      </c>
      <c r="BO661" s="130" t="n">
        <v>0.714</v>
      </c>
      <c r="BP661" s="117" t="n">
        <v>-70.6666666666667</v>
      </c>
      <c r="BR661" s="131" t="n">
        <v>3.28499999999995</v>
      </c>
      <c r="BS661" s="132" t="n">
        <v>0.866666666808413</v>
      </c>
    </row>
    <row r="662" customFormat="false" ht="15" hidden="false" customHeight="false" outlineLevel="0" collapsed="false">
      <c r="E662" s="117" t="n">
        <v>96.21</v>
      </c>
      <c r="F662" s="117" t="n">
        <v>224.1</v>
      </c>
      <c r="I662" s="0"/>
      <c r="J662" s="118" t="n">
        <v>3.28999999999995</v>
      </c>
      <c r="K662" s="119" t="n">
        <v>-7.59999999995973</v>
      </c>
      <c r="Q662" s="136" t="n">
        <v>75.3</v>
      </c>
      <c r="R662" s="122" t="n">
        <v>73.7</v>
      </c>
      <c r="S662" s="122" t="n">
        <v>92.4</v>
      </c>
      <c r="T662" s="122" t="n">
        <v>115.6</v>
      </c>
      <c r="U662" s="136" t="n">
        <v>92.4</v>
      </c>
      <c r="V662" s="119" t="n">
        <v>76</v>
      </c>
      <c r="W662" s="119" t="n">
        <v>94.65505</v>
      </c>
      <c r="AH662" s="123" t="n">
        <v>75</v>
      </c>
      <c r="AI662" s="122" t="n">
        <v>59.73</v>
      </c>
      <c r="AJ662" s="122" t="n">
        <v>59.73</v>
      </c>
      <c r="AK662" s="122" t="n">
        <v>57.59</v>
      </c>
      <c r="AL662" s="123" t="n">
        <v>53.72</v>
      </c>
      <c r="AM662" s="123" t="n">
        <v>54.36</v>
      </c>
      <c r="AN662" s="123" t="n">
        <v>49.46</v>
      </c>
      <c r="BO662" s="130" t="n">
        <v>0.716</v>
      </c>
      <c r="BP662" s="117" t="n">
        <v>-92</v>
      </c>
      <c r="BR662" s="131" t="n">
        <v>3.28999999999995</v>
      </c>
      <c r="BS662" s="132" t="n">
        <v>-7.59999999995973</v>
      </c>
    </row>
    <row r="663" customFormat="false" ht="15" hidden="false" customHeight="false" outlineLevel="0" collapsed="false">
      <c r="E663" s="117" t="n">
        <v>96.375</v>
      </c>
      <c r="F663" s="117" t="n">
        <v>224.175</v>
      </c>
      <c r="I663" s="0"/>
      <c r="J663" s="118" t="n">
        <v>3.29499999999995</v>
      </c>
      <c r="K663" s="119" t="n">
        <v>-3.53333333324187</v>
      </c>
      <c r="Q663" s="136" t="n">
        <v>75.4</v>
      </c>
      <c r="R663" s="122" t="n">
        <v>68.9</v>
      </c>
      <c r="S663" s="122" t="n">
        <v>87.1</v>
      </c>
      <c r="T663" s="122" t="n">
        <v>109</v>
      </c>
      <c r="U663" s="136" t="n">
        <v>87.1</v>
      </c>
      <c r="V663" s="119" t="n">
        <v>76.1</v>
      </c>
      <c r="W663" s="119" t="n">
        <v>88.9388</v>
      </c>
      <c r="AH663" s="123" t="n">
        <v>75.1</v>
      </c>
      <c r="AI663" s="122" t="n">
        <v>61.49</v>
      </c>
      <c r="AJ663" s="122" t="n">
        <v>61.49</v>
      </c>
      <c r="AK663" s="122" t="n">
        <v>60.23</v>
      </c>
      <c r="AL663" s="123" t="n">
        <v>53.01</v>
      </c>
      <c r="AM663" s="123" t="n">
        <v>53.59</v>
      </c>
      <c r="AN663" s="123" t="n">
        <v>48.3</v>
      </c>
      <c r="BO663" s="130" t="n">
        <v>0.718</v>
      </c>
      <c r="BP663" s="117" t="n">
        <v>-101.333333333333</v>
      </c>
      <c r="BR663" s="131" t="n">
        <v>3.29499999999995</v>
      </c>
      <c r="BS663" s="132" t="n">
        <v>-3.53333333324187</v>
      </c>
    </row>
    <row r="664" customFormat="false" ht="15" hidden="false" customHeight="false" outlineLevel="0" collapsed="false">
      <c r="E664" s="117" t="n">
        <v>96.54</v>
      </c>
      <c r="F664" s="117" t="n">
        <v>226.1</v>
      </c>
      <c r="I664" s="0"/>
      <c r="J664" s="118" t="n">
        <v>3.29999999999995</v>
      </c>
      <c r="K664" s="119" t="n">
        <v>-11.9999999999981</v>
      </c>
      <c r="Q664" s="136" t="n">
        <v>75.5</v>
      </c>
      <c r="R664" s="122" t="n">
        <v>64</v>
      </c>
      <c r="S664" s="122" t="n">
        <v>81.9</v>
      </c>
      <c r="T664" s="122" t="n">
        <v>97.1</v>
      </c>
      <c r="U664" s="136" t="n">
        <v>81.9</v>
      </c>
      <c r="V664" s="119" t="n">
        <v>76.2</v>
      </c>
      <c r="W664" s="119" t="n">
        <v>80.5446</v>
      </c>
      <c r="AH664" s="123" t="n">
        <v>75.2</v>
      </c>
      <c r="AI664" s="122" t="n">
        <v>63.44</v>
      </c>
      <c r="AJ664" s="122" t="n">
        <v>63.44</v>
      </c>
      <c r="AK664" s="122" t="n">
        <v>63.16</v>
      </c>
      <c r="AL664" s="123" t="n">
        <v>52.3</v>
      </c>
      <c r="AM664" s="123" t="n">
        <v>52.8</v>
      </c>
      <c r="AN664" s="123" t="n">
        <v>47.12</v>
      </c>
      <c r="BO664" s="130" t="n">
        <v>0.72</v>
      </c>
      <c r="BP664" s="117" t="n">
        <v>-95.3333333333334</v>
      </c>
      <c r="BR664" s="131" t="n">
        <v>3.29999999999995</v>
      </c>
      <c r="BS664" s="132" t="n">
        <v>-11.9999999999981</v>
      </c>
    </row>
    <row r="665" customFormat="false" ht="15" hidden="false" customHeight="false" outlineLevel="0" collapsed="false">
      <c r="E665" s="117" t="n">
        <v>96.705</v>
      </c>
      <c r="F665" s="117" t="n">
        <v>226.1</v>
      </c>
      <c r="I665" s="0"/>
      <c r="J665" s="118" t="n">
        <v>3.30499999999995</v>
      </c>
      <c r="K665" s="119" t="n">
        <v>-67.399999997752</v>
      </c>
      <c r="Q665" s="136" t="n">
        <v>75.6</v>
      </c>
      <c r="R665" s="122" t="n">
        <v>59.1</v>
      </c>
      <c r="S665" s="122" t="n">
        <v>76.7</v>
      </c>
      <c r="T665" s="122" t="n">
        <v>85.2</v>
      </c>
      <c r="U665" s="136" t="n">
        <v>76.7</v>
      </c>
      <c r="V665" s="119" t="n">
        <v>76.3</v>
      </c>
      <c r="W665" s="119" t="n">
        <v>72.1504</v>
      </c>
      <c r="AH665" s="123" t="n">
        <v>75.3</v>
      </c>
      <c r="AI665" s="122" t="n">
        <v>64.79</v>
      </c>
      <c r="AJ665" s="122" t="n">
        <v>65.18</v>
      </c>
      <c r="AK665" s="122" t="n">
        <v>64.79</v>
      </c>
      <c r="AL665" s="123" t="n">
        <v>51.62</v>
      </c>
      <c r="AM665" s="123" t="n">
        <v>52.02</v>
      </c>
      <c r="AN665" s="123" t="n">
        <v>45.94</v>
      </c>
      <c r="BO665" s="130" t="n">
        <v>0.722</v>
      </c>
      <c r="BP665" s="117" t="n">
        <v>-94.6666666666667</v>
      </c>
      <c r="BR665" s="131" t="n">
        <v>3.30499999999995</v>
      </c>
      <c r="BS665" s="132" t="n">
        <v>-67.399999997752</v>
      </c>
    </row>
    <row r="666" customFormat="false" ht="15" hidden="false" customHeight="false" outlineLevel="0" collapsed="false">
      <c r="E666" s="117" t="n">
        <v>96.87</v>
      </c>
      <c r="F666" s="117" t="n">
        <v>226.16</v>
      </c>
      <c r="I666" s="0"/>
      <c r="J666" s="118" t="n">
        <v>3.30999999999995</v>
      </c>
      <c r="K666" s="119" t="n">
        <v>-51.3333333335888</v>
      </c>
      <c r="Q666" s="136" t="n">
        <v>75.7</v>
      </c>
      <c r="R666" s="122" t="n">
        <v>61</v>
      </c>
      <c r="S666" s="122" t="n">
        <v>77.1</v>
      </c>
      <c r="T666" s="122" t="n">
        <v>90.1</v>
      </c>
      <c r="U666" s="136" t="n">
        <v>77.1</v>
      </c>
      <c r="V666" s="119" t="n">
        <v>76.4</v>
      </c>
      <c r="W666" s="119" t="n">
        <v>75.56985</v>
      </c>
      <c r="AH666" s="123" t="n">
        <v>75.4</v>
      </c>
      <c r="AI666" s="122" t="n">
        <v>64.84</v>
      </c>
      <c r="AJ666" s="122" t="n">
        <v>65.26</v>
      </c>
      <c r="AK666" s="122" t="n">
        <v>64.84</v>
      </c>
      <c r="AL666" s="123" t="n">
        <v>50.98</v>
      </c>
      <c r="AM666" s="123" t="n">
        <v>51.25</v>
      </c>
      <c r="AN666" s="123" t="n">
        <v>44.8</v>
      </c>
      <c r="BO666" s="130" t="n">
        <v>0.724</v>
      </c>
      <c r="BP666" s="117" t="n">
        <v>-80.6666666666667</v>
      </c>
      <c r="BR666" s="131" t="n">
        <v>3.30999999999995</v>
      </c>
      <c r="BS666" s="132" t="n">
        <v>-51.3333333335888</v>
      </c>
    </row>
    <row r="667" customFormat="false" ht="15" hidden="false" customHeight="false" outlineLevel="0" collapsed="false">
      <c r="E667" s="117" t="n">
        <v>97.035</v>
      </c>
      <c r="F667" s="117" t="n">
        <v>224.3</v>
      </c>
      <c r="I667" s="0"/>
      <c r="J667" s="118" t="n">
        <v>3.31499999999995</v>
      </c>
      <c r="K667" s="119" t="n">
        <v>-62.199999999727</v>
      </c>
      <c r="Q667" s="136" t="n">
        <v>75.8</v>
      </c>
      <c r="R667" s="122" t="n">
        <v>31.5</v>
      </c>
      <c r="S667" s="122" t="n">
        <v>53.8</v>
      </c>
      <c r="T667" s="122" t="n">
        <v>60.5</v>
      </c>
      <c r="U667" s="136" t="n">
        <v>53.8</v>
      </c>
      <c r="V667" s="119" t="n">
        <v>76.5</v>
      </c>
      <c r="W667" s="119" t="n">
        <v>46.0059</v>
      </c>
      <c r="AH667" s="123" t="n">
        <v>75.5</v>
      </c>
      <c r="AI667" s="122" t="n">
        <v>63.28</v>
      </c>
      <c r="AJ667" s="122" t="n">
        <v>63.28</v>
      </c>
      <c r="AK667" s="122" t="n">
        <v>62.92</v>
      </c>
      <c r="AL667" s="123" t="n">
        <v>50.4</v>
      </c>
      <c r="AM667" s="123" t="n">
        <v>50.53</v>
      </c>
      <c r="AN667" s="123" t="n">
        <v>43.71</v>
      </c>
      <c r="BO667" s="130" t="n">
        <v>0.726</v>
      </c>
      <c r="BP667" s="117" t="n">
        <v>-72.6666666666667</v>
      </c>
      <c r="BR667" s="131" t="n">
        <v>3.31499999999995</v>
      </c>
      <c r="BS667" s="132" t="n">
        <v>-62.199999999727</v>
      </c>
    </row>
    <row r="668" customFormat="false" ht="15" hidden="false" customHeight="false" outlineLevel="0" collapsed="false">
      <c r="E668" s="117" t="n">
        <v>97.2</v>
      </c>
      <c r="F668" s="117" t="n">
        <v>217.867</v>
      </c>
      <c r="I668" s="0"/>
      <c r="J668" s="118" t="n">
        <v>3.31999999999995</v>
      </c>
      <c r="K668" s="119" t="n">
        <v>-48.0000000002311</v>
      </c>
      <c r="Q668" s="136" t="n">
        <v>75.9</v>
      </c>
      <c r="R668" s="122" t="n">
        <v>31.5</v>
      </c>
      <c r="S668" s="122" t="n">
        <v>53.8</v>
      </c>
      <c r="T668" s="122" t="n">
        <v>60.5</v>
      </c>
      <c r="U668" s="136" t="n">
        <v>53.8</v>
      </c>
      <c r="V668" s="119" t="n">
        <v>76.6</v>
      </c>
      <c r="W668" s="119" t="n">
        <v>46.00685</v>
      </c>
      <c r="AH668" s="123" t="n">
        <v>75.6</v>
      </c>
      <c r="AI668" s="122" t="n">
        <v>60.11</v>
      </c>
      <c r="AJ668" s="122" t="n">
        <v>60.11</v>
      </c>
      <c r="AK668" s="122" t="n">
        <v>58.16</v>
      </c>
      <c r="AL668" s="123" t="n">
        <v>49.87</v>
      </c>
      <c r="AM668" s="123" t="n">
        <v>49.85</v>
      </c>
      <c r="AN668" s="123" t="n">
        <v>42.7</v>
      </c>
      <c r="BO668" s="130" t="n">
        <v>0.728</v>
      </c>
      <c r="BP668" s="117" t="n">
        <v>-62</v>
      </c>
      <c r="BR668" s="131" t="n">
        <v>3.31999999999995</v>
      </c>
      <c r="BS668" s="132" t="n">
        <v>-48.0000000002311</v>
      </c>
    </row>
    <row r="669" customFormat="false" ht="15" hidden="false" customHeight="false" outlineLevel="0" collapsed="false">
      <c r="E669" s="117" t="n">
        <v>97.365</v>
      </c>
      <c r="F669" s="117" t="n">
        <v>200.7</v>
      </c>
      <c r="I669" s="0"/>
      <c r="J669" s="118" t="n">
        <v>3.32499999999995</v>
      </c>
      <c r="K669" s="119" t="n">
        <v>-34.2800000000681</v>
      </c>
      <c r="Q669" s="136" t="n">
        <v>76</v>
      </c>
      <c r="R669" s="122" t="n">
        <v>42.4</v>
      </c>
      <c r="S669" s="122" t="n">
        <v>54.2</v>
      </c>
      <c r="T669" s="122" t="n">
        <v>60.6</v>
      </c>
      <c r="U669" s="136" t="n">
        <v>54.2</v>
      </c>
      <c r="V669" s="119" t="n">
        <v>76.7</v>
      </c>
      <c r="W669" s="119" t="n">
        <v>51.4671</v>
      </c>
      <c r="AH669" s="123" t="n">
        <v>75.7</v>
      </c>
      <c r="AI669" s="122" t="n">
        <v>55.59</v>
      </c>
      <c r="AJ669" s="122" t="n">
        <v>55.59</v>
      </c>
      <c r="AK669" s="122" t="n">
        <v>51.39</v>
      </c>
      <c r="AL669" s="123" t="n">
        <v>49.4</v>
      </c>
      <c r="AM669" s="123" t="n">
        <v>49.24</v>
      </c>
      <c r="AN669" s="123" t="n">
        <v>41.78</v>
      </c>
      <c r="BO669" s="130" t="n">
        <v>0.73</v>
      </c>
      <c r="BP669" s="117" t="n">
        <v>-62</v>
      </c>
      <c r="BR669" s="131" t="n">
        <v>3.32499999999995</v>
      </c>
      <c r="BS669" s="132" t="n">
        <v>-34.2800000000681</v>
      </c>
    </row>
    <row r="670" customFormat="false" ht="15" hidden="false" customHeight="false" outlineLevel="0" collapsed="false">
      <c r="E670" s="117" t="n">
        <v>97.53</v>
      </c>
      <c r="F670" s="117" t="n">
        <v>184.1</v>
      </c>
      <c r="I670" s="0"/>
      <c r="J670" s="118" t="n">
        <v>3.32999999999995</v>
      </c>
      <c r="K670" s="119" t="n">
        <v>-32.0000000000957</v>
      </c>
      <c r="Q670" s="136" t="n">
        <v>76.1</v>
      </c>
      <c r="R670" s="122" t="n">
        <v>43.5</v>
      </c>
      <c r="S670" s="122" t="n">
        <v>48.5</v>
      </c>
      <c r="T670" s="122" t="n">
        <v>48.5</v>
      </c>
      <c r="U670" s="136" t="n">
        <v>48.5</v>
      </c>
      <c r="V670" s="119" t="n">
        <v>76.8</v>
      </c>
      <c r="W670" s="119" t="n">
        <v>46.0213166666667</v>
      </c>
      <c r="AH670" s="123" t="n">
        <v>75.8</v>
      </c>
      <c r="AI670" s="122" t="n">
        <v>50.16</v>
      </c>
      <c r="AJ670" s="122" t="n">
        <v>50.16</v>
      </c>
      <c r="AK670" s="122" t="n">
        <v>43.24</v>
      </c>
      <c r="AL670" s="123" t="n">
        <v>49</v>
      </c>
      <c r="AM670" s="123" t="n">
        <v>48.69</v>
      </c>
      <c r="AN670" s="123" t="n">
        <v>40.96</v>
      </c>
      <c r="BO670" s="130" t="n">
        <v>0.732</v>
      </c>
      <c r="BP670" s="117" t="n">
        <v>-52.6666666666666</v>
      </c>
      <c r="BR670" s="131" t="n">
        <v>3.32999999999995</v>
      </c>
      <c r="BS670" s="132" t="n">
        <v>-32.0000000000957</v>
      </c>
    </row>
    <row r="671" customFormat="false" ht="15" hidden="false" customHeight="false" outlineLevel="0" collapsed="false">
      <c r="E671" s="117" t="n">
        <v>97.695</v>
      </c>
      <c r="F671" s="117" t="n">
        <v>178.4</v>
      </c>
      <c r="I671" s="0"/>
      <c r="J671" s="118" t="n">
        <v>3.33499999999995</v>
      </c>
      <c r="K671" s="119" t="n">
        <v>-39.7999999994509</v>
      </c>
      <c r="Q671" s="136" t="n">
        <v>76.2</v>
      </c>
      <c r="R671" s="122" t="n">
        <v>44.7</v>
      </c>
      <c r="S671" s="122" t="n">
        <v>49.5</v>
      </c>
      <c r="T671" s="122" t="n">
        <v>49.5</v>
      </c>
      <c r="U671" s="136" t="n">
        <v>49.5</v>
      </c>
      <c r="V671" s="119" t="n">
        <v>76.9</v>
      </c>
      <c r="W671" s="119" t="n">
        <v>47.0727666666667</v>
      </c>
      <c r="AH671" s="123" t="n">
        <v>75.9</v>
      </c>
      <c r="AI671" s="122" t="n">
        <v>44.37</v>
      </c>
      <c r="AJ671" s="122" t="n">
        <v>44.37</v>
      </c>
      <c r="AK671" s="122" t="n">
        <v>34.56</v>
      </c>
      <c r="AL671" s="123" t="n">
        <v>48.65</v>
      </c>
      <c r="AM671" s="123" t="n">
        <v>48.21</v>
      </c>
      <c r="AN671" s="123" t="n">
        <v>40.23</v>
      </c>
      <c r="BO671" s="130" t="n">
        <v>0.734</v>
      </c>
      <c r="BP671" s="117" t="n">
        <v>-61.3333333333334</v>
      </c>
      <c r="BR671" s="131" t="n">
        <v>3.33499999999995</v>
      </c>
      <c r="BS671" s="132" t="n">
        <v>-39.7999999994509</v>
      </c>
    </row>
    <row r="672" customFormat="false" ht="15" hidden="false" customHeight="false" outlineLevel="0" collapsed="false">
      <c r="E672" s="117" t="n">
        <v>97.86</v>
      </c>
      <c r="F672" s="117" t="n">
        <v>178.5</v>
      </c>
      <c r="I672" s="0"/>
      <c r="J672" s="118" t="n">
        <v>3.33999999999995</v>
      </c>
      <c r="K672" s="119" t="n">
        <v>-62.000000000371</v>
      </c>
      <c r="Q672" s="136" t="n">
        <v>76.3</v>
      </c>
      <c r="R672" s="122" t="n">
        <v>45.8</v>
      </c>
      <c r="S672" s="122" t="n">
        <v>50.4</v>
      </c>
      <c r="T672" s="122" t="n">
        <v>50.4</v>
      </c>
      <c r="U672" s="136" t="n">
        <v>50.4</v>
      </c>
      <c r="V672" s="119" t="n">
        <v>77</v>
      </c>
      <c r="W672" s="119" t="n">
        <v>48.1242833333333</v>
      </c>
      <c r="AH672" s="123" t="n">
        <v>76</v>
      </c>
      <c r="AI672" s="122" t="n">
        <v>39</v>
      </c>
      <c r="AJ672" s="122" t="n">
        <v>39</v>
      </c>
      <c r="AK672" s="122" t="n">
        <v>26.5</v>
      </c>
      <c r="AL672" s="123" t="n">
        <v>48.35</v>
      </c>
      <c r="AM672" s="123" t="n">
        <v>47.79</v>
      </c>
      <c r="AN672" s="123" t="n">
        <v>39.61</v>
      </c>
      <c r="BO672" s="130" t="n">
        <v>0.736</v>
      </c>
      <c r="BP672" s="117" t="n">
        <v>-64</v>
      </c>
      <c r="BR672" s="131" t="n">
        <v>3.33999999999995</v>
      </c>
      <c r="BS672" s="132" t="n">
        <v>-62.000000000371</v>
      </c>
    </row>
    <row r="673" customFormat="false" ht="15" hidden="false" customHeight="false" outlineLevel="0" collapsed="false">
      <c r="E673" s="117" t="n">
        <v>98.025</v>
      </c>
      <c r="F673" s="117" t="n">
        <v>199.5</v>
      </c>
      <c r="I673" s="0"/>
      <c r="J673" s="118" t="n">
        <v>3.34499999999995</v>
      </c>
      <c r="K673" s="119" t="n">
        <v>-45.8000000005896</v>
      </c>
      <c r="Q673" s="136" t="n">
        <v>76.4</v>
      </c>
      <c r="R673" s="122" t="n">
        <v>47.5</v>
      </c>
      <c r="S673" s="122" t="n">
        <v>51.7</v>
      </c>
      <c r="T673" s="122" t="n">
        <v>51.7</v>
      </c>
      <c r="U673" s="136" t="n">
        <v>51.7</v>
      </c>
      <c r="V673" s="119" t="n">
        <v>77.1</v>
      </c>
      <c r="W673" s="119" t="n">
        <v>49.6287166666667</v>
      </c>
      <c r="AH673" s="123" t="n">
        <v>76.1</v>
      </c>
      <c r="AI673" s="122" t="n">
        <v>34.77</v>
      </c>
      <c r="AJ673" s="122" t="n">
        <v>34.77</v>
      </c>
      <c r="AK673" s="122" t="n">
        <v>20.15</v>
      </c>
      <c r="AL673" s="123" t="n">
        <v>48.08</v>
      </c>
      <c r="AM673" s="123" t="n">
        <v>47.43</v>
      </c>
      <c r="AN673" s="123" t="n">
        <v>39.07</v>
      </c>
      <c r="BO673" s="130" t="n">
        <v>0.738</v>
      </c>
      <c r="BP673" s="117" t="n">
        <v>-65.3333333333333</v>
      </c>
      <c r="BR673" s="131" t="n">
        <v>3.34499999999995</v>
      </c>
      <c r="BS673" s="132" t="n">
        <v>-45.8000000005896</v>
      </c>
    </row>
    <row r="674" customFormat="false" ht="15" hidden="false" customHeight="false" outlineLevel="0" collapsed="false">
      <c r="E674" s="117" t="n">
        <v>98.19</v>
      </c>
      <c r="F674" s="117" t="n">
        <v>230.2</v>
      </c>
      <c r="I674" s="0"/>
      <c r="J674" s="118" t="n">
        <v>3.34999999999995</v>
      </c>
      <c r="K674" s="119" t="n">
        <v>-51.599999999998</v>
      </c>
      <c r="Q674" s="136" t="n">
        <v>76.5</v>
      </c>
      <c r="R674" s="122" t="n">
        <v>49.2</v>
      </c>
      <c r="S674" s="122" t="n">
        <v>53</v>
      </c>
      <c r="T674" s="122" t="n">
        <v>53</v>
      </c>
      <c r="U674" s="136" t="n">
        <v>53</v>
      </c>
      <c r="V674" s="119" t="n">
        <v>77.2</v>
      </c>
      <c r="W674" s="119" t="n">
        <v>51.1331333333333</v>
      </c>
      <c r="AH674" s="123" t="n">
        <v>76.2</v>
      </c>
      <c r="AI674" s="122" t="n">
        <v>32</v>
      </c>
      <c r="AJ674" s="122" t="n">
        <v>32</v>
      </c>
      <c r="AK674" s="122" t="n">
        <v>15.99</v>
      </c>
      <c r="AL674" s="123" t="n">
        <v>47.84</v>
      </c>
      <c r="AM674" s="123" t="n">
        <v>47.12</v>
      </c>
      <c r="AN674" s="123" t="n">
        <v>38.61</v>
      </c>
      <c r="BO674" s="130" t="n">
        <v>0.74</v>
      </c>
      <c r="BP674" s="117" t="n">
        <v>-58.6666666666667</v>
      </c>
      <c r="BR674" s="131" t="n">
        <v>3.34999999999995</v>
      </c>
      <c r="BS674" s="132" t="n">
        <v>-51.599999999998</v>
      </c>
    </row>
    <row r="675" customFormat="false" ht="15" hidden="false" customHeight="false" outlineLevel="0" collapsed="false">
      <c r="E675" s="117" t="n">
        <v>98.355</v>
      </c>
      <c r="F675" s="117" t="n">
        <v>237.52</v>
      </c>
      <c r="I675" s="0"/>
      <c r="J675" s="118" t="n">
        <v>3.35499999999995</v>
      </c>
      <c r="K675" s="119" t="n">
        <v>-42.1999999998009</v>
      </c>
      <c r="Q675" s="136" t="n">
        <v>76.6</v>
      </c>
      <c r="R675" s="122" t="n">
        <v>50.9</v>
      </c>
      <c r="S675" s="122" t="n">
        <v>54.3</v>
      </c>
      <c r="T675" s="122" t="n">
        <v>54.3</v>
      </c>
      <c r="U675" s="136" t="n">
        <v>54.3</v>
      </c>
      <c r="V675" s="119" t="n">
        <v>77.3</v>
      </c>
      <c r="W675" s="119" t="n">
        <v>52.6375666666667</v>
      </c>
      <c r="AH675" s="123" t="n">
        <v>76.3</v>
      </c>
      <c r="AI675" s="122" t="n">
        <v>30.63</v>
      </c>
      <c r="AJ675" s="122" t="n">
        <v>30.63</v>
      </c>
      <c r="AK675" s="122" t="n">
        <v>13.95</v>
      </c>
      <c r="AL675" s="123" t="n">
        <v>47.61</v>
      </c>
      <c r="AM675" s="123" t="n">
        <v>46.84</v>
      </c>
      <c r="AN675" s="123" t="n">
        <v>38.2</v>
      </c>
      <c r="BO675" s="130" t="n">
        <v>0.742</v>
      </c>
      <c r="BP675" s="117" t="n">
        <v>-62.6666666666667</v>
      </c>
      <c r="BR675" s="131" t="n">
        <v>3.35499999999995</v>
      </c>
      <c r="BS675" s="132" t="n">
        <v>-42.1999999998009</v>
      </c>
    </row>
    <row r="676" customFormat="false" ht="15" hidden="false" customHeight="false" outlineLevel="0" collapsed="false">
      <c r="E676" s="117" t="n">
        <v>98.52</v>
      </c>
      <c r="F676" s="117" t="n">
        <v>241.7</v>
      </c>
      <c r="I676" s="0"/>
      <c r="J676" s="118" t="n">
        <v>3.35999999999995</v>
      </c>
      <c r="K676" s="119" t="n">
        <v>-32.8000000001163</v>
      </c>
      <c r="Q676" s="136" t="n">
        <v>76.7</v>
      </c>
      <c r="R676" s="122" t="n">
        <v>52.6</v>
      </c>
      <c r="S676" s="122" t="n">
        <v>55.7</v>
      </c>
      <c r="T676" s="122" t="n">
        <v>55.7</v>
      </c>
      <c r="U676" s="136" t="n">
        <v>55.7</v>
      </c>
      <c r="V676" s="119" t="n">
        <v>77.4</v>
      </c>
      <c r="W676" s="119" t="n">
        <v>54.1419666666667</v>
      </c>
      <c r="AH676" s="123" t="n">
        <v>76.4</v>
      </c>
      <c r="AI676" s="122" t="n">
        <v>30.43</v>
      </c>
      <c r="AJ676" s="122" t="n">
        <v>30.43</v>
      </c>
      <c r="AK676" s="122" t="n">
        <v>13.65</v>
      </c>
      <c r="AL676" s="123" t="n">
        <v>47.39</v>
      </c>
      <c r="AM676" s="123" t="n">
        <v>46.6</v>
      </c>
      <c r="AN676" s="123" t="n">
        <v>37.84</v>
      </c>
      <c r="BO676" s="130" t="n">
        <v>0.744</v>
      </c>
      <c r="BP676" s="117" t="n">
        <v>-83.3333333333334</v>
      </c>
      <c r="BR676" s="131" t="n">
        <v>3.35999999999995</v>
      </c>
      <c r="BS676" s="132" t="n">
        <v>-32.8000000001163</v>
      </c>
    </row>
    <row r="677" customFormat="false" ht="15" hidden="false" customHeight="false" outlineLevel="0" collapsed="false">
      <c r="E677" s="117" t="n">
        <v>98.685</v>
      </c>
      <c r="F677" s="117" t="n">
        <v>243.7</v>
      </c>
      <c r="I677" s="0"/>
      <c r="J677" s="118" t="n">
        <v>3.36499999999995</v>
      </c>
      <c r="K677" s="119" t="n">
        <v>-31.000000001127</v>
      </c>
      <c r="Q677" s="136" t="n">
        <v>76.8</v>
      </c>
      <c r="R677" s="122"/>
      <c r="S677" s="122"/>
      <c r="T677" s="122"/>
      <c r="U677" s="136" t="n">
        <v>45</v>
      </c>
      <c r="V677" s="119" t="n">
        <v>77.5</v>
      </c>
      <c r="W677" s="119" t="n">
        <v>40</v>
      </c>
      <c r="AH677" s="123" t="n">
        <v>76.5</v>
      </c>
      <c r="AI677" s="122" t="n">
        <v>31.06</v>
      </c>
      <c r="AJ677" s="122" t="n">
        <v>31.06</v>
      </c>
      <c r="AK677" s="122" t="n">
        <v>14.58</v>
      </c>
      <c r="AL677" s="123" t="n">
        <v>47.17</v>
      </c>
      <c r="AM677" s="123" t="n">
        <v>46.38</v>
      </c>
      <c r="AN677" s="123" t="n">
        <v>37.51</v>
      </c>
      <c r="BO677" s="130" t="n">
        <v>0.746</v>
      </c>
      <c r="BP677" s="117" t="n">
        <v>-96</v>
      </c>
      <c r="BR677" s="131" t="n">
        <v>3.36499999999995</v>
      </c>
      <c r="BS677" s="132" t="n">
        <v>-31.000000001127</v>
      </c>
    </row>
    <row r="678" customFormat="false" ht="15" hidden="false" customHeight="false" outlineLevel="0" collapsed="false">
      <c r="E678" s="117" t="n">
        <v>98.85</v>
      </c>
      <c r="F678" s="117" t="n">
        <v>245.6</v>
      </c>
      <c r="I678" s="0"/>
      <c r="J678" s="118" t="n">
        <v>3.36999999999995</v>
      </c>
      <c r="K678" s="119" t="n">
        <v>-15.6000000002368</v>
      </c>
      <c r="Q678" s="136" t="n">
        <v>76.9</v>
      </c>
      <c r="R678" s="122" t="n">
        <v>56.8</v>
      </c>
      <c r="S678" s="122" t="n">
        <v>64.8</v>
      </c>
      <c r="T678" s="122" t="n">
        <v>75.5</v>
      </c>
      <c r="U678" s="136" t="n">
        <v>64.8</v>
      </c>
      <c r="V678" s="119" t="n">
        <v>77.6</v>
      </c>
      <c r="W678" s="119" t="n">
        <v>66.1208</v>
      </c>
      <c r="AH678" s="123" t="n">
        <v>76.6</v>
      </c>
      <c r="AI678" s="122" t="n">
        <v>32.23</v>
      </c>
      <c r="AJ678" s="122" t="n">
        <v>32.23</v>
      </c>
      <c r="AK678" s="122" t="n">
        <v>16.35</v>
      </c>
      <c r="AL678" s="123" t="n">
        <v>46.95</v>
      </c>
      <c r="AM678" s="123" t="n">
        <v>46.17</v>
      </c>
      <c r="AN678" s="123" t="n">
        <v>37.22</v>
      </c>
      <c r="BO678" s="130" t="n">
        <v>0.748</v>
      </c>
      <c r="BP678" s="117" t="n">
        <v>-90.6666666666667</v>
      </c>
      <c r="BR678" s="131" t="n">
        <v>3.36999999999995</v>
      </c>
      <c r="BS678" s="132" t="n">
        <v>-15.6000000002368</v>
      </c>
    </row>
    <row r="679" customFormat="false" ht="15" hidden="false" customHeight="false" outlineLevel="0" collapsed="false">
      <c r="E679" s="117" t="n">
        <v>99.015</v>
      </c>
      <c r="F679" s="117" t="n">
        <v>245.6</v>
      </c>
      <c r="I679" s="0"/>
      <c r="J679" s="118" t="n">
        <v>3.37499999999995</v>
      </c>
      <c r="K679" s="119" t="n">
        <v>-16.5999999999715</v>
      </c>
      <c r="Q679" s="136" t="n">
        <v>77</v>
      </c>
      <c r="R679" s="122" t="n">
        <v>57.2</v>
      </c>
      <c r="S679" s="122" t="n">
        <v>66.5</v>
      </c>
      <c r="T679" s="122" t="n">
        <v>78.7</v>
      </c>
      <c r="U679" s="136" t="n">
        <v>66.5</v>
      </c>
      <c r="V679" s="119" t="n">
        <v>77.7</v>
      </c>
      <c r="W679" s="119" t="n">
        <v>67.96125</v>
      </c>
      <c r="AH679" s="123" t="n">
        <v>76.7</v>
      </c>
      <c r="AI679" s="122" t="n">
        <v>33.79</v>
      </c>
      <c r="AJ679" s="122" t="n">
        <v>33.79</v>
      </c>
      <c r="AK679" s="122" t="n">
        <v>18.68</v>
      </c>
      <c r="AL679" s="123" t="n">
        <v>46.73</v>
      </c>
      <c r="AM679" s="123" t="n">
        <v>45.99</v>
      </c>
      <c r="AN679" s="123" t="n">
        <v>36.95</v>
      </c>
      <c r="BO679" s="130" t="n">
        <v>0.75</v>
      </c>
      <c r="BP679" s="117" t="n">
        <v>-91.3333333333333</v>
      </c>
      <c r="BR679" s="131" t="n">
        <v>3.37499999999995</v>
      </c>
      <c r="BS679" s="132" t="n">
        <v>-16.5999999999715</v>
      </c>
    </row>
    <row r="680" customFormat="false" ht="15" hidden="false" customHeight="false" outlineLevel="0" collapsed="false">
      <c r="E680" s="117" t="n">
        <v>99.18</v>
      </c>
      <c r="F680" s="117" t="n">
        <v>245.7</v>
      </c>
      <c r="I680" s="0"/>
      <c r="J680" s="118" t="n">
        <v>3.37999999999995</v>
      </c>
      <c r="K680" s="119" t="n">
        <v>-15.7333333333977</v>
      </c>
      <c r="Q680" s="136" t="n">
        <v>77.1</v>
      </c>
      <c r="R680" s="122" t="n">
        <v>57.7</v>
      </c>
      <c r="S680" s="122" t="n">
        <v>68.2</v>
      </c>
      <c r="T680" s="122" t="n">
        <v>81.9</v>
      </c>
      <c r="U680" s="136" t="n">
        <v>68.2</v>
      </c>
      <c r="V680" s="119" t="n">
        <v>77.8</v>
      </c>
      <c r="W680" s="119" t="n">
        <v>69.80175</v>
      </c>
      <c r="AH680" s="123" t="n">
        <v>76.8</v>
      </c>
      <c r="AI680" s="122" t="n">
        <v>35.65</v>
      </c>
      <c r="AJ680" s="122" t="n">
        <v>35.65</v>
      </c>
      <c r="AK680" s="122" t="n">
        <v>21.48</v>
      </c>
      <c r="AL680" s="123" t="n">
        <v>46.53</v>
      </c>
      <c r="AM680" s="123" t="n">
        <v>45.84</v>
      </c>
      <c r="AN680" s="123" t="n">
        <v>36.73</v>
      </c>
      <c r="BO680" s="130" t="n">
        <v>0.752</v>
      </c>
      <c r="BP680" s="117" t="n">
        <v>-83.3333333333334</v>
      </c>
      <c r="BR680" s="131" t="n">
        <v>3.37999999999995</v>
      </c>
      <c r="BS680" s="132" t="n">
        <v>-15.7333333333977</v>
      </c>
    </row>
    <row r="681" customFormat="false" ht="15" hidden="false" customHeight="false" outlineLevel="0" collapsed="false">
      <c r="E681" s="117" t="n">
        <v>99.345</v>
      </c>
      <c r="F681" s="117" t="n">
        <v>243.8</v>
      </c>
      <c r="I681" s="0"/>
      <c r="J681" s="118" t="n">
        <v>3.38499999999995</v>
      </c>
      <c r="K681" s="119" t="n">
        <v>-19.4000000001178</v>
      </c>
      <c r="Q681" s="136" t="n">
        <v>77.2</v>
      </c>
      <c r="R681" s="122" t="n">
        <v>58.1</v>
      </c>
      <c r="S681" s="122" t="n">
        <v>69.9</v>
      </c>
      <c r="T681" s="122" t="n">
        <v>85.1</v>
      </c>
      <c r="U681" s="136" t="n">
        <v>69.9</v>
      </c>
      <c r="V681" s="119" t="n">
        <v>77.9</v>
      </c>
      <c r="W681" s="119" t="n">
        <v>71.6422</v>
      </c>
      <c r="AH681" s="123" t="n">
        <v>76.9</v>
      </c>
      <c r="AI681" s="122" t="n">
        <v>37.92</v>
      </c>
      <c r="AJ681" s="122" t="n">
        <v>37.92</v>
      </c>
      <c r="AK681" s="122" t="n">
        <v>24.88</v>
      </c>
      <c r="AL681" s="123" t="n">
        <v>46.35</v>
      </c>
      <c r="AM681" s="123" t="n">
        <v>45.72</v>
      </c>
      <c r="AN681" s="123" t="n">
        <v>36.56</v>
      </c>
      <c r="BO681" s="130" t="n">
        <v>0.754</v>
      </c>
      <c r="BP681" s="117" t="n">
        <v>-88</v>
      </c>
      <c r="BR681" s="131" t="n">
        <v>3.38499999999995</v>
      </c>
      <c r="BS681" s="132" t="n">
        <v>-19.4000000001178</v>
      </c>
    </row>
    <row r="682" customFormat="false" ht="15" hidden="false" customHeight="false" outlineLevel="0" collapsed="false">
      <c r="E682" s="117" t="n">
        <v>99.51</v>
      </c>
      <c r="F682" s="117" t="n">
        <v>241.9</v>
      </c>
      <c r="I682" s="0"/>
      <c r="J682" s="118" t="n">
        <v>3.38999999999995</v>
      </c>
      <c r="K682" s="119" t="n">
        <v>-17.1999999999579</v>
      </c>
      <c r="Q682" s="136" t="n">
        <v>77.3</v>
      </c>
      <c r="R682" s="122" t="n">
        <v>58.6</v>
      </c>
      <c r="S682" s="122" t="n">
        <v>71.6</v>
      </c>
      <c r="T682" s="122" t="n">
        <v>88.4</v>
      </c>
      <c r="U682" s="136" t="n">
        <v>71.6</v>
      </c>
      <c r="V682" s="119" t="n">
        <v>78</v>
      </c>
      <c r="W682" s="119" t="n">
        <v>73.48285</v>
      </c>
      <c r="AH682" s="123" t="n">
        <v>77</v>
      </c>
      <c r="AI682" s="122" t="n">
        <v>40.69</v>
      </c>
      <c r="AJ682" s="122" t="n">
        <v>40.69</v>
      </c>
      <c r="AK682" s="122" t="n">
        <v>29.04</v>
      </c>
      <c r="AL682" s="123" t="n">
        <v>46.21</v>
      </c>
      <c r="AM682" s="123" t="n">
        <v>45.65</v>
      </c>
      <c r="AN682" s="123" t="n">
        <v>36.46</v>
      </c>
      <c r="BO682" s="130" t="n">
        <v>0.756</v>
      </c>
      <c r="BP682" s="117" t="n">
        <v>-90.6666666666667</v>
      </c>
      <c r="BR682" s="131" t="n">
        <v>3.38999999999995</v>
      </c>
      <c r="BS682" s="132" t="n">
        <v>-17.1999999999579</v>
      </c>
    </row>
    <row r="683" customFormat="false" ht="15" hidden="false" customHeight="false" outlineLevel="0" collapsed="false">
      <c r="E683" s="117" t="n">
        <v>99.675</v>
      </c>
      <c r="F683" s="117" t="n">
        <v>240</v>
      </c>
      <c r="I683" s="0"/>
      <c r="J683" s="118" t="n">
        <v>3.39499999999995</v>
      </c>
      <c r="K683" s="119" t="n">
        <v>-27.5333333337983</v>
      </c>
      <c r="Q683" s="136" t="n">
        <v>77.4</v>
      </c>
      <c r="R683" s="122" t="n">
        <v>59.2</v>
      </c>
      <c r="S683" s="122" t="n">
        <v>73.5</v>
      </c>
      <c r="T683" s="122" t="n">
        <v>92.1</v>
      </c>
      <c r="U683" s="136" t="n">
        <v>73.5</v>
      </c>
      <c r="V683" s="119" t="n">
        <v>78.1</v>
      </c>
      <c r="W683" s="119" t="n">
        <v>75.64185</v>
      </c>
      <c r="AH683" s="123" t="n">
        <v>77.1</v>
      </c>
      <c r="AI683" s="122" t="n">
        <v>43.93</v>
      </c>
      <c r="AJ683" s="122" t="n">
        <v>43.93</v>
      </c>
      <c r="AK683" s="122" t="n">
        <v>33.89</v>
      </c>
      <c r="AL683" s="123" t="n">
        <v>46.13</v>
      </c>
      <c r="AM683" s="123" t="n">
        <v>45.66</v>
      </c>
      <c r="AN683" s="123" t="n">
        <v>36.47</v>
      </c>
      <c r="BO683" s="130" t="n">
        <v>0.758</v>
      </c>
      <c r="BP683" s="117" t="n">
        <v>-68.6666666666667</v>
      </c>
      <c r="BR683" s="131" t="n">
        <v>3.39499999999995</v>
      </c>
      <c r="BS683" s="132" t="n">
        <v>-27.5333333337983</v>
      </c>
    </row>
    <row r="684" customFormat="false" ht="15" hidden="false" customHeight="false" outlineLevel="0" collapsed="false">
      <c r="E684" s="117" t="n">
        <v>99.84</v>
      </c>
      <c r="F684" s="117" t="n">
        <v>236.2</v>
      </c>
      <c r="I684" s="0"/>
      <c r="J684" s="118" t="n">
        <v>3.39999999999995</v>
      </c>
      <c r="K684" s="119" t="n">
        <v>-24.000000000159</v>
      </c>
      <c r="Q684" s="136" t="n">
        <v>77.5</v>
      </c>
      <c r="R684" s="122" t="n">
        <v>59.8</v>
      </c>
      <c r="S684" s="122" t="n">
        <v>75.5</v>
      </c>
      <c r="T684" s="122" t="n">
        <v>95.8</v>
      </c>
      <c r="U684" s="136" t="n">
        <v>75.5</v>
      </c>
      <c r="V684" s="119" t="n">
        <v>78.2</v>
      </c>
      <c r="W684" s="119" t="n">
        <v>77.8008</v>
      </c>
      <c r="AH684" s="123" t="n">
        <v>77.2</v>
      </c>
      <c r="AI684" s="122" t="n">
        <v>47.36</v>
      </c>
      <c r="AJ684" s="122" t="n">
        <v>47.36</v>
      </c>
      <c r="AK684" s="122" t="n">
        <v>39.04</v>
      </c>
      <c r="AL684" s="123" t="n">
        <v>46.11</v>
      </c>
      <c r="AM684" s="123" t="n">
        <v>45.74</v>
      </c>
      <c r="AN684" s="123" t="n">
        <v>36.6</v>
      </c>
      <c r="BO684" s="130" t="n">
        <v>0.76</v>
      </c>
      <c r="BP684" s="117" t="n">
        <v>-73.3333333333333</v>
      </c>
      <c r="BR684" s="131" t="n">
        <v>3.39999999999995</v>
      </c>
      <c r="BS684" s="132" t="n">
        <v>-24.000000000159</v>
      </c>
    </row>
    <row r="685" customFormat="false" ht="15" hidden="false" customHeight="false" outlineLevel="0" collapsed="false">
      <c r="E685" s="117" t="n">
        <v>100.005</v>
      </c>
      <c r="F685" s="117" t="n">
        <v>234.3</v>
      </c>
      <c r="I685" s="0"/>
      <c r="J685" s="118" t="n">
        <v>3.40499999999995</v>
      </c>
      <c r="K685" s="119" t="n">
        <v>-21.0000000002399</v>
      </c>
      <c r="Q685" s="136" t="n">
        <v>77.6</v>
      </c>
      <c r="R685" s="122" t="n">
        <v>60.5</v>
      </c>
      <c r="S685" s="122" t="n">
        <v>77.5</v>
      </c>
      <c r="T685" s="122" t="n">
        <v>99.5</v>
      </c>
      <c r="U685" s="136" t="n">
        <v>77.5</v>
      </c>
      <c r="V685" s="119" t="n">
        <v>78.3</v>
      </c>
      <c r="W685" s="119" t="n">
        <v>79.9598</v>
      </c>
      <c r="AH685" s="123" t="n">
        <v>77.3</v>
      </c>
      <c r="AI685" s="122" t="n">
        <v>50.65</v>
      </c>
      <c r="AJ685" s="122" t="n">
        <v>50.65</v>
      </c>
      <c r="AK685" s="122" t="n">
        <v>43.97</v>
      </c>
      <c r="AL685" s="123" t="n">
        <v>46.18</v>
      </c>
      <c r="AM685" s="123" t="n">
        <v>45.92</v>
      </c>
      <c r="AN685" s="123" t="n">
        <v>36.87</v>
      </c>
      <c r="BO685" s="130" t="n">
        <v>0.762</v>
      </c>
      <c r="BP685" s="117" t="n">
        <v>-58.6666666666667</v>
      </c>
      <c r="BR685" s="131" t="n">
        <v>3.40499999999995</v>
      </c>
      <c r="BS685" s="132" t="n">
        <v>-21.0000000002399</v>
      </c>
    </row>
    <row r="686" customFormat="false" ht="15" hidden="false" customHeight="false" outlineLevel="0" collapsed="false">
      <c r="E686" s="117" t="n">
        <v>100.17</v>
      </c>
      <c r="F686" s="117" t="n">
        <v>234.3</v>
      </c>
      <c r="I686" s="0"/>
      <c r="J686" s="118" t="n">
        <v>3.40999999999995</v>
      </c>
      <c r="K686" s="119" t="n">
        <v>2.8000000001235</v>
      </c>
      <c r="Q686" s="136" t="n">
        <v>77.7</v>
      </c>
      <c r="R686" s="122" t="n">
        <v>50.1</v>
      </c>
      <c r="S686" s="122" t="n">
        <v>61.8</v>
      </c>
      <c r="T686" s="122" t="n">
        <v>77</v>
      </c>
      <c r="U686" s="136" t="n">
        <v>61.8</v>
      </c>
      <c r="V686" s="119" t="n">
        <v>78.4</v>
      </c>
      <c r="W686" s="119" t="n">
        <v>63.55335</v>
      </c>
      <c r="AH686" s="123" t="n">
        <v>77.4</v>
      </c>
      <c r="AI686" s="122" t="n">
        <v>53.59</v>
      </c>
      <c r="AJ686" s="122" t="n">
        <v>53.59</v>
      </c>
      <c r="AK686" s="122" t="n">
        <v>48.39</v>
      </c>
      <c r="AL686" s="123" t="n">
        <v>46.33</v>
      </c>
      <c r="AM686" s="123" t="n">
        <v>46.19</v>
      </c>
      <c r="AN686" s="123" t="n">
        <v>37.29</v>
      </c>
      <c r="BO686" s="130" t="n">
        <v>0.764</v>
      </c>
      <c r="BP686" s="117" t="n">
        <v>-70</v>
      </c>
      <c r="BR686" s="131" t="n">
        <v>3.40999999999995</v>
      </c>
      <c r="BS686" s="132" t="n">
        <v>2.8000000001235</v>
      </c>
    </row>
    <row r="687" customFormat="false" ht="15" hidden="false" customHeight="false" outlineLevel="0" collapsed="false">
      <c r="E687" s="117" t="n">
        <v>100.335</v>
      </c>
      <c r="F687" s="117" t="n">
        <v>232.44</v>
      </c>
      <c r="I687" s="0"/>
      <c r="J687" s="118" t="n">
        <v>3.41499999999995</v>
      </c>
      <c r="K687" s="119" t="n">
        <v>-30.200000000241</v>
      </c>
      <c r="Q687" s="136" t="n">
        <v>77.8</v>
      </c>
      <c r="R687" s="122"/>
      <c r="S687" s="122"/>
      <c r="T687" s="122"/>
      <c r="U687" s="136" t="n">
        <v>51</v>
      </c>
      <c r="V687" s="119" t="n">
        <v>78.5</v>
      </c>
      <c r="W687" s="119" t="n">
        <v>54</v>
      </c>
      <c r="AH687" s="123" t="n">
        <v>77.5</v>
      </c>
      <c r="AI687" s="122" t="n">
        <v>56.16</v>
      </c>
      <c r="AJ687" s="122" t="n">
        <v>56.16</v>
      </c>
      <c r="AK687" s="122" t="n">
        <v>52.25</v>
      </c>
      <c r="AL687" s="123" t="n">
        <v>46.59</v>
      </c>
      <c r="AM687" s="123" t="n">
        <v>46.56</v>
      </c>
      <c r="AN687" s="123" t="n">
        <v>37.84</v>
      </c>
      <c r="BO687" s="130" t="n">
        <v>0.766</v>
      </c>
      <c r="BP687" s="117" t="n">
        <v>-58.6666666666667</v>
      </c>
      <c r="BR687" s="131" t="n">
        <v>3.41499999999995</v>
      </c>
      <c r="BS687" s="132" t="n">
        <v>-30.200000000241</v>
      </c>
    </row>
    <row r="688" customFormat="false" ht="15" hidden="false" customHeight="false" outlineLevel="0" collapsed="false">
      <c r="E688" s="117" t="n">
        <v>100.5</v>
      </c>
      <c r="F688" s="117" t="n">
        <v>232.5</v>
      </c>
      <c r="I688" s="0"/>
      <c r="J688" s="118" t="n">
        <v>3.41999999999995</v>
      </c>
      <c r="K688" s="119" t="n">
        <v>-21.2000000001397</v>
      </c>
      <c r="Q688" s="136" t="n">
        <v>77.9</v>
      </c>
      <c r="R688" s="122"/>
      <c r="S688" s="122"/>
      <c r="T688" s="122"/>
      <c r="U688" s="136" t="n">
        <v>44</v>
      </c>
      <c r="V688" s="119" t="n">
        <v>78.6</v>
      </c>
      <c r="W688" s="119" t="n">
        <v>44</v>
      </c>
      <c r="AH688" s="123" t="n">
        <v>77.6</v>
      </c>
      <c r="AI688" s="122" t="n">
        <v>58.34</v>
      </c>
      <c r="AJ688" s="122" t="n">
        <v>58.34</v>
      </c>
      <c r="AK688" s="122" t="n">
        <v>55.51</v>
      </c>
      <c r="AL688" s="123" t="n">
        <v>46.93</v>
      </c>
      <c r="AM688" s="123" t="n">
        <v>47.02</v>
      </c>
      <c r="AN688" s="123" t="n">
        <v>38.53</v>
      </c>
      <c r="BO688" s="130" t="n">
        <v>0.768</v>
      </c>
      <c r="BP688" s="117" t="n">
        <v>-56</v>
      </c>
      <c r="BR688" s="131" t="n">
        <v>3.41999999999995</v>
      </c>
      <c r="BS688" s="132" t="n">
        <v>-21.2000000001397</v>
      </c>
    </row>
    <row r="689" customFormat="false" ht="15" hidden="false" customHeight="false" outlineLevel="0" collapsed="false">
      <c r="E689" s="117" t="n">
        <v>100.604166666667</v>
      </c>
      <c r="F689" s="117" t="n">
        <v>232.5</v>
      </c>
      <c r="I689" s="0"/>
      <c r="J689" s="118" t="n">
        <v>3.42499999999995</v>
      </c>
      <c r="K689" s="119" t="n">
        <v>-15.7999999996115</v>
      </c>
      <c r="Q689" s="136" t="n">
        <v>78</v>
      </c>
      <c r="R689" s="122"/>
      <c r="S689" s="122"/>
      <c r="T689" s="122"/>
      <c r="U689" s="136" t="n">
        <v>40</v>
      </c>
      <c r="V689" s="119" t="n">
        <v>78.7</v>
      </c>
      <c r="W689" s="119" t="n">
        <v>37</v>
      </c>
      <c r="AH689" s="123" t="n">
        <v>77.7</v>
      </c>
      <c r="AI689" s="122" t="n">
        <v>59.84</v>
      </c>
      <c r="AJ689" s="122" t="n">
        <v>59.84</v>
      </c>
      <c r="AK689" s="122" t="n">
        <v>57.76</v>
      </c>
      <c r="AL689" s="123" t="n">
        <v>47.36</v>
      </c>
      <c r="AM689" s="123" t="n">
        <v>47.54</v>
      </c>
      <c r="AN689" s="123" t="n">
        <v>39.32</v>
      </c>
      <c r="BO689" s="130" t="n">
        <v>0.77</v>
      </c>
      <c r="BP689" s="117" t="n">
        <v>-50.6666666666667</v>
      </c>
      <c r="BR689" s="131" t="n">
        <v>3.42499999999995</v>
      </c>
      <c r="BS689" s="132" t="n">
        <v>-15.7999999996115</v>
      </c>
    </row>
    <row r="690" customFormat="false" ht="15" hidden="false" customHeight="false" outlineLevel="0" collapsed="false">
      <c r="E690" s="117" t="n">
        <v>100.708333333333</v>
      </c>
      <c r="F690" s="117" t="n">
        <v>234.9</v>
      </c>
      <c r="I690" s="0"/>
      <c r="J690" s="118" t="n">
        <v>3.42999999999995</v>
      </c>
      <c r="K690" s="119" t="n">
        <v>-29.5999999997336</v>
      </c>
      <c r="Q690" s="136" t="n">
        <v>78.1</v>
      </c>
      <c r="R690" s="122"/>
      <c r="S690" s="122"/>
      <c r="T690" s="122"/>
      <c r="U690" s="136" t="n">
        <v>38</v>
      </c>
      <c r="V690" s="119" t="n">
        <v>78.9</v>
      </c>
      <c r="W690" s="119" t="n">
        <v>33</v>
      </c>
      <c r="AH690" s="123" t="n">
        <v>77.8</v>
      </c>
      <c r="AI690" s="122" t="n">
        <v>60.2</v>
      </c>
      <c r="AJ690" s="122" t="n">
        <v>60.2</v>
      </c>
      <c r="AK690" s="122" t="n">
        <v>58.3</v>
      </c>
      <c r="AL690" s="123" t="n">
        <v>47.86</v>
      </c>
      <c r="AM690" s="123" t="n">
        <v>48.12</v>
      </c>
      <c r="AN690" s="123" t="n">
        <v>40.18</v>
      </c>
      <c r="BO690" s="130" t="n">
        <v>0.772</v>
      </c>
      <c r="BP690" s="117" t="n">
        <v>-42.6666666666667</v>
      </c>
      <c r="BR690" s="131" t="n">
        <v>3.42999999999995</v>
      </c>
      <c r="BS690" s="132" t="n">
        <v>-29.5999999997336</v>
      </c>
    </row>
    <row r="691" customFormat="false" ht="15" hidden="false" customHeight="false" outlineLevel="0" collapsed="false">
      <c r="E691" s="117" t="n">
        <v>100.8125</v>
      </c>
      <c r="F691" s="117" t="n">
        <v>223.1</v>
      </c>
      <c r="I691" s="0"/>
      <c r="J691" s="118" t="n">
        <v>3.43499999999995</v>
      </c>
      <c r="K691" s="119" t="n">
        <v>-35.3999999997733</v>
      </c>
      <c r="Q691" s="136" t="n">
        <v>78.2</v>
      </c>
      <c r="R691" s="122"/>
      <c r="S691" s="122"/>
      <c r="T691" s="122"/>
      <c r="U691" s="136" t="n">
        <v>38</v>
      </c>
      <c r="V691" s="119" t="n">
        <v>79</v>
      </c>
      <c r="W691" s="119" t="n">
        <v>31</v>
      </c>
      <c r="AH691" s="123" t="n">
        <v>77.9</v>
      </c>
      <c r="AI691" s="122" t="n">
        <v>59.04</v>
      </c>
      <c r="AJ691" s="122" t="n">
        <v>59.04</v>
      </c>
      <c r="AK691" s="122" t="n">
        <v>56.56</v>
      </c>
      <c r="AL691" s="123" t="n">
        <v>48.41</v>
      </c>
      <c r="AM691" s="123" t="n">
        <v>48.73</v>
      </c>
      <c r="AN691" s="123" t="n">
        <v>41.09</v>
      </c>
      <c r="BO691" s="130" t="n">
        <v>0.774</v>
      </c>
      <c r="BP691" s="117" t="n">
        <v>-35.3333333333333</v>
      </c>
      <c r="BR691" s="131" t="n">
        <v>3.43499999999995</v>
      </c>
      <c r="BS691" s="132" t="n">
        <v>-35.3999999997733</v>
      </c>
    </row>
    <row r="692" customFormat="false" ht="15" hidden="false" customHeight="false" outlineLevel="0" collapsed="false">
      <c r="E692" s="117" t="n">
        <v>100.916666666667</v>
      </c>
      <c r="F692" s="117" t="n">
        <v>229.533</v>
      </c>
      <c r="I692" s="0"/>
      <c r="J692" s="118" t="n">
        <v>3.43999999999995</v>
      </c>
      <c r="K692" s="119" t="n">
        <v>-28.4000000002226</v>
      </c>
      <c r="Q692" s="136" t="n">
        <v>78.3</v>
      </c>
      <c r="R692" s="122"/>
      <c r="S692" s="122"/>
      <c r="T692" s="122"/>
      <c r="U692" s="136" t="n">
        <v>40</v>
      </c>
      <c r="V692" s="119" t="n">
        <v>79.1</v>
      </c>
      <c r="W692" s="119" t="n">
        <v>30</v>
      </c>
      <c r="AH692" s="123" t="n">
        <v>78</v>
      </c>
      <c r="AI692" s="122" t="n">
        <v>56.43</v>
      </c>
      <c r="AJ692" s="122" t="n">
        <v>56.43</v>
      </c>
      <c r="AK692" s="122" t="n">
        <v>52.65</v>
      </c>
      <c r="AL692" s="123" t="n">
        <v>48.99</v>
      </c>
      <c r="AM692" s="123" t="n">
        <v>49.34</v>
      </c>
      <c r="AN692" s="123" t="n">
        <v>42.01</v>
      </c>
      <c r="BO692" s="130" t="n">
        <v>0.776</v>
      </c>
      <c r="BP692" s="117" t="n">
        <v>-27.3333333333333</v>
      </c>
      <c r="BR692" s="131" t="n">
        <v>3.43999999999995</v>
      </c>
      <c r="BS692" s="132" t="n">
        <v>-28.4000000002226</v>
      </c>
    </row>
    <row r="693" customFormat="false" ht="15" hidden="false" customHeight="false" outlineLevel="0" collapsed="false">
      <c r="E693" s="117" t="n">
        <v>101.020833333333</v>
      </c>
      <c r="F693" s="117" t="n">
        <v>235.933</v>
      </c>
      <c r="I693" s="0"/>
      <c r="J693" s="118" t="n">
        <v>3.44499999999995</v>
      </c>
      <c r="K693" s="119" t="n">
        <v>-18.2000000000185</v>
      </c>
      <c r="Q693" s="136" t="n">
        <v>78.4</v>
      </c>
      <c r="R693" s="122"/>
      <c r="S693" s="122"/>
      <c r="T693" s="122"/>
      <c r="U693" s="136" t="n">
        <v>44</v>
      </c>
      <c r="V693" s="119" t="n">
        <v>79.2</v>
      </c>
      <c r="W693" s="119" t="n">
        <v>34</v>
      </c>
      <c r="AH693" s="123" t="n">
        <v>78.1</v>
      </c>
      <c r="AI693" s="122" t="n">
        <v>53.02</v>
      </c>
      <c r="AJ693" s="122" t="n">
        <v>53.02</v>
      </c>
      <c r="AK693" s="122" t="n">
        <v>47.53</v>
      </c>
      <c r="AL693" s="123" t="n">
        <v>49.59</v>
      </c>
      <c r="AM693" s="123" t="n">
        <v>49.94</v>
      </c>
      <c r="AN693" s="123" t="n">
        <v>42.91</v>
      </c>
      <c r="BO693" s="130" t="n">
        <v>0.778</v>
      </c>
      <c r="BP693" s="117" t="n">
        <v>-22</v>
      </c>
      <c r="BR693" s="131" t="n">
        <v>3.44499999999995</v>
      </c>
      <c r="BS693" s="132" t="n">
        <v>-18.2000000000185</v>
      </c>
    </row>
    <row r="694" customFormat="false" ht="15" hidden="false" customHeight="false" outlineLevel="0" collapsed="false">
      <c r="E694" s="117" t="n">
        <v>101.125</v>
      </c>
      <c r="F694" s="117" t="n">
        <v>240.4</v>
      </c>
      <c r="I694" s="0"/>
      <c r="J694" s="118" t="n">
        <v>3.44999999999995</v>
      </c>
      <c r="K694" s="119" t="n">
        <v>-8.40000000016211</v>
      </c>
      <c r="Q694" s="136" t="n">
        <v>78.5</v>
      </c>
      <c r="R694" s="122"/>
      <c r="S694" s="122"/>
      <c r="T694" s="122"/>
      <c r="U694" s="136" t="n">
        <v>51</v>
      </c>
      <c r="V694" s="119" t="n">
        <v>79.3</v>
      </c>
      <c r="W694" s="119" t="n">
        <v>40</v>
      </c>
      <c r="AH694" s="123" t="n">
        <v>78.2</v>
      </c>
      <c r="AI694" s="122" t="n">
        <v>49.64</v>
      </c>
      <c r="AJ694" s="122" t="n">
        <v>49.64</v>
      </c>
      <c r="AK694" s="122" t="n">
        <v>42.46</v>
      </c>
      <c r="AL694" s="123" t="n">
        <v>50.18</v>
      </c>
      <c r="AM694" s="123" t="n">
        <v>50.51</v>
      </c>
      <c r="AN694" s="123" t="n">
        <v>43.76</v>
      </c>
      <c r="BO694" s="130" t="n">
        <v>0.78</v>
      </c>
      <c r="BP694" s="117" t="n">
        <v>-16.6666666666667</v>
      </c>
      <c r="BR694" s="131" t="n">
        <v>3.44999999999995</v>
      </c>
      <c r="BS694" s="132" t="n">
        <v>-8.40000000016211</v>
      </c>
    </row>
    <row r="695" customFormat="false" ht="15" hidden="false" customHeight="false" outlineLevel="0" collapsed="false">
      <c r="E695" s="117" t="n">
        <v>101.229166666667</v>
      </c>
      <c r="F695" s="117" t="n">
        <v>242.3</v>
      </c>
      <c r="I695" s="0"/>
      <c r="J695" s="118" t="n">
        <v>3.45499999999995</v>
      </c>
      <c r="K695" s="119" t="n">
        <v>2.99999999994025</v>
      </c>
      <c r="Q695" s="136" t="n">
        <v>78.6</v>
      </c>
      <c r="R695" s="122"/>
      <c r="S695" s="122"/>
      <c r="T695" s="122"/>
      <c r="U695" s="136" t="n">
        <v>57</v>
      </c>
      <c r="V695" s="119" t="n">
        <v>79.4</v>
      </c>
      <c r="W695" s="119" t="n">
        <v>54</v>
      </c>
      <c r="AH695" s="123" t="n">
        <v>78.3</v>
      </c>
      <c r="AI695" s="122" t="n">
        <v>46.95</v>
      </c>
      <c r="AJ695" s="122" t="n">
        <v>46.95</v>
      </c>
      <c r="AK695" s="122" t="n">
        <v>38.42</v>
      </c>
      <c r="AL695" s="123" t="n">
        <v>50.75</v>
      </c>
      <c r="AM695" s="123" t="n">
        <v>51.03</v>
      </c>
      <c r="AN695" s="123" t="n">
        <v>44.54</v>
      </c>
      <c r="BO695" s="130" t="n">
        <v>0.782</v>
      </c>
      <c r="BP695" s="117" t="n">
        <v>-20.6666666666667</v>
      </c>
      <c r="BR695" s="131" t="n">
        <v>3.45499999999995</v>
      </c>
      <c r="BS695" s="132" t="n">
        <v>2.99999999994025</v>
      </c>
    </row>
    <row r="696" customFormat="false" ht="15" hidden="false" customHeight="false" outlineLevel="0" collapsed="false">
      <c r="E696" s="117" t="n">
        <v>101.333333333333</v>
      </c>
      <c r="F696" s="117" t="n">
        <v>244.2</v>
      </c>
      <c r="I696" s="0"/>
      <c r="J696" s="118" t="n">
        <v>3.45999999999995</v>
      </c>
      <c r="K696" s="119" t="n">
        <v>-22.4000000003689</v>
      </c>
      <c r="Q696" s="136" t="n">
        <v>78.7</v>
      </c>
      <c r="R696" s="122"/>
      <c r="S696" s="122"/>
      <c r="T696" s="122"/>
      <c r="U696" s="136" t="n">
        <v>60</v>
      </c>
      <c r="V696" s="119" t="n">
        <v>79.5</v>
      </c>
      <c r="W696" s="119" t="n">
        <v>58</v>
      </c>
      <c r="AH696" s="123" t="n">
        <v>78.4</v>
      </c>
      <c r="AI696" s="122" t="n">
        <v>45.26</v>
      </c>
      <c r="AJ696" s="122" t="n">
        <v>45.26</v>
      </c>
      <c r="AK696" s="122" t="n">
        <v>35.89</v>
      </c>
      <c r="AL696" s="123" t="n">
        <v>51.28</v>
      </c>
      <c r="AM696" s="123" t="n">
        <v>51.5</v>
      </c>
      <c r="AN696" s="123" t="n">
        <v>45.25</v>
      </c>
      <c r="BO696" s="130" t="n">
        <v>0.784</v>
      </c>
      <c r="BP696" s="117" t="n">
        <v>-21.3333333333333</v>
      </c>
      <c r="BR696" s="131" t="n">
        <v>3.45999999999995</v>
      </c>
      <c r="BS696" s="132" t="n">
        <v>-22.4000000003689</v>
      </c>
    </row>
    <row r="697" customFormat="false" ht="15" hidden="false" customHeight="false" outlineLevel="0" collapsed="false">
      <c r="E697" s="117" t="n">
        <v>101.4375</v>
      </c>
      <c r="F697" s="117" t="n">
        <v>244.2</v>
      </c>
      <c r="I697" s="0"/>
      <c r="J697" s="118" t="n">
        <v>3.46499999999995</v>
      </c>
      <c r="K697" s="119" t="n">
        <v>-10.6000000002459</v>
      </c>
      <c r="Q697" s="136" t="n">
        <v>78.8</v>
      </c>
      <c r="R697" s="122" t="n">
        <v>57.1</v>
      </c>
      <c r="S697" s="122" t="n">
        <v>61.3</v>
      </c>
      <c r="T697" s="122" t="n">
        <v>61.3</v>
      </c>
      <c r="U697" s="136" t="n">
        <v>61.3</v>
      </c>
      <c r="V697" s="119" t="n">
        <v>79.6</v>
      </c>
      <c r="W697" s="119" t="n">
        <v>60.71484</v>
      </c>
      <c r="AH697" s="123" t="n">
        <v>78.5</v>
      </c>
      <c r="AI697" s="122" t="n">
        <v>44.56</v>
      </c>
      <c r="AJ697" s="122" t="n">
        <v>44.56</v>
      </c>
      <c r="AK697" s="122" t="n">
        <v>34.84</v>
      </c>
      <c r="AL697" s="123" t="n">
        <v>51.76</v>
      </c>
      <c r="AM697" s="123" t="n">
        <v>51.91</v>
      </c>
      <c r="AN697" s="123" t="n">
        <v>45.86</v>
      </c>
      <c r="BO697" s="130" t="n">
        <v>0.786</v>
      </c>
      <c r="BP697" s="117" t="n">
        <v>-30</v>
      </c>
      <c r="BR697" s="131" t="n">
        <v>3.46499999999995</v>
      </c>
      <c r="BS697" s="132" t="n">
        <v>-10.6000000002459</v>
      </c>
    </row>
    <row r="698" customFormat="false" ht="15" hidden="false" customHeight="false" outlineLevel="0" collapsed="false">
      <c r="E698" s="117" t="n">
        <v>101.541666666667</v>
      </c>
      <c r="F698" s="117" t="n">
        <v>244.2</v>
      </c>
      <c r="I698" s="0"/>
      <c r="J698" s="118" t="n">
        <v>3.46999999999995</v>
      </c>
      <c r="K698" s="119" t="n">
        <v>4.39999999990508</v>
      </c>
      <c r="Q698" s="136" t="n">
        <v>78.9</v>
      </c>
      <c r="R698" s="122" t="n">
        <v>57.1</v>
      </c>
      <c r="S698" s="122" t="n">
        <v>61.9</v>
      </c>
      <c r="T698" s="122" t="n">
        <v>61.9</v>
      </c>
      <c r="U698" s="136" t="n">
        <v>61.9</v>
      </c>
      <c r="V698" s="119" t="n">
        <v>79.7</v>
      </c>
      <c r="W698" s="119" t="n">
        <v>61.91598</v>
      </c>
      <c r="AH698" s="123" t="n">
        <v>78.6</v>
      </c>
      <c r="AI698" s="122" t="n">
        <v>44.75</v>
      </c>
      <c r="AJ698" s="122" t="n">
        <v>44.75</v>
      </c>
      <c r="AK698" s="122" t="n">
        <v>35.12</v>
      </c>
      <c r="AL698" s="123" t="n">
        <v>52.19</v>
      </c>
      <c r="AM698" s="123" t="n">
        <v>52.26</v>
      </c>
      <c r="AN698" s="123" t="n">
        <v>46.39</v>
      </c>
      <c r="BO698" s="130" t="n">
        <v>0.788</v>
      </c>
      <c r="BP698" s="117" t="n">
        <v>-31.3333333333333</v>
      </c>
      <c r="BR698" s="131" t="n">
        <v>3.46999999999995</v>
      </c>
      <c r="BS698" s="132" t="n">
        <v>4.39999999990508</v>
      </c>
    </row>
    <row r="699" customFormat="false" ht="15" hidden="false" customHeight="false" outlineLevel="0" collapsed="false">
      <c r="E699" s="117" t="n">
        <v>101.645833333333</v>
      </c>
      <c r="F699" s="117" t="n">
        <v>242.3</v>
      </c>
      <c r="I699" s="0"/>
      <c r="J699" s="118" t="n">
        <v>3.47499999999995</v>
      </c>
      <c r="K699" s="119" t="n">
        <v>-6.46666666680275</v>
      </c>
      <c r="Q699" s="136" t="n">
        <v>79</v>
      </c>
      <c r="R699" s="122" t="n">
        <v>57.1</v>
      </c>
      <c r="S699" s="122" t="n">
        <v>62.6</v>
      </c>
      <c r="T699" s="122" t="n">
        <v>62.6</v>
      </c>
      <c r="U699" s="136" t="n">
        <v>62.6</v>
      </c>
      <c r="V699" s="119" t="n">
        <v>79.8</v>
      </c>
      <c r="W699" s="119" t="n">
        <v>62.6281</v>
      </c>
      <c r="AH699" s="123" t="n">
        <v>78.7</v>
      </c>
      <c r="AI699" s="122" t="n">
        <v>45.7</v>
      </c>
      <c r="AJ699" s="122" t="n">
        <v>45.7</v>
      </c>
      <c r="AK699" s="122" t="n">
        <v>36.55</v>
      </c>
      <c r="AL699" s="123" t="n">
        <v>52.58</v>
      </c>
      <c r="AM699" s="123" t="n">
        <v>52.56</v>
      </c>
      <c r="AN699" s="123" t="n">
        <v>46.85</v>
      </c>
      <c r="BO699" s="130" t="n">
        <v>0.79</v>
      </c>
      <c r="BP699" s="117" t="n">
        <v>-62</v>
      </c>
      <c r="BR699" s="131" t="n">
        <v>3.47499999999995</v>
      </c>
      <c r="BS699" s="132" t="n">
        <v>-6.46666666680275</v>
      </c>
    </row>
    <row r="700" customFormat="false" ht="15" hidden="false" customHeight="false" outlineLevel="0" collapsed="false">
      <c r="E700" s="117" t="n">
        <v>101.75</v>
      </c>
      <c r="F700" s="117" t="n">
        <v>240.4</v>
      </c>
      <c r="I700" s="0"/>
      <c r="J700" s="118" t="n">
        <v>3.47999999999995</v>
      </c>
      <c r="K700" s="119" t="n">
        <v>-16.7999999998729</v>
      </c>
      <c r="Q700" s="136" t="n">
        <v>79.1</v>
      </c>
      <c r="R700" s="122" t="n">
        <v>57.2</v>
      </c>
      <c r="S700" s="122" t="n">
        <v>63.2</v>
      </c>
      <c r="T700" s="122" t="n">
        <v>64.3</v>
      </c>
      <c r="U700" s="136" t="n">
        <v>63.2</v>
      </c>
      <c r="V700" s="119" t="n">
        <v>79.9</v>
      </c>
      <c r="W700" s="119" t="n">
        <v>63.00795</v>
      </c>
      <c r="AH700" s="123" t="n">
        <v>78.8</v>
      </c>
      <c r="AI700" s="122" t="n">
        <v>47.24</v>
      </c>
      <c r="AJ700" s="122" t="n">
        <v>47.24</v>
      </c>
      <c r="AK700" s="122" t="n">
        <v>38.85</v>
      </c>
      <c r="AL700" s="123" t="n">
        <v>52.91</v>
      </c>
      <c r="AM700" s="123" t="n">
        <v>52.82</v>
      </c>
      <c r="AN700" s="123" t="n">
        <v>47.23</v>
      </c>
      <c r="BO700" s="130" t="n">
        <v>0.792</v>
      </c>
      <c r="BP700" s="117" t="n">
        <v>-69.3333333333333</v>
      </c>
      <c r="BR700" s="131" t="n">
        <v>3.47999999999995</v>
      </c>
      <c r="BS700" s="132" t="n">
        <v>-16.7999999998729</v>
      </c>
    </row>
    <row r="701" customFormat="false" ht="15" hidden="false" customHeight="false" outlineLevel="0" collapsed="false">
      <c r="E701" s="117" t="n">
        <v>101.854166666667</v>
      </c>
      <c r="F701" s="117" t="n">
        <v>234.7</v>
      </c>
      <c r="I701" s="0"/>
      <c r="J701" s="118" t="n">
        <v>3.48499999999995</v>
      </c>
      <c r="K701" s="119" t="n">
        <v>-13.0000000001503</v>
      </c>
      <c r="Q701" s="136" t="n">
        <v>79.2</v>
      </c>
      <c r="R701" s="122" t="n">
        <v>57.2</v>
      </c>
      <c r="S701" s="122" t="n">
        <v>63.9</v>
      </c>
      <c r="T701" s="122" t="n">
        <v>66.2</v>
      </c>
      <c r="U701" s="136" t="n">
        <v>63.9</v>
      </c>
      <c r="V701" s="119" t="n">
        <v>80</v>
      </c>
      <c r="W701" s="119" t="n">
        <v>63.9838</v>
      </c>
      <c r="AH701" s="123" t="n">
        <v>78.9</v>
      </c>
      <c r="AI701" s="122" t="n">
        <v>49.08</v>
      </c>
      <c r="AJ701" s="122" t="n">
        <v>49.08</v>
      </c>
      <c r="AK701" s="122" t="n">
        <v>41.63</v>
      </c>
      <c r="AL701" s="123" t="n">
        <v>53.21</v>
      </c>
      <c r="AM701" s="123" t="n">
        <v>53.05</v>
      </c>
      <c r="AN701" s="123" t="n">
        <v>47.57</v>
      </c>
      <c r="BO701" s="130" t="n">
        <v>0.794</v>
      </c>
      <c r="BP701" s="117" t="n">
        <v>-100.666666666667</v>
      </c>
      <c r="BR701" s="131" t="n">
        <v>3.48499999999995</v>
      </c>
      <c r="BS701" s="132" t="n">
        <v>-13.0000000001503</v>
      </c>
    </row>
    <row r="702" customFormat="false" ht="15" hidden="false" customHeight="false" outlineLevel="0" collapsed="false">
      <c r="E702" s="117" t="n">
        <v>101.958333333333</v>
      </c>
      <c r="F702" s="117" t="n">
        <v>225.1</v>
      </c>
      <c r="I702" s="0"/>
      <c r="J702" s="118" t="n">
        <v>3.48999999999995</v>
      </c>
      <c r="K702" s="119" t="n">
        <v>-4.93333333331734</v>
      </c>
      <c r="Q702" s="136" t="n">
        <v>79.3</v>
      </c>
      <c r="R702" s="122" t="n">
        <v>57.3</v>
      </c>
      <c r="S702" s="122" t="n">
        <v>64.5</v>
      </c>
      <c r="T702" s="122" t="n">
        <v>68</v>
      </c>
      <c r="U702" s="136" t="n">
        <v>64.5</v>
      </c>
      <c r="V702" s="119" t="n">
        <v>80.1</v>
      </c>
      <c r="W702" s="119" t="n">
        <v>64.9598</v>
      </c>
      <c r="AH702" s="123" t="n">
        <v>79</v>
      </c>
      <c r="AI702" s="122" t="n">
        <v>50.91</v>
      </c>
      <c r="AJ702" s="122" t="n">
        <v>50.91</v>
      </c>
      <c r="AK702" s="122" t="n">
        <v>44.37</v>
      </c>
      <c r="AL702" s="123" t="n">
        <v>53.48</v>
      </c>
      <c r="AM702" s="123" t="n">
        <v>53.26</v>
      </c>
      <c r="AN702" s="123" t="n">
        <v>47.89</v>
      </c>
      <c r="BO702" s="130" t="n">
        <v>0.796</v>
      </c>
      <c r="BP702" s="117" t="n">
        <v>-96</v>
      </c>
      <c r="BR702" s="131" t="n">
        <v>3.48999999999995</v>
      </c>
      <c r="BS702" s="132" t="n">
        <v>-4.93333333331734</v>
      </c>
    </row>
    <row r="703" customFormat="false" ht="15" hidden="false" customHeight="false" outlineLevel="0" collapsed="false">
      <c r="E703" s="117" t="n">
        <v>102.0625</v>
      </c>
      <c r="F703" s="117" t="n">
        <v>210.75</v>
      </c>
      <c r="I703" s="0"/>
      <c r="J703" s="118" t="n">
        <v>3.49499999999995</v>
      </c>
      <c r="K703" s="119" t="n">
        <v>-1.66666666711173</v>
      </c>
      <c r="Q703" s="136" t="n">
        <v>79.4</v>
      </c>
      <c r="R703" s="122" t="n">
        <v>57.3</v>
      </c>
      <c r="S703" s="122" t="n">
        <v>65.2</v>
      </c>
      <c r="T703" s="122" t="n">
        <v>69.8</v>
      </c>
      <c r="U703" s="136" t="n">
        <v>65.2</v>
      </c>
      <c r="V703" s="119" t="n">
        <v>80.2</v>
      </c>
      <c r="W703" s="119" t="n">
        <v>65.93565</v>
      </c>
      <c r="AH703" s="123" t="n">
        <v>79.1</v>
      </c>
      <c r="AI703" s="122" t="n">
        <v>52.47</v>
      </c>
      <c r="AJ703" s="122" t="n">
        <v>52.47</v>
      </c>
      <c r="AK703" s="122" t="n">
        <v>46.7</v>
      </c>
      <c r="AL703" s="123" t="n">
        <v>53.73</v>
      </c>
      <c r="AM703" s="123" t="n">
        <v>53.46</v>
      </c>
      <c r="AN703" s="123" t="n">
        <v>48.2</v>
      </c>
      <c r="BO703" s="130" t="n">
        <v>0.798</v>
      </c>
      <c r="BP703" s="117" t="n">
        <v>-96.6666666666666</v>
      </c>
      <c r="BR703" s="131" t="n">
        <v>3.49499999999995</v>
      </c>
      <c r="BS703" s="132" t="n">
        <v>-1.66666666711173</v>
      </c>
    </row>
    <row r="704" customFormat="false" ht="15" hidden="false" customHeight="false" outlineLevel="0" collapsed="false">
      <c r="E704" s="117" t="n">
        <v>102.166666666667</v>
      </c>
      <c r="F704" s="117" t="n">
        <v>192.6</v>
      </c>
      <c r="I704" s="0"/>
      <c r="J704" s="118" t="n">
        <v>3.49999999999995</v>
      </c>
      <c r="K704" s="119" t="n">
        <v>5.00000000017987</v>
      </c>
      <c r="Q704" s="136" t="n">
        <v>79.5</v>
      </c>
      <c r="R704" s="122" t="n">
        <v>57.3</v>
      </c>
      <c r="S704" s="122" t="n">
        <v>65.8</v>
      </c>
      <c r="T704" s="122" t="n">
        <v>71.6</v>
      </c>
      <c r="U704" s="136" t="n">
        <v>65.8</v>
      </c>
      <c r="V704" s="119" t="n">
        <v>80.3</v>
      </c>
      <c r="W704" s="119" t="n">
        <v>66.91155</v>
      </c>
      <c r="AH704" s="123" t="n">
        <v>79.2</v>
      </c>
      <c r="AI704" s="122" t="n">
        <v>53.64</v>
      </c>
      <c r="AJ704" s="122" t="n">
        <v>53.64</v>
      </c>
      <c r="AK704" s="122" t="n">
        <v>48.46</v>
      </c>
      <c r="AL704" s="123" t="n">
        <v>53.98</v>
      </c>
      <c r="AM704" s="123" t="n">
        <v>53.68</v>
      </c>
      <c r="AN704" s="123" t="n">
        <v>48.52</v>
      </c>
      <c r="BO704" s="130" t="n">
        <v>0.8</v>
      </c>
      <c r="BP704" s="117" t="n">
        <v>-96.6666666666666</v>
      </c>
      <c r="BR704" s="131" t="n">
        <v>3.49999999999995</v>
      </c>
      <c r="BS704" s="132" t="n">
        <v>5.00000000017987</v>
      </c>
    </row>
    <row r="705" customFormat="false" ht="15" hidden="false" customHeight="false" outlineLevel="0" collapsed="false">
      <c r="E705" s="117" t="n">
        <v>102.270833333333</v>
      </c>
      <c r="F705" s="117" t="n">
        <v>184.9</v>
      </c>
      <c r="I705" s="0"/>
      <c r="J705" s="118" t="n">
        <v>3.50499999999995</v>
      </c>
      <c r="K705" s="119" t="n">
        <v>-2.23999999994977</v>
      </c>
      <c r="Q705" s="136" t="n">
        <v>79.6</v>
      </c>
      <c r="R705" s="122" t="n">
        <v>57.4</v>
      </c>
      <c r="S705" s="122" t="n">
        <v>66.5</v>
      </c>
      <c r="T705" s="122" t="n">
        <v>73.5</v>
      </c>
      <c r="U705" s="136" t="n">
        <v>66.5</v>
      </c>
      <c r="V705" s="119" t="n">
        <v>80.3</v>
      </c>
      <c r="W705" s="119" t="n">
        <v>67.8874</v>
      </c>
      <c r="AH705" s="123" t="n">
        <v>79.3</v>
      </c>
      <c r="AI705" s="122" t="n">
        <v>54.47</v>
      </c>
      <c r="AJ705" s="122" t="n">
        <v>54.47</v>
      </c>
      <c r="AK705" s="122" t="n">
        <v>49.71</v>
      </c>
      <c r="AL705" s="123" t="n">
        <v>54.23</v>
      </c>
      <c r="AM705" s="123" t="n">
        <v>53.93</v>
      </c>
      <c r="AN705" s="123" t="n">
        <v>48.89</v>
      </c>
      <c r="BO705" s="130" t="n">
        <v>0.802</v>
      </c>
      <c r="BP705" s="117" t="n">
        <v>-100</v>
      </c>
      <c r="BR705" s="131" t="n">
        <v>3.50499999999995</v>
      </c>
      <c r="BS705" s="132" t="n">
        <v>-2.23999999994977</v>
      </c>
    </row>
    <row r="706" customFormat="false" ht="15" hidden="false" customHeight="false" outlineLevel="0" collapsed="false">
      <c r="E706" s="117" t="n">
        <v>102.375</v>
      </c>
      <c r="F706" s="117" t="n">
        <v>186.233</v>
      </c>
      <c r="I706" s="0"/>
      <c r="J706" s="118" t="n">
        <v>3.50999999999995</v>
      </c>
      <c r="K706" s="119" t="n">
        <v>2.39999999992662</v>
      </c>
      <c r="Q706" s="136" t="n">
        <v>79.7</v>
      </c>
      <c r="R706" s="122" t="n">
        <v>57.4</v>
      </c>
      <c r="S706" s="122" t="n">
        <v>67.1</v>
      </c>
      <c r="T706" s="122" t="n">
        <v>75.3</v>
      </c>
      <c r="U706" s="136" t="n">
        <v>67.1</v>
      </c>
      <c r="V706" s="119" t="n">
        <v>80.4</v>
      </c>
      <c r="W706" s="119" t="n">
        <v>69.0296</v>
      </c>
      <c r="AH706" s="123" t="n">
        <v>79.4</v>
      </c>
      <c r="AI706" s="122" t="n">
        <v>55.1</v>
      </c>
      <c r="AJ706" s="122" t="n">
        <v>55.1</v>
      </c>
      <c r="AK706" s="122" t="n">
        <v>50.65</v>
      </c>
      <c r="AL706" s="123" t="n">
        <v>54.49</v>
      </c>
      <c r="AM706" s="123" t="n">
        <v>54.21</v>
      </c>
      <c r="AN706" s="123" t="n">
        <v>49.32</v>
      </c>
      <c r="BO706" s="130" t="n">
        <v>0.804</v>
      </c>
      <c r="BP706" s="117" t="n">
        <v>-88</v>
      </c>
      <c r="BR706" s="131" t="n">
        <v>3.50999999999995</v>
      </c>
      <c r="BS706" s="132" t="n">
        <v>2.39999999992662</v>
      </c>
    </row>
    <row r="707" customFormat="false" ht="15" hidden="false" customHeight="false" outlineLevel="0" collapsed="false">
      <c r="E707" s="117" t="n">
        <v>102.479166666667</v>
      </c>
      <c r="F707" s="117" t="n">
        <v>204.733</v>
      </c>
      <c r="I707" s="0"/>
      <c r="J707" s="118" t="n">
        <v>3.51499999999995</v>
      </c>
      <c r="K707" s="119" t="n">
        <v>-1.06666666652654</v>
      </c>
      <c r="Q707" s="136" t="n">
        <v>79.8</v>
      </c>
      <c r="R707" s="122" t="n">
        <v>57.5</v>
      </c>
      <c r="S707" s="122" t="n">
        <v>67.8</v>
      </c>
      <c r="T707" s="122" t="n">
        <v>77.1</v>
      </c>
      <c r="U707" s="136" t="n">
        <v>67.8</v>
      </c>
      <c r="V707" s="119" t="n">
        <v>80.5</v>
      </c>
      <c r="W707" s="119" t="n">
        <v>70.17195</v>
      </c>
      <c r="AH707" s="123" t="n">
        <v>79.5</v>
      </c>
      <c r="AI707" s="122" t="n">
        <v>55.62</v>
      </c>
      <c r="AJ707" s="122" t="n">
        <v>55.62</v>
      </c>
      <c r="AK707" s="122" t="n">
        <v>51.43</v>
      </c>
      <c r="AL707" s="123" t="n">
        <v>54.78</v>
      </c>
      <c r="AM707" s="123" t="n">
        <v>54.54</v>
      </c>
      <c r="AN707" s="123" t="n">
        <v>49.81</v>
      </c>
      <c r="BO707" s="130" t="n">
        <v>0.806</v>
      </c>
      <c r="BP707" s="117" t="n">
        <v>-86.6666666666667</v>
      </c>
      <c r="BR707" s="131" t="n">
        <v>3.51499999999995</v>
      </c>
      <c r="BS707" s="132" t="n">
        <v>-1.06666666652654</v>
      </c>
    </row>
    <row r="708" customFormat="false" ht="15" hidden="false" customHeight="false" outlineLevel="0" collapsed="false">
      <c r="E708" s="117" t="n">
        <v>102.583333333333</v>
      </c>
      <c r="F708" s="117" t="n">
        <v>219.4</v>
      </c>
      <c r="I708" s="0"/>
      <c r="J708" s="118" t="n">
        <v>3.51999999999995</v>
      </c>
      <c r="K708" s="119" t="n">
        <v>-12.7999999998873</v>
      </c>
      <c r="Q708" s="136" t="n">
        <v>79.9</v>
      </c>
      <c r="R708" s="122" t="n">
        <v>57.6</v>
      </c>
      <c r="S708" s="122" t="n">
        <v>68.5</v>
      </c>
      <c r="T708" s="122" t="n">
        <v>78.6</v>
      </c>
      <c r="U708" s="136" t="n">
        <v>68.5</v>
      </c>
      <c r="V708" s="119" t="n">
        <v>80.6</v>
      </c>
      <c r="W708" s="119" t="n">
        <v>71.14215</v>
      </c>
      <c r="AH708" s="123" t="n">
        <v>79.6</v>
      </c>
      <c r="AI708" s="122" t="n">
        <v>56.1</v>
      </c>
      <c r="AJ708" s="122" t="n">
        <v>56.1</v>
      </c>
      <c r="AK708" s="122" t="n">
        <v>52.15</v>
      </c>
      <c r="AL708" s="123" t="n">
        <v>55.1</v>
      </c>
      <c r="AM708" s="123" t="n">
        <v>54.91</v>
      </c>
      <c r="AN708" s="123" t="n">
        <v>50.37</v>
      </c>
      <c r="BO708" s="130" t="n">
        <v>0.808</v>
      </c>
      <c r="BP708" s="117" t="n">
        <v>-84</v>
      </c>
      <c r="BR708" s="131" t="n">
        <v>3.51999999999995</v>
      </c>
      <c r="BS708" s="132" t="n">
        <v>-12.7999999998873</v>
      </c>
    </row>
    <row r="709" customFormat="false" ht="15" hidden="false" customHeight="false" outlineLevel="0" collapsed="false">
      <c r="E709" s="117" t="n">
        <v>102.6875</v>
      </c>
      <c r="F709" s="117" t="n">
        <v>230.9</v>
      </c>
      <c r="I709" s="0"/>
      <c r="J709" s="118" t="n">
        <v>3.52499999999995</v>
      </c>
      <c r="K709" s="119" t="n">
        <v>-1.60000000011273</v>
      </c>
      <c r="Q709" s="136" t="n">
        <v>80</v>
      </c>
      <c r="R709" s="122" t="n">
        <v>57.6</v>
      </c>
      <c r="S709" s="122" t="n">
        <v>69.1</v>
      </c>
      <c r="T709" s="122" t="n">
        <v>79.1</v>
      </c>
      <c r="U709" s="136" t="n">
        <v>69.1</v>
      </c>
      <c r="V709" s="119" t="n">
        <v>80.7</v>
      </c>
      <c r="W709" s="119" t="n">
        <v>71.62865</v>
      </c>
      <c r="AH709" s="123" t="n">
        <v>79.7</v>
      </c>
      <c r="AI709" s="122" t="n">
        <v>56.56</v>
      </c>
      <c r="AJ709" s="122" t="n">
        <v>56.56</v>
      </c>
      <c r="AK709" s="122" t="n">
        <v>52.83</v>
      </c>
      <c r="AL709" s="123" t="n">
        <v>55.46</v>
      </c>
      <c r="AM709" s="123" t="n">
        <v>55.34</v>
      </c>
      <c r="AN709" s="123" t="n">
        <v>51.01</v>
      </c>
      <c r="BO709" s="130" t="n">
        <v>0.81</v>
      </c>
      <c r="BP709" s="117" t="n">
        <v>-72</v>
      </c>
      <c r="BR709" s="131" t="n">
        <v>3.52499999999995</v>
      </c>
      <c r="BS709" s="132" t="n">
        <v>-1.60000000011273</v>
      </c>
    </row>
    <row r="710" customFormat="false" ht="15" hidden="false" customHeight="false" outlineLevel="0" collapsed="false">
      <c r="E710" s="117" t="n">
        <v>102.791666666667</v>
      </c>
      <c r="F710" s="117" t="n">
        <v>229</v>
      </c>
      <c r="I710" s="0"/>
      <c r="J710" s="118" t="n">
        <v>3.52999999999995</v>
      </c>
      <c r="K710" s="119" t="n">
        <v>-4.79999999995773</v>
      </c>
      <c r="Q710" s="136" t="n">
        <v>80.1</v>
      </c>
      <c r="R710" s="122" t="n">
        <v>57.7</v>
      </c>
      <c r="S710" s="122" t="n">
        <v>69.8</v>
      </c>
      <c r="T710" s="122" t="n">
        <v>79.6</v>
      </c>
      <c r="U710" s="136" t="n">
        <v>69.8</v>
      </c>
      <c r="V710" s="119" t="n">
        <v>80.8</v>
      </c>
      <c r="W710" s="119" t="n">
        <v>72.1152</v>
      </c>
      <c r="AH710" s="123" t="n">
        <v>79.8</v>
      </c>
      <c r="AI710" s="122" t="n">
        <v>56.99</v>
      </c>
      <c r="AJ710" s="122" t="n">
        <v>56.99</v>
      </c>
      <c r="AK710" s="122" t="n">
        <v>53.48</v>
      </c>
      <c r="AL710" s="123" t="n">
        <v>55.85</v>
      </c>
      <c r="AM710" s="123" t="n">
        <v>55.8</v>
      </c>
      <c r="AN710" s="123" t="n">
        <v>51.7</v>
      </c>
      <c r="BO710" s="130" t="n">
        <v>0.812</v>
      </c>
      <c r="BP710" s="117" t="n">
        <v>-76.6666666666667</v>
      </c>
      <c r="BR710" s="131" t="n">
        <v>3.52999999999995</v>
      </c>
      <c r="BS710" s="132" t="n">
        <v>-4.79999999995773</v>
      </c>
    </row>
    <row r="711" customFormat="false" ht="15" hidden="false" customHeight="false" outlineLevel="0" collapsed="false">
      <c r="E711" s="117" t="n">
        <v>102.895833333333</v>
      </c>
      <c r="F711" s="117" t="n">
        <v>227.1</v>
      </c>
      <c r="I711" s="0"/>
      <c r="J711" s="118" t="n">
        <v>3.53499999999995</v>
      </c>
      <c r="K711" s="119" t="n">
        <v>8.79999999944577</v>
      </c>
      <c r="Q711" s="136" t="n">
        <v>80.2</v>
      </c>
      <c r="R711" s="122" t="n">
        <v>57.8</v>
      </c>
      <c r="S711" s="122" t="n">
        <v>70.5</v>
      </c>
      <c r="T711" s="122" t="n">
        <v>80.1</v>
      </c>
      <c r="U711" s="136" t="n">
        <v>70.5</v>
      </c>
      <c r="V711" s="119" t="n">
        <v>80.9</v>
      </c>
      <c r="W711" s="119" t="n">
        <v>72.6017</v>
      </c>
      <c r="AH711" s="123" t="n">
        <v>79.9</v>
      </c>
      <c r="AI711" s="122" t="n">
        <v>57.4</v>
      </c>
      <c r="AJ711" s="122" t="n">
        <v>57.4</v>
      </c>
      <c r="AK711" s="122" t="n">
        <v>54.11</v>
      </c>
      <c r="AL711" s="123" t="n">
        <v>56.27</v>
      </c>
      <c r="AM711" s="123" t="n">
        <v>56.3</v>
      </c>
      <c r="AN711" s="123" t="n">
        <v>52.44</v>
      </c>
      <c r="BO711" s="130" t="n">
        <v>0.814</v>
      </c>
      <c r="BP711" s="117" t="n">
        <v>-59.3333333333333</v>
      </c>
      <c r="BR711" s="131" t="n">
        <v>3.53499999999995</v>
      </c>
      <c r="BS711" s="132" t="n">
        <v>8.79999999944577</v>
      </c>
    </row>
    <row r="712" customFormat="false" ht="15" hidden="false" customHeight="false" outlineLevel="0" collapsed="false">
      <c r="E712" s="117" t="n">
        <v>103</v>
      </c>
      <c r="F712" s="117" t="n">
        <v>221.4</v>
      </c>
      <c r="I712" s="0"/>
      <c r="J712" s="118" t="n">
        <v>3.53999999999995</v>
      </c>
      <c r="K712" s="119" t="n">
        <v>1.6000000001279</v>
      </c>
      <c r="Q712" s="136" t="n">
        <v>80.3</v>
      </c>
      <c r="R712" s="122" t="n">
        <v>57.9</v>
      </c>
      <c r="S712" s="122" t="n">
        <v>71.1</v>
      </c>
      <c r="T712" s="122" t="n">
        <v>80.6</v>
      </c>
      <c r="U712" s="136" t="n">
        <v>71.1</v>
      </c>
      <c r="V712" s="119" t="n">
        <v>81</v>
      </c>
      <c r="W712" s="119" t="n">
        <v>73.08825</v>
      </c>
      <c r="AH712" s="123" t="n">
        <v>80</v>
      </c>
      <c r="AI712" s="122" t="n">
        <v>57.8</v>
      </c>
      <c r="AJ712" s="122" t="n">
        <v>57.8</v>
      </c>
      <c r="AK712" s="122" t="n">
        <v>54.7</v>
      </c>
      <c r="AL712" s="123" t="n">
        <v>56.72</v>
      </c>
      <c r="AM712" s="123" t="n">
        <v>56.81</v>
      </c>
      <c r="AN712" s="123" t="n">
        <v>53.21</v>
      </c>
      <c r="BO712" s="130" t="n">
        <v>0.816</v>
      </c>
      <c r="BP712" s="117" t="n">
        <v>-56.6666666666667</v>
      </c>
      <c r="BR712" s="131" t="n">
        <v>3.53999999999995</v>
      </c>
      <c r="BS712" s="132" t="n">
        <v>1.6000000001279</v>
      </c>
    </row>
    <row r="713" customFormat="false" ht="15" hidden="false" customHeight="false" outlineLevel="0" collapsed="false">
      <c r="E713" s="117" t="n">
        <v>103.104166666667</v>
      </c>
      <c r="F713" s="117" t="n">
        <v>212.75</v>
      </c>
      <c r="I713" s="0"/>
      <c r="J713" s="118" t="n">
        <v>3.54499999999995</v>
      </c>
      <c r="K713" s="119" t="n">
        <v>-10.7999999998082</v>
      </c>
      <c r="Q713" s="136" t="n">
        <v>80.4</v>
      </c>
      <c r="R713" s="122" t="n">
        <v>58.1</v>
      </c>
      <c r="S713" s="122" t="n">
        <v>71.8</v>
      </c>
      <c r="T713" s="122" t="n">
        <v>81.1</v>
      </c>
      <c r="U713" s="136" t="n">
        <v>71.8</v>
      </c>
      <c r="V713" s="119" t="n">
        <v>81.1</v>
      </c>
      <c r="W713" s="119" t="n">
        <v>73.5747</v>
      </c>
      <c r="AH713" s="123" t="n">
        <v>80.1</v>
      </c>
      <c r="AI713" s="122" t="n">
        <v>58.19</v>
      </c>
      <c r="AJ713" s="122" t="n">
        <v>58.19</v>
      </c>
      <c r="AK713" s="122" t="n">
        <v>55.29</v>
      </c>
      <c r="AL713" s="123" t="n">
        <v>57.19</v>
      </c>
      <c r="AM713" s="123" t="n">
        <v>57.32</v>
      </c>
      <c r="AN713" s="123" t="n">
        <v>53.99</v>
      </c>
      <c r="BO713" s="130" t="n">
        <v>0.818</v>
      </c>
      <c r="BP713" s="117" t="n">
        <v>-44.6666666666667</v>
      </c>
      <c r="BR713" s="131" t="n">
        <v>3.54499999999995</v>
      </c>
      <c r="BS713" s="132" t="n">
        <v>-10.7999999998082</v>
      </c>
    </row>
    <row r="714" customFormat="false" ht="15" hidden="false" customHeight="false" outlineLevel="0" collapsed="false">
      <c r="E714" s="117" t="n">
        <v>103.208333333333</v>
      </c>
      <c r="F714" s="117" t="n">
        <v>208</v>
      </c>
      <c r="I714" s="0"/>
      <c r="J714" s="118" t="n">
        <v>3.54999999999995</v>
      </c>
      <c r="K714" s="119" t="n">
        <v>-17.6000000002997</v>
      </c>
      <c r="Q714" s="136" t="n">
        <v>80.5</v>
      </c>
      <c r="R714" s="122" t="n">
        <v>58.7</v>
      </c>
      <c r="S714" s="122" t="n">
        <v>72.5</v>
      </c>
      <c r="T714" s="122" t="n">
        <v>81.6</v>
      </c>
      <c r="U714" s="136" t="n">
        <v>72.5</v>
      </c>
      <c r="V714" s="119" t="n">
        <v>81.2</v>
      </c>
      <c r="W714" s="119" t="n">
        <v>74.0612</v>
      </c>
      <c r="AH714" s="123" t="n">
        <v>80.2</v>
      </c>
      <c r="AI714" s="122" t="n">
        <v>58.57</v>
      </c>
      <c r="AJ714" s="122" t="n">
        <v>58.57</v>
      </c>
      <c r="AK714" s="122" t="n">
        <v>55.86</v>
      </c>
      <c r="AL714" s="123" t="n">
        <v>57.66</v>
      </c>
      <c r="AM714" s="123" t="n">
        <v>57.83</v>
      </c>
      <c r="AN714" s="123" t="n">
        <v>54.75</v>
      </c>
      <c r="BO714" s="130" t="n">
        <v>0.82</v>
      </c>
      <c r="BP714" s="117" t="n">
        <v>-48.6666666666667</v>
      </c>
      <c r="BR714" s="131" t="n">
        <v>3.54999999999995</v>
      </c>
      <c r="BS714" s="132" t="n">
        <v>-17.6000000002997</v>
      </c>
    </row>
    <row r="715" customFormat="false" ht="15" hidden="false" customHeight="false" outlineLevel="0" collapsed="false">
      <c r="E715" s="117" t="n">
        <v>103.3125</v>
      </c>
      <c r="F715" s="117" t="n">
        <v>204.1</v>
      </c>
      <c r="I715" s="0"/>
      <c r="J715" s="118" t="n">
        <v>3.55499999999995</v>
      </c>
      <c r="K715" s="119" t="n">
        <v>3.60000000027828</v>
      </c>
      <c r="Q715" s="136" t="n">
        <v>80.6</v>
      </c>
      <c r="R715" s="122" t="n">
        <v>59.3</v>
      </c>
      <c r="S715" s="122" t="n">
        <v>73.2</v>
      </c>
      <c r="T715" s="122" t="n">
        <v>82.1</v>
      </c>
      <c r="U715" s="136" t="n">
        <v>73.2</v>
      </c>
      <c r="V715" s="119" t="n">
        <v>81.3</v>
      </c>
      <c r="W715" s="119" t="n">
        <v>74.5477</v>
      </c>
      <c r="AH715" s="123" t="n">
        <v>80.3</v>
      </c>
      <c r="AI715" s="122" t="n">
        <v>58.95</v>
      </c>
      <c r="AJ715" s="122" t="n">
        <v>58.95</v>
      </c>
      <c r="AK715" s="122" t="n">
        <v>56.43</v>
      </c>
      <c r="AL715" s="123" t="n">
        <v>58.13</v>
      </c>
      <c r="AM715" s="123" t="n">
        <v>58.32</v>
      </c>
      <c r="AN715" s="123" t="n">
        <v>55.48</v>
      </c>
      <c r="BO715" s="130" t="n">
        <v>0.822</v>
      </c>
      <c r="BP715" s="117" t="n">
        <v>-44.6666666666667</v>
      </c>
      <c r="BR715" s="131" t="n">
        <v>3.55499999999995</v>
      </c>
      <c r="BS715" s="132" t="n">
        <v>3.60000000027828</v>
      </c>
    </row>
    <row r="716" customFormat="false" ht="15" hidden="false" customHeight="false" outlineLevel="0" collapsed="false">
      <c r="E716" s="117" t="n">
        <v>103.416666666667</v>
      </c>
      <c r="F716" s="117" t="n">
        <v>204.2</v>
      </c>
      <c r="I716" s="0"/>
      <c r="J716" s="118" t="n">
        <v>3.55999999999995</v>
      </c>
      <c r="K716" s="119" t="n">
        <v>-18.3999999998066</v>
      </c>
      <c r="Q716" s="136" t="n">
        <v>80.7</v>
      </c>
      <c r="R716" s="122" t="n">
        <v>59.9</v>
      </c>
      <c r="S716" s="122" t="n">
        <v>73.9</v>
      </c>
      <c r="T716" s="122" t="n">
        <v>82.7</v>
      </c>
      <c r="U716" s="136" t="n">
        <v>73.9</v>
      </c>
      <c r="V716" s="119" t="n">
        <v>81.4</v>
      </c>
      <c r="W716" s="119" t="n">
        <v>75.03425</v>
      </c>
      <c r="AH716" s="123" t="n">
        <v>80.4</v>
      </c>
      <c r="AI716" s="122" t="n">
        <v>59.33</v>
      </c>
      <c r="AJ716" s="122" t="n">
        <v>59.33</v>
      </c>
      <c r="AK716" s="122" t="n">
        <v>56.99</v>
      </c>
      <c r="AL716" s="123" t="n">
        <v>58.58</v>
      </c>
      <c r="AM716" s="123" t="n">
        <v>58.78</v>
      </c>
      <c r="AN716" s="123" t="n">
        <v>56.17</v>
      </c>
      <c r="BO716" s="130" t="n">
        <v>0.824</v>
      </c>
      <c r="BP716" s="117" t="n">
        <v>-46</v>
      </c>
      <c r="BR716" s="131" t="n">
        <v>3.55999999999995</v>
      </c>
      <c r="BS716" s="132" t="n">
        <v>-18.3999999998066</v>
      </c>
    </row>
    <row r="717" customFormat="false" ht="15" hidden="false" customHeight="false" outlineLevel="0" collapsed="false">
      <c r="E717" s="117" t="n">
        <v>103.520833333333</v>
      </c>
      <c r="F717" s="117" t="n">
        <v>206.1</v>
      </c>
      <c r="I717" s="0"/>
      <c r="J717" s="118" t="n">
        <v>3.56499999999995</v>
      </c>
      <c r="K717" s="119" t="n">
        <v>-8.00000000006449</v>
      </c>
      <c r="Q717" s="136" t="n">
        <v>80.8</v>
      </c>
      <c r="R717" s="122" t="n">
        <v>60.5</v>
      </c>
      <c r="S717" s="122" t="n">
        <v>74.4</v>
      </c>
      <c r="T717" s="122" t="n">
        <v>83.2</v>
      </c>
      <c r="U717" s="136" t="n">
        <v>74.4</v>
      </c>
      <c r="V717" s="119" t="n">
        <v>81.5</v>
      </c>
      <c r="W717" s="119" t="n">
        <v>75.52075</v>
      </c>
      <c r="AH717" s="123" t="n">
        <v>80.5</v>
      </c>
      <c r="AI717" s="122" t="n">
        <v>59.7</v>
      </c>
      <c r="AJ717" s="122" t="n">
        <v>59.7</v>
      </c>
      <c r="AK717" s="122" t="n">
        <v>57.56</v>
      </c>
      <c r="AL717" s="123" t="n">
        <v>59.01</v>
      </c>
      <c r="AM717" s="123" t="n">
        <v>59.21</v>
      </c>
      <c r="AN717" s="123" t="n">
        <v>56.81</v>
      </c>
      <c r="BO717" s="130" t="n">
        <v>0.826</v>
      </c>
      <c r="BP717" s="117" t="n">
        <v>-58.6666666666667</v>
      </c>
      <c r="BR717" s="131" t="n">
        <v>3.56499999999995</v>
      </c>
      <c r="BS717" s="132" t="n">
        <v>-8.00000000006449</v>
      </c>
    </row>
    <row r="718" customFormat="false" ht="15" hidden="false" customHeight="false" outlineLevel="0" collapsed="false">
      <c r="E718" s="117" t="n">
        <v>103.625</v>
      </c>
      <c r="F718" s="117" t="n">
        <v>210.533</v>
      </c>
      <c r="I718" s="0"/>
      <c r="J718" s="118" t="n">
        <v>3.56999999999995</v>
      </c>
      <c r="K718" s="119" t="n">
        <v>-10.4000000002579</v>
      </c>
      <c r="Q718" s="136" t="n">
        <v>80.9</v>
      </c>
      <c r="R718" s="122" t="n">
        <v>61.1</v>
      </c>
      <c r="S718" s="122" t="n">
        <v>74.5</v>
      </c>
      <c r="T718" s="122" t="n">
        <v>83.7</v>
      </c>
      <c r="U718" s="136" t="n">
        <v>74.5</v>
      </c>
      <c r="V718" s="119" t="n">
        <v>81.6</v>
      </c>
      <c r="W718" s="119" t="n">
        <v>76.0073</v>
      </c>
      <c r="AH718" s="123" t="n">
        <v>80.6</v>
      </c>
      <c r="AI718" s="122" t="n">
        <v>60.08</v>
      </c>
      <c r="AJ718" s="122" t="n">
        <v>60.08</v>
      </c>
      <c r="AK718" s="122" t="n">
        <v>58.12</v>
      </c>
      <c r="AL718" s="123" t="n">
        <v>59.4</v>
      </c>
      <c r="AM718" s="123" t="n">
        <v>59.6</v>
      </c>
      <c r="AN718" s="123" t="n">
        <v>57.39</v>
      </c>
      <c r="BO718" s="130" t="n">
        <v>0.828</v>
      </c>
      <c r="BP718" s="117" t="n">
        <v>-48</v>
      </c>
      <c r="BR718" s="131" t="n">
        <v>3.56999999999995</v>
      </c>
      <c r="BS718" s="132" t="n">
        <v>-10.4000000002579</v>
      </c>
    </row>
    <row r="719" customFormat="false" ht="15" hidden="false" customHeight="false" outlineLevel="0" collapsed="false">
      <c r="E719" s="117" t="n">
        <v>103.729166666667</v>
      </c>
      <c r="F719" s="117" t="n">
        <v>213.7</v>
      </c>
      <c r="I719" s="0"/>
      <c r="J719" s="118" t="n">
        <v>3.57499999999995</v>
      </c>
      <c r="K719" s="119" t="n">
        <v>4.39999999980575</v>
      </c>
      <c r="Q719" s="136" t="n">
        <v>81</v>
      </c>
      <c r="R719" s="122" t="n">
        <v>61.7</v>
      </c>
      <c r="S719" s="122" t="n">
        <v>74.7</v>
      </c>
      <c r="T719" s="122" t="n">
        <v>84.2</v>
      </c>
      <c r="U719" s="136" t="n">
        <v>74.7</v>
      </c>
      <c r="V719" s="119" t="n">
        <v>81.7</v>
      </c>
      <c r="W719" s="119" t="n">
        <v>76.49375</v>
      </c>
      <c r="AH719" s="123" t="n">
        <v>80.7</v>
      </c>
      <c r="AI719" s="122" t="n">
        <v>60.45</v>
      </c>
      <c r="AJ719" s="122" t="n">
        <v>60.45</v>
      </c>
      <c r="AK719" s="122" t="n">
        <v>58.68</v>
      </c>
      <c r="AL719" s="123" t="n">
        <v>59.77</v>
      </c>
      <c r="AM719" s="123" t="n">
        <v>59.95</v>
      </c>
      <c r="AN719" s="123" t="n">
        <v>57.93</v>
      </c>
      <c r="BO719" s="130" t="n">
        <v>0.83</v>
      </c>
      <c r="BP719" s="117" t="n">
        <v>-54</v>
      </c>
      <c r="BR719" s="131" t="n">
        <v>3.57499999999995</v>
      </c>
      <c r="BS719" s="132" t="n">
        <v>4.39999999980575</v>
      </c>
    </row>
    <row r="720" customFormat="false" ht="15" hidden="false" customHeight="false" outlineLevel="0" collapsed="false">
      <c r="E720" s="117" t="n">
        <v>103.833333333333</v>
      </c>
      <c r="F720" s="117" t="n">
        <v>215.7</v>
      </c>
      <c r="I720" s="0"/>
      <c r="J720" s="118" t="n">
        <v>3.57999999999995</v>
      </c>
      <c r="K720" s="119" t="n">
        <v>-7.20000000004337</v>
      </c>
      <c r="Q720" s="136" t="n">
        <v>81.1</v>
      </c>
      <c r="R720" s="122" t="n">
        <v>62.3</v>
      </c>
      <c r="S720" s="122" t="n">
        <v>74.8</v>
      </c>
      <c r="T720" s="122" t="n">
        <v>84.7</v>
      </c>
      <c r="U720" s="136" t="n">
        <v>74.8</v>
      </c>
      <c r="V720" s="119" t="n">
        <v>81.8</v>
      </c>
      <c r="W720" s="119" t="n">
        <v>76.1859</v>
      </c>
      <c r="AH720" s="123" t="n">
        <v>80.8</v>
      </c>
      <c r="AI720" s="122" t="n">
        <v>60.83</v>
      </c>
      <c r="AJ720" s="122" t="n">
        <v>60.83</v>
      </c>
      <c r="AK720" s="122" t="n">
        <v>59.24</v>
      </c>
      <c r="AL720" s="123" t="n">
        <v>60.09</v>
      </c>
      <c r="AM720" s="123" t="n">
        <v>60.28</v>
      </c>
      <c r="AN720" s="123" t="n">
        <v>58.41</v>
      </c>
      <c r="BO720" s="130" t="n">
        <v>0.832</v>
      </c>
      <c r="BP720" s="117" t="n">
        <v>-56</v>
      </c>
      <c r="BR720" s="131" t="n">
        <v>3.57999999999995</v>
      </c>
      <c r="BS720" s="132" t="n">
        <v>-7.20000000004337</v>
      </c>
    </row>
    <row r="721" customFormat="false" ht="15" hidden="false" customHeight="false" outlineLevel="0" collapsed="false">
      <c r="E721" s="117" t="n">
        <v>103.9375</v>
      </c>
      <c r="F721" s="117" t="n">
        <v>217.6</v>
      </c>
      <c r="I721" s="0"/>
      <c r="J721" s="118" t="n">
        <v>3.58499999999995</v>
      </c>
      <c r="K721" s="119" t="n">
        <v>-21.6000000000869</v>
      </c>
      <c r="Q721" s="136" t="n">
        <v>81.2</v>
      </c>
      <c r="R721" s="122" t="n">
        <v>62.9</v>
      </c>
      <c r="S721" s="122" t="n">
        <v>75</v>
      </c>
      <c r="T721" s="122" t="n">
        <v>84.4</v>
      </c>
      <c r="U721" s="136" t="n">
        <v>75</v>
      </c>
      <c r="V721" s="119" t="n">
        <v>81.9</v>
      </c>
      <c r="W721" s="119" t="n">
        <v>75.4972</v>
      </c>
      <c r="AH721" s="123" t="n">
        <v>80.9</v>
      </c>
      <c r="AI721" s="122" t="n">
        <v>61.2</v>
      </c>
      <c r="AJ721" s="122" t="n">
        <v>61.2</v>
      </c>
      <c r="AK721" s="122" t="n">
        <v>59.8</v>
      </c>
      <c r="AL721" s="123" t="n">
        <v>60.36</v>
      </c>
      <c r="AM721" s="123" t="n">
        <v>60.56</v>
      </c>
      <c r="AN721" s="123" t="n">
        <v>58.84</v>
      </c>
      <c r="BO721" s="130" t="n">
        <v>0.834</v>
      </c>
      <c r="BP721" s="117" t="n">
        <v>-48</v>
      </c>
      <c r="BR721" s="131" t="n">
        <v>3.58499999999995</v>
      </c>
      <c r="BS721" s="132" t="n">
        <v>-21.6000000000869</v>
      </c>
    </row>
    <row r="722" customFormat="false" ht="15" hidden="false" customHeight="false" outlineLevel="0" collapsed="false">
      <c r="E722" s="117" t="n">
        <v>104.041666666667</v>
      </c>
      <c r="F722" s="117" t="n">
        <v>215.7</v>
      </c>
      <c r="I722" s="0"/>
      <c r="J722" s="118" t="n">
        <v>3.58999999999995</v>
      </c>
      <c r="K722" s="119" t="n">
        <v>-27.9999999998266</v>
      </c>
      <c r="Q722" s="136" t="n">
        <v>81.3</v>
      </c>
      <c r="R722" s="122" t="n">
        <v>60.6</v>
      </c>
      <c r="S722" s="122" t="n">
        <v>76.7</v>
      </c>
      <c r="T722" s="122" t="n">
        <v>82.2</v>
      </c>
      <c r="U722" s="136" t="n">
        <v>76.7</v>
      </c>
      <c r="V722" s="119" t="n">
        <v>81.9</v>
      </c>
      <c r="W722" s="119" t="n">
        <v>73.82775</v>
      </c>
      <c r="AH722" s="123" t="n">
        <v>81</v>
      </c>
      <c r="AI722" s="122" t="n">
        <v>61.58</v>
      </c>
      <c r="AJ722" s="122" t="n">
        <v>61.58</v>
      </c>
      <c r="AK722" s="122" t="n">
        <v>60.37</v>
      </c>
      <c r="AL722" s="123" t="n">
        <v>60.6</v>
      </c>
      <c r="AM722" s="123" t="n">
        <v>60.81</v>
      </c>
      <c r="AN722" s="123" t="n">
        <v>59.2</v>
      </c>
      <c r="BO722" s="130" t="n">
        <v>0.836</v>
      </c>
      <c r="BP722" s="117" t="n">
        <v>-39.3333333333333</v>
      </c>
      <c r="BR722" s="131" t="n">
        <v>3.58999999999995</v>
      </c>
      <c r="BS722" s="132" t="n">
        <v>-27.9999999998266</v>
      </c>
    </row>
    <row r="723" customFormat="false" ht="15" hidden="false" customHeight="false" outlineLevel="0" collapsed="false">
      <c r="E723" s="117" t="n">
        <v>104.145833333333</v>
      </c>
      <c r="F723" s="117" t="n">
        <v>213.8</v>
      </c>
      <c r="I723" s="0"/>
      <c r="J723" s="118" t="n">
        <v>3.59499999999995</v>
      </c>
      <c r="K723" s="119" t="n">
        <v>-7.4666666667391</v>
      </c>
      <c r="Q723" s="136" t="n">
        <v>81.4</v>
      </c>
      <c r="R723" s="122" t="n">
        <v>60.2</v>
      </c>
      <c r="S723" s="122" t="n">
        <v>73.6</v>
      </c>
      <c r="T723" s="122" t="n">
        <v>80</v>
      </c>
      <c r="U723" s="136" t="n">
        <v>73.6</v>
      </c>
      <c r="V723" s="119" t="n">
        <v>82</v>
      </c>
      <c r="W723" s="119" t="n">
        <v>72.15845</v>
      </c>
      <c r="AH723" s="123" t="n">
        <v>81.1</v>
      </c>
      <c r="AI723" s="122" t="n">
        <v>61.95</v>
      </c>
      <c r="AJ723" s="122" t="n">
        <v>61.95</v>
      </c>
      <c r="AK723" s="122" t="n">
        <v>60.93</v>
      </c>
      <c r="AL723" s="123" t="n">
        <v>60.78</v>
      </c>
      <c r="AM723" s="123" t="n">
        <v>61.02</v>
      </c>
      <c r="AN723" s="123" t="n">
        <v>59.52</v>
      </c>
      <c r="BO723" s="130" t="n">
        <v>0.838</v>
      </c>
      <c r="BP723" s="117" t="n">
        <v>-50.6666666666667</v>
      </c>
      <c r="BR723" s="131" t="n">
        <v>3.59499999999995</v>
      </c>
      <c r="BS723" s="132" t="n">
        <v>-7.4666666667391</v>
      </c>
    </row>
    <row r="724" customFormat="false" ht="15" hidden="false" customHeight="false" outlineLevel="0" collapsed="false">
      <c r="E724" s="117" t="n">
        <v>104.25</v>
      </c>
      <c r="F724" s="117" t="n">
        <v>208</v>
      </c>
      <c r="I724" s="0"/>
      <c r="J724" s="118" t="n">
        <v>3.59999999999995</v>
      </c>
      <c r="K724" s="119" t="n">
        <v>-2.40000000004361</v>
      </c>
      <c r="Q724" s="136" t="n">
        <v>81.5</v>
      </c>
      <c r="R724" s="122" t="n">
        <v>59.8</v>
      </c>
      <c r="S724" s="122" t="n">
        <v>78.5</v>
      </c>
      <c r="T724" s="122" t="n">
        <v>102.7</v>
      </c>
      <c r="U724" s="136" t="n">
        <v>78.5</v>
      </c>
      <c r="V724" s="119" t="n">
        <v>82.1</v>
      </c>
      <c r="W724" s="119" t="n">
        <v>81.2286</v>
      </c>
      <c r="AH724" s="123" t="n">
        <v>81.2</v>
      </c>
      <c r="AI724" s="122" t="n">
        <v>62.31</v>
      </c>
      <c r="AJ724" s="122" t="n">
        <v>62.31</v>
      </c>
      <c r="AK724" s="122" t="n">
        <v>61.47</v>
      </c>
      <c r="AL724" s="123" t="n">
        <v>60.92</v>
      </c>
      <c r="AM724" s="123" t="n">
        <v>61.18</v>
      </c>
      <c r="AN724" s="123" t="n">
        <v>59.76</v>
      </c>
      <c r="BO724" s="130" t="n">
        <v>0.84</v>
      </c>
      <c r="BP724" s="117" t="n">
        <v>-52.6666666666666</v>
      </c>
      <c r="BR724" s="131" t="n">
        <v>3.59999999999995</v>
      </c>
      <c r="BS724" s="132" t="n">
        <v>-2.40000000004361</v>
      </c>
    </row>
    <row r="725" customFormat="false" ht="15" hidden="false" customHeight="false" outlineLevel="0" collapsed="false">
      <c r="E725" s="117" t="n">
        <v>104.354166666667</v>
      </c>
      <c r="F725" s="117" t="n">
        <v>195.6</v>
      </c>
      <c r="I725" s="0"/>
      <c r="J725" s="118" t="n">
        <v>3.60499999999995</v>
      </c>
      <c r="K725" s="119" t="n">
        <v>-9.79999999985772</v>
      </c>
      <c r="Q725" s="136" t="n">
        <v>81.6</v>
      </c>
      <c r="R725" s="122" t="n">
        <v>59.4</v>
      </c>
      <c r="S725" s="122" t="n">
        <v>78</v>
      </c>
      <c r="T725" s="122" t="n">
        <v>101.9</v>
      </c>
      <c r="U725" s="136" t="n">
        <v>78</v>
      </c>
      <c r="V725" s="119" t="n">
        <v>82.2</v>
      </c>
      <c r="W725" s="119" t="n">
        <v>80.63055</v>
      </c>
      <c r="AH725" s="123" t="n">
        <v>81.3</v>
      </c>
      <c r="AI725" s="122" t="n">
        <v>62.63</v>
      </c>
      <c r="AJ725" s="122" t="n">
        <v>62.63</v>
      </c>
      <c r="AK725" s="122" t="n">
        <v>61.94</v>
      </c>
      <c r="AL725" s="123" t="n">
        <v>61</v>
      </c>
      <c r="AM725" s="123" t="n">
        <v>61.3</v>
      </c>
      <c r="AN725" s="123" t="n">
        <v>59.94</v>
      </c>
      <c r="BO725" s="130" t="n">
        <v>0.842</v>
      </c>
      <c r="BP725" s="117" t="n">
        <v>-38.6666666666667</v>
      </c>
      <c r="BR725" s="131" t="n">
        <v>3.60499999999995</v>
      </c>
      <c r="BS725" s="132" t="n">
        <v>-9.79999999985772</v>
      </c>
    </row>
    <row r="726" customFormat="false" ht="15" hidden="false" customHeight="false" outlineLevel="0" collapsed="false">
      <c r="E726" s="117" t="n">
        <v>104.458333333333</v>
      </c>
      <c r="F726" s="117" t="n">
        <v>190.8</v>
      </c>
      <c r="I726" s="0"/>
      <c r="J726" s="118" t="n">
        <v>3.60999999999995</v>
      </c>
      <c r="K726" s="119" t="n">
        <v>-8.53333333358233</v>
      </c>
      <c r="Q726" s="136" t="n">
        <v>81.7</v>
      </c>
      <c r="R726" s="122" t="n">
        <v>58.6</v>
      </c>
      <c r="S726" s="122" t="n">
        <v>76.8</v>
      </c>
      <c r="T726" s="122" t="n">
        <v>100.2</v>
      </c>
      <c r="U726" s="136" t="n">
        <v>76.8</v>
      </c>
      <c r="V726" s="119" t="n">
        <v>82.3</v>
      </c>
      <c r="W726" s="119" t="n">
        <v>79.3921</v>
      </c>
      <c r="AH726" s="123" t="n">
        <v>81.4</v>
      </c>
      <c r="AI726" s="122" t="n">
        <v>62.87</v>
      </c>
      <c r="AJ726" s="122" t="n">
        <v>62.87</v>
      </c>
      <c r="AK726" s="122" t="n">
        <v>62.3</v>
      </c>
      <c r="AL726" s="123" t="n">
        <v>61.04</v>
      </c>
      <c r="AM726" s="123" t="n">
        <v>61.37</v>
      </c>
      <c r="AN726" s="123" t="n">
        <v>60.03</v>
      </c>
      <c r="BO726" s="130" t="n">
        <v>0.844</v>
      </c>
      <c r="BP726" s="117" t="n">
        <v>-29.3333333333333</v>
      </c>
      <c r="BR726" s="131" t="n">
        <v>3.60999999999995</v>
      </c>
      <c r="BS726" s="132" t="n">
        <v>-8.53333333358233</v>
      </c>
    </row>
    <row r="727" customFormat="false" ht="15" hidden="false" customHeight="false" outlineLevel="0" collapsed="false">
      <c r="E727" s="117" t="n">
        <v>104.5625</v>
      </c>
      <c r="F727" s="117" t="n">
        <v>187</v>
      </c>
      <c r="I727" s="0"/>
      <c r="J727" s="118" t="n">
        <v>3.61499999999995</v>
      </c>
      <c r="K727" s="119" t="n">
        <v>18.3999999996916</v>
      </c>
      <c r="Q727" s="136" t="n">
        <v>81.8</v>
      </c>
      <c r="R727" s="122" t="n">
        <v>57.8</v>
      </c>
      <c r="S727" s="122" t="n">
        <v>75.6</v>
      </c>
      <c r="T727" s="122" t="n">
        <v>98.5</v>
      </c>
      <c r="U727" s="136" t="n">
        <v>75.6</v>
      </c>
      <c r="V727" s="119" t="n">
        <v>82.4</v>
      </c>
      <c r="W727" s="119" t="n">
        <v>78.12005</v>
      </c>
      <c r="AH727" s="123" t="n">
        <v>81.5</v>
      </c>
      <c r="AI727" s="122" t="n">
        <v>63.01</v>
      </c>
      <c r="AJ727" s="122" t="n">
        <v>63.01</v>
      </c>
      <c r="AK727" s="122" t="n">
        <v>62.51</v>
      </c>
      <c r="AL727" s="123" t="n">
        <v>61.02</v>
      </c>
      <c r="AM727" s="123" t="n">
        <v>61.38</v>
      </c>
      <c r="AN727" s="123" t="n">
        <v>60.05</v>
      </c>
      <c r="BO727" s="130" t="n">
        <v>0.846</v>
      </c>
      <c r="BP727" s="117" t="n">
        <v>-23.3333333333333</v>
      </c>
      <c r="BR727" s="131" t="n">
        <v>3.61499999999995</v>
      </c>
      <c r="BS727" s="132" t="n">
        <v>18.3999999996916</v>
      </c>
    </row>
    <row r="728" customFormat="false" ht="15" hidden="false" customHeight="false" outlineLevel="0" collapsed="false">
      <c r="E728" s="117" t="n">
        <v>104.666666666667</v>
      </c>
      <c r="F728" s="117" t="n">
        <v>185.1</v>
      </c>
      <c r="I728" s="0"/>
      <c r="J728" s="118" t="n">
        <v>3.61999999999994</v>
      </c>
      <c r="K728" s="119" t="n">
        <v>-0.799999999868213</v>
      </c>
      <c r="Q728" s="136" t="n">
        <v>81.9</v>
      </c>
      <c r="R728" s="122" t="n">
        <v>56.7</v>
      </c>
      <c r="S728" s="122" t="n">
        <v>74</v>
      </c>
      <c r="T728" s="122" t="n">
        <v>96.2</v>
      </c>
      <c r="U728" s="136" t="n">
        <v>74</v>
      </c>
      <c r="V728" s="119" t="n">
        <v>82.5</v>
      </c>
      <c r="W728" s="119" t="n">
        <v>76.4795</v>
      </c>
      <c r="AH728" s="123" t="n">
        <v>81.6</v>
      </c>
      <c r="AI728" s="122" t="n">
        <v>63.06</v>
      </c>
      <c r="AJ728" s="122" t="n">
        <v>63.06</v>
      </c>
      <c r="AK728" s="122" t="n">
        <v>62.59</v>
      </c>
      <c r="AL728" s="123" t="n">
        <v>60.96</v>
      </c>
      <c r="AM728" s="123" t="n">
        <v>61.34</v>
      </c>
      <c r="AN728" s="123" t="n">
        <v>59.98</v>
      </c>
      <c r="BO728" s="130" t="n">
        <v>0.848</v>
      </c>
      <c r="BP728" s="117" t="n">
        <v>-26.6666666666667</v>
      </c>
      <c r="BR728" s="131" t="n">
        <v>3.61999999999994</v>
      </c>
      <c r="BS728" s="132" t="n">
        <v>-0.799999999868213</v>
      </c>
    </row>
    <row r="729" customFormat="false" ht="15" hidden="false" customHeight="false" outlineLevel="0" collapsed="false">
      <c r="E729" s="117" t="n">
        <v>104.770833333333</v>
      </c>
      <c r="F729" s="117" t="n">
        <v>185.1</v>
      </c>
      <c r="I729" s="0"/>
      <c r="J729" s="118" t="n">
        <v>3.62499999999994</v>
      </c>
      <c r="K729" s="119" t="n">
        <v>-23.7999999999669</v>
      </c>
      <c r="Q729" s="136" t="n">
        <v>82</v>
      </c>
      <c r="R729" s="122" t="n">
        <v>55.4</v>
      </c>
      <c r="S729" s="122" t="n">
        <v>71.9</v>
      </c>
      <c r="T729" s="122" t="n">
        <v>93.2</v>
      </c>
      <c r="U729" s="136" t="n">
        <v>71.9</v>
      </c>
      <c r="V729" s="119" t="n">
        <v>82.6</v>
      </c>
      <c r="W729" s="119" t="n">
        <v>74.3146</v>
      </c>
      <c r="AH729" s="123" t="n">
        <v>81.7</v>
      </c>
      <c r="AI729" s="122" t="n">
        <v>63.05</v>
      </c>
      <c r="AJ729" s="122" t="n">
        <v>63.05</v>
      </c>
      <c r="AK729" s="122" t="n">
        <v>62.58</v>
      </c>
      <c r="AL729" s="123" t="n">
        <v>60.86</v>
      </c>
      <c r="AM729" s="123" t="n">
        <v>61.24</v>
      </c>
      <c r="AN729" s="123" t="n">
        <v>59.83</v>
      </c>
      <c r="BO729" s="130" t="n">
        <v>0.85</v>
      </c>
      <c r="BP729" s="117" t="n">
        <v>-18</v>
      </c>
      <c r="BR729" s="131" t="n">
        <v>3.62499999999994</v>
      </c>
      <c r="BS729" s="132" t="n">
        <v>-23.7999999999669</v>
      </c>
    </row>
    <row r="730" customFormat="false" ht="15" hidden="false" customHeight="false" outlineLevel="0" collapsed="false">
      <c r="E730" s="117" t="n">
        <v>104.875</v>
      </c>
      <c r="F730" s="117" t="n">
        <v>185.1</v>
      </c>
      <c r="I730" s="0"/>
      <c r="J730" s="118" t="n">
        <v>3.62999999999994</v>
      </c>
      <c r="K730" s="119" t="n">
        <v>-25.0666666666814</v>
      </c>
      <c r="Q730" s="136" t="n">
        <v>82.1</v>
      </c>
      <c r="R730" s="122"/>
      <c r="S730" s="122"/>
      <c r="T730" s="122"/>
      <c r="U730" s="136" t="n">
        <v>70</v>
      </c>
      <c r="V730" s="119" t="n">
        <v>82.7</v>
      </c>
      <c r="W730" s="119" t="n">
        <v>70</v>
      </c>
      <c r="AH730" s="123" t="n">
        <v>81.8</v>
      </c>
      <c r="AI730" s="122" t="n">
        <v>63.02</v>
      </c>
      <c r="AJ730" s="122" t="n">
        <v>63.02</v>
      </c>
      <c r="AK730" s="122" t="n">
        <v>62.52</v>
      </c>
      <c r="AL730" s="123" t="n">
        <v>60.72</v>
      </c>
      <c r="AM730" s="123" t="n">
        <v>61.1</v>
      </c>
      <c r="AN730" s="123" t="n">
        <v>59.6</v>
      </c>
      <c r="BO730" s="130" t="n">
        <v>0.852</v>
      </c>
      <c r="BP730" s="117" t="n">
        <v>-28</v>
      </c>
      <c r="BR730" s="131" t="n">
        <v>3.62999999999994</v>
      </c>
      <c r="BS730" s="132" t="n">
        <v>-25.0666666666814</v>
      </c>
    </row>
    <row r="731" customFormat="false" ht="15" hidden="false" customHeight="false" outlineLevel="0" collapsed="false">
      <c r="E731" s="117" t="n">
        <v>104.979166666667</v>
      </c>
      <c r="F731" s="117" t="n">
        <v>187</v>
      </c>
      <c r="I731" s="0"/>
      <c r="J731" s="118" t="n">
        <v>3.63499999999994</v>
      </c>
      <c r="K731" s="119" t="n">
        <v>-34.4000000004417</v>
      </c>
      <c r="Q731" s="136" t="n">
        <v>82.2</v>
      </c>
      <c r="R731" s="122"/>
      <c r="S731" s="122"/>
      <c r="T731" s="122"/>
      <c r="U731" s="136" t="n">
        <v>66</v>
      </c>
      <c r="V731" s="119" t="n">
        <v>82.8</v>
      </c>
      <c r="W731" s="119" t="n">
        <v>60</v>
      </c>
      <c r="AH731" s="123" t="n">
        <v>81.9</v>
      </c>
      <c r="AI731" s="122" t="n">
        <v>63</v>
      </c>
      <c r="AJ731" s="122" t="n">
        <v>63</v>
      </c>
      <c r="AK731" s="122" t="n">
        <v>62.49</v>
      </c>
      <c r="AL731" s="123" t="n">
        <v>60.55</v>
      </c>
      <c r="AM731" s="123" t="n">
        <v>60.9</v>
      </c>
      <c r="AN731" s="123" t="n">
        <v>59.31</v>
      </c>
      <c r="BO731" s="130" t="n">
        <v>0.854</v>
      </c>
      <c r="BP731" s="117" t="n">
        <v>-26.6666666666667</v>
      </c>
      <c r="BR731" s="131" t="n">
        <v>3.63499999999994</v>
      </c>
      <c r="BS731" s="132" t="n">
        <v>-34.4000000004417</v>
      </c>
    </row>
    <row r="732" customFormat="false" ht="15" hidden="false" customHeight="false" outlineLevel="0" collapsed="false">
      <c r="E732" s="117" t="n">
        <v>105.083333333333</v>
      </c>
      <c r="F732" s="117" t="n">
        <v>190.867</v>
      </c>
      <c r="I732" s="0"/>
      <c r="J732" s="118" t="n">
        <v>3.63999999999994</v>
      </c>
      <c r="K732" s="119" t="n">
        <v>3.19999999960032</v>
      </c>
      <c r="Q732" s="136" t="n">
        <v>82.3</v>
      </c>
      <c r="R732" s="122"/>
      <c r="S732" s="122"/>
      <c r="T732" s="122"/>
      <c r="U732" s="136" t="n">
        <v>58</v>
      </c>
      <c r="V732" s="119" t="n">
        <v>82.9</v>
      </c>
      <c r="W732" s="119" t="n">
        <v>52</v>
      </c>
      <c r="AH732" s="123" t="n">
        <v>82</v>
      </c>
      <c r="AI732" s="122" t="n">
        <v>63.05</v>
      </c>
      <c r="AJ732" s="122" t="n">
        <v>63.05</v>
      </c>
      <c r="AK732" s="122" t="n">
        <v>62.56</v>
      </c>
      <c r="AL732" s="123" t="n">
        <v>60.36</v>
      </c>
      <c r="AM732" s="123" t="n">
        <v>60.68</v>
      </c>
      <c r="AN732" s="123" t="n">
        <v>58.96</v>
      </c>
      <c r="BO732" s="130" t="n">
        <v>0.856</v>
      </c>
      <c r="BP732" s="117" t="n">
        <v>-15.3333333333333</v>
      </c>
      <c r="BR732" s="131" t="n">
        <v>3.63999999999994</v>
      </c>
      <c r="BS732" s="132" t="n">
        <v>3.19999999960032</v>
      </c>
    </row>
    <row r="733" customFormat="false" ht="15" hidden="false" customHeight="false" outlineLevel="0" collapsed="false">
      <c r="E733" s="117" t="n">
        <v>105.1875</v>
      </c>
      <c r="F733" s="117" t="n">
        <v>194.7</v>
      </c>
      <c r="I733" s="0"/>
      <c r="J733" s="118" t="n">
        <v>3.64499999999994</v>
      </c>
      <c r="K733" s="119" t="n">
        <v>1.19999999996683</v>
      </c>
      <c r="Q733" s="136" t="n">
        <v>82.4</v>
      </c>
      <c r="R733" s="122"/>
      <c r="S733" s="122"/>
      <c r="T733" s="122"/>
      <c r="U733" s="136" t="n">
        <v>55</v>
      </c>
      <c r="V733" s="119" t="n">
        <v>83</v>
      </c>
      <c r="W733" s="119" t="n">
        <v>47</v>
      </c>
      <c r="AH733" s="123" t="n">
        <v>82.1</v>
      </c>
      <c r="AI733" s="122" t="n">
        <v>63.19</v>
      </c>
      <c r="AJ733" s="122" t="n">
        <v>63.19</v>
      </c>
      <c r="AK733" s="122" t="n">
        <v>62.77</v>
      </c>
      <c r="AL733" s="123" t="n">
        <v>60.15</v>
      </c>
      <c r="AM733" s="123" t="n">
        <v>60.42</v>
      </c>
      <c r="AN733" s="123" t="n">
        <v>58.57</v>
      </c>
      <c r="BO733" s="130" t="n">
        <v>0.858</v>
      </c>
      <c r="BP733" s="117" t="n">
        <v>-12.6666666666667</v>
      </c>
      <c r="BR733" s="131" t="n">
        <v>3.64499999999994</v>
      </c>
      <c r="BS733" s="132" t="n">
        <v>1.19999999996683</v>
      </c>
    </row>
    <row r="734" customFormat="false" ht="15" hidden="false" customHeight="false" outlineLevel="0" collapsed="false">
      <c r="E734" s="117" t="n">
        <v>105.291666666667</v>
      </c>
      <c r="F734" s="117" t="n">
        <v>197.55</v>
      </c>
      <c r="I734" s="0"/>
      <c r="J734" s="118" t="n">
        <v>3.64999999999994</v>
      </c>
      <c r="K734" s="119" t="n">
        <v>1.60000000001482</v>
      </c>
      <c r="Q734" s="136" t="n">
        <v>82.5</v>
      </c>
      <c r="R734" s="122"/>
      <c r="S734" s="122"/>
      <c r="T734" s="122"/>
      <c r="U734" s="136" t="n">
        <v>54</v>
      </c>
      <c r="V734" s="119" t="n">
        <v>83.1</v>
      </c>
      <c r="W734" s="119" t="n">
        <v>46</v>
      </c>
      <c r="AH734" s="123" t="n">
        <v>82.2</v>
      </c>
      <c r="AI734" s="122" t="n">
        <v>63.39</v>
      </c>
      <c r="AJ734" s="122" t="n">
        <v>63.39</v>
      </c>
      <c r="AK734" s="122" t="n">
        <v>63.05</v>
      </c>
      <c r="AL734" s="123" t="n">
        <v>59.94</v>
      </c>
      <c r="AM734" s="123" t="n">
        <v>60.15</v>
      </c>
      <c r="AN734" s="123" t="n">
        <v>58.15</v>
      </c>
      <c r="BO734" s="130" t="n">
        <v>0.86</v>
      </c>
      <c r="BP734" s="117" t="n">
        <v>-14.6666666666667</v>
      </c>
      <c r="BR734" s="131" t="n">
        <v>3.64999999999994</v>
      </c>
      <c r="BS734" s="132" t="n">
        <v>1.60000000001482</v>
      </c>
    </row>
    <row r="735" customFormat="false" ht="15" hidden="false" customHeight="false" outlineLevel="0" collapsed="false">
      <c r="E735" s="117" t="n">
        <v>105.395833333333</v>
      </c>
      <c r="F735" s="117" t="n">
        <v>198.5</v>
      </c>
      <c r="I735" s="0"/>
      <c r="J735" s="118" t="n">
        <v>3.65499999999994</v>
      </c>
      <c r="K735" s="119" t="n">
        <v>7.20000000008909</v>
      </c>
      <c r="Q735" s="136" t="n">
        <v>82.6</v>
      </c>
      <c r="R735" s="122"/>
      <c r="S735" s="122"/>
      <c r="T735" s="122"/>
      <c r="U735" s="136" t="n">
        <v>55</v>
      </c>
      <c r="V735" s="119" t="n">
        <v>83.2</v>
      </c>
      <c r="W735" s="119" t="n">
        <v>47</v>
      </c>
      <c r="AH735" s="123" t="n">
        <v>82.3</v>
      </c>
      <c r="AI735" s="122" t="n">
        <v>63.52</v>
      </c>
      <c r="AJ735" s="122" t="n">
        <v>63.52</v>
      </c>
      <c r="AK735" s="122" t="n">
        <v>63.24</v>
      </c>
      <c r="AL735" s="123" t="n">
        <v>59.72</v>
      </c>
      <c r="AM735" s="123" t="n">
        <v>59.87</v>
      </c>
      <c r="AN735" s="123" t="n">
        <v>57.72</v>
      </c>
      <c r="BO735" s="130" t="n">
        <v>0.862</v>
      </c>
      <c r="BP735" s="117" t="n">
        <v>-30</v>
      </c>
      <c r="BR735" s="131" t="n">
        <v>3.65499999999994</v>
      </c>
      <c r="BS735" s="132" t="n">
        <v>7.20000000008909</v>
      </c>
    </row>
    <row r="736" customFormat="false" ht="15" hidden="false" customHeight="false" outlineLevel="0" collapsed="false">
      <c r="E736" s="117" t="n">
        <v>105.5</v>
      </c>
      <c r="F736" s="117" t="n">
        <v>198.5</v>
      </c>
      <c r="I736" s="0"/>
      <c r="J736" s="118" t="n">
        <v>3.65999999999994</v>
      </c>
      <c r="K736" s="119" t="n">
        <v>-2.07999999987525</v>
      </c>
      <c r="Q736" s="136" t="n">
        <v>82.7</v>
      </c>
      <c r="R736" s="122"/>
      <c r="S736" s="122"/>
      <c r="T736" s="122"/>
      <c r="U736" s="136" t="n">
        <v>58</v>
      </c>
      <c r="V736" s="119" t="n">
        <v>83.3</v>
      </c>
      <c r="W736" s="119" t="n">
        <v>52</v>
      </c>
      <c r="AH736" s="123" t="n">
        <v>82.4</v>
      </c>
      <c r="AI736" s="122" t="n">
        <v>63.37</v>
      </c>
      <c r="AJ736" s="122" t="n">
        <v>63.37</v>
      </c>
      <c r="AK736" s="122" t="n">
        <v>63</v>
      </c>
      <c r="AL736" s="123" t="n">
        <v>59.51</v>
      </c>
      <c r="AM736" s="123" t="n">
        <v>59.59</v>
      </c>
      <c r="AN736" s="123" t="n">
        <v>57.3</v>
      </c>
      <c r="BO736" s="130" t="n">
        <v>0.864</v>
      </c>
      <c r="BP736" s="117" t="n">
        <v>-23.3333333333333</v>
      </c>
      <c r="BR736" s="131" t="n">
        <v>3.65999999999994</v>
      </c>
      <c r="BS736" s="132" t="n">
        <v>-2.07999999987525</v>
      </c>
    </row>
    <row r="737" customFormat="false" ht="15" hidden="false" customHeight="false" outlineLevel="0" collapsed="false">
      <c r="E737" s="117" t="n">
        <v>105.604166666667</v>
      </c>
      <c r="F737" s="117" t="n">
        <v>198.5</v>
      </c>
      <c r="I737" s="0"/>
      <c r="J737" s="118" t="n">
        <v>3.66499999999994</v>
      </c>
      <c r="K737" s="119" t="n">
        <v>-12.6399999998927</v>
      </c>
      <c r="Q737" s="136" t="n">
        <v>82.8</v>
      </c>
      <c r="R737" s="122"/>
      <c r="S737" s="122"/>
      <c r="T737" s="122"/>
      <c r="U737" s="136" t="n">
        <v>66</v>
      </c>
      <c r="V737" s="119" t="n">
        <v>83.4</v>
      </c>
      <c r="W737" s="119" t="n">
        <v>60</v>
      </c>
      <c r="AH737" s="123" t="n">
        <v>82.5</v>
      </c>
      <c r="AI737" s="122" t="n">
        <v>62.81</v>
      </c>
      <c r="AJ737" s="122" t="n">
        <v>62.81</v>
      </c>
      <c r="AK737" s="122" t="n">
        <v>62.14</v>
      </c>
      <c r="AL737" s="123" t="n">
        <v>59.32</v>
      </c>
      <c r="AM737" s="123" t="n">
        <v>59.33</v>
      </c>
      <c r="AN737" s="123" t="n">
        <v>56.88</v>
      </c>
      <c r="BO737" s="130" t="n">
        <v>0.866</v>
      </c>
      <c r="BP737" s="117" t="n">
        <v>-55.3333333333333</v>
      </c>
      <c r="BR737" s="131" t="n">
        <v>3.66499999999994</v>
      </c>
      <c r="BS737" s="132" t="n">
        <v>-12.6399999998927</v>
      </c>
    </row>
    <row r="738" customFormat="false" ht="15" hidden="false" customHeight="false" outlineLevel="0" collapsed="false">
      <c r="E738" s="117" t="n">
        <v>105.708333333333</v>
      </c>
      <c r="F738" s="117" t="n">
        <v>196.6</v>
      </c>
      <c r="I738" s="0"/>
      <c r="J738" s="118" t="n">
        <v>3.66999999999994</v>
      </c>
      <c r="K738" s="119" t="n">
        <v>-20.7999999999327</v>
      </c>
      <c r="Q738" s="136" t="n">
        <v>82.9</v>
      </c>
      <c r="R738" s="122"/>
      <c r="S738" s="122"/>
      <c r="T738" s="122"/>
      <c r="U738" s="136" t="n">
        <v>70</v>
      </c>
      <c r="V738" s="119" t="n">
        <v>83.5</v>
      </c>
      <c r="W738" s="119" t="n">
        <v>70</v>
      </c>
      <c r="AH738" s="123" t="n">
        <v>82.6</v>
      </c>
      <c r="AI738" s="122" t="n">
        <v>61.84</v>
      </c>
      <c r="AJ738" s="122" t="n">
        <v>61.84</v>
      </c>
      <c r="AK738" s="122" t="n">
        <v>60.68</v>
      </c>
      <c r="AL738" s="123" t="n">
        <v>59.13</v>
      </c>
      <c r="AM738" s="123" t="n">
        <v>59.08</v>
      </c>
      <c r="AN738" s="123" t="n">
        <v>56.49</v>
      </c>
      <c r="BO738" s="130" t="n">
        <v>0.868</v>
      </c>
      <c r="BP738" s="117" t="n">
        <v>-72.6666666666667</v>
      </c>
      <c r="BR738" s="131" t="n">
        <v>3.66999999999994</v>
      </c>
      <c r="BS738" s="132" t="n">
        <v>-20.7999999999327</v>
      </c>
    </row>
    <row r="739" customFormat="false" ht="15" hidden="false" customHeight="false" outlineLevel="0" collapsed="false">
      <c r="E739" s="117" t="n">
        <v>105.8125</v>
      </c>
      <c r="F739" s="117" t="n">
        <v>193.75</v>
      </c>
      <c r="I739" s="0"/>
      <c r="J739" s="118" t="n">
        <v>3.67499999999994</v>
      </c>
      <c r="K739" s="119" t="n">
        <v>-26.7199999999373</v>
      </c>
      <c r="Q739" s="136" t="n">
        <v>83</v>
      </c>
      <c r="R739" s="122" t="n">
        <v>58.3</v>
      </c>
      <c r="S739" s="122" t="n">
        <v>72.4</v>
      </c>
      <c r="T739" s="122" t="n">
        <v>91.4</v>
      </c>
      <c r="U739" s="136" t="n">
        <v>72.4</v>
      </c>
      <c r="V739" s="119" t="n">
        <v>83.6</v>
      </c>
      <c r="W739" s="119" t="n">
        <v>74.8344</v>
      </c>
      <c r="AH739" s="123" t="n">
        <v>82.7</v>
      </c>
      <c r="AI739" s="122" t="n">
        <v>60.58</v>
      </c>
      <c r="AJ739" s="122" t="n">
        <v>60.58</v>
      </c>
      <c r="AK739" s="122" t="n">
        <v>58.77</v>
      </c>
      <c r="AL739" s="123" t="n">
        <v>58.96</v>
      </c>
      <c r="AM739" s="123" t="n">
        <v>58.84</v>
      </c>
      <c r="AN739" s="123" t="n">
        <v>56.13</v>
      </c>
      <c r="BO739" s="130" t="n">
        <v>0.87</v>
      </c>
      <c r="BP739" s="117" t="n">
        <v>-85.3333333333333</v>
      </c>
      <c r="BR739" s="131" t="n">
        <v>3.67499999999994</v>
      </c>
      <c r="BS739" s="132" t="n">
        <v>-26.7199999999373</v>
      </c>
    </row>
    <row r="740" customFormat="false" ht="15" hidden="false" customHeight="false" outlineLevel="0" collapsed="false">
      <c r="E740" s="117" t="n">
        <v>105.916666666667</v>
      </c>
      <c r="F740" s="117" t="n">
        <v>190.425</v>
      </c>
      <c r="I740" s="0"/>
      <c r="J740" s="118" t="n">
        <v>3.67999999999994</v>
      </c>
      <c r="K740" s="119" t="n">
        <v>-30.0000000000673</v>
      </c>
      <c r="Q740" s="136" t="n">
        <v>83.1</v>
      </c>
      <c r="R740" s="122" t="n">
        <v>58.3</v>
      </c>
      <c r="S740" s="122" t="n">
        <v>73.2</v>
      </c>
      <c r="T740" s="122" t="n">
        <v>93.3</v>
      </c>
      <c r="U740" s="136" t="n">
        <v>73.2</v>
      </c>
      <c r="V740" s="119" t="n">
        <v>83.6</v>
      </c>
      <c r="W740" s="119" t="n">
        <v>75.83365</v>
      </c>
      <c r="AH740" s="123" t="n">
        <v>82.8</v>
      </c>
      <c r="AI740" s="122" t="n">
        <v>59.14</v>
      </c>
      <c r="AJ740" s="122" t="n">
        <v>59.14</v>
      </c>
      <c r="AK740" s="122" t="n">
        <v>56.6</v>
      </c>
      <c r="AL740" s="123" t="n">
        <v>58.81</v>
      </c>
      <c r="AM740" s="123" t="n">
        <v>58.63</v>
      </c>
      <c r="AN740" s="123" t="n">
        <v>55.8</v>
      </c>
      <c r="BO740" s="130" t="n">
        <v>0.872</v>
      </c>
      <c r="BP740" s="117" t="n">
        <v>-96</v>
      </c>
      <c r="BR740" s="131" t="n">
        <v>3.67999999999994</v>
      </c>
      <c r="BS740" s="132" t="n">
        <v>-30.0000000000673</v>
      </c>
    </row>
    <row r="741" customFormat="false" ht="15" hidden="false" customHeight="false" outlineLevel="0" collapsed="false">
      <c r="E741" s="117" t="n">
        <v>106.020833333333</v>
      </c>
      <c r="F741" s="117" t="n">
        <v>190</v>
      </c>
      <c r="I741" s="0"/>
      <c r="J741" s="118" t="n">
        <v>3.68499999999994</v>
      </c>
      <c r="K741" s="119" t="n">
        <v>-22.6666666667717</v>
      </c>
      <c r="Q741" s="136" t="n">
        <v>83.2</v>
      </c>
      <c r="R741" s="122" t="n">
        <v>58.4</v>
      </c>
      <c r="S741" s="122" t="n">
        <v>73.9</v>
      </c>
      <c r="T741" s="122" t="n">
        <v>95.3</v>
      </c>
      <c r="U741" s="136" t="n">
        <v>73.9</v>
      </c>
      <c r="V741" s="119" t="n">
        <v>83.7</v>
      </c>
      <c r="W741" s="119" t="n">
        <v>76.8329</v>
      </c>
      <c r="AH741" s="123" t="n">
        <v>82.9</v>
      </c>
      <c r="AI741" s="122" t="n">
        <v>57.56</v>
      </c>
      <c r="AJ741" s="122" t="n">
        <v>57.56</v>
      </c>
      <c r="AK741" s="122" t="n">
        <v>54.21</v>
      </c>
      <c r="AL741" s="123" t="n">
        <v>58.67</v>
      </c>
      <c r="AM741" s="123" t="n">
        <v>58.45</v>
      </c>
      <c r="AN741" s="123" t="n">
        <v>55.5</v>
      </c>
      <c r="BO741" s="130" t="n">
        <v>0.874</v>
      </c>
      <c r="BP741" s="117" t="n">
        <v>-96.6666666666666</v>
      </c>
      <c r="BR741" s="131" t="n">
        <v>3.68499999999994</v>
      </c>
      <c r="BS741" s="132" t="n">
        <v>-22.6666666667717</v>
      </c>
    </row>
    <row r="742" customFormat="false" ht="15" hidden="false" customHeight="false" outlineLevel="0" collapsed="false">
      <c r="E742" s="117" t="n">
        <v>106.125</v>
      </c>
      <c r="F742" s="117" t="n">
        <v>190</v>
      </c>
      <c r="I742" s="0"/>
      <c r="J742" s="118" t="n">
        <v>3.68999999999994</v>
      </c>
      <c r="K742" s="119" t="n">
        <v>-17.6000000000451</v>
      </c>
      <c r="Q742" s="136" t="n">
        <v>83.3</v>
      </c>
      <c r="R742" s="122" t="n">
        <v>58.5</v>
      </c>
      <c r="S742" s="122" t="n">
        <v>74.6</v>
      </c>
      <c r="T742" s="122" t="n">
        <v>97.2</v>
      </c>
      <c r="U742" s="136" t="n">
        <v>74.6</v>
      </c>
      <c r="V742" s="119" t="n">
        <v>83.8</v>
      </c>
      <c r="W742" s="119" t="n">
        <v>77.8322</v>
      </c>
      <c r="AH742" s="123" t="n">
        <v>83</v>
      </c>
      <c r="AI742" s="122" t="n">
        <v>55.82</v>
      </c>
      <c r="AJ742" s="122" t="n">
        <v>55.82</v>
      </c>
      <c r="AK742" s="122" t="n">
        <v>51.6</v>
      </c>
      <c r="AL742" s="123" t="n">
        <v>58.56</v>
      </c>
      <c r="AM742" s="123" t="n">
        <v>58.29</v>
      </c>
      <c r="AN742" s="123" t="n">
        <v>55.24</v>
      </c>
      <c r="BO742" s="130" t="n">
        <v>0.876</v>
      </c>
      <c r="BP742" s="117" t="n">
        <v>-97.3333333333334</v>
      </c>
      <c r="BR742" s="131" t="n">
        <v>3.68999999999994</v>
      </c>
      <c r="BS742" s="132" t="n">
        <v>-17.6000000000451</v>
      </c>
    </row>
    <row r="743" customFormat="false" ht="15" hidden="false" customHeight="false" outlineLevel="0" collapsed="false">
      <c r="E743" s="117" t="n">
        <v>106.229166666667</v>
      </c>
      <c r="F743" s="117" t="n">
        <v>190</v>
      </c>
      <c r="I743" s="0"/>
      <c r="J743" s="118" t="n">
        <v>3.69499999999994</v>
      </c>
      <c r="K743" s="119" t="n">
        <v>-0.799999999977352</v>
      </c>
      <c r="Q743" s="136" t="n">
        <v>83.4</v>
      </c>
      <c r="R743" s="122" t="n">
        <v>58.6</v>
      </c>
      <c r="S743" s="122" t="n">
        <v>75.3</v>
      </c>
      <c r="T743" s="122" t="n">
        <v>98</v>
      </c>
      <c r="U743" s="136" t="n">
        <v>75.3</v>
      </c>
      <c r="V743" s="119" t="n">
        <v>83.9</v>
      </c>
      <c r="W743" s="119" t="n">
        <v>78.2914</v>
      </c>
      <c r="AH743" s="123" t="n">
        <v>83.1</v>
      </c>
      <c r="AI743" s="122" t="n">
        <v>54</v>
      </c>
      <c r="AJ743" s="122" t="n">
        <v>54</v>
      </c>
      <c r="AK743" s="122" t="n">
        <v>48.84</v>
      </c>
      <c r="AL743" s="123" t="n">
        <v>58.47</v>
      </c>
      <c r="AM743" s="123" t="n">
        <v>58.15</v>
      </c>
      <c r="AN743" s="123" t="n">
        <v>55.02</v>
      </c>
      <c r="BO743" s="130" t="n">
        <v>0.878</v>
      </c>
      <c r="BP743" s="117" t="n">
        <v>-90.6666666666667</v>
      </c>
      <c r="BR743" s="131" t="n">
        <v>3.69499999999994</v>
      </c>
      <c r="BS743" s="132" t="n">
        <v>-0.799999999977352</v>
      </c>
    </row>
    <row r="744" customFormat="false" ht="15" hidden="false" customHeight="false" outlineLevel="0" collapsed="false">
      <c r="E744" s="117" t="n">
        <v>106.333333333333</v>
      </c>
      <c r="F744" s="117" t="n">
        <v>189</v>
      </c>
      <c r="I744" s="0"/>
      <c r="J744" s="118" t="n">
        <v>3.69999999999994</v>
      </c>
      <c r="K744" s="119" t="n">
        <v>20.7999999995755</v>
      </c>
      <c r="Q744" s="136" t="n">
        <v>83.5</v>
      </c>
      <c r="R744" s="122" t="n">
        <v>59</v>
      </c>
      <c r="S744" s="122" t="n">
        <v>74.4</v>
      </c>
      <c r="T744" s="122" t="n">
        <v>85.4</v>
      </c>
      <c r="U744" s="136" t="n">
        <v>74.4</v>
      </c>
      <c r="V744" s="119" t="n">
        <v>84</v>
      </c>
      <c r="W744" s="119" t="n">
        <v>72.221</v>
      </c>
      <c r="AH744" s="123" t="n">
        <v>83.2</v>
      </c>
      <c r="AI744" s="122" t="n">
        <v>52.26</v>
      </c>
      <c r="AJ744" s="122" t="n">
        <v>52.26</v>
      </c>
      <c r="AK744" s="122" t="n">
        <v>46.22</v>
      </c>
      <c r="AL744" s="123" t="n">
        <v>58.39</v>
      </c>
      <c r="AM744" s="123" t="n">
        <v>58.05</v>
      </c>
      <c r="AN744" s="123" t="n">
        <v>54.84</v>
      </c>
      <c r="BO744" s="130" t="n">
        <v>0.88</v>
      </c>
      <c r="BP744" s="117" t="n">
        <v>-96.6666666666666</v>
      </c>
      <c r="BR744" s="131" t="n">
        <v>3.69999999999994</v>
      </c>
      <c r="BS744" s="132" t="n">
        <v>20.7999999995755</v>
      </c>
    </row>
    <row r="745" customFormat="false" ht="15" hidden="false" customHeight="false" outlineLevel="0" collapsed="false">
      <c r="E745" s="117" t="n">
        <v>106.4375</v>
      </c>
      <c r="F745" s="117" t="n">
        <v>189</v>
      </c>
      <c r="I745" s="0"/>
      <c r="J745" s="118" t="n">
        <v>3.70499999999994</v>
      </c>
      <c r="K745" s="119" t="n">
        <v>-9.60000000004555</v>
      </c>
      <c r="Q745" s="136" t="n">
        <v>83.6</v>
      </c>
      <c r="R745" s="122" t="n">
        <v>60.2</v>
      </c>
      <c r="S745" s="122" t="n">
        <v>75.8</v>
      </c>
      <c r="T745" s="122" t="n">
        <v>94</v>
      </c>
      <c r="U745" s="136" t="n">
        <v>75.8</v>
      </c>
      <c r="V745" s="119" t="n">
        <v>84.1</v>
      </c>
      <c r="W745" s="119" t="n">
        <v>77.07045</v>
      </c>
      <c r="AH745" s="123" t="n">
        <v>83.3</v>
      </c>
      <c r="AI745" s="122" t="n">
        <v>50.92</v>
      </c>
      <c r="AJ745" s="122" t="n">
        <v>50.92</v>
      </c>
      <c r="AK745" s="122" t="n">
        <v>44.19</v>
      </c>
      <c r="AL745" s="123" t="n">
        <v>58.33</v>
      </c>
      <c r="AM745" s="123" t="n">
        <v>57.97</v>
      </c>
      <c r="AN745" s="123" t="n">
        <v>54.7</v>
      </c>
      <c r="BO745" s="130" t="n">
        <v>0.882</v>
      </c>
      <c r="BP745" s="117" t="n">
        <v>-79.3333333333333</v>
      </c>
      <c r="BR745" s="131" t="n">
        <v>3.70499999999994</v>
      </c>
      <c r="BS745" s="132" t="n">
        <v>-9.60000000004555</v>
      </c>
    </row>
    <row r="746" customFormat="false" ht="15" hidden="false" customHeight="false" outlineLevel="0" collapsed="false">
      <c r="E746" s="117" t="n">
        <v>106.541666666667</v>
      </c>
      <c r="F746" s="117" t="n">
        <v>188</v>
      </c>
      <c r="I746" s="0"/>
      <c r="J746" s="118" t="n">
        <v>3.70999999999994</v>
      </c>
      <c r="K746" s="119" t="n">
        <v>1.86666666640896</v>
      </c>
      <c r="Q746" s="136" t="n">
        <v>83.7</v>
      </c>
      <c r="R746" s="122" t="n">
        <v>58.7</v>
      </c>
      <c r="S746" s="122" t="n">
        <v>74.3</v>
      </c>
      <c r="T746" s="122" t="n">
        <v>90.9</v>
      </c>
      <c r="U746" s="136" t="n">
        <v>74.3</v>
      </c>
      <c r="V746" s="119" t="n">
        <v>84.2</v>
      </c>
      <c r="W746" s="119" t="n">
        <v>74.7774</v>
      </c>
      <c r="AH746" s="123" t="n">
        <v>83.4</v>
      </c>
      <c r="AI746" s="122" t="n">
        <v>50.25</v>
      </c>
      <c r="AJ746" s="122" t="n">
        <v>50.25</v>
      </c>
      <c r="AK746" s="122" t="n">
        <v>43.15</v>
      </c>
      <c r="AL746" s="123" t="n">
        <v>58.28</v>
      </c>
      <c r="AM746" s="123" t="n">
        <v>57.91</v>
      </c>
      <c r="AN746" s="123" t="n">
        <v>54.6</v>
      </c>
      <c r="BO746" s="130" t="n">
        <v>0.884</v>
      </c>
      <c r="BP746" s="117" t="n">
        <v>-82.6666666666666</v>
      </c>
      <c r="BR746" s="131" t="n">
        <v>3.70999999999994</v>
      </c>
      <c r="BS746" s="132" t="n">
        <v>1.86666666640896</v>
      </c>
    </row>
    <row r="747" customFormat="false" ht="15" hidden="false" customHeight="false" outlineLevel="0" collapsed="false">
      <c r="E747" s="117" t="n">
        <v>106.645833333333</v>
      </c>
      <c r="F747" s="117" t="n">
        <v>188</v>
      </c>
      <c r="I747" s="0"/>
      <c r="J747" s="118" t="n">
        <v>3.71499999999994</v>
      </c>
      <c r="K747" s="119" t="n">
        <v>-11.1999999998629</v>
      </c>
      <c r="Q747" s="136" t="n">
        <v>83.8</v>
      </c>
      <c r="R747" s="122" t="n">
        <v>57.8</v>
      </c>
      <c r="S747" s="122" t="n">
        <v>72.3</v>
      </c>
      <c r="T747" s="122" t="n">
        <v>87.8</v>
      </c>
      <c r="U747" s="136" t="n">
        <v>72.3</v>
      </c>
      <c r="V747" s="119" t="n">
        <v>84.3</v>
      </c>
      <c r="W747" s="119" t="n">
        <v>72.78935</v>
      </c>
      <c r="AH747" s="123" t="n">
        <v>83.5</v>
      </c>
      <c r="AI747" s="122" t="n">
        <v>50.38</v>
      </c>
      <c r="AJ747" s="122" t="n">
        <v>50.38</v>
      </c>
      <c r="AK747" s="122" t="n">
        <v>43.33</v>
      </c>
      <c r="AL747" s="123" t="n">
        <v>58.23</v>
      </c>
      <c r="AM747" s="123" t="n">
        <v>57.87</v>
      </c>
      <c r="AN747" s="123" t="n">
        <v>54.53</v>
      </c>
      <c r="BO747" s="130" t="n">
        <v>0.886</v>
      </c>
      <c r="BP747" s="117" t="n">
        <v>-82.6666666666666</v>
      </c>
      <c r="BR747" s="131" t="n">
        <v>3.71499999999994</v>
      </c>
      <c r="BS747" s="132" t="n">
        <v>-11.1999999998629</v>
      </c>
    </row>
    <row r="748" customFormat="false" ht="15" hidden="false" customHeight="false" outlineLevel="0" collapsed="false">
      <c r="E748" s="117" t="n">
        <v>106.75</v>
      </c>
      <c r="F748" s="117" t="n">
        <v>187.467</v>
      </c>
      <c r="I748" s="0"/>
      <c r="J748" s="118" t="n">
        <v>3.71999999999994</v>
      </c>
      <c r="K748" s="119" t="n">
        <v>-19.9999999999544</v>
      </c>
      <c r="Q748" s="136" t="n">
        <v>83.9</v>
      </c>
      <c r="R748" s="122" t="n">
        <v>56.9</v>
      </c>
      <c r="S748" s="122" t="n">
        <v>70.1</v>
      </c>
      <c r="T748" s="122" t="n">
        <v>84.7</v>
      </c>
      <c r="U748" s="136" t="n">
        <v>70.1</v>
      </c>
      <c r="V748" s="119" t="n">
        <v>84.4</v>
      </c>
      <c r="W748" s="119" t="n">
        <v>70.80145</v>
      </c>
      <c r="AH748" s="123" t="n">
        <v>83.6</v>
      </c>
      <c r="AI748" s="122" t="n">
        <v>51.3</v>
      </c>
      <c r="AJ748" s="122" t="n">
        <v>51.3</v>
      </c>
      <c r="AK748" s="122" t="n">
        <v>44.67</v>
      </c>
      <c r="AL748" s="123" t="n">
        <v>58.18</v>
      </c>
      <c r="AM748" s="123" t="n">
        <v>57.86</v>
      </c>
      <c r="AN748" s="123" t="n">
        <v>54.49</v>
      </c>
      <c r="BO748" s="130" t="n">
        <v>0.888</v>
      </c>
      <c r="BP748" s="117" t="n">
        <v>-81.3333333333333</v>
      </c>
      <c r="BR748" s="131" t="n">
        <v>3.71999999999994</v>
      </c>
      <c r="BS748" s="132" t="n">
        <v>-19.9999999999544</v>
      </c>
    </row>
    <row r="749" customFormat="false" ht="15" hidden="false" customHeight="false" outlineLevel="0" collapsed="false">
      <c r="E749" s="117" t="n">
        <v>106.854166666667</v>
      </c>
      <c r="F749" s="117" t="n">
        <v>186.2</v>
      </c>
      <c r="I749" s="0"/>
      <c r="J749" s="118" t="n">
        <v>3.72499999999994</v>
      </c>
      <c r="K749" s="119" t="n">
        <v>-10.4000000002139</v>
      </c>
      <c r="Q749" s="136" t="n">
        <v>84</v>
      </c>
      <c r="R749" s="122" t="n">
        <v>57.2</v>
      </c>
      <c r="S749" s="122" t="n">
        <v>75.6</v>
      </c>
      <c r="T749" s="122" t="n">
        <v>94</v>
      </c>
      <c r="U749" s="136" t="n">
        <v>75.6</v>
      </c>
      <c r="V749" s="119" t="n">
        <v>84.5</v>
      </c>
      <c r="W749" s="119" t="n">
        <v>75.59895</v>
      </c>
      <c r="AH749" s="123" t="n">
        <v>83.7</v>
      </c>
      <c r="AI749" s="122" t="n">
        <v>52.79</v>
      </c>
      <c r="AJ749" s="122" t="n">
        <v>52.79</v>
      </c>
      <c r="AK749" s="122" t="n">
        <v>46.87</v>
      </c>
      <c r="AL749" s="123" t="n">
        <v>58.13</v>
      </c>
      <c r="AM749" s="123" t="n">
        <v>57.85</v>
      </c>
      <c r="AN749" s="123" t="n">
        <v>54.47</v>
      </c>
      <c r="BO749" s="130" t="n">
        <v>0.89</v>
      </c>
      <c r="BP749" s="117" t="n">
        <v>-77.3333333333333</v>
      </c>
      <c r="BR749" s="131" t="n">
        <v>3.72499999999994</v>
      </c>
      <c r="BS749" s="132" t="n">
        <v>-10.4000000002139</v>
      </c>
    </row>
    <row r="750" customFormat="false" ht="15" hidden="false" customHeight="false" outlineLevel="0" collapsed="false">
      <c r="E750" s="117" t="n">
        <v>106.958333333333</v>
      </c>
      <c r="F750" s="117" t="n">
        <v>184.933</v>
      </c>
      <c r="I750" s="0"/>
      <c r="J750" s="118" t="n">
        <v>3.72999999999994</v>
      </c>
      <c r="K750" s="119" t="n">
        <v>-4.4000000000689</v>
      </c>
      <c r="Q750" s="136" t="n">
        <v>84.1</v>
      </c>
      <c r="R750" s="122" t="n">
        <v>59</v>
      </c>
      <c r="S750" s="122" t="n">
        <v>76.9</v>
      </c>
      <c r="T750" s="122" t="n">
        <v>93.2</v>
      </c>
      <c r="U750" s="136" t="n">
        <v>76.9</v>
      </c>
      <c r="V750" s="119" t="n">
        <v>84.6</v>
      </c>
      <c r="W750" s="119" t="n">
        <v>76.09265</v>
      </c>
      <c r="AH750" s="123" t="n">
        <v>83.8</v>
      </c>
      <c r="AI750" s="122" t="n">
        <v>54.53</v>
      </c>
      <c r="AJ750" s="122" t="n">
        <v>54.53</v>
      </c>
      <c r="AK750" s="122" t="n">
        <v>49.45</v>
      </c>
      <c r="AL750" s="123" t="n">
        <v>58.07</v>
      </c>
      <c r="AM750" s="123" t="n">
        <v>57.84</v>
      </c>
      <c r="AN750" s="123" t="n">
        <v>54.46</v>
      </c>
      <c r="BO750" s="130" t="n">
        <v>0.892</v>
      </c>
      <c r="BP750" s="117" t="n">
        <v>-72.6666666666667</v>
      </c>
      <c r="BR750" s="131" t="n">
        <v>3.72999999999994</v>
      </c>
      <c r="BS750" s="132" t="n">
        <v>-4.4000000000689</v>
      </c>
    </row>
    <row r="751" customFormat="false" ht="15" hidden="false" customHeight="false" outlineLevel="0" collapsed="false">
      <c r="E751" s="117" t="n">
        <v>107.0625</v>
      </c>
      <c r="F751" s="117" t="n">
        <v>184.4</v>
      </c>
      <c r="I751" s="0"/>
      <c r="J751" s="118" t="n">
        <v>3.73499999999994</v>
      </c>
      <c r="K751" s="119" t="n">
        <v>6.79999999978143</v>
      </c>
      <c r="Q751" s="136" t="n">
        <v>84.2</v>
      </c>
      <c r="R751" s="122" t="n">
        <v>60.3</v>
      </c>
      <c r="S751" s="122" t="n">
        <v>77.7</v>
      </c>
      <c r="T751" s="122" t="n">
        <v>92.4</v>
      </c>
      <c r="U751" s="136" t="n">
        <v>77.7</v>
      </c>
      <c r="V751" s="119" t="n">
        <v>84.7</v>
      </c>
      <c r="W751" s="119" t="n">
        <v>76.31625</v>
      </c>
      <c r="AH751" s="123" t="n">
        <v>83.9</v>
      </c>
      <c r="AI751" s="122" t="n">
        <v>56.25</v>
      </c>
      <c r="AJ751" s="122" t="n">
        <v>56.25</v>
      </c>
      <c r="AK751" s="122" t="n">
        <v>51.99</v>
      </c>
      <c r="AL751" s="123" t="n">
        <v>58.01</v>
      </c>
      <c r="AM751" s="123" t="n">
        <v>57.84</v>
      </c>
      <c r="AN751" s="123" t="n">
        <v>54.46</v>
      </c>
      <c r="BO751" s="130" t="n">
        <v>0.894</v>
      </c>
      <c r="BP751" s="117" t="n">
        <v>-78.6666666666667</v>
      </c>
      <c r="BR751" s="131" t="n">
        <v>3.73499999999994</v>
      </c>
      <c r="BS751" s="132" t="n">
        <v>6.79999999978143</v>
      </c>
    </row>
    <row r="752" customFormat="false" ht="15" hidden="false" customHeight="false" outlineLevel="0" collapsed="false">
      <c r="E752" s="117" t="n">
        <v>107.166666666667</v>
      </c>
      <c r="F752" s="117" t="n">
        <v>184.4</v>
      </c>
      <c r="I752" s="0"/>
      <c r="J752" s="118" t="n">
        <v>3.73999999999994</v>
      </c>
      <c r="K752" s="119" t="n">
        <v>6.00000000016134</v>
      </c>
      <c r="Q752" s="136" t="n">
        <v>84.3</v>
      </c>
      <c r="R752" s="122" t="n">
        <v>61.2</v>
      </c>
      <c r="S752" s="122" t="n">
        <v>78.3</v>
      </c>
      <c r="T752" s="122" t="n">
        <v>91.6</v>
      </c>
      <c r="U752" s="136" t="n">
        <v>78.3</v>
      </c>
      <c r="V752" s="119" t="n">
        <v>84.8</v>
      </c>
      <c r="W752" s="119" t="n">
        <v>76.3969</v>
      </c>
      <c r="AH752" s="123" t="n">
        <v>84</v>
      </c>
      <c r="AI752" s="122" t="n">
        <v>57.75</v>
      </c>
      <c r="AJ752" s="122" t="n">
        <v>57.75</v>
      </c>
      <c r="AK752" s="122" t="n">
        <v>54.21</v>
      </c>
      <c r="AL752" s="123" t="n">
        <v>57.95</v>
      </c>
      <c r="AM752" s="123" t="n">
        <v>57.85</v>
      </c>
      <c r="AN752" s="123" t="n">
        <v>54.46</v>
      </c>
      <c r="BO752" s="130" t="n">
        <v>0.896</v>
      </c>
      <c r="BP752" s="117" t="n">
        <v>-78</v>
      </c>
      <c r="BR752" s="131" t="n">
        <v>3.73999999999994</v>
      </c>
      <c r="BS752" s="132" t="n">
        <v>6.00000000016134</v>
      </c>
    </row>
    <row r="753" customFormat="false" ht="15" hidden="false" customHeight="false" outlineLevel="0" collapsed="false">
      <c r="E753" s="117" t="n">
        <v>107.270833333333</v>
      </c>
      <c r="F753" s="117" t="n">
        <v>184.4</v>
      </c>
      <c r="I753" s="0"/>
      <c r="J753" s="118" t="n">
        <v>3.74499999999994</v>
      </c>
      <c r="K753" s="119" t="n">
        <v>3.99999999998844</v>
      </c>
      <c r="Q753" s="136" t="n">
        <v>84.4</v>
      </c>
      <c r="R753" s="122" t="n">
        <v>57.2</v>
      </c>
      <c r="S753" s="122" t="n">
        <v>75.4</v>
      </c>
      <c r="T753" s="122" t="n">
        <v>90.8</v>
      </c>
      <c r="U753" s="136" t="n">
        <v>75.4</v>
      </c>
      <c r="V753" s="119" t="n">
        <v>84.9</v>
      </c>
      <c r="W753" s="119" t="n">
        <v>73.9893</v>
      </c>
      <c r="AH753" s="123" t="n">
        <v>84.1</v>
      </c>
      <c r="AI753" s="122" t="n">
        <v>58.98</v>
      </c>
      <c r="AJ753" s="122" t="n">
        <v>58.98</v>
      </c>
      <c r="AK753" s="122" t="n">
        <v>56.01</v>
      </c>
      <c r="AL753" s="123" t="n">
        <v>57.88</v>
      </c>
      <c r="AM753" s="123" t="n">
        <v>57.85</v>
      </c>
      <c r="AN753" s="123" t="n">
        <v>54.48</v>
      </c>
      <c r="BO753" s="130" t="n">
        <v>0.898</v>
      </c>
      <c r="BP753" s="117" t="n">
        <v>-73.3333333333333</v>
      </c>
      <c r="BR753" s="131" t="n">
        <v>3.74499999999994</v>
      </c>
      <c r="BS753" s="132" t="n">
        <v>3.99999999998844</v>
      </c>
    </row>
    <row r="754" customFormat="false" ht="15" hidden="false" customHeight="false" outlineLevel="0" collapsed="false">
      <c r="E754" s="117" t="n">
        <v>107.375</v>
      </c>
      <c r="F754" s="117" t="n">
        <v>187.35</v>
      </c>
      <c r="I754" s="0"/>
      <c r="J754" s="118" t="n">
        <v>3.74999999999994</v>
      </c>
      <c r="K754" s="119" t="n">
        <v>3.39999999998842</v>
      </c>
      <c r="Q754" s="136" t="n">
        <v>84.5</v>
      </c>
      <c r="R754" s="122" t="n">
        <v>52.9</v>
      </c>
      <c r="S754" s="122" t="n">
        <v>72.3</v>
      </c>
      <c r="T754" s="122" t="n">
        <v>90</v>
      </c>
      <c r="U754" s="136" t="n">
        <v>72.3</v>
      </c>
      <c r="V754" s="119" t="n">
        <v>85</v>
      </c>
      <c r="W754" s="119" t="n">
        <v>71.45115</v>
      </c>
      <c r="AH754" s="123" t="n">
        <v>84.2</v>
      </c>
      <c r="AI754" s="122" t="n">
        <v>59.95</v>
      </c>
      <c r="AJ754" s="122" t="n">
        <v>59.95</v>
      </c>
      <c r="AK754" s="122" t="n">
        <v>57.43</v>
      </c>
      <c r="AL754" s="123" t="n">
        <v>57.81</v>
      </c>
      <c r="AM754" s="123" t="n">
        <v>57.85</v>
      </c>
      <c r="AN754" s="123" t="n">
        <v>54.5</v>
      </c>
      <c r="BO754" s="130" t="n">
        <v>0.9</v>
      </c>
      <c r="BP754" s="117" t="n">
        <v>-70.6666666666667</v>
      </c>
      <c r="BR754" s="131" t="n">
        <v>3.74999999999994</v>
      </c>
      <c r="BS754" s="132" t="n">
        <v>3.39999999998842</v>
      </c>
    </row>
    <row r="755" customFormat="false" ht="15" hidden="false" customHeight="false" outlineLevel="0" collapsed="false">
      <c r="E755" s="117" t="n">
        <v>107.479166666667</v>
      </c>
      <c r="F755" s="117" t="n">
        <v>189.25</v>
      </c>
      <c r="I755" s="0"/>
      <c r="J755" s="118" t="n">
        <v>3.75499999999994</v>
      </c>
      <c r="K755" s="119" t="n">
        <v>-0.266666666543536</v>
      </c>
      <c r="Q755" s="136" t="n">
        <v>84.6</v>
      </c>
      <c r="R755" s="122"/>
      <c r="S755" s="122"/>
      <c r="T755" s="122"/>
      <c r="U755" s="136" t="n">
        <v>58</v>
      </c>
      <c r="V755" s="119" t="n">
        <v>85.1</v>
      </c>
      <c r="W755" s="119" t="n">
        <v>55</v>
      </c>
      <c r="AH755" s="123" t="n">
        <v>84.3</v>
      </c>
      <c r="AI755" s="122" t="n">
        <v>60.69</v>
      </c>
      <c r="AJ755" s="122" t="n">
        <v>60.69</v>
      </c>
      <c r="AK755" s="122" t="n">
        <v>58.5</v>
      </c>
      <c r="AL755" s="123" t="n">
        <v>57.73</v>
      </c>
      <c r="AM755" s="123" t="n">
        <v>57.85</v>
      </c>
      <c r="AN755" s="123" t="n">
        <v>54.54</v>
      </c>
      <c r="BO755" s="130" t="n">
        <v>0.902</v>
      </c>
      <c r="BP755" s="117" t="n">
        <v>-62.6666666666667</v>
      </c>
      <c r="BR755" s="131" t="n">
        <v>3.75499999999994</v>
      </c>
      <c r="BS755" s="132" t="n">
        <v>-0.266666666543536</v>
      </c>
    </row>
    <row r="756" customFormat="false" ht="15" hidden="false" customHeight="false" outlineLevel="0" collapsed="false">
      <c r="E756" s="117" t="n">
        <v>107.583333333333</v>
      </c>
      <c r="F756" s="117" t="n">
        <v>192.167</v>
      </c>
      <c r="I756" s="0"/>
      <c r="J756" s="118" t="n">
        <v>3.75999999999994</v>
      </c>
      <c r="K756" s="119" t="n">
        <v>-9.33333333362661</v>
      </c>
      <c r="Q756" s="136" t="n">
        <v>84.7</v>
      </c>
      <c r="R756" s="122"/>
      <c r="S756" s="122"/>
      <c r="T756" s="122"/>
      <c r="U756" s="136" t="n">
        <v>55</v>
      </c>
      <c r="V756" s="119" t="n">
        <v>85.2</v>
      </c>
      <c r="W756" s="119" t="n">
        <v>50</v>
      </c>
      <c r="AH756" s="123" t="n">
        <v>84.4</v>
      </c>
      <c r="AI756" s="122" t="n">
        <v>61.15</v>
      </c>
      <c r="AJ756" s="122" t="n">
        <v>61.15</v>
      </c>
      <c r="AK756" s="122" t="n">
        <v>59.17</v>
      </c>
      <c r="AL756" s="123" t="n">
        <v>57.66</v>
      </c>
      <c r="AM756" s="123" t="n">
        <v>57.86</v>
      </c>
      <c r="AN756" s="123" t="n">
        <v>54.58</v>
      </c>
      <c r="BO756" s="130" t="n">
        <v>0.904</v>
      </c>
      <c r="BP756" s="117" t="n">
        <v>-60.6666666666666</v>
      </c>
      <c r="BR756" s="131" t="n">
        <v>3.75999999999994</v>
      </c>
      <c r="BS756" s="132" t="n">
        <v>-9.33333333362661</v>
      </c>
    </row>
    <row r="757" customFormat="false" ht="15" hidden="false" customHeight="false" outlineLevel="0" collapsed="false">
      <c r="E757" s="117" t="n">
        <v>107.6875</v>
      </c>
      <c r="F757" s="117" t="n">
        <v>196</v>
      </c>
      <c r="I757" s="0"/>
      <c r="J757" s="118" t="n">
        <v>3.76499999999994</v>
      </c>
      <c r="K757" s="119" t="n">
        <v>1.59999999998448</v>
      </c>
      <c r="Q757" s="136" t="n">
        <v>84.8</v>
      </c>
      <c r="R757" s="122" t="n">
        <v>49.8</v>
      </c>
      <c r="S757" s="122" t="n">
        <v>59.2</v>
      </c>
      <c r="T757" s="122" t="n">
        <v>59.2</v>
      </c>
      <c r="U757" s="136" t="n">
        <v>59.2</v>
      </c>
      <c r="V757" s="119" t="n">
        <v>85.3</v>
      </c>
      <c r="W757" s="119" t="n">
        <v>59.158</v>
      </c>
      <c r="AH757" s="123" t="n">
        <v>84.5</v>
      </c>
      <c r="AI757" s="122" t="n">
        <v>61.32</v>
      </c>
      <c r="AJ757" s="122" t="n">
        <v>61.32</v>
      </c>
      <c r="AK757" s="122" t="n">
        <v>59.41</v>
      </c>
      <c r="AL757" s="123" t="n">
        <v>57.6</v>
      </c>
      <c r="AM757" s="123" t="n">
        <v>57.85</v>
      </c>
      <c r="AN757" s="123" t="n">
        <v>54.62</v>
      </c>
      <c r="BO757" s="130" t="n">
        <v>0.906</v>
      </c>
      <c r="BP757" s="117" t="n">
        <v>-59.3333333333333</v>
      </c>
      <c r="BR757" s="131" t="n">
        <v>3.76499999999994</v>
      </c>
      <c r="BS757" s="132" t="n">
        <v>1.59999999998448</v>
      </c>
    </row>
    <row r="758" customFormat="false" ht="15" hidden="false" customHeight="false" outlineLevel="0" collapsed="false">
      <c r="E758" s="117" t="n">
        <v>107.791666666667</v>
      </c>
      <c r="F758" s="117" t="n">
        <v>197.95</v>
      </c>
      <c r="I758" s="0"/>
      <c r="J758" s="118" t="n">
        <v>3.76999999999994</v>
      </c>
      <c r="K758" s="119" t="n">
        <v>16.7999999997673</v>
      </c>
      <c r="Q758" s="136" t="n">
        <v>84.9</v>
      </c>
      <c r="R758" s="122" t="n">
        <v>49.9</v>
      </c>
      <c r="S758" s="122" t="n">
        <v>61</v>
      </c>
      <c r="T758" s="122" t="n">
        <v>62.1</v>
      </c>
      <c r="U758" s="136" t="n">
        <v>61</v>
      </c>
      <c r="V758" s="119" t="n">
        <v>85.4</v>
      </c>
      <c r="W758" s="119" t="n">
        <v>62.44772</v>
      </c>
      <c r="AH758" s="123" t="n">
        <v>84.6</v>
      </c>
      <c r="AI758" s="122" t="n">
        <v>61.32</v>
      </c>
      <c r="AJ758" s="122" t="n">
        <v>61.32</v>
      </c>
      <c r="AK758" s="122" t="n">
        <v>59.4</v>
      </c>
      <c r="AL758" s="123" t="n">
        <v>57.54</v>
      </c>
      <c r="AM758" s="123" t="n">
        <v>57.85</v>
      </c>
      <c r="AN758" s="123" t="n">
        <v>54.68</v>
      </c>
      <c r="BO758" s="130" t="n">
        <v>0.908</v>
      </c>
      <c r="BP758" s="117" t="n">
        <v>-50.6666666666667</v>
      </c>
      <c r="BR758" s="131" t="n">
        <v>3.76999999999994</v>
      </c>
      <c r="BS758" s="132" t="n">
        <v>16.7999999997673</v>
      </c>
    </row>
    <row r="759" customFormat="false" ht="15" hidden="false" customHeight="false" outlineLevel="0" collapsed="false">
      <c r="E759" s="117" t="n">
        <v>107.895833333333</v>
      </c>
      <c r="F759" s="117" t="n">
        <v>198</v>
      </c>
      <c r="I759" s="0"/>
      <c r="J759" s="118" t="n">
        <v>3.77499999999994</v>
      </c>
      <c r="K759" s="119" t="n">
        <v>12.7999999999068</v>
      </c>
      <c r="Q759" s="136" t="n">
        <v>85</v>
      </c>
      <c r="R759" s="122" t="n">
        <v>50</v>
      </c>
      <c r="S759" s="122" t="n">
        <v>62</v>
      </c>
      <c r="T759" s="122" t="n">
        <v>68.6</v>
      </c>
      <c r="U759" s="136" t="n">
        <v>62</v>
      </c>
      <c r="V759" s="119" t="n">
        <v>85.5</v>
      </c>
      <c r="W759" s="119" t="n">
        <v>65.53485</v>
      </c>
      <c r="AH759" s="123" t="n">
        <v>84.7</v>
      </c>
      <c r="AI759" s="122" t="n">
        <v>61.38</v>
      </c>
      <c r="AJ759" s="122" t="n">
        <v>61.38</v>
      </c>
      <c r="AK759" s="122" t="n">
        <v>59.5</v>
      </c>
      <c r="AL759" s="123" t="n">
        <v>57.48</v>
      </c>
      <c r="AM759" s="123" t="n">
        <v>57.83</v>
      </c>
      <c r="AN759" s="123" t="n">
        <v>54.73</v>
      </c>
      <c r="BO759" s="130" t="n">
        <v>0.91</v>
      </c>
      <c r="BP759" s="117" t="n">
        <v>-50.6666666666667</v>
      </c>
      <c r="BR759" s="131" t="n">
        <v>3.77499999999994</v>
      </c>
      <c r="BS759" s="132" t="n">
        <v>12.7999999999068</v>
      </c>
    </row>
    <row r="760" customFormat="false" ht="15" hidden="false" customHeight="false" outlineLevel="0" collapsed="false">
      <c r="E760" s="117" t="n">
        <v>108</v>
      </c>
      <c r="F760" s="117" t="n">
        <v>198</v>
      </c>
      <c r="I760" s="0"/>
      <c r="J760" s="118" t="n">
        <v>3.77999999999994</v>
      </c>
      <c r="K760" s="119" t="n">
        <v>15.4000000002215</v>
      </c>
      <c r="Q760" s="136" t="n">
        <v>85.1</v>
      </c>
      <c r="R760" s="122" t="n">
        <v>50.1</v>
      </c>
      <c r="S760" s="122" t="n">
        <v>62.8</v>
      </c>
      <c r="T760" s="122" t="n">
        <v>75.1</v>
      </c>
      <c r="U760" s="136" t="n">
        <v>62.8</v>
      </c>
      <c r="V760" s="119" t="n">
        <v>85.6</v>
      </c>
      <c r="W760" s="119" t="n">
        <v>68.72325</v>
      </c>
      <c r="AH760" s="123" t="n">
        <v>84.8</v>
      </c>
      <c r="AI760" s="122" t="n">
        <v>61.81</v>
      </c>
      <c r="AJ760" s="122" t="n">
        <v>61.81</v>
      </c>
      <c r="AK760" s="122" t="n">
        <v>60.17</v>
      </c>
      <c r="AL760" s="123" t="n">
        <v>57.42</v>
      </c>
      <c r="AM760" s="123" t="n">
        <v>57.8</v>
      </c>
      <c r="AN760" s="123" t="n">
        <v>54.77</v>
      </c>
      <c r="BO760" s="130" t="n">
        <v>0.912</v>
      </c>
      <c r="BP760" s="117" t="n">
        <v>-57.3333333333333</v>
      </c>
      <c r="BR760" s="131" t="n">
        <v>3.77999999999994</v>
      </c>
      <c r="BS760" s="132" t="n">
        <v>15.4000000002215</v>
      </c>
    </row>
    <row r="761" customFormat="false" ht="15" hidden="false" customHeight="false" outlineLevel="0" collapsed="false">
      <c r="E761" s="117" t="n">
        <v>108.104166666667</v>
      </c>
      <c r="F761" s="117" t="n">
        <v>198</v>
      </c>
      <c r="I761" s="0"/>
      <c r="J761" s="118" t="n">
        <v>3.78499999999994</v>
      </c>
      <c r="K761" s="119" t="n">
        <v>-7.19999999967257</v>
      </c>
      <c r="Q761" s="136" t="n">
        <v>85.2</v>
      </c>
      <c r="R761" s="122" t="n">
        <v>50.2</v>
      </c>
      <c r="S761" s="122" t="n">
        <v>60.8</v>
      </c>
      <c r="T761" s="122" t="n">
        <v>64.9</v>
      </c>
      <c r="U761" s="136" t="n">
        <v>60.8</v>
      </c>
      <c r="V761" s="119" t="n">
        <v>85.7</v>
      </c>
      <c r="W761" s="119" t="n">
        <v>63.5721</v>
      </c>
      <c r="AH761" s="123" t="n">
        <v>84.9</v>
      </c>
      <c r="AI761" s="122" t="n">
        <v>62.7</v>
      </c>
      <c r="AJ761" s="122" t="n">
        <v>62.7</v>
      </c>
      <c r="AK761" s="122" t="n">
        <v>61.54</v>
      </c>
      <c r="AL761" s="123" t="n">
        <v>57.35</v>
      </c>
      <c r="AM761" s="123" t="n">
        <v>57.75</v>
      </c>
      <c r="AN761" s="123" t="n">
        <v>54.81</v>
      </c>
      <c r="BO761" s="130" t="n">
        <v>0.914</v>
      </c>
      <c r="BP761" s="117" t="n">
        <v>-53.3333333333334</v>
      </c>
      <c r="BR761" s="131" t="n">
        <v>3.78499999999994</v>
      </c>
      <c r="BS761" s="132" t="n">
        <v>-7.19999999967257</v>
      </c>
    </row>
    <row r="762" customFormat="false" ht="15" hidden="false" customHeight="false" outlineLevel="0" collapsed="false">
      <c r="E762" s="117" t="n">
        <v>108.208333333333</v>
      </c>
      <c r="F762" s="117" t="n">
        <v>196.733</v>
      </c>
      <c r="I762" s="0"/>
      <c r="J762" s="118" t="n">
        <v>3.78999999999994</v>
      </c>
      <c r="K762" s="119" t="n">
        <v>-20.7999999998828</v>
      </c>
      <c r="Q762" s="136" t="n">
        <v>85.3</v>
      </c>
      <c r="R762" s="122"/>
      <c r="S762" s="122"/>
      <c r="T762" s="122"/>
      <c r="U762" s="136" t="n">
        <v>56</v>
      </c>
      <c r="V762" s="119" t="n">
        <v>85.8</v>
      </c>
      <c r="W762" s="119" t="n">
        <v>50</v>
      </c>
      <c r="AH762" s="123" t="n">
        <v>85</v>
      </c>
      <c r="AI762" s="122" t="n">
        <v>63.77</v>
      </c>
      <c r="AJ762" s="122" t="n">
        <v>63.77</v>
      </c>
      <c r="AK762" s="122" t="n">
        <v>63.21</v>
      </c>
      <c r="AL762" s="123" t="n">
        <v>57.28</v>
      </c>
      <c r="AM762" s="123" t="n">
        <v>57.68</v>
      </c>
      <c r="AN762" s="123" t="n">
        <v>54.83</v>
      </c>
      <c r="BO762" s="130" t="n">
        <v>0.916</v>
      </c>
      <c r="BP762" s="117" t="n">
        <v>-55.3333333333333</v>
      </c>
      <c r="BR762" s="131" t="n">
        <v>3.78999999999994</v>
      </c>
      <c r="BS762" s="132" t="n">
        <v>-20.7999999998828</v>
      </c>
    </row>
    <row r="763" customFormat="false" ht="15" hidden="false" customHeight="false" outlineLevel="0" collapsed="false">
      <c r="E763" s="117" t="n">
        <v>108.3125</v>
      </c>
      <c r="F763" s="117" t="n">
        <v>195.567</v>
      </c>
      <c r="I763" s="0"/>
      <c r="J763" s="118" t="n">
        <v>3.79499999999994</v>
      </c>
      <c r="K763" s="119" t="n">
        <v>-19.0400000002912</v>
      </c>
      <c r="Q763" s="136" t="n">
        <v>85.4</v>
      </c>
      <c r="R763" s="122"/>
      <c r="S763" s="122"/>
      <c r="T763" s="122"/>
      <c r="U763" s="136" t="n">
        <v>48</v>
      </c>
      <c r="V763" s="119" t="n">
        <v>85.9</v>
      </c>
      <c r="W763" s="119" t="n">
        <v>46</v>
      </c>
      <c r="AH763" s="123" t="n">
        <v>85.1</v>
      </c>
      <c r="AI763" s="122" t="n">
        <v>64.41</v>
      </c>
      <c r="AJ763" s="122" t="n">
        <v>64.41</v>
      </c>
      <c r="AK763" s="122" t="n">
        <v>64.26</v>
      </c>
      <c r="AL763" s="123" t="n">
        <v>57.19</v>
      </c>
      <c r="AM763" s="123" t="n">
        <v>57.58</v>
      </c>
      <c r="AN763" s="123" t="n">
        <v>54.82</v>
      </c>
      <c r="BO763" s="130" t="n">
        <v>0.918</v>
      </c>
      <c r="BP763" s="117" t="n">
        <v>-76</v>
      </c>
      <c r="BR763" s="131" t="n">
        <v>3.79499999999994</v>
      </c>
      <c r="BS763" s="132" t="n">
        <v>-19.0400000002912</v>
      </c>
    </row>
    <row r="764" customFormat="false" ht="15" hidden="false" customHeight="false" outlineLevel="0" collapsed="false">
      <c r="E764" s="117" t="n">
        <v>108.416666666667</v>
      </c>
      <c r="F764" s="117" t="n">
        <v>193.667</v>
      </c>
      <c r="I764" s="0"/>
      <c r="J764" s="118" t="n">
        <v>3.79999999999994</v>
      </c>
      <c r="K764" s="119" t="n">
        <v>0.999999999988255</v>
      </c>
      <c r="Q764" s="136" t="n">
        <v>85.5</v>
      </c>
      <c r="R764" s="122"/>
      <c r="S764" s="122"/>
      <c r="T764" s="122"/>
      <c r="U764" s="136" t="n">
        <v>56</v>
      </c>
      <c r="V764" s="119" t="n">
        <v>86</v>
      </c>
      <c r="W764" s="119" t="n">
        <v>48</v>
      </c>
      <c r="AH764" s="123" t="n">
        <v>85.2</v>
      </c>
      <c r="AI764" s="122" t="n">
        <v>63.96</v>
      </c>
      <c r="AJ764" s="122" t="n">
        <v>63.96</v>
      </c>
      <c r="AK764" s="122" t="n">
        <v>63.7</v>
      </c>
      <c r="AL764" s="123" t="n">
        <v>57.08</v>
      </c>
      <c r="AM764" s="123" t="n">
        <v>57.44</v>
      </c>
      <c r="AN764" s="123" t="n">
        <v>54.77</v>
      </c>
      <c r="BO764" s="130" t="n">
        <v>0.92</v>
      </c>
      <c r="BP764" s="117" t="n">
        <v>-85.3333333333333</v>
      </c>
      <c r="BR764" s="131" t="n">
        <v>3.79999999999994</v>
      </c>
      <c r="BS764" s="132" t="n">
        <v>0.999999999988255</v>
      </c>
    </row>
    <row r="765" customFormat="false" ht="15" hidden="false" customHeight="false" outlineLevel="0" collapsed="false">
      <c r="E765" s="117" t="n">
        <v>108.520833333333</v>
      </c>
      <c r="F765" s="117" t="n">
        <v>191.45</v>
      </c>
      <c r="I765" s="0"/>
      <c r="J765" s="118" t="n">
        <v>3.80499999999994</v>
      </c>
      <c r="K765" s="119" t="n">
        <v>-2.8799999998683</v>
      </c>
      <c r="Q765" s="136" t="n">
        <v>85.6</v>
      </c>
      <c r="R765" s="122" t="n">
        <v>47.4</v>
      </c>
      <c r="S765" s="122" t="n">
        <v>59.1</v>
      </c>
      <c r="T765" s="122" t="n">
        <v>74.6</v>
      </c>
      <c r="U765" s="136" t="n">
        <v>59.1</v>
      </c>
      <c r="V765" s="119" t="n">
        <v>86.1</v>
      </c>
      <c r="W765" s="119" t="n">
        <v>60.9866</v>
      </c>
      <c r="AH765" s="123" t="n">
        <v>85.3</v>
      </c>
      <c r="AI765" s="122" t="n">
        <v>62.11</v>
      </c>
      <c r="AJ765" s="122" t="n">
        <v>62.11</v>
      </c>
      <c r="AK765" s="122" t="n">
        <v>61.07</v>
      </c>
      <c r="AL765" s="123" t="n">
        <v>56.93</v>
      </c>
      <c r="AM765" s="123" t="n">
        <v>57.27</v>
      </c>
      <c r="AN765" s="123" t="n">
        <v>54.68</v>
      </c>
      <c r="BO765" s="130" t="n">
        <v>0.922</v>
      </c>
      <c r="BP765" s="117" t="n">
        <v>-88</v>
      </c>
      <c r="BR765" s="131" t="n">
        <v>3.80499999999994</v>
      </c>
      <c r="BS765" s="132" t="n">
        <v>-2.8799999998683</v>
      </c>
    </row>
    <row r="766" customFormat="false" ht="15" hidden="false" customHeight="false" outlineLevel="0" collapsed="false">
      <c r="E766" s="117" t="n">
        <v>108.625</v>
      </c>
      <c r="F766" s="117" t="n">
        <v>188.6</v>
      </c>
      <c r="I766" s="0"/>
      <c r="J766" s="118" t="n">
        <v>3.80999999999994</v>
      </c>
      <c r="K766" s="119" t="n">
        <v>-8.00000000004715</v>
      </c>
      <c r="Q766" s="136" t="n">
        <v>85.7</v>
      </c>
      <c r="R766" s="122" t="n">
        <v>46.7</v>
      </c>
      <c r="S766" s="122" t="n">
        <v>58.7</v>
      </c>
      <c r="T766" s="122" t="n">
        <v>74.5</v>
      </c>
      <c r="U766" s="136" t="n">
        <v>58.7</v>
      </c>
      <c r="V766" s="119" t="n">
        <v>86.2</v>
      </c>
      <c r="W766" s="119" t="n">
        <v>60.61105</v>
      </c>
      <c r="AH766" s="123" t="n">
        <v>85.4</v>
      </c>
      <c r="AI766" s="122" t="n">
        <v>59.2</v>
      </c>
      <c r="AJ766" s="122" t="n">
        <v>59.2</v>
      </c>
      <c r="AK766" s="122" t="n">
        <v>56.87</v>
      </c>
      <c r="AL766" s="123" t="n">
        <v>56.74</v>
      </c>
      <c r="AM766" s="123" t="n">
        <v>57.05</v>
      </c>
      <c r="AN766" s="123" t="n">
        <v>54.55</v>
      </c>
      <c r="BO766" s="130" t="n">
        <v>0.924</v>
      </c>
      <c r="BP766" s="117" t="n">
        <v>-80</v>
      </c>
      <c r="BR766" s="131" t="n">
        <v>3.80999999999994</v>
      </c>
      <c r="BS766" s="132" t="n">
        <v>-8.00000000004715</v>
      </c>
    </row>
    <row r="767" customFormat="false" ht="15" hidden="false" customHeight="false" outlineLevel="0" collapsed="false">
      <c r="E767" s="117" t="n">
        <v>108.729166666667</v>
      </c>
      <c r="F767" s="117" t="n">
        <v>185.75</v>
      </c>
      <c r="I767" s="0"/>
      <c r="J767" s="118" t="n">
        <v>3.81499999999994</v>
      </c>
      <c r="K767" s="119" t="n">
        <v>-11.6799999999339</v>
      </c>
      <c r="Q767" s="136" t="n">
        <v>85.8</v>
      </c>
      <c r="R767" s="122" t="n">
        <v>46</v>
      </c>
      <c r="S767" s="122" t="n">
        <v>58.3</v>
      </c>
      <c r="T767" s="122" t="n">
        <v>74.4</v>
      </c>
      <c r="U767" s="136" t="n">
        <v>58.3</v>
      </c>
      <c r="V767" s="119" t="n">
        <v>86.3</v>
      </c>
      <c r="W767" s="119" t="n">
        <v>60.23545</v>
      </c>
      <c r="AH767" s="123" t="n">
        <v>85.5</v>
      </c>
      <c r="AI767" s="122" t="n">
        <v>56.07</v>
      </c>
      <c r="AJ767" s="122" t="n">
        <v>56.07</v>
      </c>
      <c r="AK767" s="122" t="n">
        <v>52.38</v>
      </c>
      <c r="AL767" s="123" t="n">
        <v>56.51</v>
      </c>
      <c r="AM767" s="123" t="n">
        <v>56.78</v>
      </c>
      <c r="AN767" s="123" t="n">
        <v>54.35</v>
      </c>
      <c r="BO767" s="130" t="n">
        <v>0.926</v>
      </c>
      <c r="BP767" s="117" t="n">
        <v>-76.6666666666667</v>
      </c>
      <c r="BR767" s="131" t="n">
        <v>3.81499999999994</v>
      </c>
      <c r="BS767" s="132" t="n">
        <v>-11.6799999999339</v>
      </c>
    </row>
    <row r="768" customFormat="false" ht="15" hidden="false" customHeight="false" outlineLevel="0" collapsed="false">
      <c r="E768" s="117" t="n">
        <v>108.833333333333</v>
      </c>
      <c r="F768" s="117" t="n">
        <v>184.167</v>
      </c>
      <c r="I768" s="0"/>
      <c r="J768" s="118" t="n">
        <v>3.81999999999994</v>
      </c>
      <c r="K768" s="119" t="n">
        <v>-9.60000000004726</v>
      </c>
      <c r="Q768" s="136" t="n">
        <v>85.9</v>
      </c>
      <c r="R768" s="122" t="n">
        <v>41.9</v>
      </c>
      <c r="S768" s="122" t="n">
        <v>52.2</v>
      </c>
      <c r="T768" s="122" t="n">
        <v>65.9</v>
      </c>
      <c r="U768" s="136" t="n">
        <v>52.2</v>
      </c>
      <c r="V768" s="119" t="n">
        <v>86.4</v>
      </c>
      <c r="W768" s="119" t="n">
        <v>53.9002</v>
      </c>
      <c r="AH768" s="123" t="n">
        <v>85.6</v>
      </c>
      <c r="AI768" s="122" t="n">
        <v>53.68</v>
      </c>
      <c r="AJ768" s="122" t="n">
        <v>53.68</v>
      </c>
      <c r="AK768" s="122" t="n">
        <v>49.04</v>
      </c>
      <c r="AL768" s="123" t="n">
        <v>56.24</v>
      </c>
      <c r="AM768" s="123" t="n">
        <v>56.47</v>
      </c>
      <c r="AN768" s="123" t="n">
        <v>54.11</v>
      </c>
      <c r="BO768" s="130" t="n">
        <v>0.928</v>
      </c>
      <c r="BP768" s="117" t="n">
        <v>-68.6666666666667</v>
      </c>
      <c r="BR768" s="131" t="n">
        <v>3.81999999999994</v>
      </c>
      <c r="BS768" s="132" t="n">
        <v>-9.60000000004726</v>
      </c>
    </row>
    <row r="769" customFormat="false" ht="15" hidden="false" customHeight="false" outlineLevel="0" collapsed="false">
      <c r="E769" s="117" t="n">
        <v>108.9375</v>
      </c>
      <c r="F769" s="117" t="n">
        <v>181</v>
      </c>
      <c r="I769" s="0"/>
      <c r="J769" s="118" t="n">
        <v>3.82499999999994</v>
      </c>
      <c r="K769" s="119" t="n">
        <v>-14.0000000001657</v>
      </c>
      <c r="Q769" s="136" t="n">
        <v>86</v>
      </c>
      <c r="R769" s="122" t="n">
        <v>45.2</v>
      </c>
      <c r="S769" s="122" t="n">
        <v>58.5</v>
      </c>
      <c r="T769" s="122" t="n">
        <v>75.7</v>
      </c>
      <c r="U769" s="136" t="n">
        <v>58.5</v>
      </c>
      <c r="V769" s="119" t="n">
        <v>86.5</v>
      </c>
      <c r="W769" s="119" t="n">
        <v>60.47255</v>
      </c>
      <c r="AH769" s="123" t="n">
        <v>85.7</v>
      </c>
      <c r="AI769" s="122" t="n">
        <v>52.53</v>
      </c>
      <c r="AJ769" s="122" t="n">
        <v>52.53</v>
      </c>
      <c r="AK769" s="122" t="n">
        <v>47.57</v>
      </c>
      <c r="AL769" s="123" t="n">
        <v>55.92</v>
      </c>
      <c r="AM769" s="123" t="n">
        <v>56.11</v>
      </c>
      <c r="AN769" s="123" t="n">
        <v>53.81</v>
      </c>
      <c r="BO769" s="130" t="n">
        <v>0.93</v>
      </c>
      <c r="BP769" s="117" t="n">
        <v>-58</v>
      </c>
      <c r="BR769" s="131" t="n">
        <v>3.82499999999994</v>
      </c>
      <c r="BS769" s="132" t="n">
        <v>-14.0000000001657</v>
      </c>
    </row>
    <row r="770" customFormat="false" ht="15" hidden="false" customHeight="false" outlineLevel="0" collapsed="false">
      <c r="E770" s="117" t="n">
        <v>109.041666666667</v>
      </c>
      <c r="F770" s="117" t="n">
        <v>179.1</v>
      </c>
      <c r="I770" s="0"/>
      <c r="J770" s="118" t="n">
        <v>3.82999999999994</v>
      </c>
      <c r="K770" s="119" t="n">
        <v>-3.04000000007608</v>
      </c>
      <c r="Q770" s="136" t="n">
        <v>86.1</v>
      </c>
      <c r="R770" s="122" t="n">
        <v>47.6</v>
      </c>
      <c r="S770" s="122" t="n">
        <v>62.1</v>
      </c>
      <c r="T770" s="122" t="n">
        <v>81.1</v>
      </c>
      <c r="U770" s="136" t="n">
        <v>62.1</v>
      </c>
      <c r="V770" s="119" t="n">
        <v>86.6</v>
      </c>
      <c r="W770" s="119" t="n">
        <v>64.34005</v>
      </c>
      <c r="AH770" s="123" t="n">
        <v>85.8</v>
      </c>
      <c r="AI770" s="122" t="n">
        <v>52.35</v>
      </c>
      <c r="AJ770" s="122" t="n">
        <v>52.35</v>
      </c>
      <c r="AK770" s="122" t="n">
        <v>47.61</v>
      </c>
      <c r="AL770" s="123" t="n">
        <v>55.57</v>
      </c>
      <c r="AM770" s="123" t="n">
        <v>55.71</v>
      </c>
      <c r="AN770" s="123" t="n">
        <v>53.46</v>
      </c>
      <c r="BO770" s="130" t="n">
        <v>0.932</v>
      </c>
      <c r="BP770" s="117" t="n">
        <v>-56</v>
      </c>
      <c r="BR770" s="131" t="n">
        <v>3.82999999999994</v>
      </c>
      <c r="BS770" s="132" t="n">
        <v>-3.04000000007608</v>
      </c>
    </row>
    <row r="771" customFormat="false" ht="15" hidden="false" customHeight="false" outlineLevel="0" collapsed="false">
      <c r="E771" s="117" t="n">
        <v>109.145833333333</v>
      </c>
      <c r="F771" s="117" t="n">
        <v>177.2</v>
      </c>
      <c r="I771" s="0"/>
      <c r="J771" s="118" t="n">
        <v>3.83499999999994</v>
      </c>
      <c r="K771" s="119" t="n">
        <v>-0.799999999952235</v>
      </c>
      <c r="Q771" s="136" t="n">
        <v>86.2</v>
      </c>
      <c r="R771" s="122" t="n">
        <v>44.4</v>
      </c>
      <c r="S771" s="122" t="n">
        <v>58.4</v>
      </c>
      <c r="T771" s="122" t="n">
        <v>76.3</v>
      </c>
      <c r="U771" s="136" t="n">
        <v>58.4</v>
      </c>
      <c r="V771" s="119" t="n">
        <v>86.7</v>
      </c>
      <c r="W771" s="119" t="n">
        <v>60.36355</v>
      </c>
      <c r="AH771" s="123" t="n">
        <v>85.9</v>
      </c>
      <c r="AI771" s="122" t="n">
        <v>52.5</v>
      </c>
      <c r="AJ771" s="122" t="n">
        <v>52.5</v>
      </c>
      <c r="AK771" s="122" t="n">
        <v>48.17</v>
      </c>
      <c r="AL771" s="123" t="n">
        <v>55.18</v>
      </c>
      <c r="AM771" s="123" t="n">
        <v>55.28</v>
      </c>
      <c r="AN771" s="123" t="n">
        <v>53.08</v>
      </c>
      <c r="BO771" s="130" t="n">
        <v>0.934</v>
      </c>
      <c r="BP771" s="117" t="n">
        <v>-50</v>
      </c>
      <c r="BR771" s="131" t="n">
        <v>3.83499999999994</v>
      </c>
      <c r="BS771" s="132" t="n">
        <v>-0.799999999952235</v>
      </c>
    </row>
    <row r="772" customFormat="false" ht="15" hidden="false" customHeight="false" outlineLevel="0" collapsed="false">
      <c r="E772" s="117" t="n">
        <v>109.25</v>
      </c>
      <c r="F772" s="117" t="n">
        <v>175.35</v>
      </c>
      <c r="I772" s="0"/>
      <c r="J772" s="118" t="n">
        <v>3.83999999999994</v>
      </c>
      <c r="K772" s="119" t="n">
        <v>-17.3999999997008</v>
      </c>
      <c r="Q772" s="136" t="n">
        <v>86.3</v>
      </c>
      <c r="R772" s="122" t="n">
        <v>41.3</v>
      </c>
      <c r="S772" s="122" t="n">
        <v>54.7</v>
      </c>
      <c r="T772" s="122" t="n">
        <v>71.4</v>
      </c>
      <c r="U772" s="136" t="n">
        <v>54.7</v>
      </c>
      <c r="V772" s="119" t="n">
        <v>86.8</v>
      </c>
      <c r="W772" s="119" t="n">
        <v>56.3867</v>
      </c>
      <c r="AH772" s="123" t="n">
        <v>86</v>
      </c>
      <c r="AI772" s="122" t="n">
        <v>52.43</v>
      </c>
      <c r="AJ772" s="122" t="n">
        <v>52.43</v>
      </c>
      <c r="AK772" s="122" t="n">
        <v>48.43</v>
      </c>
      <c r="AL772" s="123" t="n">
        <v>54.77</v>
      </c>
      <c r="AM772" s="123" t="n">
        <v>54.84</v>
      </c>
      <c r="AN772" s="123" t="n">
        <v>52.68</v>
      </c>
      <c r="BO772" s="130" t="n">
        <v>0.936</v>
      </c>
      <c r="BP772" s="117" t="n">
        <v>-52.6666666666666</v>
      </c>
      <c r="BR772" s="131" t="n">
        <v>3.83999999999994</v>
      </c>
      <c r="BS772" s="132" t="n">
        <v>-17.3999999997008</v>
      </c>
    </row>
    <row r="773" customFormat="false" ht="15" hidden="false" customHeight="false" outlineLevel="0" collapsed="false">
      <c r="E773" s="117" t="n">
        <v>109.354166666667</v>
      </c>
      <c r="F773" s="117" t="n">
        <v>174.133</v>
      </c>
      <c r="I773" s="0"/>
      <c r="J773" s="118" t="n">
        <v>3.84499999999994</v>
      </c>
      <c r="K773" s="119" t="n">
        <v>-28.7999999999042</v>
      </c>
      <c r="Q773" s="136" t="n">
        <v>86.4</v>
      </c>
      <c r="R773" s="122" t="n">
        <v>38.2</v>
      </c>
      <c r="S773" s="122" t="n">
        <v>50.9</v>
      </c>
      <c r="T773" s="122" t="n">
        <v>66.6</v>
      </c>
      <c r="U773" s="136" t="n">
        <v>50.9</v>
      </c>
      <c r="V773" s="119" t="n">
        <v>86.9</v>
      </c>
      <c r="W773" s="119" t="n">
        <v>52.41015</v>
      </c>
      <c r="AH773" s="123" t="n">
        <v>86.1</v>
      </c>
      <c r="AI773" s="122" t="n">
        <v>52.04</v>
      </c>
      <c r="AJ773" s="122" t="n">
        <v>52.04</v>
      </c>
      <c r="AK773" s="122" t="n">
        <v>48.24</v>
      </c>
      <c r="AL773" s="123" t="n">
        <v>54.34</v>
      </c>
      <c r="AM773" s="123" t="n">
        <v>54.39</v>
      </c>
      <c r="AN773" s="123" t="n">
        <v>52.25</v>
      </c>
      <c r="BO773" s="130" t="n">
        <v>0.938</v>
      </c>
      <c r="BP773" s="117" t="n">
        <v>-42</v>
      </c>
      <c r="BR773" s="131" t="n">
        <v>3.84499999999994</v>
      </c>
      <c r="BS773" s="132" t="n">
        <v>-28.7999999999042</v>
      </c>
    </row>
    <row r="774" customFormat="false" ht="15" hidden="false" customHeight="false" outlineLevel="0" collapsed="false">
      <c r="E774" s="117" t="n">
        <v>109.458333333333</v>
      </c>
      <c r="F774" s="117" t="n">
        <v>172.233</v>
      </c>
      <c r="I774" s="0"/>
      <c r="J774" s="118" t="n">
        <v>3.84999999999994</v>
      </c>
      <c r="K774" s="119" t="n">
        <v>7.19999999972419</v>
      </c>
      <c r="Q774" s="136" t="n">
        <v>86.5</v>
      </c>
      <c r="R774" s="122" t="n">
        <v>35.1</v>
      </c>
      <c r="S774" s="122" t="n">
        <v>47.2</v>
      </c>
      <c r="T774" s="122" t="n">
        <v>61.8</v>
      </c>
      <c r="U774" s="136" t="n">
        <v>47.2</v>
      </c>
      <c r="V774" s="119" t="n">
        <v>87</v>
      </c>
      <c r="W774" s="119" t="n">
        <v>48.4336</v>
      </c>
      <c r="AH774" s="123" t="n">
        <v>86.2</v>
      </c>
      <c r="AI774" s="122" t="n">
        <v>51.62</v>
      </c>
      <c r="AJ774" s="122" t="n">
        <v>51.62</v>
      </c>
      <c r="AK774" s="122" t="n">
        <v>48.03</v>
      </c>
      <c r="AL774" s="123" t="n">
        <v>53.91</v>
      </c>
      <c r="AM774" s="123" t="n">
        <v>53.95</v>
      </c>
      <c r="AN774" s="123" t="n">
        <v>51.83</v>
      </c>
      <c r="BO774" s="130" t="n">
        <v>0.94</v>
      </c>
      <c r="BP774" s="117" t="n">
        <v>-44</v>
      </c>
      <c r="BR774" s="131" t="n">
        <v>3.84999999999994</v>
      </c>
      <c r="BS774" s="132" t="n">
        <v>7.19999999972419</v>
      </c>
    </row>
    <row r="775" customFormat="false" ht="15" hidden="false" customHeight="false" outlineLevel="0" collapsed="false">
      <c r="E775" s="117" t="n">
        <v>109.5625</v>
      </c>
      <c r="F775" s="117" t="n">
        <v>170.967</v>
      </c>
      <c r="I775" s="0"/>
      <c r="J775" s="118" t="n">
        <v>3.85499999999994</v>
      </c>
      <c r="K775" s="119" t="n">
        <v>18.5999999999399</v>
      </c>
      <c r="Q775" s="136" t="n">
        <v>86.6</v>
      </c>
      <c r="R775" s="122" t="n">
        <v>32</v>
      </c>
      <c r="S775" s="122" t="n">
        <v>43.5</v>
      </c>
      <c r="T775" s="122" t="n">
        <v>57</v>
      </c>
      <c r="U775" s="136" t="n">
        <v>43.5</v>
      </c>
      <c r="V775" s="119" t="n">
        <v>87.1</v>
      </c>
      <c r="W775" s="119" t="n">
        <v>44.4571</v>
      </c>
      <c r="AH775" s="123" t="n">
        <v>86.3</v>
      </c>
      <c r="AI775" s="122" t="n">
        <v>51.45</v>
      </c>
      <c r="AJ775" s="122" t="n">
        <v>51.45</v>
      </c>
      <c r="AK775" s="122" t="n">
        <v>48.22</v>
      </c>
      <c r="AL775" s="123" t="n">
        <v>53.48</v>
      </c>
      <c r="AM775" s="123" t="n">
        <v>53.53</v>
      </c>
      <c r="AN775" s="123" t="n">
        <v>51.41</v>
      </c>
      <c r="BO775" s="130" t="n">
        <v>0.942</v>
      </c>
      <c r="BP775" s="117" t="n">
        <v>-30.6666666666667</v>
      </c>
      <c r="BR775" s="131" t="n">
        <v>3.85499999999994</v>
      </c>
      <c r="BS775" s="132" t="n">
        <v>18.5999999999399</v>
      </c>
    </row>
    <row r="776" customFormat="false" ht="15" hidden="false" customHeight="false" outlineLevel="0" collapsed="false">
      <c r="E776" s="117" t="n">
        <v>109.666666666667</v>
      </c>
      <c r="F776" s="117" t="n">
        <v>169.067</v>
      </c>
      <c r="I776" s="0"/>
      <c r="J776" s="118" t="n">
        <v>3.85999999999994</v>
      </c>
      <c r="K776" s="119" t="n">
        <v>22.1333333333173</v>
      </c>
      <c r="Q776" s="136" t="n">
        <v>86.7</v>
      </c>
      <c r="R776" s="122" t="n">
        <v>38.3</v>
      </c>
      <c r="S776" s="122" t="n">
        <v>49.4</v>
      </c>
      <c r="T776" s="122" t="n">
        <v>57.3</v>
      </c>
      <c r="U776" s="136" t="n">
        <v>49.4</v>
      </c>
      <c r="V776" s="119" t="n">
        <v>87.2</v>
      </c>
      <c r="W776" s="119" t="n">
        <v>53.8827</v>
      </c>
      <c r="AH776" s="123" t="n">
        <v>86.4</v>
      </c>
      <c r="AI776" s="122" t="n">
        <v>51.54</v>
      </c>
      <c r="AJ776" s="122" t="n">
        <v>51.54</v>
      </c>
      <c r="AK776" s="122" t="n">
        <v>48.82</v>
      </c>
      <c r="AL776" s="123" t="n">
        <v>53.06</v>
      </c>
      <c r="AM776" s="123" t="n">
        <v>53.13</v>
      </c>
      <c r="AN776" s="123" t="n">
        <v>51.02</v>
      </c>
      <c r="BO776" s="130" t="n">
        <v>0.944</v>
      </c>
      <c r="BP776" s="117" t="n">
        <v>-22.6666666666667</v>
      </c>
      <c r="BR776" s="131" t="n">
        <v>3.85999999999994</v>
      </c>
      <c r="BS776" s="132" t="n">
        <v>22.1333333333173</v>
      </c>
    </row>
    <row r="777" customFormat="false" ht="15" hidden="false" customHeight="false" outlineLevel="0" collapsed="false">
      <c r="E777" s="117" t="n">
        <v>109.770833333333</v>
      </c>
      <c r="F777" s="117" t="n">
        <v>161.5</v>
      </c>
      <c r="I777" s="0"/>
      <c r="J777" s="118" t="n">
        <v>3.86499999999994</v>
      </c>
      <c r="K777" s="119" t="n">
        <v>-0.800000000336354</v>
      </c>
      <c r="Q777" s="136" t="n">
        <v>86.8</v>
      </c>
      <c r="R777" s="122" t="n">
        <v>38.2</v>
      </c>
      <c r="S777" s="122" t="n">
        <v>49.3</v>
      </c>
      <c r="T777" s="122" t="n">
        <v>57.1</v>
      </c>
      <c r="U777" s="136" t="n">
        <v>49.3</v>
      </c>
      <c r="V777" s="119" t="n">
        <v>87.3</v>
      </c>
      <c r="W777" s="119" t="n">
        <v>53.7360125</v>
      </c>
      <c r="AH777" s="123" t="n">
        <v>86.5</v>
      </c>
      <c r="AI777" s="122" t="n">
        <v>51.81</v>
      </c>
      <c r="AJ777" s="122" t="n">
        <v>51.81</v>
      </c>
      <c r="AK777" s="122" t="n">
        <v>49.69</v>
      </c>
      <c r="AL777" s="123" t="n">
        <v>52.66</v>
      </c>
      <c r="AM777" s="123" t="n">
        <v>52.78</v>
      </c>
      <c r="AN777" s="123" t="n">
        <v>50.65</v>
      </c>
      <c r="BO777" s="130" t="n">
        <v>0.946</v>
      </c>
      <c r="BP777" s="117" t="n">
        <v>-26.6666666666667</v>
      </c>
      <c r="BR777" s="131" t="n">
        <v>3.86499999999994</v>
      </c>
      <c r="BS777" s="132" t="n">
        <v>-0.800000000336354</v>
      </c>
    </row>
    <row r="778" customFormat="false" ht="15" hidden="false" customHeight="false" outlineLevel="0" collapsed="false">
      <c r="E778" s="117" t="n">
        <v>109.875</v>
      </c>
      <c r="F778" s="117" t="n">
        <v>159.6</v>
      </c>
      <c r="I778" s="0"/>
      <c r="J778" s="118" t="n">
        <v>3.86999999999994</v>
      </c>
      <c r="K778" s="119" t="n">
        <v>14.0000000000602</v>
      </c>
      <c r="Q778" s="136" t="n">
        <v>86.9</v>
      </c>
      <c r="R778" s="122" t="n">
        <v>38.2</v>
      </c>
      <c r="S778" s="122" t="n">
        <v>49.3</v>
      </c>
      <c r="T778" s="122" t="n">
        <v>56.8</v>
      </c>
      <c r="U778" s="136" t="n">
        <v>49.3</v>
      </c>
      <c r="V778" s="119" t="n">
        <v>87.5</v>
      </c>
      <c r="W778" s="119" t="n">
        <v>53.5744125</v>
      </c>
      <c r="AH778" s="123" t="n">
        <v>86.6</v>
      </c>
      <c r="AI778" s="122" t="n">
        <v>52.18</v>
      </c>
      <c r="AJ778" s="122" t="n">
        <v>52.18</v>
      </c>
      <c r="AK778" s="122" t="n">
        <v>50.75</v>
      </c>
      <c r="AL778" s="123" t="n">
        <v>52.28</v>
      </c>
      <c r="AM778" s="123" t="n">
        <v>52.48</v>
      </c>
      <c r="AN778" s="123" t="n">
        <v>50.33</v>
      </c>
      <c r="BO778" s="130" t="n">
        <v>0.948</v>
      </c>
      <c r="BP778" s="117" t="n">
        <v>-16.6666666666667</v>
      </c>
      <c r="BR778" s="131" t="n">
        <v>3.86999999999994</v>
      </c>
      <c r="BS778" s="132" t="n">
        <v>14.0000000000602</v>
      </c>
    </row>
    <row r="779" customFormat="false" ht="15" hidden="false" customHeight="false" outlineLevel="0" collapsed="false">
      <c r="E779" s="117" t="n">
        <v>109.979166666667</v>
      </c>
      <c r="F779" s="117" t="n">
        <v>159.15</v>
      </c>
      <c r="I779" s="0"/>
      <c r="J779" s="118" t="n">
        <v>3.87499999999994</v>
      </c>
      <c r="K779" s="119" t="n">
        <v>-2.39999999971065</v>
      </c>
      <c r="Q779" s="136" t="n">
        <v>87</v>
      </c>
      <c r="R779" s="122" t="n">
        <v>38.2</v>
      </c>
      <c r="S779" s="122" t="n">
        <v>49.2</v>
      </c>
      <c r="T779" s="122" t="n">
        <v>56.6</v>
      </c>
      <c r="U779" s="136" t="n">
        <v>49.2</v>
      </c>
      <c r="V779" s="119" t="n">
        <v>87.6</v>
      </c>
      <c r="W779" s="119" t="n">
        <v>53.4128375</v>
      </c>
      <c r="AH779" s="123" t="n">
        <v>86.7</v>
      </c>
      <c r="AI779" s="122" t="n">
        <v>52.63</v>
      </c>
      <c r="AJ779" s="122" t="n">
        <v>52.63</v>
      </c>
      <c r="AK779" s="122" t="n">
        <v>51.92</v>
      </c>
      <c r="AL779" s="123" t="n">
        <v>51.94</v>
      </c>
      <c r="AM779" s="123" t="n">
        <v>52.25</v>
      </c>
      <c r="AN779" s="123" t="n">
        <v>50.06</v>
      </c>
      <c r="BO779" s="130" t="n">
        <v>0.95</v>
      </c>
      <c r="BP779" s="117" t="n">
        <v>-14</v>
      </c>
      <c r="BR779" s="131" t="n">
        <v>3.87499999999994</v>
      </c>
      <c r="BS779" s="132" t="n">
        <v>-2.39999999971065</v>
      </c>
    </row>
    <row r="780" customFormat="false" ht="15" hidden="false" customHeight="false" outlineLevel="0" collapsed="false">
      <c r="E780" s="117" t="n">
        <v>110.083333333333</v>
      </c>
      <c r="F780" s="117" t="n">
        <v>158.7</v>
      </c>
      <c r="I780" s="0"/>
      <c r="J780" s="118" t="n">
        <v>3.87999999999994</v>
      </c>
      <c r="K780" s="119" t="n">
        <v>-11.7999999998669</v>
      </c>
      <c r="Q780" s="136" t="n">
        <v>87.1</v>
      </c>
      <c r="R780" s="122" t="n">
        <v>38.1</v>
      </c>
      <c r="S780" s="122" t="n">
        <v>49.1</v>
      </c>
      <c r="T780" s="122" t="n">
        <v>56.3</v>
      </c>
      <c r="U780" s="136" t="n">
        <v>49.1</v>
      </c>
      <c r="V780" s="119" t="n">
        <v>87.7</v>
      </c>
      <c r="W780" s="119" t="n">
        <v>53.25125</v>
      </c>
      <c r="AH780" s="123" t="n">
        <v>86.8</v>
      </c>
      <c r="AI780" s="122" t="n">
        <v>53.02</v>
      </c>
      <c r="AJ780" s="122" t="n">
        <v>53.02</v>
      </c>
      <c r="AK780" s="122" t="n">
        <v>53</v>
      </c>
      <c r="AL780" s="123" t="n">
        <v>51.63</v>
      </c>
      <c r="AM780" s="123" t="n">
        <v>52.08</v>
      </c>
      <c r="AN780" s="123" t="n">
        <v>49.84</v>
      </c>
      <c r="BO780" s="130" t="n">
        <v>0.952</v>
      </c>
      <c r="BP780" s="117" t="n">
        <v>-4.66666666666666</v>
      </c>
      <c r="BR780" s="131" t="n">
        <v>3.87999999999994</v>
      </c>
      <c r="BS780" s="132" t="n">
        <v>-11.7999999998669</v>
      </c>
    </row>
    <row r="781" customFormat="false" ht="15" hidden="false" customHeight="false" outlineLevel="0" collapsed="false">
      <c r="E781" s="117" t="n">
        <v>110.1875</v>
      </c>
      <c r="F781" s="117" t="n">
        <v>158.25</v>
      </c>
      <c r="I781" s="0"/>
      <c r="J781" s="118" t="n">
        <v>3.88499999999994</v>
      </c>
      <c r="K781" s="119" t="n">
        <v>-18.7999999999879</v>
      </c>
      <c r="Q781" s="136" t="n">
        <v>87.2</v>
      </c>
      <c r="R781" s="122" t="n">
        <v>38.1</v>
      </c>
      <c r="S781" s="122" t="n">
        <v>49.1</v>
      </c>
      <c r="T781" s="122" t="n">
        <v>56.1</v>
      </c>
      <c r="U781" s="136" t="n">
        <v>49.1</v>
      </c>
      <c r="V781" s="119" t="n">
        <v>87.8</v>
      </c>
      <c r="W781" s="119" t="n">
        <v>53.08965</v>
      </c>
      <c r="AH781" s="123" t="n">
        <v>86.9</v>
      </c>
      <c r="AI781" s="122" t="n">
        <v>52.93</v>
      </c>
      <c r="AJ781" s="122" t="n">
        <v>53.38</v>
      </c>
      <c r="AK781" s="122" t="n">
        <v>52.93</v>
      </c>
      <c r="AL781" s="123" t="n">
        <v>51.36</v>
      </c>
      <c r="AM781" s="123" t="n">
        <v>51.97</v>
      </c>
      <c r="AN781" s="123" t="n">
        <v>49.69</v>
      </c>
      <c r="BO781" s="130" t="n">
        <v>0.954</v>
      </c>
      <c r="BP781" s="117" t="n">
        <v>-10.6666666666667</v>
      </c>
      <c r="BR781" s="131" t="n">
        <v>3.88499999999994</v>
      </c>
      <c r="BS781" s="132" t="n">
        <v>-18.7999999999879</v>
      </c>
    </row>
    <row r="782" customFormat="false" ht="15" hidden="false" customHeight="false" outlineLevel="0" collapsed="false">
      <c r="E782" s="117" t="n">
        <v>110.291666666667</v>
      </c>
      <c r="F782" s="117" t="n">
        <v>157.8</v>
      </c>
      <c r="I782" s="0"/>
      <c r="J782" s="118" t="n">
        <v>3.88999999999994</v>
      </c>
      <c r="K782" s="119" t="n">
        <v>-0.600000000376539</v>
      </c>
      <c r="Q782" s="136" t="n">
        <v>87.3</v>
      </c>
      <c r="R782" s="122" t="n">
        <v>38.1</v>
      </c>
      <c r="S782" s="122" t="n">
        <v>49</v>
      </c>
      <c r="T782" s="122" t="n">
        <v>55.8</v>
      </c>
      <c r="U782" s="136" t="n">
        <v>49</v>
      </c>
      <c r="V782" s="119" t="n">
        <v>87.9</v>
      </c>
      <c r="W782" s="119" t="n">
        <v>52.93445</v>
      </c>
      <c r="AH782" s="123" t="n">
        <v>87</v>
      </c>
      <c r="AI782" s="122" t="n">
        <v>52</v>
      </c>
      <c r="AJ782" s="122" t="n">
        <v>52.48</v>
      </c>
      <c r="AK782" s="122" t="n">
        <v>52</v>
      </c>
      <c r="AL782" s="123" t="n">
        <v>51.12</v>
      </c>
      <c r="AM782" s="123" t="n">
        <v>51.94</v>
      </c>
      <c r="AN782" s="123" t="n">
        <v>49.59</v>
      </c>
      <c r="BO782" s="130" t="n">
        <v>0.956</v>
      </c>
      <c r="BP782" s="117" t="n">
        <v>-6.66666666666667</v>
      </c>
      <c r="BR782" s="131" t="n">
        <v>3.88999999999994</v>
      </c>
      <c r="BS782" s="132" t="n">
        <v>-0.600000000376539</v>
      </c>
    </row>
    <row r="783" customFormat="false" ht="15" hidden="false" customHeight="false" outlineLevel="0" collapsed="false">
      <c r="E783" s="117" t="n">
        <v>110.395833333333</v>
      </c>
      <c r="F783" s="117" t="n">
        <v>157.8</v>
      </c>
      <c r="I783" s="0"/>
      <c r="J783" s="118" t="n">
        <v>3.89499999999994</v>
      </c>
      <c r="K783" s="119" t="n">
        <v>-1.06666666640709</v>
      </c>
      <c r="Q783" s="136" t="n">
        <v>87.4</v>
      </c>
      <c r="R783" s="122" t="n">
        <v>38</v>
      </c>
      <c r="S783" s="122" t="n">
        <v>49</v>
      </c>
      <c r="T783" s="122" t="n">
        <v>55.6</v>
      </c>
      <c r="U783" s="136" t="n">
        <v>49</v>
      </c>
      <c r="V783" s="119" t="n">
        <v>88</v>
      </c>
      <c r="W783" s="119" t="n">
        <v>52.779275</v>
      </c>
      <c r="AH783" s="123" t="n">
        <v>87.1</v>
      </c>
      <c r="AI783" s="122" t="n">
        <v>50.31</v>
      </c>
      <c r="AJ783" s="122" t="n">
        <v>50.45</v>
      </c>
      <c r="AK783" s="122" t="n">
        <v>50.31</v>
      </c>
      <c r="AL783" s="123" t="n">
        <v>50.92</v>
      </c>
      <c r="AM783" s="123" t="n">
        <v>51.97</v>
      </c>
      <c r="AN783" s="123" t="n">
        <v>49.55</v>
      </c>
      <c r="BO783" s="130" t="n">
        <v>0.958</v>
      </c>
      <c r="BP783" s="117" t="n">
        <v>-33.3333333333333</v>
      </c>
      <c r="BR783" s="131" t="n">
        <v>3.89499999999994</v>
      </c>
      <c r="BS783" s="132" t="n">
        <v>-1.06666666640709</v>
      </c>
    </row>
    <row r="784" customFormat="false" ht="15" hidden="false" customHeight="false" outlineLevel="0" collapsed="false">
      <c r="E784" s="117" t="n">
        <v>110.5</v>
      </c>
      <c r="F784" s="117" t="n">
        <v>157.8</v>
      </c>
      <c r="I784" s="0"/>
      <c r="J784" s="118" t="n">
        <v>3.89999999999994</v>
      </c>
      <c r="K784" s="119" t="n">
        <v>14.3999999995133</v>
      </c>
      <c r="Q784" s="136" t="n">
        <v>87.5</v>
      </c>
      <c r="R784" s="122" t="n">
        <v>38</v>
      </c>
      <c r="S784" s="122" t="n">
        <v>48.9</v>
      </c>
      <c r="T784" s="122" t="n">
        <v>55.3</v>
      </c>
      <c r="U784" s="136" t="n">
        <v>48.9</v>
      </c>
      <c r="V784" s="119" t="n">
        <v>88.1</v>
      </c>
      <c r="W784" s="119" t="n">
        <v>52.6240875</v>
      </c>
      <c r="AH784" s="123" t="n">
        <v>87.2</v>
      </c>
      <c r="AI784" s="122" t="n">
        <v>48.4</v>
      </c>
      <c r="AJ784" s="122" t="n">
        <v>48.4</v>
      </c>
      <c r="AK784" s="122" t="n">
        <v>48.08</v>
      </c>
      <c r="AL784" s="123" t="n">
        <v>50.75</v>
      </c>
      <c r="AM784" s="123" t="n">
        <v>52.05</v>
      </c>
      <c r="AN784" s="123" t="n">
        <v>49.56</v>
      </c>
      <c r="BO784" s="130" t="n">
        <v>0.96</v>
      </c>
      <c r="BP784" s="117" t="n">
        <v>-62</v>
      </c>
      <c r="BR784" s="131" t="n">
        <v>3.89999999999994</v>
      </c>
      <c r="BS784" s="132" t="n">
        <v>14.3999999995133</v>
      </c>
    </row>
    <row r="785" customFormat="false" ht="15" hidden="false" customHeight="false" outlineLevel="0" collapsed="false">
      <c r="E785" s="117" t="n">
        <v>110.604166666667</v>
      </c>
      <c r="F785" s="117" t="n">
        <v>157.8</v>
      </c>
      <c r="I785" s="0"/>
      <c r="J785" s="118" t="n">
        <v>3.90499999999994</v>
      </c>
      <c r="K785" s="119" t="n">
        <v>-11.9999999998702</v>
      </c>
      <c r="Q785" s="136" t="n">
        <v>87.6</v>
      </c>
      <c r="R785" s="122" t="n">
        <v>38</v>
      </c>
      <c r="S785" s="122" t="n">
        <v>48.9</v>
      </c>
      <c r="T785" s="122" t="n">
        <v>55.1</v>
      </c>
      <c r="U785" s="136" t="n">
        <v>48.9</v>
      </c>
      <c r="V785" s="119" t="n">
        <v>88.2</v>
      </c>
      <c r="W785" s="119" t="n">
        <v>52.4689</v>
      </c>
      <c r="AH785" s="123" t="n">
        <v>87.3</v>
      </c>
      <c r="AI785" s="122" t="n">
        <v>46.97</v>
      </c>
      <c r="AJ785" s="122" t="n">
        <v>46.97</v>
      </c>
      <c r="AK785" s="122" t="n">
        <v>46.43</v>
      </c>
      <c r="AL785" s="123" t="n">
        <v>50.61</v>
      </c>
      <c r="AM785" s="123" t="n">
        <v>52.17</v>
      </c>
      <c r="AN785" s="123" t="n">
        <v>49.59</v>
      </c>
      <c r="BO785" s="130" t="n">
        <v>0.962</v>
      </c>
      <c r="BP785" s="117" t="n">
        <v>-79.3333333333333</v>
      </c>
      <c r="BR785" s="131" t="n">
        <v>3.90499999999994</v>
      </c>
      <c r="BS785" s="132" t="n">
        <v>-11.9999999998702</v>
      </c>
    </row>
    <row r="786" customFormat="false" ht="15" hidden="false" customHeight="false" outlineLevel="0" collapsed="false">
      <c r="E786" s="117" t="n">
        <v>110.708333333333</v>
      </c>
      <c r="F786" s="117" t="n">
        <v>157.8</v>
      </c>
      <c r="I786" s="0"/>
      <c r="J786" s="118" t="n">
        <v>3.90999999999994</v>
      </c>
      <c r="K786" s="119" t="n">
        <v>-2.40000000004887</v>
      </c>
      <c r="Q786" s="136" t="n">
        <v>87.7</v>
      </c>
      <c r="R786" s="122" t="n">
        <v>37.9</v>
      </c>
      <c r="S786" s="122" t="n">
        <v>52.3</v>
      </c>
      <c r="T786" s="122" t="n">
        <v>57.6</v>
      </c>
      <c r="U786" s="136" t="n">
        <v>52.3</v>
      </c>
      <c r="V786" s="119" t="n">
        <v>88.3</v>
      </c>
      <c r="W786" s="119" t="n">
        <v>55.0211</v>
      </c>
      <c r="AH786" s="123" t="n">
        <v>87.4</v>
      </c>
      <c r="AI786" s="122" t="n">
        <v>46.45</v>
      </c>
      <c r="AJ786" s="122" t="n">
        <v>46.45</v>
      </c>
      <c r="AK786" s="122" t="n">
        <v>46.12</v>
      </c>
      <c r="AL786" s="123" t="n">
        <v>50.48</v>
      </c>
      <c r="AM786" s="123" t="n">
        <v>52.31</v>
      </c>
      <c r="AN786" s="123" t="n">
        <v>49.64</v>
      </c>
      <c r="BO786" s="130" t="n">
        <v>0.964</v>
      </c>
      <c r="BP786" s="117" t="n">
        <v>-90</v>
      </c>
      <c r="BR786" s="131" t="n">
        <v>3.90999999999994</v>
      </c>
      <c r="BS786" s="132" t="n">
        <v>-2.40000000004887</v>
      </c>
    </row>
    <row r="787" customFormat="false" ht="15" hidden="false" customHeight="false" outlineLevel="0" collapsed="false">
      <c r="E787" s="117" t="n">
        <v>110.8125</v>
      </c>
      <c r="F787" s="117" t="n">
        <v>159.7</v>
      </c>
      <c r="I787" s="0"/>
      <c r="J787" s="118" t="n">
        <v>3.91499999999994</v>
      </c>
      <c r="K787" s="119" t="n">
        <v>-5.59999999990197</v>
      </c>
      <c r="Q787" s="136" t="n">
        <v>87.8</v>
      </c>
      <c r="R787" s="122" t="n">
        <v>37.9</v>
      </c>
      <c r="S787" s="122" t="n">
        <v>52.3</v>
      </c>
      <c r="T787" s="122" t="n">
        <v>57.7</v>
      </c>
      <c r="U787" s="136" t="n">
        <v>52.3</v>
      </c>
      <c r="V787" s="119" t="n">
        <v>88.4</v>
      </c>
      <c r="W787" s="119" t="n">
        <v>54.99875</v>
      </c>
      <c r="AH787" s="123" t="n">
        <v>87.5</v>
      </c>
      <c r="AI787" s="122" t="n">
        <v>46.73</v>
      </c>
      <c r="AJ787" s="122" t="n">
        <v>47</v>
      </c>
      <c r="AK787" s="122" t="n">
        <v>46.73</v>
      </c>
      <c r="AL787" s="123" t="n">
        <v>50.36</v>
      </c>
      <c r="AM787" s="123" t="n">
        <v>52.46</v>
      </c>
      <c r="AN787" s="123" t="n">
        <v>49.69</v>
      </c>
      <c r="BO787" s="130" t="n">
        <v>0.966</v>
      </c>
      <c r="BP787" s="117" t="n">
        <v>-71.3333333333333</v>
      </c>
      <c r="BR787" s="131" t="n">
        <v>3.91499999999994</v>
      </c>
      <c r="BS787" s="132" t="n">
        <v>-5.59999999990197</v>
      </c>
    </row>
    <row r="788" customFormat="false" ht="15" hidden="false" customHeight="false" outlineLevel="0" collapsed="false">
      <c r="E788" s="117" t="n">
        <v>110.916666666667</v>
      </c>
      <c r="F788" s="117" t="n">
        <v>159.75</v>
      </c>
      <c r="I788" s="0"/>
      <c r="J788" s="118" t="n">
        <v>3.91999999999994</v>
      </c>
      <c r="K788" s="119" t="n">
        <v>3.99999999997547</v>
      </c>
      <c r="Q788" s="136" t="n">
        <v>87.9</v>
      </c>
      <c r="R788" s="122"/>
      <c r="S788" s="122"/>
      <c r="T788" s="122"/>
      <c r="U788" s="136" t="n">
        <v>50</v>
      </c>
      <c r="V788" s="119" t="n">
        <v>88.5</v>
      </c>
      <c r="W788" s="119" t="n">
        <v>45</v>
      </c>
      <c r="AH788" s="123" t="n">
        <v>87.6</v>
      </c>
      <c r="AI788" s="122" t="n">
        <v>47.38</v>
      </c>
      <c r="AJ788" s="122" t="n">
        <v>48.43</v>
      </c>
      <c r="AK788" s="122" t="n">
        <v>47.38</v>
      </c>
      <c r="AL788" s="123" t="n">
        <v>50.24</v>
      </c>
      <c r="AM788" s="123" t="n">
        <v>52.59</v>
      </c>
      <c r="AN788" s="123" t="n">
        <v>49.72</v>
      </c>
      <c r="BO788" s="130" t="n">
        <v>0.968</v>
      </c>
      <c r="BP788" s="117" t="n">
        <v>-65.3333333333333</v>
      </c>
      <c r="BR788" s="131" t="n">
        <v>3.91999999999994</v>
      </c>
      <c r="BS788" s="132" t="n">
        <v>3.99999999997547</v>
      </c>
    </row>
    <row r="789" customFormat="false" ht="15" hidden="false" customHeight="false" outlineLevel="0" collapsed="false">
      <c r="E789" s="117" t="n">
        <v>111.020833333333</v>
      </c>
      <c r="F789" s="117" t="n">
        <v>159.8</v>
      </c>
      <c r="I789" s="0"/>
      <c r="J789" s="118" t="n">
        <v>3.92499999999994</v>
      </c>
      <c r="K789" s="119" t="n">
        <v>-5.60000000044127</v>
      </c>
      <c r="Q789" s="136" t="n">
        <v>88</v>
      </c>
      <c r="R789" s="122"/>
      <c r="S789" s="122"/>
      <c r="T789" s="122"/>
      <c r="U789" s="136" t="n">
        <v>44</v>
      </c>
      <c r="V789" s="119" t="n">
        <v>88.7</v>
      </c>
      <c r="W789" s="119" t="n">
        <v>39</v>
      </c>
      <c r="AH789" s="123" t="n">
        <v>87.7</v>
      </c>
      <c r="AI789" s="122" t="n">
        <v>48.06</v>
      </c>
      <c r="AJ789" s="122" t="n">
        <v>49.87</v>
      </c>
      <c r="AK789" s="122" t="n">
        <v>48.06</v>
      </c>
      <c r="AL789" s="123" t="n">
        <v>50.12</v>
      </c>
      <c r="AM789" s="123" t="n">
        <v>52.71</v>
      </c>
      <c r="AN789" s="123" t="n">
        <v>49.73</v>
      </c>
      <c r="BO789" s="130" t="n">
        <v>0.97</v>
      </c>
      <c r="BP789" s="117" t="n">
        <v>-57.3333333333333</v>
      </c>
      <c r="BR789" s="131" t="n">
        <v>3.92499999999994</v>
      </c>
      <c r="BS789" s="132" t="n">
        <v>-5.60000000044127</v>
      </c>
    </row>
    <row r="790" customFormat="false" ht="15" hidden="false" customHeight="false" outlineLevel="0" collapsed="false">
      <c r="E790" s="117" t="n">
        <v>111.125</v>
      </c>
      <c r="F790" s="117" t="n">
        <v>159.8</v>
      </c>
      <c r="I790" s="0"/>
      <c r="J790" s="118" t="n">
        <v>3.92999999999994</v>
      </c>
      <c r="K790" s="119" t="n">
        <v>-3.60000000027064</v>
      </c>
      <c r="Q790" s="136" t="n">
        <v>88.1</v>
      </c>
      <c r="R790" s="122"/>
      <c r="S790" s="122"/>
      <c r="T790" s="122"/>
      <c r="U790" s="136" t="n">
        <v>44</v>
      </c>
      <c r="V790" s="119" t="n">
        <v>88.8</v>
      </c>
      <c r="W790" s="119" t="n">
        <v>39</v>
      </c>
      <c r="AH790" s="123" t="n">
        <v>87.8</v>
      </c>
      <c r="AI790" s="122" t="n">
        <v>48.58</v>
      </c>
      <c r="AJ790" s="122" t="n">
        <v>51.06</v>
      </c>
      <c r="AK790" s="122" t="n">
        <v>48.58</v>
      </c>
      <c r="AL790" s="123" t="n">
        <v>49.99</v>
      </c>
      <c r="AM790" s="123" t="n">
        <v>52.81</v>
      </c>
      <c r="AN790" s="123" t="n">
        <v>49.71</v>
      </c>
      <c r="BO790" s="130" t="n">
        <v>0.972</v>
      </c>
      <c r="BP790" s="117" t="n">
        <v>-50</v>
      </c>
      <c r="BR790" s="131" t="n">
        <v>3.92999999999994</v>
      </c>
      <c r="BS790" s="132" t="n">
        <v>-3.60000000027064</v>
      </c>
    </row>
    <row r="791" customFormat="false" ht="15" hidden="false" customHeight="false" outlineLevel="0" collapsed="false">
      <c r="E791" s="117" t="n">
        <v>111.229166666667</v>
      </c>
      <c r="F791" s="117" t="n">
        <v>162.9</v>
      </c>
      <c r="I791" s="0"/>
      <c r="J791" s="118" t="n">
        <v>3.93499999999994</v>
      </c>
      <c r="K791" s="119" t="n">
        <v>3.19999999996295</v>
      </c>
      <c r="Q791" s="136" t="n">
        <v>88.2</v>
      </c>
      <c r="R791" s="122"/>
      <c r="S791" s="122"/>
      <c r="T791" s="122"/>
      <c r="U791" s="136" t="n">
        <v>53</v>
      </c>
      <c r="V791" s="119" t="n">
        <v>88.9</v>
      </c>
      <c r="W791" s="119" t="n">
        <v>45</v>
      </c>
      <c r="AH791" s="123" t="n">
        <v>87.9</v>
      </c>
      <c r="AI791" s="122" t="n">
        <v>48.96</v>
      </c>
      <c r="AJ791" s="122" t="n">
        <v>52.02</v>
      </c>
      <c r="AK791" s="122" t="n">
        <v>48.96</v>
      </c>
      <c r="AL791" s="123" t="n">
        <v>49.85</v>
      </c>
      <c r="AM791" s="123" t="n">
        <v>52.87</v>
      </c>
      <c r="AN791" s="123" t="n">
        <v>49.65</v>
      </c>
      <c r="BO791" s="130" t="n">
        <v>0.974</v>
      </c>
      <c r="BP791" s="117" t="n">
        <v>-42.6666666666667</v>
      </c>
      <c r="BR791" s="131" t="n">
        <v>3.93499999999994</v>
      </c>
      <c r="BS791" s="132" t="n">
        <v>3.19999999996295</v>
      </c>
    </row>
    <row r="792" customFormat="false" ht="15" hidden="false" customHeight="false" outlineLevel="0" collapsed="false">
      <c r="E792" s="117" t="n">
        <v>111.333333333333</v>
      </c>
      <c r="F792" s="117" t="n">
        <v>162.9</v>
      </c>
      <c r="I792" s="0"/>
      <c r="J792" s="118" t="n">
        <v>3.93999999999994</v>
      </c>
      <c r="K792" s="119" t="n">
        <v>13.3333333333169</v>
      </c>
      <c r="Q792" s="136" t="n">
        <v>88.3</v>
      </c>
      <c r="R792" s="122" t="n">
        <v>39</v>
      </c>
      <c r="S792" s="122" t="n">
        <v>55</v>
      </c>
      <c r="T792" s="122" t="n">
        <v>71.1</v>
      </c>
      <c r="U792" s="136" t="n">
        <v>55</v>
      </c>
      <c r="V792" s="119" t="n">
        <v>89</v>
      </c>
      <c r="W792" s="119" t="n">
        <v>55.04385</v>
      </c>
      <c r="AH792" s="123" t="n">
        <v>88</v>
      </c>
      <c r="AI792" s="122" t="n">
        <v>49.34</v>
      </c>
      <c r="AJ792" s="122" t="n">
        <v>52.95</v>
      </c>
      <c r="AK792" s="122" t="n">
        <v>49.34</v>
      </c>
      <c r="AL792" s="123" t="n">
        <v>49.69</v>
      </c>
      <c r="AM792" s="123" t="n">
        <v>52.9</v>
      </c>
      <c r="AN792" s="123" t="n">
        <v>49.57</v>
      </c>
      <c r="BO792" s="130" t="n">
        <v>0.976</v>
      </c>
      <c r="BP792" s="117" t="n">
        <v>-36</v>
      </c>
      <c r="BR792" s="131" t="n">
        <v>3.93999999999994</v>
      </c>
      <c r="BS792" s="132" t="n">
        <v>13.3333333333169</v>
      </c>
    </row>
    <row r="793" customFormat="false" ht="15" hidden="false" customHeight="false" outlineLevel="0" collapsed="false">
      <c r="E793" s="117" t="n">
        <v>111.4375</v>
      </c>
      <c r="F793" s="117" t="n">
        <v>161.95</v>
      </c>
      <c r="I793" s="0"/>
      <c r="J793" s="118" t="n">
        <v>3.94499999999994</v>
      </c>
      <c r="K793" s="119" t="n">
        <v>-14.6666666667987</v>
      </c>
      <c r="Q793" s="136" t="n">
        <v>88.4</v>
      </c>
      <c r="R793" s="122" t="n">
        <v>38.7</v>
      </c>
      <c r="S793" s="122" t="n">
        <v>48.7</v>
      </c>
      <c r="T793" s="122" t="n">
        <v>56.6</v>
      </c>
      <c r="U793" s="136" t="n">
        <v>48.7</v>
      </c>
      <c r="V793" s="119" t="n">
        <v>89.1</v>
      </c>
      <c r="W793" s="119" t="n">
        <v>47.66345</v>
      </c>
      <c r="AH793" s="123" t="n">
        <v>88.1</v>
      </c>
      <c r="AI793" s="122" t="n">
        <v>49.84</v>
      </c>
      <c r="AJ793" s="122" t="n">
        <v>54.04</v>
      </c>
      <c r="AK793" s="122" t="n">
        <v>49.84</v>
      </c>
      <c r="AL793" s="123" t="n">
        <v>49.53</v>
      </c>
      <c r="AM793" s="123" t="n">
        <v>52.91</v>
      </c>
      <c r="AN793" s="123" t="n">
        <v>49.47</v>
      </c>
      <c r="BO793" s="130" t="n">
        <v>0.978</v>
      </c>
      <c r="BP793" s="117" t="n">
        <v>-32.6666666666667</v>
      </c>
      <c r="BR793" s="131" t="n">
        <v>3.94499999999994</v>
      </c>
      <c r="BS793" s="132" t="n">
        <v>-14.6666666667987</v>
      </c>
    </row>
    <row r="794" customFormat="false" ht="15" hidden="false" customHeight="false" outlineLevel="0" collapsed="false">
      <c r="E794" s="117" t="n">
        <v>111.541666666667</v>
      </c>
      <c r="F794" s="117" t="n">
        <v>161</v>
      </c>
      <c r="I794" s="0"/>
      <c r="J794" s="118" t="n">
        <v>3.94999999999994</v>
      </c>
      <c r="K794" s="119" t="n">
        <v>-14.1333333334488</v>
      </c>
      <c r="Q794" s="136" t="n">
        <v>88.5</v>
      </c>
      <c r="R794" s="122" t="n">
        <v>38.5</v>
      </c>
      <c r="S794" s="122" t="n">
        <v>44</v>
      </c>
      <c r="T794" s="122" t="n">
        <v>44</v>
      </c>
      <c r="U794" s="136" t="n">
        <v>44</v>
      </c>
      <c r="V794" s="119" t="n">
        <v>89.2</v>
      </c>
      <c r="W794" s="119" t="n">
        <v>41.25175</v>
      </c>
      <c r="AH794" s="123" t="n">
        <v>88.2</v>
      </c>
      <c r="AI794" s="122" t="n">
        <v>50.49</v>
      </c>
      <c r="AJ794" s="122" t="n">
        <v>55.33</v>
      </c>
      <c r="AK794" s="122" t="n">
        <v>50.49</v>
      </c>
      <c r="AL794" s="123" t="n">
        <v>49.37</v>
      </c>
      <c r="AM794" s="123" t="n">
        <v>52.89</v>
      </c>
      <c r="AN794" s="123" t="n">
        <v>49.34</v>
      </c>
      <c r="BO794" s="130" t="n">
        <v>0.98</v>
      </c>
      <c r="BP794" s="117" t="n">
        <v>-35.3333333333333</v>
      </c>
      <c r="BR794" s="131" t="n">
        <v>3.94999999999994</v>
      </c>
      <c r="BS794" s="132" t="n">
        <v>-14.1333333334488</v>
      </c>
    </row>
    <row r="795" customFormat="false" ht="15" hidden="false" customHeight="false" outlineLevel="0" collapsed="false">
      <c r="E795" s="117" t="n">
        <v>111.645833333333</v>
      </c>
      <c r="F795" s="117" t="n">
        <v>160.525</v>
      </c>
      <c r="I795" s="0"/>
      <c r="J795" s="118" t="n">
        <v>3.95499999999994</v>
      </c>
      <c r="K795" s="119" t="n">
        <v>5.60000000024868</v>
      </c>
      <c r="Q795" s="136" t="n">
        <v>88.6</v>
      </c>
      <c r="R795" s="122" t="n">
        <v>38.2</v>
      </c>
      <c r="S795" s="122" t="n">
        <v>44</v>
      </c>
      <c r="T795" s="122" t="n">
        <v>44</v>
      </c>
      <c r="U795" s="136" t="n">
        <v>44</v>
      </c>
      <c r="V795" s="119" t="n">
        <v>89.3</v>
      </c>
      <c r="W795" s="119" t="n">
        <v>41.08145</v>
      </c>
      <c r="AH795" s="123" t="n">
        <v>88.3</v>
      </c>
      <c r="AI795" s="122" t="n">
        <v>51.19</v>
      </c>
      <c r="AJ795" s="122" t="n">
        <v>56.67</v>
      </c>
      <c r="AK795" s="122" t="n">
        <v>51.19</v>
      </c>
      <c r="AL795" s="123" t="n">
        <v>49.21</v>
      </c>
      <c r="AM795" s="123" t="n">
        <v>52.85</v>
      </c>
      <c r="AN795" s="123" t="n">
        <v>49.2</v>
      </c>
      <c r="BO795" s="130" t="n">
        <v>0.982</v>
      </c>
      <c r="BP795" s="117" t="n">
        <v>-50.6666666666667</v>
      </c>
      <c r="BR795" s="131" t="n">
        <v>3.95499999999994</v>
      </c>
      <c r="BS795" s="132" t="n">
        <v>5.60000000024868</v>
      </c>
    </row>
    <row r="796" customFormat="false" ht="15" hidden="false" customHeight="false" outlineLevel="0" collapsed="false">
      <c r="E796" s="117" t="n">
        <v>111.75</v>
      </c>
      <c r="F796" s="117" t="n">
        <v>159.1</v>
      </c>
      <c r="I796" s="0"/>
      <c r="J796" s="118" t="n">
        <v>3.95999999999994</v>
      </c>
      <c r="K796" s="119" t="n">
        <v>-10.8000000000746</v>
      </c>
      <c r="Q796" s="136" t="n">
        <v>88.7</v>
      </c>
      <c r="R796" s="122" t="n">
        <v>37.9</v>
      </c>
      <c r="S796" s="122" t="n">
        <v>43.9</v>
      </c>
      <c r="T796" s="122" t="n">
        <v>43.9</v>
      </c>
      <c r="U796" s="136" t="n">
        <v>43.9</v>
      </c>
      <c r="V796" s="119" t="n">
        <v>89.4</v>
      </c>
      <c r="W796" s="119" t="n">
        <v>40.9111666666667</v>
      </c>
      <c r="AH796" s="123" t="n">
        <v>88.4</v>
      </c>
      <c r="AI796" s="122" t="n">
        <v>51.76</v>
      </c>
      <c r="AJ796" s="122" t="n">
        <v>57.78</v>
      </c>
      <c r="AK796" s="122" t="n">
        <v>51.76</v>
      </c>
      <c r="AL796" s="123" t="n">
        <v>49.05</v>
      </c>
      <c r="AM796" s="123" t="n">
        <v>52.8</v>
      </c>
      <c r="AN796" s="123" t="n">
        <v>49.06</v>
      </c>
      <c r="BO796" s="130" t="n">
        <v>0.984</v>
      </c>
      <c r="BP796" s="117" t="n">
        <v>-61.3333333333334</v>
      </c>
      <c r="BR796" s="131" t="n">
        <v>3.95999999999994</v>
      </c>
      <c r="BS796" s="132" t="n">
        <v>-10.8000000000746</v>
      </c>
    </row>
    <row r="797" customFormat="false" ht="15" hidden="false" customHeight="false" outlineLevel="0" collapsed="false">
      <c r="E797" s="117" t="n">
        <v>111.854166666667</v>
      </c>
      <c r="F797" s="117" t="n">
        <v>158.625</v>
      </c>
      <c r="I797" s="0"/>
      <c r="J797" s="118" t="n">
        <v>3.96499999999994</v>
      </c>
      <c r="K797" s="119" t="n">
        <v>-10.3999999999501</v>
      </c>
      <c r="Q797" s="136" t="n">
        <v>88.8</v>
      </c>
      <c r="R797" s="122" t="n">
        <v>37.7</v>
      </c>
      <c r="S797" s="122" t="n">
        <v>43.8</v>
      </c>
      <c r="T797" s="122" t="n">
        <v>43.8</v>
      </c>
      <c r="U797" s="136" t="n">
        <v>43.8</v>
      </c>
      <c r="V797" s="119" t="n">
        <v>89.5</v>
      </c>
      <c r="W797" s="119" t="n">
        <v>40.7408166666667</v>
      </c>
      <c r="AH797" s="123" t="n">
        <v>88.5</v>
      </c>
      <c r="AI797" s="122" t="n">
        <v>52.06</v>
      </c>
      <c r="AJ797" s="122" t="n">
        <v>58.45</v>
      </c>
      <c r="AK797" s="122" t="n">
        <v>52.06</v>
      </c>
      <c r="AL797" s="123" t="n">
        <v>48.92</v>
      </c>
      <c r="AM797" s="123" t="n">
        <v>52.75</v>
      </c>
      <c r="AN797" s="123" t="n">
        <v>48.93</v>
      </c>
      <c r="BO797" s="130" t="n">
        <v>0.986</v>
      </c>
      <c r="BP797" s="117" t="n">
        <v>-67.3333333333334</v>
      </c>
      <c r="BR797" s="131" t="n">
        <v>3.96499999999994</v>
      </c>
      <c r="BS797" s="132" t="n">
        <v>-10.3999999999501</v>
      </c>
    </row>
    <row r="798" customFormat="false" ht="15" hidden="false" customHeight="false" outlineLevel="0" collapsed="false">
      <c r="E798" s="117" t="n">
        <v>111.958333333333</v>
      </c>
      <c r="F798" s="117" t="n">
        <v>155.3</v>
      </c>
      <c r="I798" s="0"/>
      <c r="J798" s="118" t="n">
        <v>3.96999999999994</v>
      </c>
      <c r="K798" s="119" t="n">
        <v>-16.7999999999124</v>
      </c>
      <c r="Q798" s="136" t="n">
        <v>88.9</v>
      </c>
      <c r="R798" s="122" t="n">
        <v>37.4</v>
      </c>
      <c r="S798" s="122" t="n">
        <v>43.7</v>
      </c>
      <c r="T798" s="122" t="n">
        <v>43.7</v>
      </c>
      <c r="U798" s="136" t="n">
        <v>43.7</v>
      </c>
      <c r="V798" s="119" t="n">
        <v>89.6</v>
      </c>
      <c r="W798" s="119" t="n">
        <v>40.57055</v>
      </c>
      <c r="AH798" s="123" t="n">
        <v>88.6</v>
      </c>
      <c r="AI798" s="122" t="n">
        <v>52.15</v>
      </c>
      <c r="AJ798" s="122" t="n">
        <v>58.78</v>
      </c>
      <c r="AK798" s="122" t="n">
        <v>52.15</v>
      </c>
      <c r="AL798" s="123" t="n">
        <v>48.8</v>
      </c>
      <c r="AM798" s="123" t="n">
        <v>52.69</v>
      </c>
      <c r="AN798" s="123" t="n">
        <v>48.8</v>
      </c>
      <c r="BO798" s="130" t="n">
        <v>0.988</v>
      </c>
      <c r="BP798" s="117" t="n">
        <v>-65.3333333333333</v>
      </c>
      <c r="BR798" s="131" t="n">
        <v>3.96999999999994</v>
      </c>
      <c r="BS798" s="132" t="n">
        <v>-16.7999999999124</v>
      </c>
    </row>
    <row r="799" customFormat="false" ht="15" hidden="false" customHeight="false" outlineLevel="0" collapsed="false">
      <c r="E799" s="117" t="n">
        <v>112.0625</v>
      </c>
      <c r="F799" s="117" t="n">
        <v>151.975</v>
      </c>
      <c r="I799" s="0"/>
      <c r="J799" s="118" t="n">
        <v>3.97499999999994</v>
      </c>
      <c r="K799" s="119" t="n">
        <v>-18.3999999997255</v>
      </c>
      <c r="Q799" s="136" t="n">
        <v>89</v>
      </c>
      <c r="R799" s="122" t="n">
        <v>37.1</v>
      </c>
      <c r="S799" s="122" t="n">
        <v>43.7</v>
      </c>
      <c r="T799" s="122" t="n">
        <v>43.7</v>
      </c>
      <c r="U799" s="136" t="n">
        <v>43.7</v>
      </c>
      <c r="V799" s="119" t="n">
        <v>89.8</v>
      </c>
      <c r="W799" s="119" t="n">
        <v>40.4002333333333</v>
      </c>
      <c r="AH799" s="123" t="n">
        <v>88.7</v>
      </c>
      <c r="AI799" s="122" t="n">
        <v>52.14</v>
      </c>
      <c r="AJ799" s="122" t="n">
        <v>58.93</v>
      </c>
      <c r="AK799" s="122" t="n">
        <v>52.14</v>
      </c>
      <c r="AL799" s="123" t="n">
        <v>48.69</v>
      </c>
      <c r="AM799" s="123" t="n">
        <v>52.64</v>
      </c>
      <c r="AN799" s="123" t="n">
        <v>48.7</v>
      </c>
      <c r="BO799" s="130" t="n">
        <v>0.99</v>
      </c>
      <c r="BP799" s="117" t="n">
        <v>-58.6666666666667</v>
      </c>
      <c r="BR799" s="131" t="n">
        <v>3.97499999999994</v>
      </c>
      <c r="BS799" s="132" t="n">
        <v>-18.3999999997255</v>
      </c>
    </row>
    <row r="800" customFormat="false" ht="15" hidden="false" customHeight="false" outlineLevel="0" collapsed="false">
      <c r="E800" s="117" t="n">
        <v>112.166666666667</v>
      </c>
      <c r="F800" s="117" t="n">
        <v>144.217</v>
      </c>
      <c r="I800" s="0"/>
      <c r="J800" s="118" t="n">
        <v>3.97999999999994</v>
      </c>
      <c r="K800" s="119" t="n">
        <v>-13.6000000002839</v>
      </c>
      <c r="Q800" s="136" t="n">
        <v>89.1</v>
      </c>
      <c r="R800" s="122" t="n">
        <v>36.9</v>
      </c>
      <c r="S800" s="122" t="n">
        <v>43.6</v>
      </c>
      <c r="T800" s="122" t="n">
        <v>43.6</v>
      </c>
      <c r="U800" s="136" t="n">
        <v>43.6</v>
      </c>
      <c r="V800" s="119" t="n">
        <v>89.8</v>
      </c>
      <c r="W800" s="119" t="n">
        <v>40.2299</v>
      </c>
      <c r="AH800" s="123" t="n">
        <v>88.8</v>
      </c>
      <c r="AI800" s="122" t="n">
        <v>52.02</v>
      </c>
      <c r="AJ800" s="122" t="n">
        <v>58.87</v>
      </c>
      <c r="AK800" s="122" t="n">
        <v>52.02</v>
      </c>
      <c r="AL800" s="123" t="n">
        <v>48.61</v>
      </c>
      <c r="AM800" s="123" t="n">
        <v>52.6</v>
      </c>
      <c r="AN800" s="123" t="n">
        <v>48.62</v>
      </c>
      <c r="BO800" s="130" t="n">
        <v>0.992</v>
      </c>
      <c r="BP800" s="117" t="n">
        <v>-55.3333333333333</v>
      </c>
      <c r="BR800" s="131" t="n">
        <v>3.97999999999994</v>
      </c>
      <c r="BS800" s="132" t="n">
        <v>-13.6000000002839</v>
      </c>
    </row>
    <row r="801" customFormat="false" ht="15" hidden="false" customHeight="false" outlineLevel="0" collapsed="false">
      <c r="E801" s="117" t="n">
        <v>112.270833333333</v>
      </c>
      <c r="F801" s="117" t="n">
        <v>130.6</v>
      </c>
      <c r="I801" s="0"/>
      <c r="J801" s="118" t="n">
        <v>3.98499999999994</v>
      </c>
      <c r="K801" s="119" t="n">
        <v>-24.5333333334505</v>
      </c>
      <c r="Q801" s="136" t="n">
        <v>89.2</v>
      </c>
      <c r="R801" s="122" t="n">
        <v>36.6</v>
      </c>
      <c r="S801" s="122" t="n">
        <v>43.5</v>
      </c>
      <c r="T801" s="122" t="n">
        <v>43.5</v>
      </c>
      <c r="U801" s="136" t="n">
        <v>43.5</v>
      </c>
      <c r="V801" s="119" t="n">
        <v>89.9</v>
      </c>
      <c r="W801" s="119" t="n">
        <v>40.0596333333333</v>
      </c>
      <c r="AH801" s="123" t="n">
        <v>88.9</v>
      </c>
      <c r="AI801" s="122" t="n">
        <v>51.59</v>
      </c>
      <c r="AJ801" s="122" t="n">
        <v>58.3</v>
      </c>
      <c r="AK801" s="122" t="n">
        <v>51.59</v>
      </c>
      <c r="AL801" s="123" t="n">
        <v>48.55</v>
      </c>
      <c r="AM801" s="123" t="n">
        <v>52.55</v>
      </c>
      <c r="AN801" s="123" t="n">
        <v>48.55</v>
      </c>
      <c r="BO801" s="130" t="n">
        <v>0.994</v>
      </c>
      <c r="BP801" s="117" t="n">
        <v>-47.3333333333333</v>
      </c>
      <c r="BR801" s="131" t="n">
        <v>3.98499999999994</v>
      </c>
      <c r="BS801" s="132" t="n">
        <v>-24.5333333334505</v>
      </c>
    </row>
    <row r="802" customFormat="false" ht="15" hidden="false" customHeight="false" outlineLevel="0" collapsed="false">
      <c r="E802" s="117" t="n">
        <v>112.375</v>
      </c>
      <c r="F802" s="117" t="n">
        <v>120.1</v>
      </c>
      <c r="I802" s="0"/>
      <c r="J802" s="118" t="n">
        <v>3.98999999999994</v>
      </c>
      <c r="K802" s="119" t="n">
        <v>-23.2000000003279</v>
      </c>
      <c r="Q802" s="136" t="n">
        <v>89.3</v>
      </c>
      <c r="R802" s="122" t="n">
        <v>36.3</v>
      </c>
      <c r="S802" s="122" t="n">
        <v>43.5</v>
      </c>
      <c r="T802" s="122" t="n">
        <v>43.5</v>
      </c>
      <c r="U802" s="136" t="n">
        <v>43.5</v>
      </c>
      <c r="V802" s="119" t="n">
        <v>90</v>
      </c>
      <c r="W802" s="119" t="n">
        <v>39.8893166666667</v>
      </c>
      <c r="AH802" s="123" t="n">
        <v>89</v>
      </c>
      <c r="AI802" s="122" t="n">
        <v>50.64</v>
      </c>
      <c r="AJ802" s="122" t="n">
        <v>56.92</v>
      </c>
      <c r="AK802" s="122" t="n">
        <v>50.64</v>
      </c>
      <c r="AL802" s="123" t="n">
        <v>48.5</v>
      </c>
      <c r="AM802" s="123" t="n">
        <v>52.5</v>
      </c>
      <c r="AN802" s="123" t="n">
        <v>48.5</v>
      </c>
      <c r="BO802" s="130" t="n">
        <v>0.996</v>
      </c>
      <c r="BP802" s="117" t="n">
        <v>-40.6666666666667</v>
      </c>
      <c r="BR802" s="131" t="n">
        <v>3.98999999999994</v>
      </c>
      <c r="BS802" s="132" t="n">
        <v>-23.2000000003279</v>
      </c>
    </row>
    <row r="803" customFormat="false" ht="15" hidden="false" customHeight="false" outlineLevel="0" collapsed="false">
      <c r="E803" s="117" t="n">
        <v>112.479166666667</v>
      </c>
      <c r="F803" s="117" t="n">
        <v>121.1</v>
      </c>
      <c r="I803" s="0"/>
      <c r="J803" s="118" t="n">
        <v>3.99499999999994</v>
      </c>
      <c r="K803" s="119" t="n">
        <v>-56.4000000002774</v>
      </c>
      <c r="Q803" s="136" t="n">
        <v>89.4</v>
      </c>
      <c r="R803" s="122" t="n">
        <v>36.1</v>
      </c>
      <c r="S803" s="122" t="n">
        <v>43.4</v>
      </c>
      <c r="T803" s="122" t="n">
        <v>43.4</v>
      </c>
      <c r="U803" s="136" t="n">
        <v>43.4</v>
      </c>
      <c r="V803" s="119" t="n">
        <v>90.1</v>
      </c>
      <c r="W803" s="119" t="n">
        <v>39.7189833333333</v>
      </c>
      <c r="AH803" s="123" t="n">
        <v>89.1</v>
      </c>
      <c r="AI803" s="122" t="n">
        <v>49.23</v>
      </c>
      <c r="AJ803" s="122" t="n">
        <v>54.82</v>
      </c>
      <c r="AK803" s="122" t="n">
        <v>49.23</v>
      </c>
      <c r="AL803" s="123" t="n">
        <v>48.46</v>
      </c>
      <c r="AM803" s="123" t="n">
        <v>52.44</v>
      </c>
      <c r="AN803" s="123" t="n">
        <v>48.46</v>
      </c>
      <c r="BO803" s="130" t="n">
        <v>0.998</v>
      </c>
      <c r="BP803" s="117" t="n">
        <v>-40.6666666666667</v>
      </c>
      <c r="BR803" s="131" t="n">
        <v>3.99499999999994</v>
      </c>
      <c r="BS803" s="132" t="n">
        <v>-56.4000000002774</v>
      </c>
    </row>
    <row r="804" customFormat="false" ht="15" hidden="false" customHeight="false" outlineLevel="0" collapsed="false">
      <c r="E804" s="117" t="n">
        <v>112.583333333333</v>
      </c>
      <c r="F804" s="117" t="n">
        <v>133.925</v>
      </c>
      <c r="I804" s="0"/>
      <c r="J804" s="118" t="n">
        <v>3.99999999999994</v>
      </c>
      <c r="K804" s="119" t="n">
        <v>-40.7999999998481</v>
      </c>
      <c r="Q804" s="136" t="n">
        <v>89.5</v>
      </c>
      <c r="R804" s="122" t="n">
        <v>35.8</v>
      </c>
      <c r="S804" s="122" t="n">
        <v>48.4</v>
      </c>
      <c r="T804" s="122" t="n">
        <v>59.2</v>
      </c>
      <c r="U804" s="136" t="n">
        <v>48.4</v>
      </c>
      <c r="V804" s="119" t="n">
        <v>90.2</v>
      </c>
      <c r="W804" s="119" t="n">
        <v>47.4733</v>
      </c>
      <c r="AH804" s="123" t="n">
        <v>89.2</v>
      </c>
      <c r="AI804" s="122" t="n">
        <v>47.71</v>
      </c>
      <c r="AJ804" s="122" t="n">
        <v>52.52</v>
      </c>
      <c r="AK804" s="122" t="n">
        <v>47.71</v>
      </c>
      <c r="AL804" s="123" t="n">
        <v>48.42</v>
      </c>
      <c r="AM804" s="123" t="n">
        <v>52.35</v>
      </c>
      <c r="AN804" s="123" t="n">
        <v>48.41</v>
      </c>
      <c r="BO804" s="130" t="n">
        <v>1</v>
      </c>
      <c r="BP804" s="117" t="n">
        <v>-47.3333333333333</v>
      </c>
      <c r="BR804" s="131" t="n">
        <v>3.99999999999994</v>
      </c>
      <c r="BS804" s="132" t="n">
        <v>-40.7999999998481</v>
      </c>
    </row>
    <row r="805" customFormat="false" ht="15" hidden="false" customHeight="false" outlineLevel="0" collapsed="false">
      <c r="E805" s="117" t="n">
        <v>112.6875</v>
      </c>
      <c r="F805" s="117" t="n">
        <v>147.7</v>
      </c>
      <c r="I805" s="0"/>
      <c r="J805" s="118" t="n">
        <v>4.00499999999994</v>
      </c>
      <c r="K805" s="119" t="n">
        <v>-25.5999999992181</v>
      </c>
      <c r="Q805" s="136" t="n">
        <v>89.6</v>
      </c>
      <c r="R805" s="122" t="n">
        <v>35.5</v>
      </c>
      <c r="S805" s="122" t="n">
        <v>48.4</v>
      </c>
      <c r="T805" s="122" t="n">
        <v>59.4</v>
      </c>
      <c r="U805" s="136" t="n">
        <v>48.4</v>
      </c>
      <c r="V805" s="119" t="n">
        <v>90.3</v>
      </c>
      <c r="W805" s="119" t="n">
        <v>47.456</v>
      </c>
      <c r="AH805" s="123" t="n">
        <v>89.3</v>
      </c>
      <c r="AI805" s="122" t="n">
        <v>46.45</v>
      </c>
      <c r="AJ805" s="122" t="n">
        <v>50.55</v>
      </c>
      <c r="AK805" s="122" t="n">
        <v>46.45</v>
      </c>
      <c r="AL805" s="123" t="n">
        <v>48.38</v>
      </c>
      <c r="AM805" s="123" t="n">
        <v>52.22</v>
      </c>
      <c r="AN805" s="123" t="n">
        <v>48.34</v>
      </c>
      <c r="BO805" s="130" t="n">
        <v>1.002</v>
      </c>
      <c r="BP805" s="117" t="n">
        <v>-61.3333333333334</v>
      </c>
      <c r="BR805" s="131" t="n">
        <v>4.00499999999994</v>
      </c>
      <c r="BS805" s="132" t="n">
        <v>-25.5999999992181</v>
      </c>
    </row>
    <row r="806" customFormat="false" ht="15" hidden="false" customHeight="false" outlineLevel="0" collapsed="false">
      <c r="E806" s="117" t="n">
        <v>112.791666666667</v>
      </c>
      <c r="F806" s="117" t="n">
        <v>153.875</v>
      </c>
      <c r="I806" s="0"/>
      <c r="J806" s="118" t="n">
        <v>4.00999999999994</v>
      </c>
      <c r="K806" s="119" t="n">
        <v>-17.2000000001778</v>
      </c>
      <c r="Q806" s="136" t="n">
        <v>89.7</v>
      </c>
      <c r="R806" s="122" t="n">
        <v>35.3</v>
      </c>
      <c r="S806" s="122" t="n">
        <v>48.3</v>
      </c>
      <c r="T806" s="122" t="n">
        <v>59.6</v>
      </c>
      <c r="U806" s="136" t="n">
        <v>48.3</v>
      </c>
      <c r="V806" s="119" t="n">
        <v>90.4</v>
      </c>
      <c r="W806" s="119" t="n">
        <v>47.4387</v>
      </c>
      <c r="AH806" s="123" t="n">
        <v>89.4</v>
      </c>
      <c r="AI806" s="122" t="n">
        <v>45.58</v>
      </c>
      <c r="AJ806" s="122" t="n">
        <v>49.15</v>
      </c>
      <c r="AK806" s="122" t="n">
        <v>45.58</v>
      </c>
      <c r="AL806" s="123" t="n">
        <v>48.32</v>
      </c>
      <c r="AM806" s="123" t="n">
        <v>52.06</v>
      </c>
      <c r="AN806" s="123" t="n">
        <v>48.25</v>
      </c>
      <c r="BO806" s="130" t="n">
        <v>1.004</v>
      </c>
      <c r="BP806" s="117" t="n">
        <v>-70</v>
      </c>
      <c r="BR806" s="131" t="n">
        <v>4.00999999999994</v>
      </c>
      <c r="BS806" s="132" t="n">
        <v>-17.2000000001778</v>
      </c>
    </row>
    <row r="807" customFormat="false" ht="15" hidden="false" customHeight="false" outlineLevel="0" collapsed="false">
      <c r="E807" s="117" t="n">
        <v>112.895833333333</v>
      </c>
      <c r="F807" s="117" t="n">
        <v>157.833</v>
      </c>
      <c r="I807" s="0"/>
      <c r="J807" s="118" t="n">
        <v>4.01499999999994</v>
      </c>
      <c r="K807" s="119" t="n">
        <v>3.19999999984795</v>
      </c>
      <c r="Q807" s="136" t="n">
        <v>89.8</v>
      </c>
      <c r="R807" s="122" t="n">
        <v>35</v>
      </c>
      <c r="S807" s="122" t="n">
        <v>51.4</v>
      </c>
      <c r="T807" s="122" t="n">
        <v>67.9</v>
      </c>
      <c r="U807" s="136" t="n">
        <v>51.4</v>
      </c>
      <c r="V807" s="119" t="n">
        <v>90.5</v>
      </c>
      <c r="W807" s="119" t="n">
        <v>51.42815</v>
      </c>
      <c r="AH807" s="123" t="n">
        <v>89.5</v>
      </c>
      <c r="AI807" s="122" t="n">
        <v>45.03</v>
      </c>
      <c r="AJ807" s="122" t="n">
        <v>48.17</v>
      </c>
      <c r="AK807" s="122" t="n">
        <v>45.03</v>
      </c>
      <c r="AL807" s="123" t="n">
        <v>48.25</v>
      </c>
      <c r="AM807" s="123" t="n">
        <v>51.85</v>
      </c>
      <c r="AN807" s="123" t="n">
        <v>48.13</v>
      </c>
      <c r="BO807" s="130" t="n">
        <v>1.006</v>
      </c>
      <c r="BP807" s="117" t="n">
        <v>-66</v>
      </c>
      <c r="BR807" s="131" t="n">
        <v>4.01499999999994</v>
      </c>
      <c r="BS807" s="132" t="n">
        <v>3.19999999984795</v>
      </c>
    </row>
    <row r="808" customFormat="false" ht="15" hidden="false" customHeight="false" outlineLevel="0" collapsed="false">
      <c r="E808" s="117" t="n">
        <v>113</v>
      </c>
      <c r="F808" s="117" t="n">
        <v>159.1</v>
      </c>
      <c r="I808" s="0"/>
      <c r="J808" s="118" t="n">
        <v>4.01999999999994</v>
      </c>
      <c r="K808" s="119" t="n">
        <v>-15.9999999996595</v>
      </c>
      <c r="Q808" s="136" t="n">
        <v>89.9</v>
      </c>
      <c r="R808" s="122"/>
      <c r="S808" s="122"/>
      <c r="T808" s="122"/>
      <c r="U808" s="136" t="n">
        <v>40</v>
      </c>
      <c r="V808" s="119" t="n">
        <v>90.6</v>
      </c>
      <c r="W808" s="119" t="n">
        <v>31</v>
      </c>
      <c r="AH808" s="123" t="n">
        <v>89.6</v>
      </c>
      <c r="AI808" s="122" t="n">
        <v>44.62</v>
      </c>
      <c r="AJ808" s="122" t="n">
        <v>47.38</v>
      </c>
      <c r="AK808" s="122" t="n">
        <v>44.62</v>
      </c>
      <c r="AL808" s="123" t="n">
        <v>48.16</v>
      </c>
      <c r="AM808" s="123" t="n">
        <v>51.59</v>
      </c>
      <c r="AN808" s="123" t="n">
        <v>47.98</v>
      </c>
      <c r="BO808" s="130" t="n">
        <v>1.008</v>
      </c>
      <c r="BP808" s="117" t="n">
        <v>-66</v>
      </c>
      <c r="BR808" s="131" t="n">
        <v>4.01999999999994</v>
      </c>
      <c r="BS808" s="132" t="n">
        <v>-15.9999999996595</v>
      </c>
    </row>
    <row r="809" customFormat="false" ht="15" hidden="false" customHeight="false" outlineLevel="0" collapsed="false">
      <c r="E809" s="117" t="n">
        <v>113.266</v>
      </c>
      <c r="F809" s="117" t="n">
        <v>157.675</v>
      </c>
      <c r="I809" s="0"/>
      <c r="J809" s="118" t="n">
        <v>4.02499999999994</v>
      </c>
      <c r="K809" s="119" t="n">
        <v>-10.4000000002286</v>
      </c>
      <c r="Q809" s="136" t="n">
        <v>90</v>
      </c>
      <c r="R809" s="122" t="n">
        <v>33.6</v>
      </c>
      <c r="S809" s="122" t="n">
        <v>60</v>
      </c>
      <c r="T809" s="122" t="n">
        <v>66.7</v>
      </c>
      <c r="U809" s="136" t="n">
        <v>60</v>
      </c>
      <c r="V809" s="119" t="n">
        <v>90.7</v>
      </c>
      <c r="W809" s="119" t="n">
        <v>50.16195</v>
      </c>
      <c r="AH809" s="123" t="n">
        <v>89.7</v>
      </c>
      <c r="AI809" s="122" t="n">
        <v>44.33</v>
      </c>
      <c r="AJ809" s="122" t="n">
        <v>46.72</v>
      </c>
      <c r="AK809" s="122" t="n">
        <v>44.33</v>
      </c>
      <c r="AL809" s="123" t="n">
        <v>48.05</v>
      </c>
      <c r="AM809" s="123" t="n">
        <v>51.3</v>
      </c>
      <c r="AN809" s="123" t="n">
        <v>47.79</v>
      </c>
      <c r="BO809" s="130" t="n">
        <v>1.01</v>
      </c>
      <c r="BP809" s="117" t="n">
        <v>-59.3333333333333</v>
      </c>
      <c r="BR809" s="131" t="n">
        <v>4.02499999999994</v>
      </c>
      <c r="BS809" s="132" t="n">
        <v>-10.4000000002286</v>
      </c>
    </row>
    <row r="810" customFormat="false" ht="15" hidden="false" customHeight="false" outlineLevel="0" collapsed="false">
      <c r="E810" s="117" t="n">
        <v>113.532</v>
      </c>
      <c r="F810" s="117" t="n">
        <v>155.775</v>
      </c>
      <c r="I810" s="0"/>
      <c r="J810" s="118" t="n">
        <v>4.02999999999994</v>
      </c>
      <c r="K810" s="119" t="n">
        <v>-11.9999999998124</v>
      </c>
      <c r="Q810" s="136" t="n">
        <v>90.1</v>
      </c>
      <c r="R810" s="122" t="n">
        <v>33.6</v>
      </c>
      <c r="S810" s="122" t="n">
        <v>60</v>
      </c>
      <c r="T810" s="122" t="n">
        <v>66.8</v>
      </c>
      <c r="U810" s="136" t="n">
        <v>60</v>
      </c>
      <c r="V810" s="119" t="n">
        <v>90.8</v>
      </c>
      <c r="W810" s="119" t="n">
        <v>50.18205</v>
      </c>
      <c r="AH810" s="123" t="n">
        <v>89.8</v>
      </c>
      <c r="AI810" s="122" t="n">
        <v>44.26</v>
      </c>
      <c r="AJ810" s="122" t="n">
        <v>46.35</v>
      </c>
      <c r="AK810" s="122" t="n">
        <v>44.26</v>
      </c>
      <c r="AL810" s="123" t="n">
        <v>47.93</v>
      </c>
      <c r="AM810" s="123" t="n">
        <v>50.98</v>
      </c>
      <c r="AN810" s="123" t="n">
        <v>47.56</v>
      </c>
      <c r="BO810" s="130" t="n">
        <v>1.012</v>
      </c>
      <c r="BP810" s="117" t="n">
        <v>-60</v>
      </c>
      <c r="BR810" s="131" t="n">
        <v>4.02999999999994</v>
      </c>
      <c r="BS810" s="132" t="n">
        <v>-11.9999999998124</v>
      </c>
    </row>
    <row r="811" customFormat="false" ht="15" hidden="false" customHeight="false" outlineLevel="0" collapsed="false">
      <c r="E811" s="117" t="n">
        <v>113.798</v>
      </c>
      <c r="F811" s="117" t="n">
        <v>152.45</v>
      </c>
      <c r="I811" s="0"/>
      <c r="J811" s="118" t="n">
        <v>4.03499999999994</v>
      </c>
      <c r="K811" s="119" t="n">
        <v>-33.3333333330957</v>
      </c>
      <c r="Q811" s="136" t="n">
        <v>90.2</v>
      </c>
      <c r="R811" s="122" t="n">
        <v>36.8</v>
      </c>
      <c r="S811" s="122" t="n">
        <v>53.8</v>
      </c>
      <c r="T811" s="122" t="n">
        <v>63.5</v>
      </c>
      <c r="U811" s="136" t="n">
        <v>53.8</v>
      </c>
      <c r="V811" s="119" t="n">
        <v>90.8</v>
      </c>
      <c r="W811" s="119" t="n">
        <v>50.13565</v>
      </c>
      <c r="AH811" s="123" t="n">
        <v>89.9</v>
      </c>
      <c r="AI811" s="122" t="n">
        <v>44.49</v>
      </c>
      <c r="AJ811" s="122" t="n">
        <v>46.4</v>
      </c>
      <c r="AK811" s="122" t="n">
        <v>44.49</v>
      </c>
      <c r="AL811" s="123" t="n">
        <v>47.8</v>
      </c>
      <c r="AM811" s="123" t="n">
        <v>50.63</v>
      </c>
      <c r="AN811" s="123" t="n">
        <v>47.31</v>
      </c>
      <c r="BO811" s="130" t="n">
        <v>1.014</v>
      </c>
      <c r="BP811" s="117" t="n">
        <v>-50.6666666666667</v>
      </c>
      <c r="BR811" s="131" t="n">
        <v>4.03499999999994</v>
      </c>
      <c r="BS811" s="132" t="n">
        <v>-33.3333333330957</v>
      </c>
    </row>
    <row r="812" customFormat="false" ht="15" hidden="false" customHeight="false" outlineLevel="0" collapsed="false">
      <c r="E812" s="117" t="n">
        <v>114.064</v>
      </c>
      <c r="F812" s="117" t="n">
        <v>148.46</v>
      </c>
      <c r="I812" s="0"/>
      <c r="J812" s="118" t="n">
        <v>4.03999999999994</v>
      </c>
      <c r="K812" s="119" t="n">
        <v>-36.6000000000898</v>
      </c>
      <c r="Q812" s="136" t="n">
        <v>90.3</v>
      </c>
      <c r="R812" s="122" t="n">
        <v>36.9</v>
      </c>
      <c r="S812" s="122" t="n">
        <v>53.8</v>
      </c>
      <c r="T812" s="122" t="n">
        <v>63.6</v>
      </c>
      <c r="U812" s="136" t="n">
        <v>53.8</v>
      </c>
      <c r="V812" s="119" t="n">
        <v>90.9</v>
      </c>
      <c r="W812" s="119" t="n">
        <v>50.2352</v>
      </c>
      <c r="AH812" s="123" t="n">
        <v>90</v>
      </c>
      <c r="AI812" s="122" t="n">
        <v>45.03</v>
      </c>
      <c r="AJ812" s="122" t="n">
        <v>46.88</v>
      </c>
      <c r="AK812" s="122" t="n">
        <v>45.03</v>
      </c>
      <c r="AL812" s="123" t="n">
        <v>47.67</v>
      </c>
      <c r="AM812" s="123" t="n">
        <v>50.27</v>
      </c>
      <c r="AN812" s="123" t="n">
        <v>47.03</v>
      </c>
      <c r="BO812" s="130" t="n">
        <v>1.016</v>
      </c>
      <c r="BP812" s="117" t="n">
        <v>-33.3333333333333</v>
      </c>
      <c r="BR812" s="131" t="n">
        <v>4.03999999999994</v>
      </c>
      <c r="BS812" s="132" t="n">
        <v>-36.6000000000898</v>
      </c>
    </row>
    <row r="813" customFormat="false" ht="15" hidden="false" customHeight="false" outlineLevel="0" collapsed="false">
      <c r="E813" s="117" t="n">
        <v>114.33</v>
      </c>
      <c r="F813" s="117" t="n">
        <v>143.9</v>
      </c>
      <c r="I813" s="0"/>
      <c r="J813" s="118" t="n">
        <v>4.04499999999994</v>
      </c>
      <c r="K813" s="119" t="n">
        <v>-34.8000000000765</v>
      </c>
      <c r="Q813" s="136" t="n">
        <v>90.4</v>
      </c>
      <c r="R813" s="122" t="n">
        <v>36.9</v>
      </c>
      <c r="S813" s="122" t="n">
        <v>53.9</v>
      </c>
      <c r="T813" s="122" t="n">
        <v>63.7</v>
      </c>
      <c r="U813" s="136" t="n">
        <v>53.9</v>
      </c>
      <c r="V813" s="119" t="n">
        <v>91</v>
      </c>
      <c r="W813" s="119" t="n">
        <v>50.3347</v>
      </c>
      <c r="AH813" s="123" t="n">
        <v>90.1</v>
      </c>
      <c r="AI813" s="122" t="n">
        <v>45.81</v>
      </c>
      <c r="AJ813" s="122" t="n">
        <v>47.7</v>
      </c>
      <c r="AK813" s="122" t="n">
        <v>45.81</v>
      </c>
      <c r="AL813" s="123" t="n">
        <v>47.54</v>
      </c>
      <c r="AM813" s="123" t="n">
        <v>49.91</v>
      </c>
      <c r="AN813" s="123" t="n">
        <v>46.74</v>
      </c>
      <c r="BO813" s="130" t="n">
        <v>1.018</v>
      </c>
      <c r="BP813" s="117" t="n">
        <v>-36.6666666666667</v>
      </c>
      <c r="BR813" s="131" t="n">
        <v>4.04499999999994</v>
      </c>
      <c r="BS813" s="132" t="n">
        <v>-34.8000000000765</v>
      </c>
    </row>
    <row r="814" customFormat="false" ht="15" hidden="false" customHeight="false" outlineLevel="0" collapsed="false">
      <c r="E814" s="117" t="n">
        <v>114.596</v>
      </c>
      <c r="F814" s="117" t="n">
        <v>141.05</v>
      </c>
      <c r="I814" s="0"/>
      <c r="J814" s="118" t="n">
        <v>4.04999999999994</v>
      </c>
      <c r="K814" s="119" t="n">
        <v>-34.3999999998972</v>
      </c>
      <c r="Q814" s="136" t="n">
        <v>90.5</v>
      </c>
      <c r="R814" s="122" t="n">
        <v>37</v>
      </c>
      <c r="S814" s="122" t="n">
        <v>54</v>
      </c>
      <c r="T814" s="122" t="n">
        <v>63.9</v>
      </c>
      <c r="U814" s="136" t="n">
        <v>54</v>
      </c>
      <c r="V814" s="119" t="n">
        <v>91.1</v>
      </c>
      <c r="W814" s="119" t="n">
        <v>50.4342</v>
      </c>
      <c r="AH814" s="123" t="n">
        <v>90.2</v>
      </c>
      <c r="AI814" s="122" t="n">
        <v>46.82</v>
      </c>
      <c r="AJ814" s="122" t="n">
        <v>48.82</v>
      </c>
      <c r="AK814" s="122" t="n">
        <v>46.82</v>
      </c>
      <c r="AL814" s="123" t="n">
        <v>47.44</v>
      </c>
      <c r="AM814" s="123" t="n">
        <v>49.56</v>
      </c>
      <c r="AN814" s="123" t="n">
        <v>46.45</v>
      </c>
      <c r="BO814" s="130" t="n">
        <v>1.02</v>
      </c>
      <c r="BP814" s="117" t="n">
        <v>-40</v>
      </c>
      <c r="BR814" s="131" t="n">
        <v>4.04999999999994</v>
      </c>
      <c r="BS814" s="132" t="n">
        <v>-34.3999999998972</v>
      </c>
    </row>
    <row r="815" customFormat="false" ht="15" hidden="false" customHeight="false" outlineLevel="0" collapsed="false">
      <c r="E815" s="117" t="n">
        <v>114.862</v>
      </c>
      <c r="F815" s="117" t="n">
        <v>138.2</v>
      </c>
      <c r="I815" s="0"/>
      <c r="J815" s="118" t="n">
        <v>4.05499999999994</v>
      </c>
      <c r="K815" s="119" t="n">
        <v>-18.4000000002814</v>
      </c>
      <c r="Q815" s="136" t="n">
        <v>90.6</v>
      </c>
      <c r="R815" s="122" t="n">
        <v>37.1</v>
      </c>
      <c r="S815" s="122" t="n">
        <v>54.1</v>
      </c>
      <c r="T815" s="122" t="n">
        <v>64</v>
      </c>
      <c r="U815" s="136" t="n">
        <v>54.1</v>
      </c>
      <c r="V815" s="119" t="n">
        <v>91.2</v>
      </c>
      <c r="W815" s="119" t="n">
        <v>50.53375</v>
      </c>
      <c r="AH815" s="123" t="n">
        <v>90.3</v>
      </c>
      <c r="AI815" s="122" t="n">
        <v>48.03</v>
      </c>
      <c r="AJ815" s="122" t="n">
        <v>50.22</v>
      </c>
      <c r="AK815" s="122" t="n">
        <v>48.03</v>
      </c>
      <c r="AL815" s="123" t="n">
        <v>47.37</v>
      </c>
      <c r="AM815" s="123" t="n">
        <v>49.24</v>
      </c>
      <c r="AN815" s="123" t="n">
        <v>46.18</v>
      </c>
      <c r="BO815" s="130" t="n">
        <v>1.022</v>
      </c>
      <c r="BP815" s="117" t="n">
        <v>-22.6666666666667</v>
      </c>
      <c r="BR815" s="131" t="n">
        <v>4.05499999999994</v>
      </c>
      <c r="BS815" s="132" t="n">
        <v>-18.4000000002814</v>
      </c>
    </row>
    <row r="816" customFormat="false" ht="15" hidden="false" customHeight="false" outlineLevel="0" collapsed="false">
      <c r="E816" s="117" t="n">
        <v>115.128</v>
      </c>
      <c r="F816" s="117" t="n">
        <v>136.3</v>
      </c>
      <c r="I816" s="0"/>
      <c r="J816" s="118" t="n">
        <v>4.05999999999994</v>
      </c>
      <c r="K816" s="119" t="n">
        <v>-12.4000000001932</v>
      </c>
      <c r="Q816" s="136" t="n">
        <v>90.7</v>
      </c>
      <c r="R816" s="122" t="n">
        <v>37.2</v>
      </c>
      <c r="S816" s="122" t="n">
        <v>54.1</v>
      </c>
      <c r="T816" s="122" t="n">
        <v>64.1</v>
      </c>
      <c r="U816" s="136" t="n">
        <v>54.1</v>
      </c>
      <c r="V816" s="119" t="n">
        <v>91.3</v>
      </c>
      <c r="W816" s="119" t="n">
        <v>50.63325</v>
      </c>
      <c r="AH816" s="123" t="n">
        <v>90.4</v>
      </c>
      <c r="AI816" s="122" t="n">
        <v>49.29</v>
      </c>
      <c r="AJ816" s="122" t="n">
        <v>51.67</v>
      </c>
      <c r="AK816" s="122" t="n">
        <v>49.29</v>
      </c>
      <c r="AL816" s="123" t="n">
        <v>47.34</v>
      </c>
      <c r="AM816" s="123" t="n">
        <v>48.98</v>
      </c>
      <c r="AN816" s="123" t="n">
        <v>45.94</v>
      </c>
      <c r="BO816" s="130" t="n">
        <v>1.024</v>
      </c>
      <c r="BP816" s="117" t="n">
        <v>-27.3333333333333</v>
      </c>
      <c r="BR816" s="131" t="n">
        <v>4.05999999999994</v>
      </c>
      <c r="BS816" s="132" t="n">
        <v>-12.4000000001932</v>
      </c>
    </row>
    <row r="817" customFormat="false" ht="15" hidden="false" customHeight="false" outlineLevel="0" collapsed="false">
      <c r="E817" s="117" t="n">
        <v>115.394</v>
      </c>
      <c r="F817" s="117" t="n">
        <v>136.3</v>
      </c>
      <c r="I817" s="0"/>
      <c r="J817" s="118" t="n">
        <v>4.06499999999994</v>
      </c>
      <c r="K817" s="119" t="n">
        <v>-11.1999999998963</v>
      </c>
      <c r="Q817" s="136" t="n">
        <v>90.8</v>
      </c>
      <c r="R817" s="122" t="n">
        <v>37.2</v>
      </c>
      <c r="S817" s="122" t="n">
        <v>54.2</v>
      </c>
      <c r="T817" s="122" t="n">
        <v>64.2</v>
      </c>
      <c r="U817" s="136" t="n">
        <v>54.2</v>
      </c>
      <c r="V817" s="119" t="n">
        <v>91.4</v>
      </c>
      <c r="W817" s="119" t="n">
        <v>50.7328</v>
      </c>
      <c r="AH817" s="123" t="n">
        <v>90.5</v>
      </c>
      <c r="AI817" s="122" t="n">
        <v>50.3</v>
      </c>
      <c r="AJ817" s="122" t="n">
        <v>52.73</v>
      </c>
      <c r="AK817" s="122" t="n">
        <v>50.3</v>
      </c>
      <c r="AL817" s="123" t="n">
        <v>47.36</v>
      </c>
      <c r="AM817" s="123" t="n">
        <v>48.77</v>
      </c>
      <c r="AN817" s="123" t="n">
        <v>45.75</v>
      </c>
      <c r="BO817" s="130" t="n">
        <v>1.026</v>
      </c>
      <c r="BP817" s="117" t="n">
        <v>-42.6666666666667</v>
      </c>
      <c r="BR817" s="131" t="n">
        <v>4.06499999999994</v>
      </c>
      <c r="BS817" s="132" t="n">
        <v>-11.1999999998963</v>
      </c>
    </row>
    <row r="818" customFormat="false" ht="15" hidden="false" customHeight="false" outlineLevel="0" collapsed="false">
      <c r="E818" s="117" t="n">
        <v>115.66</v>
      </c>
      <c r="F818" s="117" t="n">
        <v>134.875</v>
      </c>
      <c r="I818" s="0"/>
      <c r="J818" s="118" t="n">
        <v>4.06999999999994</v>
      </c>
      <c r="K818" s="119" t="n">
        <v>-5.86666666644295</v>
      </c>
      <c r="Q818" s="136" t="n">
        <v>90.9</v>
      </c>
      <c r="R818" s="122" t="n">
        <v>37.3</v>
      </c>
      <c r="S818" s="122" t="n">
        <v>54.3</v>
      </c>
      <c r="T818" s="122" t="n">
        <v>64.4</v>
      </c>
      <c r="U818" s="136" t="n">
        <v>54.3</v>
      </c>
      <c r="V818" s="119" t="n">
        <v>91.5</v>
      </c>
      <c r="W818" s="119" t="n">
        <v>50.8323</v>
      </c>
      <c r="AH818" s="123" t="n">
        <v>90.6</v>
      </c>
      <c r="AI818" s="122" t="n">
        <v>50.69</v>
      </c>
      <c r="AJ818" s="122" t="n">
        <v>52.84</v>
      </c>
      <c r="AK818" s="122" t="n">
        <v>50.69</v>
      </c>
      <c r="AL818" s="123" t="n">
        <v>47.44</v>
      </c>
      <c r="AM818" s="123" t="n">
        <v>48.65</v>
      </c>
      <c r="AN818" s="123" t="n">
        <v>45.63</v>
      </c>
      <c r="BO818" s="130" t="n">
        <v>1.028</v>
      </c>
      <c r="BP818" s="117" t="n">
        <v>-40.6666666666667</v>
      </c>
      <c r="BR818" s="131" t="n">
        <v>4.06999999999994</v>
      </c>
      <c r="BS818" s="132" t="n">
        <v>-5.86666666644295</v>
      </c>
    </row>
    <row r="819" customFormat="false" ht="15" hidden="false" customHeight="false" outlineLevel="0" collapsed="false">
      <c r="E819" s="117" t="n">
        <v>115.926</v>
      </c>
      <c r="F819" s="117" t="n">
        <v>134.4</v>
      </c>
      <c r="I819" s="0"/>
      <c r="J819" s="118" t="n">
        <v>4.07499999999994</v>
      </c>
      <c r="K819" s="119" t="n">
        <v>-12.2000000000129</v>
      </c>
      <c r="Q819" s="136" t="n">
        <v>91</v>
      </c>
      <c r="R819" s="122" t="n">
        <v>37.4</v>
      </c>
      <c r="S819" s="122" t="n">
        <v>54.4</v>
      </c>
      <c r="T819" s="122" t="n">
        <v>64.5</v>
      </c>
      <c r="U819" s="136" t="n">
        <v>54.4</v>
      </c>
      <c r="V819" s="119" t="n">
        <v>91.6</v>
      </c>
      <c r="W819" s="119" t="n">
        <v>50.93185</v>
      </c>
      <c r="AH819" s="123" t="n">
        <v>90.7</v>
      </c>
      <c r="AI819" s="122" t="n">
        <v>50.3</v>
      </c>
      <c r="AJ819" s="122" t="n">
        <v>51.76</v>
      </c>
      <c r="AK819" s="122" t="n">
        <v>50.3</v>
      </c>
      <c r="AL819" s="123" t="n">
        <v>47.59</v>
      </c>
      <c r="AM819" s="123" t="n">
        <v>48.61</v>
      </c>
      <c r="AN819" s="123" t="n">
        <v>45.59</v>
      </c>
      <c r="BO819" s="130" t="n">
        <v>1.03</v>
      </c>
      <c r="BP819" s="117" t="n">
        <v>-48</v>
      </c>
      <c r="BR819" s="131" t="n">
        <v>4.07499999999994</v>
      </c>
      <c r="BS819" s="132" t="n">
        <v>-12.2000000000129</v>
      </c>
    </row>
    <row r="820" customFormat="false" ht="15" hidden="false" customHeight="false" outlineLevel="0" collapsed="false">
      <c r="E820" s="117" t="n">
        <v>116.192</v>
      </c>
      <c r="F820" s="117" t="n">
        <v>135.667</v>
      </c>
      <c r="I820" s="0"/>
      <c r="J820" s="118" t="n">
        <v>4.07999999999994</v>
      </c>
      <c r="K820" s="119" t="n">
        <v>-3.73333333319565</v>
      </c>
      <c r="Q820" s="136" t="n">
        <v>91.1</v>
      </c>
      <c r="R820" s="122" t="n">
        <v>37.4</v>
      </c>
      <c r="S820" s="122" t="n">
        <v>54.5</v>
      </c>
      <c r="T820" s="122" t="n">
        <v>64.6</v>
      </c>
      <c r="U820" s="136" t="n">
        <v>54.5</v>
      </c>
      <c r="V820" s="119" t="n">
        <v>91.7</v>
      </c>
      <c r="W820" s="119" t="n">
        <v>51.03135</v>
      </c>
      <c r="AH820" s="123" t="n">
        <v>90.8</v>
      </c>
      <c r="AI820" s="122" t="n">
        <v>49.36</v>
      </c>
      <c r="AJ820" s="122" t="n">
        <v>49.85</v>
      </c>
      <c r="AK820" s="122" t="n">
        <v>49.36</v>
      </c>
      <c r="AL820" s="123" t="n">
        <v>47.8</v>
      </c>
      <c r="AM820" s="123" t="n">
        <v>48.65</v>
      </c>
      <c r="AN820" s="123" t="n">
        <v>45.63</v>
      </c>
      <c r="BO820" s="130" t="n">
        <v>1.032</v>
      </c>
      <c r="BP820" s="117" t="n">
        <v>-56.6666666666667</v>
      </c>
      <c r="BR820" s="131" t="n">
        <v>4.07999999999994</v>
      </c>
      <c r="BS820" s="132" t="n">
        <v>-3.73333333319565</v>
      </c>
    </row>
    <row r="821" customFormat="false" ht="15" hidden="false" customHeight="false" outlineLevel="0" collapsed="false">
      <c r="E821" s="117" t="n">
        <v>116.458</v>
      </c>
      <c r="F821" s="117" t="n">
        <v>136.3</v>
      </c>
      <c r="I821" s="0"/>
      <c r="J821" s="118" t="n">
        <v>4.08499999999994</v>
      </c>
      <c r="K821" s="119" t="n">
        <v>-8.59999999998699</v>
      </c>
      <c r="Q821" s="136" t="n">
        <v>91.2</v>
      </c>
      <c r="R821" s="122" t="n">
        <v>37.5</v>
      </c>
      <c r="S821" s="122" t="n">
        <v>54.6</v>
      </c>
      <c r="T821" s="122" t="n">
        <v>64.7</v>
      </c>
      <c r="U821" s="136" t="n">
        <v>54.6</v>
      </c>
      <c r="V821" s="119" t="n">
        <v>91.8</v>
      </c>
      <c r="W821" s="119" t="n">
        <v>51.1309</v>
      </c>
      <c r="AH821" s="123" t="n">
        <v>90.9</v>
      </c>
      <c r="AI821" s="122" t="n">
        <v>48.26</v>
      </c>
      <c r="AJ821" s="122" t="n">
        <v>48.26</v>
      </c>
      <c r="AK821" s="122" t="n">
        <v>47.7</v>
      </c>
      <c r="AL821" s="123" t="n">
        <v>48.07</v>
      </c>
      <c r="AM821" s="123" t="n">
        <v>48.78</v>
      </c>
      <c r="AN821" s="123" t="n">
        <v>45.76</v>
      </c>
      <c r="BO821" s="130" t="n">
        <v>1.034</v>
      </c>
      <c r="BP821" s="117" t="n">
        <v>-75.3333333333334</v>
      </c>
      <c r="BR821" s="131" t="n">
        <v>4.08499999999994</v>
      </c>
      <c r="BS821" s="132" t="n">
        <v>-8.59999999998699</v>
      </c>
    </row>
    <row r="822" customFormat="false" ht="15" hidden="false" customHeight="false" outlineLevel="0" collapsed="false">
      <c r="E822" s="117" t="n">
        <v>116.724</v>
      </c>
      <c r="F822" s="117" t="n">
        <v>136.933</v>
      </c>
      <c r="I822" s="0"/>
      <c r="J822" s="118" t="n">
        <v>4.08999999999994</v>
      </c>
      <c r="K822" s="119" t="n">
        <v>-19.7999999999086</v>
      </c>
      <c r="Q822" s="136" t="n">
        <v>91.3</v>
      </c>
      <c r="R822" s="122" t="n">
        <v>37.6</v>
      </c>
      <c r="S822" s="122" t="n">
        <v>54.7</v>
      </c>
      <c r="T822" s="122" t="n">
        <v>64.9</v>
      </c>
      <c r="U822" s="136" t="n">
        <v>54.7</v>
      </c>
      <c r="V822" s="119" t="n">
        <v>91.8</v>
      </c>
      <c r="W822" s="119" t="n">
        <v>51.2304</v>
      </c>
      <c r="AH822" s="123" t="n">
        <v>91</v>
      </c>
      <c r="AI822" s="122" t="n">
        <v>47.31</v>
      </c>
      <c r="AJ822" s="122" t="n">
        <v>47.31</v>
      </c>
      <c r="AK822" s="122" t="n">
        <v>45.75</v>
      </c>
      <c r="AL822" s="123" t="n">
        <v>48.39</v>
      </c>
      <c r="AM822" s="123" t="n">
        <v>48.99</v>
      </c>
      <c r="AN822" s="123" t="n">
        <v>45.97</v>
      </c>
      <c r="BO822" s="130" t="n">
        <v>1.036</v>
      </c>
      <c r="BP822" s="117" t="n">
        <v>-73.3333333333333</v>
      </c>
      <c r="BR822" s="131" t="n">
        <v>4.08999999999994</v>
      </c>
      <c r="BS822" s="132" t="n">
        <v>-19.7999999999086</v>
      </c>
    </row>
    <row r="823" customFormat="false" ht="15" hidden="false" customHeight="false" outlineLevel="0" collapsed="false">
      <c r="E823" s="117" t="n">
        <v>116.99</v>
      </c>
      <c r="F823" s="117" t="n">
        <v>138.2</v>
      </c>
      <c r="I823" s="0"/>
      <c r="J823" s="118" t="n">
        <v>4.09499999999994</v>
      </c>
      <c r="K823" s="119" t="n">
        <v>-20.800000000104</v>
      </c>
      <c r="Q823" s="136" t="n">
        <v>91.4</v>
      </c>
      <c r="R823" s="122" t="n">
        <v>33.8</v>
      </c>
      <c r="S823" s="122" t="n">
        <v>60.9</v>
      </c>
      <c r="T823" s="122" t="n">
        <v>67.6</v>
      </c>
      <c r="U823" s="136" t="n">
        <v>60.9</v>
      </c>
      <c r="V823" s="119" t="n">
        <v>91.9</v>
      </c>
      <c r="W823" s="119" t="n">
        <v>50.7156</v>
      </c>
      <c r="AH823" s="123" t="n">
        <v>91.1</v>
      </c>
      <c r="AI823" s="122" t="n">
        <v>46.58</v>
      </c>
      <c r="AJ823" s="122" t="n">
        <v>46.58</v>
      </c>
      <c r="AK823" s="122" t="n">
        <v>44.15</v>
      </c>
      <c r="AL823" s="123" t="n">
        <v>48.76</v>
      </c>
      <c r="AM823" s="123" t="n">
        <v>49.27</v>
      </c>
      <c r="AN823" s="123" t="n">
        <v>46.25</v>
      </c>
      <c r="BO823" s="130" t="n">
        <v>1.038</v>
      </c>
      <c r="BP823" s="117" t="n">
        <v>-87.3333333333333</v>
      </c>
      <c r="BR823" s="131" t="n">
        <v>4.09499999999994</v>
      </c>
      <c r="BS823" s="132" t="n">
        <v>-20.800000000104</v>
      </c>
    </row>
    <row r="824" customFormat="false" ht="15" hidden="false" customHeight="false" outlineLevel="0" collapsed="false">
      <c r="E824" s="117" t="n">
        <v>117.256</v>
      </c>
      <c r="F824" s="117" t="n">
        <v>140.733</v>
      </c>
      <c r="I824" s="0"/>
      <c r="J824" s="118" t="n">
        <v>4.09999999999994</v>
      </c>
      <c r="K824" s="119" t="n">
        <v>-5.20000000035253</v>
      </c>
      <c r="Q824" s="136" t="n">
        <v>91.5</v>
      </c>
      <c r="R824" s="122"/>
      <c r="S824" s="122"/>
      <c r="T824" s="122"/>
      <c r="U824" s="136" t="n">
        <v>60</v>
      </c>
      <c r="V824" s="119" t="n">
        <v>92</v>
      </c>
      <c r="W824" s="119" t="n">
        <v>44</v>
      </c>
      <c r="AH824" s="123" t="n">
        <v>91.2</v>
      </c>
      <c r="AI824" s="122" t="n">
        <v>46</v>
      </c>
      <c r="AJ824" s="122" t="n">
        <v>46</v>
      </c>
      <c r="AK824" s="122" t="n">
        <v>42.76</v>
      </c>
      <c r="AL824" s="123" t="n">
        <v>49.16</v>
      </c>
      <c r="AM824" s="123" t="n">
        <v>49.59</v>
      </c>
      <c r="AN824" s="123" t="n">
        <v>46.58</v>
      </c>
      <c r="BO824" s="130" t="n">
        <v>1.04</v>
      </c>
      <c r="BP824" s="117" t="n">
        <v>-73.3333333333333</v>
      </c>
      <c r="BR824" s="131" t="n">
        <v>4.09999999999994</v>
      </c>
      <c r="BS824" s="132" t="n">
        <v>-5.20000000035253</v>
      </c>
    </row>
    <row r="825" customFormat="false" ht="15" hidden="false" customHeight="false" outlineLevel="0" collapsed="false">
      <c r="E825" s="117" t="n">
        <v>117.522</v>
      </c>
      <c r="F825" s="117" t="n">
        <v>143.9</v>
      </c>
      <c r="I825" s="0"/>
      <c r="J825" s="118" t="n">
        <v>4.10499999999994</v>
      </c>
      <c r="K825" s="119" t="n">
        <v>10.3999999998951</v>
      </c>
      <c r="Q825" s="136" t="n">
        <v>91.6</v>
      </c>
      <c r="R825" s="122"/>
      <c r="S825" s="122"/>
      <c r="T825" s="122"/>
      <c r="U825" s="136" t="n">
        <v>55</v>
      </c>
      <c r="V825" s="119" t="n">
        <v>92.1</v>
      </c>
      <c r="W825" s="119" t="n">
        <v>40</v>
      </c>
      <c r="AH825" s="123" t="n">
        <v>91.3</v>
      </c>
      <c r="AI825" s="122" t="n">
        <v>45.47</v>
      </c>
      <c r="AJ825" s="122" t="n">
        <v>45.47</v>
      </c>
      <c r="AK825" s="122" t="n">
        <v>41.47</v>
      </c>
      <c r="AL825" s="123" t="n">
        <v>49.57</v>
      </c>
      <c r="AM825" s="123" t="n">
        <v>49.95</v>
      </c>
      <c r="AN825" s="123" t="n">
        <v>46.95</v>
      </c>
      <c r="BO825" s="130" t="n">
        <v>1.042</v>
      </c>
      <c r="BP825" s="117" t="n">
        <v>-66.6666666666667</v>
      </c>
      <c r="BR825" s="131" t="n">
        <v>4.10499999999994</v>
      </c>
      <c r="BS825" s="132" t="n">
        <v>10.3999999998951</v>
      </c>
    </row>
    <row r="826" customFormat="false" ht="15" hidden="false" customHeight="false" outlineLevel="0" collapsed="false">
      <c r="E826" s="117" t="n">
        <v>117.788</v>
      </c>
      <c r="F826" s="117" t="n">
        <v>147.7</v>
      </c>
      <c r="I826" s="0"/>
      <c r="J826" s="118" t="n">
        <v>4.10999999999993</v>
      </c>
      <c r="K826" s="119" t="n">
        <v>4.00000000020889</v>
      </c>
      <c r="Q826" s="136" t="n">
        <v>91.7</v>
      </c>
      <c r="R826" s="122"/>
      <c r="S826" s="122"/>
      <c r="T826" s="122"/>
      <c r="U826" s="136" t="n">
        <v>53</v>
      </c>
      <c r="V826" s="119" t="n">
        <v>92.2</v>
      </c>
      <c r="W826" s="119" t="n">
        <v>38</v>
      </c>
      <c r="AH826" s="123" t="n">
        <v>91.4</v>
      </c>
      <c r="AI826" s="122" t="n">
        <v>45.02</v>
      </c>
      <c r="AJ826" s="122" t="n">
        <v>45.02</v>
      </c>
      <c r="AK826" s="122" t="n">
        <v>40.31</v>
      </c>
      <c r="AL826" s="123" t="n">
        <v>50</v>
      </c>
      <c r="AM826" s="123" t="n">
        <v>50.33</v>
      </c>
      <c r="AN826" s="123" t="n">
        <v>47.33</v>
      </c>
      <c r="BO826" s="130" t="n">
        <v>1.044</v>
      </c>
      <c r="BP826" s="117" t="n">
        <v>-76.6666666666667</v>
      </c>
      <c r="BR826" s="131" t="n">
        <v>4.10999999999993</v>
      </c>
      <c r="BS826" s="132" t="n">
        <v>4.00000000020889</v>
      </c>
    </row>
    <row r="827" customFormat="false" ht="15" hidden="false" customHeight="false" outlineLevel="0" collapsed="false">
      <c r="E827" s="117" t="n">
        <v>118.054</v>
      </c>
      <c r="F827" s="117" t="n">
        <v>150.867</v>
      </c>
      <c r="I827" s="0"/>
      <c r="J827" s="118" t="n">
        <v>4.11499999999993</v>
      </c>
      <c r="K827" s="119" t="n">
        <v>-2.66666666659688</v>
      </c>
      <c r="Q827" s="136" t="n">
        <v>91.8</v>
      </c>
      <c r="R827" s="122"/>
      <c r="S827" s="122"/>
      <c r="T827" s="122"/>
      <c r="U827" s="136" t="n">
        <v>60</v>
      </c>
      <c r="V827" s="119" t="n">
        <v>92.3</v>
      </c>
      <c r="W827" s="119" t="n">
        <v>38</v>
      </c>
      <c r="AH827" s="123" t="n">
        <v>91.5</v>
      </c>
      <c r="AI827" s="122" t="n">
        <v>44.79</v>
      </c>
      <c r="AJ827" s="122" t="n">
        <v>44.79</v>
      </c>
      <c r="AK827" s="122" t="n">
        <v>39.48</v>
      </c>
      <c r="AL827" s="123" t="n">
        <v>50.42</v>
      </c>
      <c r="AM827" s="123" t="n">
        <v>50.71</v>
      </c>
      <c r="AN827" s="123" t="n">
        <v>47.71</v>
      </c>
      <c r="BO827" s="130" t="n">
        <v>1.046</v>
      </c>
      <c r="BP827" s="117" t="n">
        <v>-66</v>
      </c>
      <c r="BR827" s="131" t="n">
        <v>4.11499999999993</v>
      </c>
      <c r="BS827" s="132" t="n">
        <v>-2.66666666659688</v>
      </c>
    </row>
    <row r="828" customFormat="false" ht="15" hidden="false" customHeight="false" outlineLevel="0" collapsed="false">
      <c r="E828" s="117" t="n">
        <v>118.32</v>
      </c>
      <c r="F828" s="117" t="n">
        <v>154.35</v>
      </c>
      <c r="I828" s="0"/>
      <c r="J828" s="118" t="n">
        <v>4.11999999999993</v>
      </c>
      <c r="K828" s="119" t="n">
        <v>-10.3999999998773</v>
      </c>
      <c r="Q828" s="136" t="n">
        <v>91.9</v>
      </c>
      <c r="R828" s="122"/>
      <c r="S828" s="122"/>
      <c r="T828" s="122"/>
      <c r="U828" s="136" t="n">
        <v>70</v>
      </c>
      <c r="V828" s="119" t="n">
        <v>92.4</v>
      </c>
      <c r="W828" s="119" t="n">
        <v>44</v>
      </c>
      <c r="AH828" s="123" t="n">
        <v>91.6</v>
      </c>
      <c r="AI828" s="122" t="n">
        <v>44.89</v>
      </c>
      <c r="AJ828" s="122" t="n">
        <v>44.89</v>
      </c>
      <c r="AK828" s="122" t="n">
        <v>39.18</v>
      </c>
      <c r="AL828" s="123" t="n">
        <v>50.83</v>
      </c>
      <c r="AM828" s="123" t="n">
        <v>51.09</v>
      </c>
      <c r="AN828" s="123" t="n">
        <v>48.08</v>
      </c>
      <c r="BO828" s="130" t="n">
        <v>1.048</v>
      </c>
      <c r="BP828" s="117" t="n">
        <v>-70.6666666666667</v>
      </c>
      <c r="BR828" s="131" t="n">
        <v>4.11999999999993</v>
      </c>
      <c r="BS828" s="132" t="n">
        <v>-10.3999999998773</v>
      </c>
    </row>
    <row r="829" customFormat="false" ht="15" hidden="false" customHeight="false" outlineLevel="0" collapsed="false">
      <c r="E829" s="117" t="n">
        <v>118.586</v>
      </c>
      <c r="F829" s="117" t="n">
        <v>157.2</v>
      </c>
      <c r="I829" s="0"/>
      <c r="J829" s="118" t="n">
        <v>4.12499999999993</v>
      </c>
      <c r="K829" s="119" t="n">
        <v>-1.20000000086758</v>
      </c>
      <c r="Q829" s="136" t="n">
        <v>92</v>
      </c>
      <c r="R829" s="122"/>
      <c r="S829" s="122"/>
      <c r="T829" s="122"/>
      <c r="U829" s="136" t="n">
        <v>75</v>
      </c>
      <c r="V829" s="119" t="n">
        <v>92.5</v>
      </c>
      <c r="W829" s="119" t="n">
        <v>52</v>
      </c>
      <c r="AH829" s="123" t="n">
        <v>91.7</v>
      </c>
      <c r="AI829" s="122" t="n">
        <v>45.37</v>
      </c>
      <c r="AJ829" s="122" t="n">
        <v>45.37</v>
      </c>
      <c r="AK829" s="122" t="n">
        <v>39.47</v>
      </c>
      <c r="AL829" s="123" t="n">
        <v>51.22</v>
      </c>
      <c r="AM829" s="123" t="n">
        <v>51.45</v>
      </c>
      <c r="AN829" s="123" t="n">
        <v>48.42</v>
      </c>
      <c r="BO829" s="130" t="n">
        <v>1.05</v>
      </c>
      <c r="BP829" s="117" t="n">
        <v>-63.3333333333333</v>
      </c>
      <c r="BR829" s="131" t="n">
        <v>4.12499999999993</v>
      </c>
      <c r="BS829" s="132" t="n">
        <v>-1.20000000086758</v>
      </c>
    </row>
    <row r="830" customFormat="false" ht="15" hidden="false" customHeight="false" outlineLevel="0" collapsed="false">
      <c r="E830" s="117" t="n">
        <v>118.852</v>
      </c>
      <c r="F830" s="117" t="n">
        <v>159.1</v>
      </c>
      <c r="I830" s="0"/>
      <c r="J830" s="118" t="n">
        <v>4.12999999999993</v>
      </c>
      <c r="K830" s="119" t="n">
        <v>-11.9999999993165</v>
      </c>
      <c r="Q830" s="136" t="n">
        <v>92.1</v>
      </c>
      <c r="R830" s="122" t="n">
        <v>47.9</v>
      </c>
      <c r="S830" s="122" t="n">
        <v>77.4</v>
      </c>
      <c r="T830" s="122" t="n">
        <v>84.2</v>
      </c>
      <c r="U830" s="136" t="n">
        <v>77.4</v>
      </c>
      <c r="V830" s="119" t="n">
        <v>92.6</v>
      </c>
      <c r="W830" s="119" t="n">
        <v>66.0407</v>
      </c>
      <c r="AH830" s="123" t="n">
        <v>91.8</v>
      </c>
      <c r="AI830" s="122" t="n">
        <v>46.17</v>
      </c>
      <c r="AJ830" s="122" t="n">
        <v>46.17</v>
      </c>
      <c r="AK830" s="122" t="n">
        <v>40.26</v>
      </c>
      <c r="AL830" s="123" t="n">
        <v>51.58</v>
      </c>
      <c r="AM830" s="123" t="n">
        <v>51.8</v>
      </c>
      <c r="AN830" s="123" t="n">
        <v>48.74</v>
      </c>
      <c r="BO830" s="130" t="n">
        <v>1.052</v>
      </c>
      <c r="BP830" s="117" t="n">
        <v>-69.3333333333333</v>
      </c>
      <c r="BR830" s="131" t="n">
        <v>4.12999999999993</v>
      </c>
      <c r="BS830" s="132" t="n">
        <v>-11.9999999993165</v>
      </c>
    </row>
    <row r="831" customFormat="false" ht="15" hidden="false" customHeight="false" outlineLevel="0" collapsed="false">
      <c r="E831" s="117" t="n">
        <v>119.118</v>
      </c>
      <c r="F831" s="117" t="n">
        <v>160.525</v>
      </c>
      <c r="I831" s="0"/>
      <c r="J831" s="118" t="n">
        <v>4.13499999999993</v>
      </c>
      <c r="K831" s="119" t="n">
        <v>-3.20000000008765</v>
      </c>
      <c r="Q831" s="136" t="n">
        <v>92.2</v>
      </c>
      <c r="R831" s="122" t="n">
        <v>47.5</v>
      </c>
      <c r="S831" s="122" t="n">
        <v>77</v>
      </c>
      <c r="T831" s="122" t="n">
        <v>83.8</v>
      </c>
      <c r="U831" s="136" t="n">
        <v>77</v>
      </c>
      <c r="V831" s="119" t="n">
        <v>92.7</v>
      </c>
      <c r="W831" s="119" t="n">
        <v>65.65675</v>
      </c>
      <c r="AH831" s="123" t="n">
        <v>91.9</v>
      </c>
      <c r="AI831" s="122" t="n">
        <v>47.24</v>
      </c>
      <c r="AJ831" s="122" t="n">
        <v>47.24</v>
      </c>
      <c r="AK831" s="122" t="n">
        <v>41.48</v>
      </c>
      <c r="AL831" s="123" t="n">
        <v>51.93</v>
      </c>
      <c r="AM831" s="123" t="n">
        <v>52.13</v>
      </c>
      <c r="AN831" s="123" t="n">
        <v>49.03</v>
      </c>
      <c r="BO831" s="130" t="n">
        <v>1.054</v>
      </c>
      <c r="BP831" s="117" t="n">
        <v>-68</v>
      </c>
      <c r="BR831" s="131" t="n">
        <v>4.13499999999993</v>
      </c>
      <c r="BS831" s="132" t="n">
        <v>-3.20000000008765</v>
      </c>
    </row>
    <row r="832" customFormat="false" ht="15" hidden="false" customHeight="false" outlineLevel="0" collapsed="false">
      <c r="E832" s="117" t="n">
        <v>119.384</v>
      </c>
      <c r="F832" s="117" t="n">
        <v>161</v>
      </c>
      <c r="I832" s="0"/>
      <c r="J832" s="118" t="n">
        <v>4.13999999999993</v>
      </c>
      <c r="K832" s="119" t="n">
        <v>-16.799999999667</v>
      </c>
      <c r="Q832" s="136" t="n">
        <v>92.3</v>
      </c>
      <c r="R832" s="122" t="n">
        <v>55.1</v>
      </c>
      <c r="S832" s="122" t="n">
        <v>90.1</v>
      </c>
      <c r="T832" s="122" t="n">
        <v>103.6</v>
      </c>
      <c r="U832" s="136" t="n">
        <v>90.1</v>
      </c>
      <c r="V832" s="119" t="n">
        <v>92.8</v>
      </c>
      <c r="W832" s="119" t="n">
        <v>79.34845</v>
      </c>
      <c r="AH832" s="123" t="n">
        <v>92</v>
      </c>
      <c r="AI832" s="122" t="n">
        <v>48.66</v>
      </c>
      <c r="AJ832" s="122" t="n">
        <v>48.66</v>
      </c>
      <c r="AK832" s="122" t="n">
        <v>43.26</v>
      </c>
      <c r="AL832" s="123" t="n">
        <v>52.25</v>
      </c>
      <c r="AM832" s="123" t="n">
        <v>52.44</v>
      </c>
      <c r="AN832" s="123" t="n">
        <v>49.3</v>
      </c>
      <c r="BO832" s="130" t="n">
        <v>1.056</v>
      </c>
      <c r="BP832" s="117" t="n">
        <v>-59.3333333333333</v>
      </c>
      <c r="BR832" s="131" t="n">
        <v>4.13999999999993</v>
      </c>
      <c r="BS832" s="132" t="n">
        <v>-16.799999999667</v>
      </c>
    </row>
    <row r="833" customFormat="false" ht="15" hidden="false" customHeight="false" outlineLevel="0" collapsed="false">
      <c r="E833" s="117" t="n">
        <v>119.65</v>
      </c>
      <c r="F833" s="117" t="n">
        <v>162.267</v>
      </c>
      <c r="I833" s="0"/>
      <c r="J833" s="118" t="n">
        <v>4.14499999999993</v>
      </c>
      <c r="K833" s="119" t="n">
        <v>-20.5333333333157</v>
      </c>
      <c r="Q833" s="136" t="n">
        <v>92.4</v>
      </c>
      <c r="R833" s="122" t="n">
        <v>46.1</v>
      </c>
      <c r="S833" s="122" t="n">
        <v>75.7</v>
      </c>
      <c r="T833" s="122" t="n">
        <v>82.5</v>
      </c>
      <c r="U833" s="136" t="n">
        <v>75.7</v>
      </c>
      <c r="V833" s="119" t="n">
        <v>92.8</v>
      </c>
      <c r="W833" s="119" t="n">
        <v>64.2978</v>
      </c>
      <c r="AH833" s="123" t="n">
        <v>92.1</v>
      </c>
      <c r="AI833" s="122" t="n">
        <v>50.63</v>
      </c>
      <c r="AJ833" s="122" t="n">
        <v>50.63</v>
      </c>
      <c r="AK833" s="122" t="n">
        <v>45.89</v>
      </c>
      <c r="AL833" s="123" t="n">
        <v>52.55</v>
      </c>
      <c r="AM833" s="123" t="n">
        <v>52.74</v>
      </c>
      <c r="AN833" s="123" t="n">
        <v>49.54</v>
      </c>
      <c r="BO833" s="130" t="n">
        <v>1.058</v>
      </c>
      <c r="BP833" s="117" t="n">
        <v>-66.6666666666667</v>
      </c>
      <c r="BR833" s="131" t="n">
        <v>4.14499999999993</v>
      </c>
      <c r="BS833" s="132" t="n">
        <v>-20.5333333333157</v>
      </c>
    </row>
    <row r="834" customFormat="false" ht="15" hidden="false" customHeight="false" outlineLevel="0" collapsed="false">
      <c r="E834" s="117" t="n">
        <v>119.916</v>
      </c>
      <c r="F834" s="117" t="n">
        <v>162.9</v>
      </c>
      <c r="I834" s="0"/>
      <c r="J834" s="118" t="n">
        <v>4.14999999999993</v>
      </c>
      <c r="K834" s="119" t="n">
        <v>-7.60000000044997</v>
      </c>
      <c r="Q834" s="136" t="n">
        <v>92.5</v>
      </c>
      <c r="R834" s="122" t="n">
        <v>44.5</v>
      </c>
      <c r="S834" s="122" t="n">
        <v>74.2</v>
      </c>
      <c r="T834" s="122" t="n">
        <v>80.9</v>
      </c>
      <c r="U834" s="136" t="n">
        <v>74.2</v>
      </c>
      <c r="V834" s="119" t="n">
        <v>92.9</v>
      </c>
      <c r="W834" s="119" t="n">
        <v>62.72675</v>
      </c>
      <c r="AH834" s="123" t="n">
        <v>92.2</v>
      </c>
      <c r="AI834" s="122" t="n">
        <v>53.21</v>
      </c>
      <c r="AJ834" s="122" t="n">
        <v>53.21</v>
      </c>
      <c r="AK834" s="122" t="n">
        <v>49.47</v>
      </c>
      <c r="AL834" s="123" t="n">
        <v>52.83</v>
      </c>
      <c r="AM834" s="123" t="n">
        <v>53.03</v>
      </c>
      <c r="AN834" s="123" t="n">
        <v>49.76</v>
      </c>
      <c r="BO834" s="130" t="n">
        <v>1.06</v>
      </c>
      <c r="BP834" s="117" t="n">
        <v>-56.6666666666667</v>
      </c>
      <c r="BR834" s="131" t="n">
        <v>4.14999999999993</v>
      </c>
      <c r="BS834" s="132" t="n">
        <v>-7.60000000044997</v>
      </c>
    </row>
    <row r="835" customFormat="false" ht="15" hidden="false" customHeight="false" outlineLevel="0" collapsed="false">
      <c r="E835" s="117" t="n">
        <v>120.182</v>
      </c>
      <c r="F835" s="117" t="n">
        <v>162.9</v>
      </c>
      <c r="I835" s="0"/>
      <c r="J835" s="118" t="n">
        <v>4.15499999999993</v>
      </c>
      <c r="K835" s="119" t="n">
        <v>12.0000000000265</v>
      </c>
      <c r="Q835" s="136" t="n">
        <v>92.6</v>
      </c>
      <c r="R835" s="122" t="n">
        <v>46.8</v>
      </c>
      <c r="S835" s="122" t="n">
        <v>79.2</v>
      </c>
      <c r="T835" s="122" t="n">
        <v>89.3</v>
      </c>
      <c r="U835" s="136" t="n">
        <v>79.2</v>
      </c>
      <c r="V835" s="119" t="n">
        <v>93</v>
      </c>
      <c r="W835" s="119" t="n">
        <v>68.0657</v>
      </c>
      <c r="AH835" s="123" t="n">
        <v>92.3</v>
      </c>
      <c r="AI835" s="122" t="n">
        <v>56.24</v>
      </c>
      <c r="AJ835" s="122" t="n">
        <v>56.24</v>
      </c>
      <c r="AK835" s="122" t="n">
        <v>53.74</v>
      </c>
      <c r="AL835" s="123" t="n">
        <v>53.1</v>
      </c>
      <c r="AM835" s="123" t="n">
        <v>53.31</v>
      </c>
      <c r="AN835" s="123" t="n">
        <v>49.97</v>
      </c>
      <c r="BO835" s="130" t="n">
        <v>1.062</v>
      </c>
      <c r="BP835" s="117" t="n">
        <v>-47.3333333333333</v>
      </c>
      <c r="BR835" s="131" t="n">
        <v>4.15499999999993</v>
      </c>
      <c r="BS835" s="132" t="n">
        <v>12.0000000000265</v>
      </c>
    </row>
    <row r="836" customFormat="false" ht="15" hidden="false" customHeight="false" outlineLevel="0" collapsed="false">
      <c r="E836" s="117" t="n">
        <v>120.448</v>
      </c>
      <c r="F836" s="117" t="n">
        <v>162.9</v>
      </c>
      <c r="I836" s="0"/>
      <c r="J836" s="118" t="n">
        <v>4.15999999999993</v>
      </c>
      <c r="K836" s="119" t="n">
        <v>10.2400000000213</v>
      </c>
      <c r="Q836" s="136" t="n">
        <v>92.7</v>
      </c>
      <c r="R836" s="122" t="n">
        <v>47.1</v>
      </c>
      <c r="S836" s="122" t="n">
        <v>81</v>
      </c>
      <c r="T836" s="122" t="n">
        <v>92.8</v>
      </c>
      <c r="U836" s="136" t="n">
        <v>81</v>
      </c>
      <c r="V836" s="119" t="n">
        <v>93.1</v>
      </c>
      <c r="W836" s="119" t="n">
        <v>69.9646</v>
      </c>
      <c r="AH836" s="123" t="n">
        <v>92.4</v>
      </c>
      <c r="AI836" s="122" t="n">
        <v>59.24</v>
      </c>
      <c r="AJ836" s="122" t="n">
        <v>59.24</v>
      </c>
      <c r="AK836" s="122" t="n">
        <v>58.01</v>
      </c>
      <c r="AL836" s="123" t="n">
        <v>53.36</v>
      </c>
      <c r="AM836" s="123" t="n">
        <v>53.6</v>
      </c>
      <c r="AN836" s="123" t="n">
        <v>50.18</v>
      </c>
      <c r="BO836" s="130" t="n">
        <v>1.064</v>
      </c>
      <c r="BP836" s="117" t="n">
        <v>-28.6666666666667</v>
      </c>
      <c r="BR836" s="131" t="n">
        <v>4.15999999999993</v>
      </c>
      <c r="BS836" s="132" t="n">
        <v>10.2400000000213</v>
      </c>
    </row>
    <row r="837" customFormat="false" ht="15" hidden="false" customHeight="false" outlineLevel="0" collapsed="false">
      <c r="E837" s="117" t="n">
        <v>120.714</v>
      </c>
      <c r="F837" s="117" t="n">
        <v>162.9</v>
      </c>
      <c r="I837" s="0"/>
      <c r="J837" s="118" t="n">
        <v>4.16499999999993</v>
      </c>
      <c r="K837" s="119" t="n">
        <v>6.24000000007442</v>
      </c>
      <c r="Q837" s="136" t="n">
        <v>92.8</v>
      </c>
      <c r="R837" s="122" t="n">
        <v>49.5</v>
      </c>
      <c r="S837" s="122" t="n">
        <v>70.7</v>
      </c>
      <c r="T837" s="122" t="n">
        <v>82.4</v>
      </c>
      <c r="U837" s="136" t="n">
        <v>70.7</v>
      </c>
      <c r="V837" s="119" t="n">
        <v>93.2</v>
      </c>
      <c r="W837" s="119" t="n">
        <v>65.92745</v>
      </c>
      <c r="AH837" s="123" t="n">
        <v>92.5</v>
      </c>
      <c r="AI837" s="122" t="n">
        <v>61.6</v>
      </c>
      <c r="AJ837" s="122" t="n">
        <v>61.6</v>
      </c>
      <c r="AK837" s="122" t="n">
        <v>61.34</v>
      </c>
      <c r="AL837" s="123" t="n">
        <v>53.62</v>
      </c>
      <c r="AM837" s="123" t="n">
        <v>53.89</v>
      </c>
      <c r="AN837" s="123" t="n">
        <v>50.4</v>
      </c>
      <c r="BO837" s="130" t="n">
        <v>1.066</v>
      </c>
      <c r="BP837" s="117" t="n">
        <v>-16.6666666666667</v>
      </c>
      <c r="BR837" s="131" t="n">
        <v>4.16499999999993</v>
      </c>
      <c r="BS837" s="132" t="n">
        <v>6.24000000007442</v>
      </c>
    </row>
    <row r="838" customFormat="false" ht="15" hidden="false" customHeight="false" outlineLevel="0" collapsed="false">
      <c r="E838" s="117" t="n">
        <v>120.98</v>
      </c>
      <c r="F838" s="117" t="n">
        <v>162.9</v>
      </c>
      <c r="I838" s="0"/>
      <c r="J838" s="118" t="n">
        <v>4.16999999999993</v>
      </c>
      <c r="K838" s="119" t="n">
        <v>0.640000000074394</v>
      </c>
      <c r="Q838" s="136" t="n">
        <v>92.9</v>
      </c>
      <c r="R838" s="122" t="n">
        <v>51.1</v>
      </c>
      <c r="S838" s="122" t="n">
        <v>70.7</v>
      </c>
      <c r="T838" s="122" t="n">
        <v>80.1</v>
      </c>
      <c r="U838" s="136" t="n">
        <v>70.7</v>
      </c>
      <c r="V838" s="119" t="n">
        <v>93.3</v>
      </c>
      <c r="W838" s="119" t="n">
        <v>65.5959</v>
      </c>
      <c r="AH838" s="123" t="n">
        <v>92.6</v>
      </c>
      <c r="AI838" s="122" t="n">
        <v>62.95</v>
      </c>
      <c r="AJ838" s="122" t="n">
        <v>63.17</v>
      </c>
      <c r="AK838" s="122" t="n">
        <v>62.95</v>
      </c>
      <c r="AL838" s="123" t="n">
        <v>53.89</v>
      </c>
      <c r="AM838" s="123" t="n">
        <v>54.18</v>
      </c>
      <c r="AN838" s="123" t="n">
        <v>50.62</v>
      </c>
      <c r="BO838" s="130" t="n">
        <v>1.068</v>
      </c>
      <c r="BP838" s="117" t="n">
        <v>-6.66666666666667</v>
      </c>
      <c r="BR838" s="131" t="n">
        <v>4.16999999999993</v>
      </c>
      <c r="BS838" s="132" t="n">
        <v>0.640000000074394</v>
      </c>
    </row>
    <row r="839" customFormat="false" ht="15" hidden="false" customHeight="false" outlineLevel="0" collapsed="false">
      <c r="E839" s="117" t="n">
        <v>121.246</v>
      </c>
      <c r="F839" s="117" t="n">
        <v>162.9</v>
      </c>
      <c r="I839" s="0"/>
      <c r="J839" s="118" t="n">
        <v>4.17499999999993</v>
      </c>
      <c r="K839" s="119" t="n">
        <v>9.59999999975132</v>
      </c>
      <c r="Q839" s="136" t="n">
        <v>93</v>
      </c>
      <c r="R839" s="122" t="n">
        <v>52</v>
      </c>
      <c r="S839" s="122" t="n">
        <v>71.9</v>
      </c>
      <c r="T839" s="122" t="n">
        <v>81.3</v>
      </c>
      <c r="U839" s="136" t="n">
        <v>71.9</v>
      </c>
      <c r="V839" s="119" t="n">
        <v>93.4</v>
      </c>
      <c r="W839" s="119" t="n">
        <v>66.6618</v>
      </c>
      <c r="AH839" s="123" t="n">
        <v>92.7</v>
      </c>
      <c r="AI839" s="122" t="n">
        <v>63.2</v>
      </c>
      <c r="AJ839" s="122" t="n">
        <v>63.39</v>
      </c>
      <c r="AK839" s="122" t="n">
        <v>63.2</v>
      </c>
      <c r="AL839" s="123" t="n">
        <v>54.15</v>
      </c>
      <c r="AM839" s="123" t="n">
        <v>54.48</v>
      </c>
      <c r="AN839" s="123" t="n">
        <v>50.86</v>
      </c>
      <c r="BO839" s="130" t="n">
        <v>1.07</v>
      </c>
      <c r="BP839" s="117" t="n">
        <v>-7.33333333333333</v>
      </c>
      <c r="BR839" s="131" t="n">
        <v>4.17499999999993</v>
      </c>
      <c r="BS839" s="132" t="n">
        <v>9.59999999975132</v>
      </c>
    </row>
    <row r="840" customFormat="false" ht="15" hidden="false" customHeight="false" outlineLevel="0" collapsed="false">
      <c r="E840" s="117" t="n">
        <v>121.512</v>
      </c>
      <c r="F840" s="117" t="n">
        <v>162.425</v>
      </c>
      <c r="I840" s="0"/>
      <c r="J840" s="118" t="n">
        <v>4.17999999999993</v>
      </c>
      <c r="K840" s="119" t="n">
        <v>-0.400000000455982</v>
      </c>
      <c r="Q840" s="136" t="n">
        <v>93.1</v>
      </c>
      <c r="R840" s="122" t="n">
        <v>53.3</v>
      </c>
      <c r="S840" s="122" t="n">
        <v>73.1</v>
      </c>
      <c r="T840" s="122" t="n">
        <v>82.5</v>
      </c>
      <c r="U840" s="136" t="n">
        <v>73.1</v>
      </c>
      <c r="V840" s="119" t="n">
        <v>93.5</v>
      </c>
      <c r="W840" s="119" t="n">
        <v>67.90425</v>
      </c>
      <c r="AH840" s="123" t="n">
        <v>92.8</v>
      </c>
      <c r="AI840" s="122" t="n">
        <v>62.49</v>
      </c>
      <c r="AJ840" s="122" t="n">
        <v>62.49</v>
      </c>
      <c r="AK840" s="122" t="n">
        <v>62.17</v>
      </c>
      <c r="AL840" s="123" t="n">
        <v>54.42</v>
      </c>
      <c r="AM840" s="123" t="n">
        <v>54.78</v>
      </c>
      <c r="AN840" s="123" t="n">
        <v>51.1</v>
      </c>
      <c r="BO840" s="130" t="n">
        <v>1.072</v>
      </c>
      <c r="BP840" s="117" t="n">
        <v>1.33333333333333</v>
      </c>
      <c r="BR840" s="131" t="n">
        <v>4.17999999999993</v>
      </c>
      <c r="BS840" s="132" t="n">
        <v>-0.400000000455982</v>
      </c>
    </row>
    <row r="841" customFormat="false" ht="15" hidden="false" customHeight="false" outlineLevel="0" collapsed="false">
      <c r="E841" s="117" t="n">
        <v>121.778</v>
      </c>
      <c r="F841" s="117" t="n">
        <v>161</v>
      </c>
      <c r="I841" s="0"/>
      <c r="J841" s="118" t="n">
        <v>4.18499999999993</v>
      </c>
      <c r="K841" s="119" t="n">
        <v>3.19999999989342</v>
      </c>
      <c r="Q841" s="136" t="n">
        <v>93.2</v>
      </c>
      <c r="R841" s="122" t="n">
        <v>54.6</v>
      </c>
      <c r="S841" s="122" t="n">
        <v>73.2</v>
      </c>
      <c r="T841" s="122" t="n">
        <v>83.7</v>
      </c>
      <c r="U841" s="136" t="n">
        <v>73.2</v>
      </c>
      <c r="V841" s="119" t="n">
        <v>93.6</v>
      </c>
      <c r="W841" s="119" t="n">
        <v>69.14665</v>
      </c>
      <c r="AH841" s="123" t="n">
        <v>92.9</v>
      </c>
      <c r="AI841" s="122" t="n">
        <v>61.19</v>
      </c>
      <c r="AJ841" s="122" t="n">
        <v>61.19</v>
      </c>
      <c r="AK841" s="122" t="n">
        <v>60.08</v>
      </c>
      <c r="AL841" s="123" t="n">
        <v>54.68</v>
      </c>
      <c r="AM841" s="123" t="n">
        <v>55.06</v>
      </c>
      <c r="AN841" s="123" t="n">
        <v>51.34</v>
      </c>
      <c r="BO841" s="130" t="n">
        <v>1.074</v>
      </c>
      <c r="BP841" s="117" t="n">
        <v>-12.6666666666667</v>
      </c>
      <c r="BR841" s="131" t="n">
        <v>4.18499999999993</v>
      </c>
      <c r="BS841" s="132" t="n">
        <v>3.19999999989342</v>
      </c>
    </row>
    <row r="842" customFormat="false" ht="15" hidden="false" customHeight="false" outlineLevel="0" collapsed="false">
      <c r="E842" s="117" t="n">
        <v>122.044</v>
      </c>
      <c r="F842" s="117" t="n">
        <v>159.575</v>
      </c>
      <c r="I842" s="0"/>
      <c r="J842" s="118" t="n">
        <v>4.18999999999993</v>
      </c>
      <c r="K842" s="119" t="n">
        <v>0.799999999765966</v>
      </c>
      <c r="Q842" s="136" t="n">
        <v>93.3</v>
      </c>
      <c r="R842" s="122" t="n">
        <v>55.9</v>
      </c>
      <c r="S842" s="122" t="n">
        <v>75.7</v>
      </c>
      <c r="T842" s="122" t="n">
        <v>84.9</v>
      </c>
      <c r="U842" s="136" t="n">
        <v>75.7</v>
      </c>
      <c r="V842" s="119" t="n">
        <v>93.7</v>
      </c>
      <c r="W842" s="119" t="n">
        <v>70.3891</v>
      </c>
      <c r="AH842" s="123" t="n">
        <v>93</v>
      </c>
      <c r="AI842" s="122" t="n">
        <v>59.58</v>
      </c>
      <c r="AJ842" s="122" t="n">
        <v>59.58</v>
      </c>
      <c r="AK842" s="122" t="n">
        <v>57.55</v>
      </c>
      <c r="AL842" s="123" t="n">
        <v>54.93</v>
      </c>
      <c r="AM842" s="123" t="n">
        <v>55.32</v>
      </c>
      <c r="AN842" s="123" t="n">
        <v>51.56</v>
      </c>
      <c r="BO842" s="130" t="n">
        <v>1.076</v>
      </c>
      <c r="BP842" s="117" t="n">
        <v>-16.6666666666667</v>
      </c>
      <c r="BR842" s="131" t="n">
        <v>4.18999999999993</v>
      </c>
      <c r="BS842" s="132" t="n">
        <v>0.799999999765966</v>
      </c>
    </row>
    <row r="843" customFormat="false" ht="15" hidden="false" customHeight="false" outlineLevel="0" collapsed="false">
      <c r="E843" s="117" t="n">
        <v>122.31</v>
      </c>
      <c r="F843" s="117" t="n">
        <v>156.06</v>
      </c>
      <c r="I843" s="0"/>
      <c r="J843" s="118" t="n">
        <v>4.19499999999993</v>
      </c>
      <c r="K843" s="119" t="n">
        <v>-2.07999999990331</v>
      </c>
      <c r="Q843" s="136" t="n">
        <v>93.4</v>
      </c>
      <c r="R843" s="122" t="n">
        <v>57.2</v>
      </c>
      <c r="S843" s="122" t="n">
        <v>75.9</v>
      </c>
      <c r="T843" s="122" t="n">
        <v>83.3</v>
      </c>
      <c r="U843" s="136" t="n">
        <v>75.9</v>
      </c>
      <c r="V843" s="119" t="n">
        <v>93.8</v>
      </c>
      <c r="W843" s="119" t="n">
        <v>70.24485</v>
      </c>
      <c r="AH843" s="123" t="n">
        <v>93.1</v>
      </c>
      <c r="AI843" s="122" t="n">
        <v>57.9</v>
      </c>
      <c r="AJ843" s="122" t="n">
        <v>57.9</v>
      </c>
      <c r="AK843" s="122" t="n">
        <v>54.91</v>
      </c>
      <c r="AL843" s="123" t="n">
        <v>55.17</v>
      </c>
      <c r="AM843" s="123" t="n">
        <v>55.56</v>
      </c>
      <c r="AN843" s="123" t="n">
        <v>51.76</v>
      </c>
      <c r="BO843" s="130" t="n">
        <v>1.078</v>
      </c>
      <c r="BP843" s="117" t="n">
        <v>-20.6666666666667</v>
      </c>
      <c r="BR843" s="131" t="n">
        <v>4.19499999999993</v>
      </c>
      <c r="BS843" s="132" t="n">
        <v>-2.07999999990331</v>
      </c>
    </row>
    <row r="844" customFormat="false" ht="15" hidden="false" customHeight="false" outlineLevel="0" collapsed="false">
      <c r="E844" s="117" t="n">
        <v>122.576</v>
      </c>
      <c r="F844" s="117" t="n">
        <v>145.529</v>
      </c>
      <c r="I844" s="0"/>
      <c r="J844" s="118" t="n">
        <v>4.19999999999993</v>
      </c>
      <c r="K844" s="119" t="n">
        <v>-2.60000000012869</v>
      </c>
      <c r="Q844" s="136" t="n">
        <v>93.5</v>
      </c>
      <c r="R844" s="122" t="n">
        <v>53.5</v>
      </c>
      <c r="S844" s="122" t="n">
        <v>71.4</v>
      </c>
      <c r="T844" s="122" t="n">
        <v>83.7</v>
      </c>
      <c r="U844" s="136" t="n">
        <v>71.4</v>
      </c>
      <c r="V844" s="119" t="n">
        <v>93.9</v>
      </c>
      <c r="W844" s="119" t="n">
        <v>68.56855</v>
      </c>
      <c r="AH844" s="123" t="n">
        <v>93.2</v>
      </c>
      <c r="AI844" s="122" t="n">
        <v>56.47</v>
      </c>
      <c r="AJ844" s="122" t="n">
        <v>56.47</v>
      </c>
      <c r="AK844" s="122" t="n">
        <v>52.67</v>
      </c>
      <c r="AL844" s="123" t="n">
        <v>55.38</v>
      </c>
      <c r="AM844" s="123" t="n">
        <v>55.76</v>
      </c>
      <c r="AN844" s="123" t="n">
        <v>51.91</v>
      </c>
      <c r="BO844" s="130" t="n">
        <v>1.08</v>
      </c>
      <c r="BP844" s="117" t="n">
        <v>-25.3333333333333</v>
      </c>
      <c r="BR844" s="131" t="n">
        <v>4.19999999999993</v>
      </c>
      <c r="BS844" s="132" t="n">
        <v>-2.60000000012869</v>
      </c>
    </row>
    <row r="845" customFormat="false" ht="15" hidden="false" customHeight="false" outlineLevel="0" collapsed="false">
      <c r="E845" s="117" t="n">
        <v>122.842</v>
      </c>
      <c r="F845" s="117" t="n">
        <v>127.1</v>
      </c>
      <c r="I845" s="0"/>
      <c r="J845" s="118" t="n">
        <v>4.20499999999993</v>
      </c>
      <c r="K845" s="119" t="n">
        <v>6.89999999987112</v>
      </c>
      <c r="Q845" s="136" t="n">
        <v>93.6</v>
      </c>
      <c r="R845" s="122" t="n">
        <v>53.9</v>
      </c>
      <c r="S845" s="122" t="n">
        <v>68.5</v>
      </c>
      <c r="T845" s="122" t="n">
        <v>86.7</v>
      </c>
      <c r="U845" s="136" t="n">
        <v>68.5</v>
      </c>
      <c r="V845" s="119" t="n">
        <v>94</v>
      </c>
      <c r="W845" s="119" t="n">
        <v>70.3029</v>
      </c>
      <c r="AH845" s="123" t="n">
        <v>93.3</v>
      </c>
      <c r="AI845" s="122" t="n">
        <v>55.57</v>
      </c>
      <c r="AJ845" s="122" t="n">
        <v>55.57</v>
      </c>
      <c r="AK845" s="122" t="n">
        <v>51.22</v>
      </c>
      <c r="AL845" s="123" t="n">
        <v>55.57</v>
      </c>
      <c r="AM845" s="123" t="n">
        <v>55.92</v>
      </c>
      <c r="AN845" s="123" t="n">
        <v>52.02</v>
      </c>
      <c r="BO845" s="130" t="n">
        <v>1.082</v>
      </c>
      <c r="BP845" s="117" t="n">
        <v>-38.6666666666667</v>
      </c>
      <c r="BR845" s="131" t="n">
        <v>4.20499999999993</v>
      </c>
      <c r="BS845" s="132" t="n">
        <v>6.89999999987112</v>
      </c>
    </row>
    <row r="846" customFormat="false" ht="15" hidden="false" customHeight="false" outlineLevel="0" collapsed="false">
      <c r="E846" s="117" t="n">
        <v>123.108</v>
      </c>
      <c r="F846" s="117" t="n">
        <v>108.333</v>
      </c>
      <c r="I846" s="0"/>
      <c r="J846" s="118" t="n">
        <v>4.20999999999993</v>
      </c>
      <c r="K846" s="119" t="n">
        <v>-13.5999999990955</v>
      </c>
      <c r="Q846" s="136" t="n">
        <v>93.7</v>
      </c>
      <c r="R846" s="122" t="n">
        <v>54.3</v>
      </c>
      <c r="S846" s="122" t="n">
        <v>69.7</v>
      </c>
      <c r="T846" s="122" t="n">
        <v>89.6</v>
      </c>
      <c r="U846" s="136" t="n">
        <v>69.7</v>
      </c>
      <c r="V846" s="119" t="n">
        <v>94.1</v>
      </c>
      <c r="W846" s="119" t="n">
        <v>71.94715</v>
      </c>
      <c r="AH846" s="123" t="n">
        <v>93.4</v>
      </c>
      <c r="AI846" s="122" t="n">
        <v>55.23</v>
      </c>
      <c r="AJ846" s="122" t="n">
        <v>55.23</v>
      </c>
      <c r="AK846" s="122" t="n">
        <v>50.62</v>
      </c>
      <c r="AL846" s="123" t="n">
        <v>55.72</v>
      </c>
      <c r="AM846" s="123" t="n">
        <v>56.04</v>
      </c>
      <c r="AN846" s="123" t="n">
        <v>52.07</v>
      </c>
      <c r="BO846" s="130" t="n">
        <v>1.084</v>
      </c>
      <c r="BP846" s="117" t="n">
        <v>-31.3333333333333</v>
      </c>
      <c r="BR846" s="131" t="n">
        <v>4.20999999999993</v>
      </c>
      <c r="BS846" s="132" t="n">
        <v>-13.5999999990955</v>
      </c>
    </row>
    <row r="847" customFormat="false" ht="15" hidden="false" customHeight="false" outlineLevel="0" collapsed="false">
      <c r="E847" s="117" t="n">
        <v>123.374</v>
      </c>
      <c r="F847" s="117" t="n">
        <v>97.066</v>
      </c>
      <c r="I847" s="0"/>
      <c r="J847" s="118" t="n">
        <v>4.21499999999993</v>
      </c>
      <c r="K847" s="119" t="n">
        <v>-18.3999999993491</v>
      </c>
      <c r="Q847" s="136" t="n">
        <v>93.8</v>
      </c>
      <c r="R847" s="122" t="n">
        <v>52.9</v>
      </c>
      <c r="S847" s="122" t="n">
        <v>72.2</v>
      </c>
      <c r="T847" s="122" t="n">
        <v>92.9</v>
      </c>
      <c r="U847" s="136" t="n">
        <v>72.2</v>
      </c>
      <c r="V847" s="119" t="n">
        <v>94.2</v>
      </c>
      <c r="W847" s="119" t="n">
        <v>72.9022</v>
      </c>
      <c r="AH847" s="123" t="n">
        <v>93.5</v>
      </c>
      <c r="AI847" s="122" t="n">
        <v>55.21</v>
      </c>
      <c r="AJ847" s="122" t="n">
        <v>55.21</v>
      </c>
      <c r="AK847" s="122" t="n">
        <v>50.51</v>
      </c>
      <c r="AL847" s="123" t="n">
        <v>55.83</v>
      </c>
      <c r="AM847" s="123" t="n">
        <v>56.1</v>
      </c>
      <c r="AN847" s="123" t="n">
        <v>52.06</v>
      </c>
      <c r="BO847" s="130" t="n">
        <v>1.086</v>
      </c>
      <c r="BP847" s="117" t="n">
        <v>-44</v>
      </c>
      <c r="BR847" s="131" t="n">
        <v>4.21499999999993</v>
      </c>
      <c r="BS847" s="132" t="n">
        <v>-18.3999999993491</v>
      </c>
    </row>
    <row r="848" customFormat="false" ht="15" hidden="false" customHeight="false" outlineLevel="0" collapsed="false">
      <c r="E848" s="117" t="n">
        <v>123.64</v>
      </c>
      <c r="F848" s="117" t="n">
        <v>94.8775</v>
      </c>
      <c r="I848" s="0"/>
      <c r="J848" s="118" t="n">
        <v>4.21999999999993</v>
      </c>
      <c r="K848" s="119" t="n">
        <v>5.20000000008153</v>
      </c>
      <c r="Q848" s="136" t="n">
        <v>93.9</v>
      </c>
      <c r="R848" s="122" t="n">
        <v>54.1</v>
      </c>
      <c r="S848" s="122" t="n">
        <v>74.2</v>
      </c>
      <c r="T848" s="122" t="n">
        <v>96</v>
      </c>
      <c r="U848" s="136" t="n">
        <v>74.2</v>
      </c>
      <c r="V848" s="119" t="n">
        <v>94.3</v>
      </c>
      <c r="W848" s="119" t="n">
        <v>75.03415</v>
      </c>
      <c r="AH848" s="123" t="n">
        <v>93.6</v>
      </c>
      <c r="AI848" s="122" t="n">
        <v>55.08</v>
      </c>
      <c r="AJ848" s="122" t="n">
        <v>55.08</v>
      </c>
      <c r="AK848" s="122" t="n">
        <v>50.23</v>
      </c>
      <c r="AL848" s="123" t="n">
        <v>55.91</v>
      </c>
      <c r="AM848" s="123" t="n">
        <v>56.12</v>
      </c>
      <c r="AN848" s="123" t="n">
        <v>51.98</v>
      </c>
      <c r="BO848" s="130" t="n">
        <v>1.088</v>
      </c>
      <c r="BP848" s="117" t="n">
        <v>-45.3333333333333</v>
      </c>
      <c r="BR848" s="131" t="n">
        <v>4.21999999999993</v>
      </c>
      <c r="BS848" s="132" t="n">
        <v>5.20000000008153</v>
      </c>
    </row>
    <row r="849" customFormat="false" ht="15" hidden="false" customHeight="false" outlineLevel="0" collapsed="false">
      <c r="E849" s="117" t="n">
        <v>123.906</v>
      </c>
      <c r="F849" s="117" t="n">
        <v>103.903</v>
      </c>
      <c r="I849" s="0"/>
      <c r="J849" s="118" t="n">
        <v>4.22499999999993</v>
      </c>
      <c r="K849" s="119" t="n">
        <v>3.20000000016304</v>
      </c>
      <c r="Q849" s="136" t="n">
        <v>94</v>
      </c>
      <c r="R849" s="122" t="n">
        <v>55.3</v>
      </c>
      <c r="S849" s="122" t="n">
        <v>76.3</v>
      </c>
      <c r="T849" s="122" t="n">
        <v>99</v>
      </c>
      <c r="U849" s="136" t="n">
        <v>76.3</v>
      </c>
      <c r="V849" s="119" t="n">
        <v>94.5</v>
      </c>
      <c r="W849" s="119" t="n">
        <v>77.16605</v>
      </c>
      <c r="AH849" s="123" t="n">
        <v>93.7</v>
      </c>
      <c r="AI849" s="122" t="n">
        <v>54.53</v>
      </c>
      <c r="AJ849" s="122" t="n">
        <v>54.53</v>
      </c>
      <c r="AK849" s="122" t="n">
        <v>49.33</v>
      </c>
      <c r="AL849" s="123" t="n">
        <v>55.95</v>
      </c>
      <c r="AM849" s="123" t="n">
        <v>56.08</v>
      </c>
      <c r="AN849" s="123" t="n">
        <v>51.85</v>
      </c>
      <c r="BO849" s="130" t="n">
        <v>1.09</v>
      </c>
      <c r="BP849" s="117" t="n">
        <v>-48</v>
      </c>
      <c r="BR849" s="131" t="n">
        <v>4.22499999999993</v>
      </c>
      <c r="BS849" s="132" t="n">
        <v>3.20000000016304</v>
      </c>
    </row>
    <row r="850" customFormat="false" ht="15" hidden="false" customHeight="false" outlineLevel="0" collapsed="false">
      <c r="E850" s="117" t="n">
        <v>124.172</v>
      </c>
      <c r="F850" s="117" t="n">
        <v>122.967</v>
      </c>
      <c r="I850" s="0"/>
      <c r="J850" s="118" t="n">
        <v>4.22999999999993</v>
      </c>
      <c r="K850" s="119" t="n">
        <v>-7.59999999970106</v>
      </c>
      <c r="Q850" s="136" t="n">
        <v>94.1</v>
      </c>
      <c r="R850" s="122" t="n">
        <v>56.5</v>
      </c>
      <c r="S850" s="122" t="n">
        <v>70.9</v>
      </c>
      <c r="T850" s="122" t="n">
        <v>80.7</v>
      </c>
      <c r="U850" s="136" t="n">
        <v>70.9</v>
      </c>
      <c r="V850" s="119" t="n">
        <v>94.6</v>
      </c>
      <c r="W850" s="119" t="n">
        <v>68.61955</v>
      </c>
      <c r="AH850" s="123" t="n">
        <v>93.8</v>
      </c>
      <c r="AI850" s="122" t="n">
        <v>53.71</v>
      </c>
      <c r="AJ850" s="122" t="n">
        <v>53.71</v>
      </c>
      <c r="AK850" s="122" t="n">
        <v>48.01</v>
      </c>
      <c r="AL850" s="123" t="n">
        <v>55.95</v>
      </c>
      <c r="AM850" s="123" t="n">
        <v>56.01</v>
      </c>
      <c r="AN850" s="123" t="n">
        <v>51.67</v>
      </c>
      <c r="BO850" s="130" t="n">
        <v>1.092</v>
      </c>
      <c r="BP850" s="117" t="n">
        <v>-52</v>
      </c>
      <c r="BR850" s="131" t="n">
        <v>4.22999999999993</v>
      </c>
      <c r="BS850" s="132" t="n">
        <v>-7.59999999970106</v>
      </c>
    </row>
    <row r="851" customFormat="false" ht="15" hidden="false" customHeight="false" outlineLevel="0" collapsed="false">
      <c r="E851" s="117" t="n">
        <v>124.438</v>
      </c>
      <c r="F851" s="117" t="n">
        <v>145.325</v>
      </c>
      <c r="I851" s="0"/>
      <c r="J851" s="118" t="n">
        <v>4.23499999999993</v>
      </c>
      <c r="K851" s="119" t="n">
        <v>-20.0000000000272</v>
      </c>
      <c r="Q851" s="136" t="n">
        <v>94.2</v>
      </c>
      <c r="R851" s="122" t="n">
        <v>57.7</v>
      </c>
      <c r="S851" s="122" t="n">
        <v>72.9</v>
      </c>
      <c r="T851" s="122" t="n">
        <v>83.6</v>
      </c>
      <c r="U851" s="136" t="n">
        <v>72.9</v>
      </c>
      <c r="V851" s="119" t="n">
        <v>94.7</v>
      </c>
      <c r="W851" s="119" t="n">
        <v>70.64505</v>
      </c>
      <c r="AH851" s="123" t="n">
        <v>93.9</v>
      </c>
      <c r="AI851" s="122" t="n">
        <v>53.09</v>
      </c>
      <c r="AJ851" s="122" t="n">
        <v>53.09</v>
      </c>
      <c r="AK851" s="122" t="n">
        <v>47.01</v>
      </c>
      <c r="AL851" s="123" t="n">
        <v>55.94</v>
      </c>
      <c r="AM851" s="123" t="n">
        <v>55.91</v>
      </c>
      <c r="AN851" s="123" t="n">
        <v>51.46</v>
      </c>
      <c r="BO851" s="130" t="n">
        <v>1.094</v>
      </c>
      <c r="BP851" s="117" t="n">
        <v>-51.3333333333333</v>
      </c>
      <c r="BR851" s="131" t="n">
        <v>4.23499999999993</v>
      </c>
      <c r="BS851" s="132" t="n">
        <v>-20.0000000000272</v>
      </c>
    </row>
    <row r="852" customFormat="false" ht="15" hidden="false" customHeight="false" outlineLevel="0" collapsed="false">
      <c r="E852" s="117" t="n">
        <v>124.704</v>
      </c>
      <c r="F852" s="117" t="n">
        <v>157.2</v>
      </c>
      <c r="I852" s="0"/>
      <c r="J852" s="118" t="n">
        <v>4.23999999999993</v>
      </c>
      <c r="K852" s="119" t="n">
        <v>-12.6000000001495</v>
      </c>
      <c r="Q852" s="136" t="n">
        <v>94.3</v>
      </c>
      <c r="R852" s="122" t="n">
        <v>58.9</v>
      </c>
      <c r="S852" s="122" t="n">
        <v>74.8</v>
      </c>
      <c r="T852" s="122" t="n">
        <v>86.5</v>
      </c>
      <c r="U852" s="136" t="n">
        <v>74.8</v>
      </c>
      <c r="V852" s="119" t="n">
        <v>94.8</v>
      </c>
      <c r="W852" s="119" t="n">
        <v>72.67075</v>
      </c>
      <c r="AH852" s="123" t="n">
        <v>94</v>
      </c>
      <c r="AI852" s="122" t="n">
        <v>53.05</v>
      </c>
      <c r="AJ852" s="122" t="n">
        <v>53.05</v>
      </c>
      <c r="AK852" s="122" t="n">
        <v>46.87</v>
      </c>
      <c r="AL852" s="123" t="n">
        <v>55.9</v>
      </c>
      <c r="AM852" s="123" t="n">
        <v>55.79</v>
      </c>
      <c r="AN852" s="123" t="n">
        <v>51.23</v>
      </c>
      <c r="BO852" s="130" t="n">
        <v>1.096</v>
      </c>
      <c r="BP852" s="117" t="n">
        <v>-53.3333333333334</v>
      </c>
      <c r="BR852" s="131" t="n">
        <v>4.23999999999993</v>
      </c>
      <c r="BS852" s="132" t="n">
        <v>-12.6000000001495</v>
      </c>
    </row>
    <row r="853" customFormat="false" ht="15" hidden="false" customHeight="false" outlineLevel="0" collapsed="false">
      <c r="E853" s="117" t="n">
        <v>124.97</v>
      </c>
      <c r="F853" s="117" t="n">
        <v>163.375</v>
      </c>
      <c r="I853" s="0"/>
      <c r="J853" s="118" t="n">
        <v>4.24499999999993</v>
      </c>
      <c r="K853" s="119" t="n">
        <v>3.19999999976748</v>
      </c>
      <c r="Q853" s="136" t="n">
        <v>94.4</v>
      </c>
      <c r="R853" s="122" t="n">
        <v>60.1</v>
      </c>
      <c r="S853" s="122" t="n">
        <v>72.9</v>
      </c>
      <c r="T853" s="122" t="n">
        <v>89.3</v>
      </c>
      <c r="U853" s="136" t="n">
        <v>72.9</v>
      </c>
      <c r="V853" s="119" t="n">
        <v>95</v>
      </c>
      <c r="W853" s="119" t="n">
        <v>74.6962</v>
      </c>
      <c r="AH853" s="123" t="n">
        <v>94.1</v>
      </c>
      <c r="AI853" s="122" t="n">
        <v>53.54</v>
      </c>
      <c r="AJ853" s="122" t="n">
        <v>53.54</v>
      </c>
      <c r="AK853" s="122" t="n">
        <v>47.55</v>
      </c>
      <c r="AL853" s="123" t="n">
        <v>55.86</v>
      </c>
      <c r="AM853" s="123" t="n">
        <v>55.68</v>
      </c>
      <c r="AN853" s="123" t="n">
        <v>51.02</v>
      </c>
      <c r="BO853" s="130" t="n">
        <v>1.098</v>
      </c>
      <c r="BP853" s="117" t="n">
        <v>-70.6666666666667</v>
      </c>
      <c r="BR853" s="131" t="n">
        <v>4.24499999999993</v>
      </c>
      <c r="BS853" s="132" t="n">
        <v>3.19999999976748</v>
      </c>
    </row>
    <row r="854" customFormat="false" ht="15" hidden="false" customHeight="false" outlineLevel="0" collapsed="false">
      <c r="E854" s="117" t="n">
        <v>125.236</v>
      </c>
      <c r="F854" s="117" t="n">
        <v>164.8</v>
      </c>
      <c r="I854" s="0"/>
      <c r="J854" s="118" t="n">
        <v>4.24999999999993</v>
      </c>
      <c r="K854" s="119" t="n">
        <v>-12.8000000001094</v>
      </c>
      <c r="Q854" s="136" t="n">
        <v>94.5</v>
      </c>
      <c r="R854" s="122" t="n">
        <v>61.3</v>
      </c>
      <c r="S854" s="122" t="n">
        <v>76.1</v>
      </c>
      <c r="T854" s="122" t="n">
        <v>92.2</v>
      </c>
      <c r="U854" s="136" t="n">
        <v>76.1</v>
      </c>
      <c r="V854" s="119" t="n">
        <v>95.1</v>
      </c>
      <c r="W854" s="119" t="n">
        <v>76.72175</v>
      </c>
      <c r="AH854" s="123" t="n">
        <v>94.2</v>
      </c>
      <c r="AI854" s="122" t="n">
        <v>54.27</v>
      </c>
      <c r="AJ854" s="122" t="n">
        <v>54.27</v>
      </c>
      <c r="AK854" s="122" t="n">
        <v>48.57</v>
      </c>
      <c r="AL854" s="123" t="n">
        <v>55.82</v>
      </c>
      <c r="AM854" s="123" t="n">
        <v>55.57</v>
      </c>
      <c r="AN854" s="123" t="n">
        <v>50.84</v>
      </c>
      <c r="BO854" s="130" t="n">
        <v>1.1</v>
      </c>
      <c r="BP854" s="117" t="n">
        <v>-56.6666666666667</v>
      </c>
      <c r="BR854" s="131" t="n">
        <v>4.24999999999993</v>
      </c>
      <c r="BS854" s="132" t="n">
        <v>-12.8000000001094</v>
      </c>
    </row>
    <row r="855" customFormat="false" ht="15" hidden="false" customHeight="false" outlineLevel="0" collapsed="false">
      <c r="E855" s="117" t="n">
        <v>125.502</v>
      </c>
      <c r="F855" s="117" t="n">
        <v>166.7</v>
      </c>
      <c r="I855" s="0"/>
      <c r="J855" s="118" t="n">
        <v>4.25499999999993</v>
      </c>
      <c r="K855" s="119" t="n">
        <v>-33.999999999918</v>
      </c>
      <c r="Q855" s="136" t="n">
        <v>94.6</v>
      </c>
      <c r="R855" s="122" t="n">
        <v>56.7</v>
      </c>
      <c r="S855" s="122" t="n">
        <v>67.5</v>
      </c>
      <c r="T855" s="122" t="n">
        <v>84.3</v>
      </c>
      <c r="U855" s="136" t="n">
        <v>67.5</v>
      </c>
      <c r="V855" s="119" t="n">
        <v>95.2</v>
      </c>
      <c r="W855" s="119" t="n">
        <v>70.52855</v>
      </c>
      <c r="AH855" s="123" t="n">
        <v>94.3</v>
      </c>
      <c r="AI855" s="122" t="n">
        <v>54.87</v>
      </c>
      <c r="AJ855" s="122" t="n">
        <v>54.87</v>
      </c>
      <c r="AK855" s="122" t="n">
        <v>49.42</v>
      </c>
      <c r="AL855" s="123" t="n">
        <v>55.78</v>
      </c>
      <c r="AM855" s="123" t="n">
        <v>55.5</v>
      </c>
      <c r="AN855" s="123" t="n">
        <v>50.71</v>
      </c>
      <c r="BO855" s="130" t="n">
        <v>1.102</v>
      </c>
      <c r="BP855" s="117" t="n">
        <v>-53.3333333333334</v>
      </c>
      <c r="BR855" s="131" t="n">
        <v>4.25499999999993</v>
      </c>
      <c r="BS855" s="132" t="n">
        <v>-33.999999999918</v>
      </c>
    </row>
    <row r="856" customFormat="false" ht="15" hidden="false" customHeight="false" outlineLevel="0" collapsed="false">
      <c r="E856" s="117" t="n">
        <v>125.768</v>
      </c>
      <c r="F856" s="117" t="n">
        <v>165.75</v>
      </c>
      <c r="I856" s="0"/>
      <c r="J856" s="118" t="n">
        <v>4.25999999999993</v>
      </c>
      <c r="K856" s="119" t="n">
        <v>-16.3999999996971</v>
      </c>
      <c r="Q856" s="136" t="n">
        <v>94.7</v>
      </c>
      <c r="R856" s="122" t="n">
        <v>57.8</v>
      </c>
      <c r="S856" s="122" t="n">
        <v>66.1</v>
      </c>
      <c r="T856" s="122" t="n">
        <v>76.8</v>
      </c>
      <c r="U856" s="136" t="n">
        <v>66.1</v>
      </c>
      <c r="V856" s="119" t="n">
        <v>95.3</v>
      </c>
      <c r="W856" s="119" t="n">
        <v>67.3251</v>
      </c>
      <c r="AH856" s="123" t="n">
        <v>94.4</v>
      </c>
      <c r="AI856" s="122" t="n">
        <v>55.22</v>
      </c>
      <c r="AJ856" s="122" t="n">
        <v>55.22</v>
      </c>
      <c r="AK856" s="122" t="n">
        <v>49.9</v>
      </c>
      <c r="AL856" s="123" t="n">
        <v>55.76</v>
      </c>
      <c r="AM856" s="123" t="n">
        <v>55.46</v>
      </c>
      <c r="AN856" s="123" t="n">
        <v>50.64</v>
      </c>
      <c r="BO856" s="130" t="n">
        <v>1.104</v>
      </c>
      <c r="BP856" s="117" t="n">
        <v>-46.6666666666667</v>
      </c>
      <c r="BR856" s="131" t="n">
        <v>4.25999999999993</v>
      </c>
      <c r="BS856" s="132" t="n">
        <v>-16.3999999996971</v>
      </c>
    </row>
    <row r="857" customFormat="false" ht="15" hidden="false" customHeight="false" outlineLevel="0" collapsed="false">
      <c r="E857" s="117" t="n">
        <v>126.034</v>
      </c>
      <c r="F857" s="117" t="n">
        <v>163.85</v>
      </c>
      <c r="I857" s="0"/>
      <c r="J857" s="118" t="n">
        <v>4.26499999999993</v>
      </c>
      <c r="K857" s="119" t="n">
        <v>-16.0000000001649</v>
      </c>
      <c r="Q857" s="136" t="n">
        <v>94.8</v>
      </c>
      <c r="R857" s="122" t="n">
        <v>58.9</v>
      </c>
      <c r="S857" s="122" t="n">
        <v>73.3</v>
      </c>
      <c r="T857" s="122" t="n">
        <v>89.5</v>
      </c>
      <c r="U857" s="136" t="n">
        <v>73.3</v>
      </c>
      <c r="V857" s="119" t="n">
        <v>95.4</v>
      </c>
      <c r="W857" s="119" t="n">
        <v>74.22</v>
      </c>
      <c r="AH857" s="123" t="n">
        <v>94.5</v>
      </c>
      <c r="AI857" s="122" t="n">
        <v>55.43</v>
      </c>
      <c r="AJ857" s="122" t="n">
        <v>55.43</v>
      </c>
      <c r="AK857" s="122" t="n">
        <v>50.19</v>
      </c>
      <c r="AL857" s="123" t="n">
        <v>55.77</v>
      </c>
      <c r="AM857" s="123" t="n">
        <v>55.47</v>
      </c>
      <c r="AN857" s="123" t="n">
        <v>50.66</v>
      </c>
      <c r="BO857" s="130" t="n">
        <v>1.106</v>
      </c>
      <c r="BP857" s="117" t="n">
        <v>-40</v>
      </c>
      <c r="BR857" s="131" t="n">
        <v>4.26499999999993</v>
      </c>
      <c r="BS857" s="132" t="n">
        <v>-16.0000000001649</v>
      </c>
    </row>
    <row r="858" customFormat="false" ht="15" hidden="false" customHeight="false" outlineLevel="0" collapsed="false">
      <c r="E858" s="117" t="n">
        <v>126.3</v>
      </c>
      <c r="F858" s="117" t="n">
        <v>161.95</v>
      </c>
      <c r="I858" s="0"/>
      <c r="J858" s="118" t="n">
        <v>4.26999999999993</v>
      </c>
      <c r="K858" s="119" t="n">
        <v>3.99999999945287</v>
      </c>
      <c r="Q858" s="136" t="n">
        <v>94.9</v>
      </c>
      <c r="R858" s="122" t="n">
        <v>52.7</v>
      </c>
      <c r="S858" s="122" t="n">
        <v>72.2</v>
      </c>
      <c r="T858" s="122" t="n">
        <v>93</v>
      </c>
      <c r="U858" s="136" t="n">
        <v>72.2</v>
      </c>
      <c r="V858" s="119" t="n">
        <v>95.6</v>
      </c>
      <c r="W858" s="119" t="n">
        <v>72.84405</v>
      </c>
      <c r="AH858" s="123" t="n">
        <v>94.6</v>
      </c>
      <c r="AI858" s="122" t="n">
        <v>55.47</v>
      </c>
      <c r="AJ858" s="122" t="n">
        <v>55.47</v>
      </c>
      <c r="AK858" s="122" t="n">
        <v>50.23</v>
      </c>
      <c r="AL858" s="123" t="n">
        <v>55.79</v>
      </c>
      <c r="AM858" s="123" t="n">
        <v>55.52</v>
      </c>
      <c r="AN858" s="123" t="n">
        <v>50.74</v>
      </c>
      <c r="BO858" s="130" t="n">
        <v>1.108</v>
      </c>
      <c r="BP858" s="117" t="n">
        <v>-29.3333333333333</v>
      </c>
      <c r="BR858" s="131" t="n">
        <v>4.26999999999993</v>
      </c>
      <c r="BS858" s="132" t="n">
        <v>3.99999999945287</v>
      </c>
    </row>
    <row r="859" customFormat="false" ht="15" hidden="false" customHeight="false" outlineLevel="0" collapsed="false">
      <c r="E859" s="117" t="n">
        <v>126.428571428571</v>
      </c>
      <c r="F859" s="117" t="n">
        <v>160.05</v>
      </c>
      <c r="I859" s="0"/>
      <c r="J859" s="118" t="n">
        <v>4.27499999999993</v>
      </c>
      <c r="K859" s="119" t="n">
        <v>10.5599999998574</v>
      </c>
      <c r="Q859" s="136" t="n">
        <v>95</v>
      </c>
      <c r="R859" s="122" t="n">
        <v>54.1</v>
      </c>
      <c r="S859" s="122" t="n">
        <v>74.4</v>
      </c>
      <c r="T859" s="122" t="n">
        <v>96.4</v>
      </c>
      <c r="U859" s="136" t="n">
        <v>74.4</v>
      </c>
      <c r="V859" s="119" t="n">
        <v>95.7</v>
      </c>
      <c r="W859" s="119" t="n">
        <v>75.22565</v>
      </c>
      <c r="AH859" s="123" t="n">
        <v>94.7</v>
      </c>
      <c r="AI859" s="122" t="n">
        <v>55.26</v>
      </c>
      <c r="AJ859" s="122" t="n">
        <v>55.26</v>
      </c>
      <c r="AK859" s="122" t="n">
        <v>49.9</v>
      </c>
      <c r="AL859" s="123" t="n">
        <v>55.84</v>
      </c>
      <c r="AM859" s="123" t="n">
        <v>55.61</v>
      </c>
      <c r="AN859" s="123" t="n">
        <v>50.9</v>
      </c>
      <c r="BO859" s="130" t="n">
        <v>1.11</v>
      </c>
      <c r="BP859" s="117" t="n">
        <v>-41.3333333333333</v>
      </c>
      <c r="BR859" s="131" t="n">
        <v>4.27499999999993</v>
      </c>
      <c r="BS859" s="132" t="n">
        <v>10.5599999998574</v>
      </c>
    </row>
    <row r="860" customFormat="false" ht="15" hidden="false" customHeight="false" outlineLevel="0" collapsed="false">
      <c r="E860" s="117" t="n">
        <v>126.557142857143</v>
      </c>
      <c r="F860" s="117" t="n">
        <v>158.8</v>
      </c>
      <c r="I860" s="0"/>
      <c r="J860" s="118" t="n">
        <v>4.27999999999993</v>
      </c>
      <c r="K860" s="119" t="n">
        <v>9.4857142859658</v>
      </c>
      <c r="Q860" s="136" t="n">
        <v>95.1</v>
      </c>
      <c r="R860" s="122" t="n">
        <v>55.4</v>
      </c>
      <c r="S860" s="122" t="n">
        <v>66.1</v>
      </c>
      <c r="T860" s="122" t="n">
        <v>76.4</v>
      </c>
      <c r="U860" s="136" t="n">
        <v>66.1</v>
      </c>
      <c r="V860" s="119" t="n">
        <v>95.8</v>
      </c>
      <c r="W860" s="119" t="n">
        <v>65.905</v>
      </c>
      <c r="AH860" s="123" t="n">
        <v>94.8</v>
      </c>
      <c r="AI860" s="122" t="n">
        <v>54.84</v>
      </c>
      <c r="AJ860" s="122" t="n">
        <v>54.84</v>
      </c>
      <c r="AK860" s="122" t="n">
        <v>49.29</v>
      </c>
      <c r="AL860" s="123" t="n">
        <v>55.9</v>
      </c>
      <c r="AM860" s="123" t="n">
        <v>55.72</v>
      </c>
      <c r="AN860" s="123" t="n">
        <v>51.11</v>
      </c>
      <c r="BO860" s="130" t="n">
        <v>1.112</v>
      </c>
      <c r="BP860" s="117" t="n">
        <v>-40.6666666666667</v>
      </c>
      <c r="BR860" s="131" t="n">
        <v>4.27999999999993</v>
      </c>
      <c r="BS860" s="132" t="n">
        <v>9.4857142859658</v>
      </c>
    </row>
    <row r="861" customFormat="false" ht="15" hidden="false" customHeight="false" outlineLevel="0" collapsed="false">
      <c r="E861" s="117" t="n">
        <v>126.685714285714</v>
      </c>
      <c r="F861" s="117" t="n">
        <v>162</v>
      </c>
      <c r="I861" s="0"/>
      <c r="J861" s="118" t="n">
        <v>4.28499999999993</v>
      </c>
      <c r="K861" s="119" t="n">
        <v>-8.79999999974665</v>
      </c>
      <c r="Q861" s="136" t="n">
        <v>95.2</v>
      </c>
      <c r="R861" s="122" t="n">
        <v>56.8</v>
      </c>
      <c r="S861" s="122" t="n">
        <v>67.4</v>
      </c>
      <c r="T861" s="122" t="n">
        <v>76.9</v>
      </c>
      <c r="U861" s="136" t="n">
        <v>67.4</v>
      </c>
      <c r="V861" s="119" t="n">
        <v>95.9</v>
      </c>
      <c r="W861" s="119" t="n">
        <v>66.8271</v>
      </c>
      <c r="AH861" s="123" t="n">
        <v>94.9</v>
      </c>
      <c r="AI861" s="122" t="n">
        <v>54.43</v>
      </c>
      <c r="AJ861" s="122" t="n">
        <v>54.43</v>
      </c>
      <c r="AK861" s="122" t="n">
        <v>48.71</v>
      </c>
      <c r="AL861" s="123" t="n">
        <v>55.97</v>
      </c>
      <c r="AM861" s="123" t="n">
        <v>55.86</v>
      </c>
      <c r="AN861" s="123" t="n">
        <v>51.37</v>
      </c>
      <c r="BO861" s="130" t="n">
        <v>1.114</v>
      </c>
      <c r="BP861" s="117" t="n">
        <v>-59.3333333333333</v>
      </c>
      <c r="BR861" s="131" t="n">
        <v>4.28499999999993</v>
      </c>
      <c r="BS861" s="132" t="n">
        <v>-8.79999999974665</v>
      </c>
    </row>
    <row r="862" customFormat="false" ht="15" hidden="false" customHeight="false" outlineLevel="0" collapsed="false">
      <c r="E862" s="117" t="n">
        <v>126.814285714286</v>
      </c>
      <c r="F862" s="117" t="n">
        <v>164.5</v>
      </c>
      <c r="I862" s="0"/>
      <c r="J862" s="118" t="n">
        <v>4.28999999999993</v>
      </c>
      <c r="K862" s="119" t="n">
        <v>-16.2666666670748</v>
      </c>
      <c r="Q862" s="136" t="n">
        <v>95.3</v>
      </c>
      <c r="R862" s="122" t="n">
        <v>58.2</v>
      </c>
      <c r="S862" s="122" t="n">
        <v>68.6</v>
      </c>
      <c r="T862" s="122" t="n">
        <v>77.3</v>
      </c>
      <c r="U862" s="136" t="n">
        <v>68.6</v>
      </c>
      <c r="V862" s="119" t="n">
        <v>96.1</v>
      </c>
      <c r="W862" s="119" t="n">
        <v>67.7493</v>
      </c>
      <c r="AH862" s="123" t="n">
        <v>95</v>
      </c>
      <c r="AI862" s="122" t="n">
        <v>54.37</v>
      </c>
      <c r="AJ862" s="122" t="n">
        <v>54.37</v>
      </c>
      <c r="AK862" s="122" t="n">
        <v>48.66</v>
      </c>
      <c r="AL862" s="123" t="n">
        <v>56.05</v>
      </c>
      <c r="AM862" s="123" t="n">
        <v>56.01</v>
      </c>
      <c r="AN862" s="123" t="n">
        <v>51.64</v>
      </c>
      <c r="BO862" s="130" t="n">
        <v>1.116</v>
      </c>
      <c r="BP862" s="117" t="n">
        <v>-60.6666666666666</v>
      </c>
      <c r="BR862" s="131" t="n">
        <v>4.28999999999993</v>
      </c>
      <c r="BS862" s="132" t="n">
        <v>-16.2666666670748</v>
      </c>
    </row>
    <row r="863" customFormat="false" ht="15" hidden="false" customHeight="false" outlineLevel="0" collapsed="false">
      <c r="E863" s="117" t="n">
        <v>126.942857142857</v>
      </c>
      <c r="F863" s="117" t="n">
        <v>170.2</v>
      </c>
      <c r="I863" s="0"/>
      <c r="J863" s="118" t="n">
        <v>4.29499999999993</v>
      </c>
      <c r="K863" s="119" t="n">
        <v>-7.20000000011048</v>
      </c>
      <c r="Q863" s="136" t="n">
        <v>95.4</v>
      </c>
      <c r="R863" s="122" t="n">
        <v>59.6</v>
      </c>
      <c r="S863" s="122" t="n">
        <v>68.5</v>
      </c>
      <c r="T863" s="122" t="n">
        <v>79.1</v>
      </c>
      <c r="U863" s="136" t="n">
        <v>68.5</v>
      </c>
      <c r="V863" s="119" t="n">
        <v>96.2</v>
      </c>
      <c r="W863" s="119" t="n">
        <v>69.35175</v>
      </c>
      <c r="AH863" s="123" t="n">
        <v>95.1</v>
      </c>
      <c r="AI863" s="122" t="n">
        <v>54.68</v>
      </c>
      <c r="AJ863" s="122" t="n">
        <v>54.68</v>
      </c>
      <c r="AK863" s="122" t="n">
        <v>49.2</v>
      </c>
      <c r="AL863" s="123" t="n">
        <v>56.12</v>
      </c>
      <c r="AM863" s="123" t="n">
        <v>56.15</v>
      </c>
      <c r="AN863" s="123" t="n">
        <v>51.92</v>
      </c>
      <c r="BO863" s="130" t="n">
        <v>1.118</v>
      </c>
      <c r="BP863" s="117" t="n">
        <v>-64.6666666666667</v>
      </c>
      <c r="BR863" s="131" t="n">
        <v>4.29499999999993</v>
      </c>
      <c r="BS863" s="132" t="n">
        <v>-7.20000000011048</v>
      </c>
    </row>
    <row r="864" customFormat="false" ht="15" hidden="false" customHeight="false" outlineLevel="0" collapsed="false">
      <c r="E864" s="117" t="n">
        <v>127.071428571429</v>
      </c>
      <c r="F864" s="117" t="n">
        <v>171.15</v>
      </c>
      <c r="I864" s="0"/>
      <c r="J864" s="118" t="n">
        <v>4.29999999999993</v>
      </c>
      <c r="K864" s="119" t="n">
        <v>0.399999999903002</v>
      </c>
      <c r="Q864" s="136" t="n">
        <v>95.5</v>
      </c>
      <c r="R864" s="122" t="n">
        <v>61</v>
      </c>
      <c r="S864" s="122" t="n">
        <v>69.8</v>
      </c>
      <c r="T864" s="122" t="n">
        <v>80.9</v>
      </c>
      <c r="U864" s="136" t="n">
        <v>69.8</v>
      </c>
      <c r="V864" s="119" t="n">
        <v>96.3</v>
      </c>
      <c r="W864" s="119" t="n">
        <v>70.95415</v>
      </c>
      <c r="AH864" s="123" t="n">
        <v>95.2</v>
      </c>
      <c r="AI864" s="122" t="n">
        <v>55.04</v>
      </c>
      <c r="AJ864" s="122" t="n">
        <v>55.04</v>
      </c>
      <c r="AK864" s="122" t="n">
        <v>49.82</v>
      </c>
      <c r="AL864" s="123" t="n">
        <v>56.17</v>
      </c>
      <c r="AM864" s="123" t="n">
        <v>56.27</v>
      </c>
      <c r="AN864" s="123" t="n">
        <v>52.19</v>
      </c>
      <c r="BO864" s="130" t="n">
        <v>1.12</v>
      </c>
      <c r="BP864" s="117" t="n">
        <v>-57.3333333333333</v>
      </c>
      <c r="BR864" s="131" t="n">
        <v>4.29999999999993</v>
      </c>
      <c r="BS864" s="132" t="n">
        <v>0.399999999903002</v>
      </c>
    </row>
    <row r="865" customFormat="false" ht="15" hidden="false" customHeight="false" outlineLevel="0" collapsed="false">
      <c r="E865" s="117" t="n">
        <v>127.2</v>
      </c>
      <c r="F865" s="117" t="n">
        <v>172.1</v>
      </c>
      <c r="I865" s="0"/>
      <c r="J865" s="118" t="n">
        <v>4.30499999999993</v>
      </c>
      <c r="K865" s="119" t="n">
        <v>-10.7199999996769</v>
      </c>
      <c r="Q865" s="136" t="n">
        <v>95.6</v>
      </c>
      <c r="R865" s="122" t="n">
        <v>62.4</v>
      </c>
      <c r="S865" s="122" t="n">
        <v>77.4</v>
      </c>
      <c r="T865" s="122" t="n">
        <v>84.4</v>
      </c>
      <c r="U865" s="136" t="n">
        <v>77.4</v>
      </c>
      <c r="V865" s="119" t="n">
        <v>96.4</v>
      </c>
      <c r="W865" s="119" t="n">
        <v>73.3993</v>
      </c>
      <c r="AH865" s="123" t="n">
        <v>95.3</v>
      </c>
      <c r="AI865" s="122" t="n">
        <v>55.14</v>
      </c>
      <c r="AJ865" s="122" t="n">
        <v>55.14</v>
      </c>
      <c r="AK865" s="122" t="n">
        <v>50.07</v>
      </c>
      <c r="AL865" s="123" t="n">
        <v>56.21</v>
      </c>
      <c r="AM865" s="123" t="n">
        <v>56.36</v>
      </c>
      <c r="AN865" s="123" t="n">
        <v>52.43</v>
      </c>
      <c r="BO865" s="130" t="n">
        <v>1.122</v>
      </c>
      <c r="BP865" s="117" t="n">
        <v>-82.6666666666666</v>
      </c>
      <c r="BR865" s="131" t="n">
        <v>4.30499999999993</v>
      </c>
      <c r="BS865" s="132" t="n">
        <v>-10.7199999996769</v>
      </c>
    </row>
    <row r="866" customFormat="false" ht="15" hidden="false" customHeight="false" outlineLevel="0" collapsed="false">
      <c r="E866" s="117" t="n">
        <v>127.328571428571</v>
      </c>
      <c r="F866" s="117" t="n">
        <v>174.1</v>
      </c>
      <c r="I866" s="0"/>
      <c r="J866" s="118" t="n">
        <v>4.30999999999993</v>
      </c>
      <c r="K866" s="119" t="n">
        <v>-17.0000000000697</v>
      </c>
      <c r="Q866" s="136" t="n">
        <v>95.7</v>
      </c>
      <c r="R866" s="122" t="n">
        <v>63.7</v>
      </c>
      <c r="S866" s="122" t="n">
        <v>78.9</v>
      </c>
      <c r="T866" s="122" t="n">
        <v>85.5</v>
      </c>
      <c r="U866" s="136" t="n">
        <v>78.9</v>
      </c>
      <c r="V866" s="119" t="n">
        <v>96.5</v>
      </c>
      <c r="W866" s="119" t="n">
        <v>74.5998</v>
      </c>
      <c r="AH866" s="123" t="n">
        <v>95.4</v>
      </c>
      <c r="AI866" s="122" t="n">
        <v>54.94</v>
      </c>
      <c r="AJ866" s="122" t="n">
        <v>54.94</v>
      </c>
      <c r="AK866" s="122" t="n">
        <v>49.9</v>
      </c>
      <c r="AL866" s="123" t="n">
        <v>56.22</v>
      </c>
      <c r="AM866" s="123" t="n">
        <v>56.42</v>
      </c>
      <c r="AN866" s="123" t="n">
        <v>52.63</v>
      </c>
      <c r="BO866" s="130" t="n">
        <v>1.124</v>
      </c>
      <c r="BP866" s="117" t="n">
        <v>-74</v>
      </c>
      <c r="BR866" s="131" t="n">
        <v>4.30999999999993</v>
      </c>
      <c r="BS866" s="132" t="n">
        <v>-17.0000000000697</v>
      </c>
    </row>
    <row r="867" customFormat="false" ht="15" hidden="false" customHeight="false" outlineLevel="0" collapsed="false">
      <c r="E867" s="117" t="n">
        <v>127.457142857143</v>
      </c>
      <c r="F867" s="117" t="n">
        <v>174.1</v>
      </c>
      <c r="I867" s="0"/>
      <c r="J867" s="118" t="n">
        <v>4.31499999999993</v>
      </c>
      <c r="K867" s="119" t="n">
        <v>3.19999999966321</v>
      </c>
      <c r="Q867" s="136" t="n">
        <v>95.8</v>
      </c>
      <c r="R867" s="122" t="n">
        <v>65.1</v>
      </c>
      <c r="S867" s="122" t="n">
        <v>80.4</v>
      </c>
      <c r="T867" s="122" t="n">
        <v>86.5</v>
      </c>
      <c r="U867" s="136" t="n">
        <v>80.4</v>
      </c>
      <c r="V867" s="119" t="n">
        <v>96.7</v>
      </c>
      <c r="W867" s="119" t="n">
        <v>75.8004</v>
      </c>
      <c r="AH867" s="123" t="n">
        <v>95.5</v>
      </c>
      <c r="AI867" s="122" t="n">
        <v>54.85</v>
      </c>
      <c r="AJ867" s="122" t="n">
        <v>54.85</v>
      </c>
      <c r="AK867" s="122" t="n">
        <v>49.88</v>
      </c>
      <c r="AL867" s="123" t="n">
        <v>56.2</v>
      </c>
      <c r="AM867" s="123" t="n">
        <v>56.44</v>
      </c>
      <c r="AN867" s="123" t="n">
        <v>52.8</v>
      </c>
      <c r="BO867" s="130" t="n">
        <v>1.126</v>
      </c>
      <c r="BP867" s="117" t="n">
        <v>-84.6666666666667</v>
      </c>
      <c r="BR867" s="131" t="n">
        <v>4.31499999999993</v>
      </c>
      <c r="BS867" s="132" t="n">
        <v>3.19999999966321</v>
      </c>
    </row>
    <row r="868" customFormat="false" ht="15" hidden="false" customHeight="false" outlineLevel="0" collapsed="false">
      <c r="E868" s="117" t="n">
        <v>127.585714285714</v>
      </c>
      <c r="F868" s="117" t="n">
        <v>174.1</v>
      </c>
      <c r="I868" s="0"/>
      <c r="J868" s="118" t="n">
        <v>4.31999999999993</v>
      </c>
      <c r="K868" s="119" t="n">
        <v>14.4000000001115</v>
      </c>
      <c r="Q868" s="136" t="n">
        <v>95.9</v>
      </c>
      <c r="R868" s="122" t="n">
        <v>54</v>
      </c>
      <c r="S868" s="122" t="n">
        <v>68.1</v>
      </c>
      <c r="T868" s="122" t="n">
        <v>87.5</v>
      </c>
      <c r="U868" s="136" t="n">
        <v>68.1</v>
      </c>
      <c r="V868" s="119" t="n">
        <v>96.8</v>
      </c>
      <c r="W868" s="119" t="n">
        <v>70.73065</v>
      </c>
      <c r="AH868" s="123" t="n">
        <v>95.6</v>
      </c>
      <c r="AI868" s="122" t="n">
        <v>55.39</v>
      </c>
      <c r="AJ868" s="122" t="n">
        <v>55.39</v>
      </c>
      <c r="AK868" s="122" t="n">
        <v>50.83</v>
      </c>
      <c r="AL868" s="123" t="n">
        <v>56.16</v>
      </c>
      <c r="AM868" s="123" t="n">
        <v>56.43</v>
      </c>
      <c r="AN868" s="123" t="n">
        <v>52.93</v>
      </c>
      <c r="BO868" s="130" t="n">
        <v>1.128</v>
      </c>
      <c r="BP868" s="117" t="n">
        <v>-76.6666666666667</v>
      </c>
      <c r="BR868" s="131" t="n">
        <v>4.31999999999993</v>
      </c>
      <c r="BS868" s="132" t="n">
        <v>14.4000000001115</v>
      </c>
    </row>
    <row r="869" customFormat="false" ht="15" hidden="false" customHeight="false" outlineLevel="0" collapsed="false">
      <c r="E869" s="117" t="n">
        <v>127.714285714286</v>
      </c>
      <c r="F869" s="117" t="n">
        <v>174.1</v>
      </c>
      <c r="I869" s="0"/>
      <c r="J869" s="118" t="n">
        <v>4.32499999999993</v>
      </c>
      <c r="K869" s="119" t="n">
        <v>8.0000000005894</v>
      </c>
      <c r="Q869" s="136" t="n">
        <v>96</v>
      </c>
      <c r="R869" s="122" t="n">
        <v>54.3</v>
      </c>
      <c r="S869" s="122" t="n">
        <v>68.7</v>
      </c>
      <c r="T869" s="122" t="n">
        <v>88.5</v>
      </c>
      <c r="U869" s="136" t="n">
        <v>68.7</v>
      </c>
      <c r="V869" s="119" t="n">
        <v>96.9</v>
      </c>
      <c r="W869" s="119" t="n">
        <v>71.3864</v>
      </c>
      <c r="AH869" s="123" t="n">
        <v>95.7</v>
      </c>
      <c r="AI869" s="122" t="n">
        <v>56.82</v>
      </c>
      <c r="AJ869" s="122" t="n">
        <v>56.82</v>
      </c>
      <c r="AK869" s="122" t="n">
        <v>53.14</v>
      </c>
      <c r="AL869" s="123" t="n">
        <v>56.08</v>
      </c>
      <c r="AM869" s="123" t="n">
        <v>56.38</v>
      </c>
      <c r="AN869" s="123" t="n">
        <v>53.01</v>
      </c>
      <c r="BO869" s="130" t="n">
        <v>1.13</v>
      </c>
      <c r="BP869" s="117" t="n">
        <v>-72.6666666666667</v>
      </c>
      <c r="BR869" s="131" t="n">
        <v>4.32499999999993</v>
      </c>
      <c r="BS869" s="132" t="n">
        <v>8.0000000005894</v>
      </c>
    </row>
    <row r="870" customFormat="false" ht="15" hidden="false" customHeight="false" outlineLevel="0" collapsed="false">
      <c r="E870" s="117" t="n">
        <v>127.842857142857</v>
      </c>
      <c r="F870" s="117" t="n">
        <v>171.25</v>
      </c>
      <c r="I870" s="0"/>
      <c r="J870" s="118" t="n">
        <v>4.32999999999993</v>
      </c>
      <c r="K870" s="119" t="n">
        <v>16.7999999993264</v>
      </c>
      <c r="Q870" s="136" t="n">
        <v>96.1</v>
      </c>
      <c r="R870" s="122" t="n">
        <v>54.6</v>
      </c>
      <c r="S870" s="122" t="n">
        <v>69.3</v>
      </c>
      <c r="T870" s="122" t="n">
        <v>89.5</v>
      </c>
      <c r="U870" s="136" t="n">
        <v>69.3</v>
      </c>
      <c r="V870" s="119" t="n">
        <v>97</v>
      </c>
      <c r="W870" s="119" t="n">
        <v>72.0422</v>
      </c>
      <c r="AH870" s="123" t="n">
        <v>95.8</v>
      </c>
      <c r="AI870" s="122" t="n">
        <v>58.94</v>
      </c>
      <c r="AJ870" s="122" t="n">
        <v>58.94</v>
      </c>
      <c r="AK870" s="122" t="n">
        <v>56.49</v>
      </c>
      <c r="AL870" s="123" t="n">
        <v>55.98</v>
      </c>
      <c r="AM870" s="123" t="n">
        <v>56.29</v>
      </c>
      <c r="AN870" s="123" t="n">
        <v>53.06</v>
      </c>
      <c r="BO870" s="130" t="n">
        <v>1.132</v>
      </c>
      <c r="BP870" s="117" t="n">
        <v>-54.6666666666667</v>
      </c>
      <c r="BR870" s="131" t="n">
        <v>4.32999999999993</v>
      </c>
      <c r="BS870" s="132" t="n">
        <v>16.7999999993264</v>
      </c>
    </row>
    <row r="871" customFormat="false" ht="15" hidden="false" customHeight="false" outlineLevel="0" collapsed="false">
      <c r="E871" s="117" t="n">
        <v>127.971428571429</v>
      </c>
      <c r="F871" s="117" t="n">
        <v>168.4</v>
      </c>
      <c r="I871" s="0"/>
      <c r="J871" s="118" t="n">
        <v>4.33499999999993</v>
      </c>
      <c r="K871" s="119" t="n">
        <v>4.00000000028065</v>
      </c>
      <c r="Q871" s="136" t="n">
        <v>96.2</v>
      </c>
      <c r="R871" s="122" t="n">
        <v>54.9</v>
      </c>
      <c r="S871" s="122" t="n">
        <v>69.9</v>
      </c>
      <c r="T871" s="122" t="n">
        <v>90.5</v>
      </c>
      <c r="U871" s="136" t="n">
        <v>69.9</v>
      </c>
      <c r="V871" s="119" t="n">
        <v>97.2</v>
      </c>
      <c r="W871" s="119" t="n">
        <v>72.69795</v>
      </c>
      <c r="AH871" s="123" t="n">
        <v>95.9</v>
      </c>
      <c r="AI871" s="122" t="n">
        <v>61.06</v>
      </c>
      <c r="AJ871" s="122" t="n">
        <v>61.06</v>
      </c>
      <c r="AK871" s="122" t="n">
        <v>59.85</v>
      </c>
      <c r="AL871" s="123" t="n">
        <v>55.86</v>
      </c>
      <c r="AM871" s="123" t="n">
        <v>56.17</v>
      </c>
      <c r="AN871" s="123" t="n">
        <v>53.07</v>
      </c>
      <c r="BO871" s="130" t="n">
        <v>1.134</v>
      </c>
      <c r="BP871" s="117" t="n">
        <v>-66</v>
      </c>
      <c r="BR871" s="131" t="n">
        <v>4.33499999999993</v>
      </c>
      <c r="BS871" s="132" t="n">
        <v>4.00000000028065</v>
      </c>
    </row>
    <row r="872" customFormat="false" ht="15" hidden="false" customHeight="false" outlineLevel="0" collapsed="false">
      <c r="E872" s="117" t="n">
        <v>128.1</v>
      </c>
      <c r="F872" s="117" t="n">
        <v>167.925</v>
      </c>
      <c r="I872" s="0"/>
      <c r="J872" s="118" t="n">
        <v>4.33999999999993</v>
      </c>
      <c r="K872" s="119" t="n">
        <v>0.533333334216444</v>
      </c>
      <c r="Q872" s="136" t="n">
        <v>96.3</v>
      </c>
      <c r="R872" s="122" t="n">
        <v>55.2</v>
      </c>
      <c r="S872" s="122" t="n">
        <v>70.5</v>
      </c>
      <c r="T872" s="122" t="n">
        <v>91.5</v>
      </c>
      <c r="U872" s="136" t="n">
        <v>70.5</v>
      </c>
      <c r="V872" s="119" t="n">
        <v>97.3</v>
      </c>
      <c r="W872" s="119" t="n">
        <v>73.35375</v>
      </c>
      <c r="AH872" s="123" t="n">
        <v>96</v>
      </c>
      <c r="AI872" s="122" t="n">
        <v>62.41</v>
      </c>
      <c r="AJ872" s="122" t="n">
        <v>62.41</v>
      </c>
      <c r="AK872" s="122" t="n">
        <v>62.07</v>
      </c>
      <c r="AL872" s="123" t="n">
        <v>55.71</v>
      </c>
      <c r="AM872" s="123" t="n">
        <v>56.02</v>
      </c>
      <c r="AN872" s="123" t="n">
        <v>53.05</v>
      </c>
      <c r="BO872" s="130" t="n">
        <v>1.136</v>
      </c>
      <c r="BP872" s="117" t="n">
        <v>-67.3333333333334</v>
      </c>
      <c r="BR872" s="131" t="n">
        <v>4.33999999999993</v>
      </c>
      <c r="BS872" s="132" t="n">
        <v>0.533333334216444</v>
      </c>
    </row>
    <row r="873" customFormat="false" ht="15" hidden="false" customHeight="false" outlineLevel="0" collapsed="false">
      <c r="E873" s="117" t="n">
        <v>128.228571428571</v>
      </c>
      <c r="F873" s="117" t="n">
        <v>167.45</v>
      </c>
      <c r="I873" s="0"/>
      <c r="J873" s="118" t="n">
        <v>4.34499999999993</v>
      </c>
      <c r="K873" s="119" t="n">
        <v>3.99999999971932</v>
      </c>
      <c r="Q873" s="136" t="n">
        <v>96.4</v>
      </c>
      <c r="R873" s="122"/>
      <c r="S873" s="122"/>
      <c r="T873" s="122"/>
      <c r="U873" s="136" t="n">
        <v>65</v>
      </c>
      <c r="V873" s="119" t="n">
        <v>97.4</v>
      </c>
      <c r="W873" s="119" t="n">
        <v>61</v>
      </c>
      <c r="AH873" s="123" t="n">
        <v>96.1</v>
      </c>
      <c r="AI873" s="122" t="n">
        <v>62.57</v>
      </c>
      <c r="AJ873" s="122" t="n">
        <v>62.57</v>
      </c>
      <c r="AK873" s="122" t="n">
        <v>62.53</v>
      </c>
      <c r="AL873" s="123" t="n">
        <v>55.55</v>
      </c>
      <c r="AM873" s="123" t="n">
        <v>55.85</v>
      </c>
      <c r="AN873" s="123" t="n">
        <v>53.01</v>
      </c>
      <c r="BO873" s="130" t="n">
        <v>1.138</v>
      </c>
      <c r="BP873" s="117" t="n">
        <v>-52.6666666666666</v>
      </c>
      <c r="BR873" s="131" t="n">
        <v>4.34499999999993</v>
      </c>
      <c r="BS873" s="132" t="n">
        <v>3.99999999971932</v>
      </c>
    </row>
    <row r="874" customFormat="false" ht="15" hidden="false" customHeight="false" outlineLevel="0" collapsed="false">
      <c r="E874" s="117" t="n">
        <v>128.357142857143</v>
      </c>
      <c r="F874" s="117" t="n">
        <v>164.7</v>
      </c>
      <c r="I874" s="0"/>
      <c r="J874" s="118" t="n">
        <v>4.34999999999993</v>
      </c>
      <c r="K874" s="119" t="n">
        <v>-14.9333333336527</v>
      </c>
      <c r="Q874" s="136" t="n">
        <v>96.5</v>
      </c>
      <c r="R874" s="122"/>
      <c r="S874" s="122"/>
      <c r="T874" s="122"/>
      <c r="U874" s="136" t="n">
        <v>55</v>
      </c>
      <c r="V874" s="119" t="n">
        <v>97.5</v>
      </c>
      <c r="W874" s="119" t="n">
        <v>52</v>
      </c>
      <c r="AH874" s="123" t="n">
        <v>96.2</v>
      </c>
      <c r="AI874" s="122" t="n">
        <v>61.75</v>
      </c>
      <c r="AJ874" s="122" t="n">
        <v>61.75</v>
      </c>
      <c r="AK874" s="122" t="n">
        <v>61.51</v>
      </c>
      <c r="AL874" s="123" t="n">
        <v>55.37</v>
      </c>
      <c r="AM874" s="123" t="n">
        <v>55.67</v>
      </c>
      <c r="AN874" s="123" t="n">
        <v>52.96</v>
      </c>
      <c r="BO874" s="130" t="n">
        <v>1.14</v>
      </c>
      <c r="BP874" s="117" t="n">
        <v>-52.6666666666666</v>
      </c>
      <c r="BR874" s="131" t="n">
        <v>4.34999999999993</v>
      </c>
      <c r="BS874" s="132" t="n">
        <v>-14.9333333336527</v>
      </c>
    </row>
    <row r="875" customFormat="false" ht="15" hidden="false" customHeight="false" outlineLevel="0" collapsed="false">
      <c r="E875" s="117" t="n">
        <v>128.485714285714</v>
      </c>
      <c r="F875" s="117" t="n">
        <v>164.7</v>
      </c>
      <c r="I875" s="0"/>
      <c r="J875" s="118" t="n">
        <v>4.35499999999993</v>
      </c>
      <c r="K875" s="119" t="n">
        <v>-2.40000000014213</v>
      </c>
      <c r="Q875" s="136" t="n">
        <v>96.6</v>
      </c>
      <c r="R875" s="122"/>
      <c r="S875" s="122"/>
      <c r="T875" s="122"/>
      <c r="U875" s="136" t="n">
        <v>51</v>
      </c>
      <c r="V875" s="119" t="n">
        <v>97.6</v>
      </c>
      <c r="W875" s="119" t="n">
        <v>49</v>
      </c>
      <c r="AH875" s="123" t="n">
        <v>96.3</v>
      </c>
      <c r="AI875" s="122" t="n">
        <v>60.57</v>
      </c>
      <c r="AJ875" s="122" t="n">
        <v>60.57</v>
      </c>
      <c r="AK875" s="122" t="n">
        <v>59.99</v>
      </c>
      <c r="AL875" s="123" t="n">
        <v>55.18</v>
      </c>
      <c r="AM875" s="123" t="n">
        <v>55.47</v>
      </c>
      <c r="AN875" s="123" t="n">
        <v>52.89</v>
      </c>
      <c r="BO875" s="130" t="n">
        <v>1.142</v>
      </c>
      <c r="BP875" s="117" t="n">
        <v>-49.3333333333334</v>
      </c>
      <c r="BR875" s="131" t="n">
        <v>4.35499999999993</v>
      </c>
      <c r="BS875" s="132" t="n">
        <v>-2.40000000014213</v>
      </c>
    </row>
    <row r="876" customFormat="false" ht="15" hidden="false" customHeight="false" outlineLevel="0" collapsed="false">
      <c r="E876" s="117" t="n">
        <v>128.614285714286</v>
      </c>
      <c r="F876" s="117" t="n">
        <v>165.65</v>
      </c>
      <c r="I876" s="0"/>
      <c r="J876" s="118" t="n">
        <v>4.35999999999993</v>
      </c>
      <c r="K876" s="119" t="n">
        <v>-10.9333333332018</v>
      </c>
      <c r="Q876" s="136" t="n">
        <v>96.7</v>
      </c>
      <c r="R876" s="122"/>
      <c r="S876" s="122"/>
      <c r="T876" s="122"/>
      <c r="U876" s="136" t="n">
        <v>51</v>
      </c>
      <c r="V876" s="119" t="n">
        <v>97.8</v>
      </c>
      <c r="W876" s="119" t="n">
        <v>51</v>
      </c>
      <c r="AH876" s="123" t="n">
        <v>96.4</v>
      </c>
      <c r="AI876" s="122" t="n">
        <v>59.55</v>
      </c>
      <c r="AJ876" s="122" t="n">
        <v>59.55</v>
      </c>
      <c r="AK876" s="122" t="n">
        <v>58.73</v>
      </c>
      <c r="AL876" s="123" t="n">
        <v>54.99</v>
      </c>
      <c r="AM876" s="123" t="n">
        <v>55.27</v>
      </c>
      <c r="AN876" s="123" t="n">
        <v>52.82</v>
      </c>
      <c r="BO876" s="130" t="n">
        <v>1.144</v>
      </c>
      <c r="BP876" s="117" t="n">
        <v>-50.6666666666667</v>
      </c>
      <c r="BR876" s="131" t="n">
        <v>4.35999999999993</v>
      </c>
      <c r="BS876" s="132" t="n">
        <v>-10.9333333332018</v>
      </c>
    </row>
    <row r="877" customFormat="false" ht="15" hidden="false" customHeight="false" outlineLevel="0" collapsed="false">
      <c r="E877" s="117" t="n">
        <v>128.742857142857</v>
      </c>
      <c r="F877" s="117" t="n">
        <v>166.6</v>
      </c>
      <c r="I877" s="0"/>
      <c r="J877" s="118" t="n">
        <v>4.36499999999993</v>
      </c>
      <c r="K877" s="119" t="n">
        <v>-7.73333333357865</v>
      </c>
      <c r="Q877" s="136" t="n">
        <v>96.8</v>
      </c>
      <c r="R877" s="122"/>
      <c r="S877" s="122"/>
      <c r="T877" s="122"/>
      <c r="U877" s="136" t="n">
        <v>56</v>
      </c>
      <c r="V877" s="119" t="n">
        <v>97.9</v>
      </c>
      <c r="W877" s="119" t="n">
        <v>55</v>
      </c>
      <c r="AH877" s="123" t="n">
        <v>96.5</v>
      </c>
      <c r="AI877" s="122" t="n">
        <v>58.67</v>
      </c>
      <c r="AJ877" s="122" t="n">
        <v>58.67</v>
      </c>
      <c r="AK877" s="122" t="n">
        <v>57.69</v>
      </c>
      <c r="AL877" s="123" t="n">
        <v>54.79</v>
      </c>
      <c r="AM877" s="123" t="n">
        <v>55.07</v>
      </c>
      <c r="AN877" s="123" t="n">
        <v>52.74</v>
      </c>
      <c r="BO877" s="130" t="n">
        <v>1.146</v>
      </c>
      <c r="BP877" s="117" t="n">
        <v>-42</v>
      </c>
      <c r="BR877" s="131" t="n">
        <v>4.36499999999993</v>
      </c>
      <c r="BS877" s="132" t="n">
        <v>-7.73333333357865</v>
      </c>
    </row>
    <row r="878" customFormat="false" ht="15" hidden="false" customHeight="false" outlineLevel="0" collapsed="false">
      <c r="E878" s="117" t="n">
        <v>128.871428571429</v>
      </c>
      <c r="F878" s="117" t="n">
        <v>170</v>
      </c>
      <c r="I878" s="0"/>
      <c r="J878" s="118" t="n">
        <v>4.36999999999993</v>
      </c>
      <c r="K878" s="119" t="n">
        <v>2.66666666681761</v>
      </c>
      <c r="Q878" s="136" t="n">
        <v>96.9</v>
      </c>
      <c r="R878" s="122" t="n">
        <v>41.8</v>
      </c>
      <c r="S878" s="122" t="n">
        <v>58.2</v>
      </c>
      <c r="T878" s="122" t="n">
        <v>79.6</v>
      </c>
      <c r="U878" s="136" t="n">
        <v>58.2</v>
      </c>
      <c r="V878" s="119" t="n">
        <v>98</v>
      </c>
      <c r="W878" s="119" t="n">
        <v>60.68195</v>
      </c>
      <c r="AH878" s="123" t="n">
        <v>96.6</v>
      </c>
      <c r="AI878" s="122" t="n">
        <v>57.56</v>
      </c>
      <c r="AJ878" s="122" t="n">
        <v>57.56</v>
      </c>
      <c r="AK878" s="122" t="n">
        <v>56.32</v>
      </c>
      <c r="AL878" s="123" t="n">
        <v>54.58</v>
      </c>
      <c r="AM878" s="123" t="n">
        <v>54.88</v>
      </c>
      <c r="AN878" s="123" t="n">
        <v>52.65</v>
      </c>
      <c r="BO878" s="130" t="n">
        <v>1.148</v>
      </c>
      <c r="BP878" s="117" t="n">
        <v>-52.6666666666666</v>
      </c>
      <c r="BR878" s="131" t="n">
        <v>4.36999999999993</v>
      </c>
      <c r="BS878" s="132" t="n">
        <v>2.66666666681761</v>
      </c>
    </row>
    <row r="879" customFormat="false" ht="15" hidden="false" customHeight="false" outlineLevel="0" collapsed="false">
      <c r="E879" s="117" t="n">
        <v>129</v>
      </c>
      <c r="F879" s="117" t="n">
        <v>176.1</v>
      </c>
      <c r="I879" s="0"/>
      <c r="J879" s="118" t="n">
        <v>4.37499999999993</v>
      </c>
      <c r="K879" s="119" t="n">
        <v>-22.3999999995074</v>
      </c>
      <c r="Q879" s="136" t="n">
        <v>97</v>
      </c>
      <c r="R879" s="122" t="n">
        <v>34.9</v>
      </c>
      <c r="S879" s="122" t="n">
        <v>56.9</v>
      </c>
      <c r="T879" s="122" t="n">
        <v>82.4</v>
      </c>
      <c r="U879" s="136" t="n">
        <v>56.9</v>
      </c>
      <c r="V879" s="119" t="n">
        <v>98.1</v>
      </c>
      <c r="W879" s="119" t="n">
        <v>58.5642</v>
      </c>
      <c r="AH879" s="123" t="n">
        <v>96.7</v>
      </c>
      <c r="AI879" s="122" t="n">
        <v>55.89</v>
      </c>
      <c r="AJ879" s="122" t="n">
        <v>55.89</v>
      </c>
      <c r="AK879" s="122" t="n">
        <v>54.13</v>
      </c>
      <c r="AL879" s="123" t="n">
        <v>54.37</v>
      </c>
      <c r="AM879" s="123" t="n">
        <v>54.69</v>
      </c>
      <c r="AN879" s="123" t="n">
        <v>52.54</v>
      </c>
      <c r="BO879" s="130" t="n">
        <v>1.15</v>
      </c>
      <c r="BP879" s="117" t="n">
        <v>-39.3333333333333</v>
      </c>
      <c r="BR879" s="131" t="n">
        <v>4.37499999999993</v>
      </c>
      <c r="BS879" s="132" t="n">
        <v>-22.3999999995074</v>
      </c>
    </row>
    <row r="880" customFormat="false" ht="15" hidden="false" customHeight="false" outlineLevel="0" collapsed="false">
      <c r="E880" s="117" t="n">
        <v>129.128571428571</v>
      </c>
      <c r="F880" s="117" t="n">
        <v>181.9</v>
      </c>
      <c r="I880" s="0"/>
      <c r="J880" s="118" t="n">
        <v>4.37999999999993</v>
      </c>
      <c r="K880" s="119" t="n">
        <v>-8.00000000000001</v>
      </c>
      <c r="Q880" s="136" t="n">
        <v>97.1</v>
      </c>
      <c r="R880" s="122" t="n">
        <v>57</v>
      </c>
      <c r="S880" s="122" t="n">
        <v>57</v>
      </c>
      <c r="T880" s="122" t="n">
        <v>59</v>
      </c>
      <c r="U880" s="136" t="n">
        <v>57</v>
      </c>
      <c r="V880" s="119" t="n">
        <v>98.3</v>
      </c>
      <c r="W880" s="119" t="n">
        <v>57.9869625</v>
      </c>
      <c r="AH880" s="123" t="n">
        <v>96.8</v>
      </c>
      <c r="AI880" s="122" t="n">
        <v>53.8</v>
      </c>
      <c r="AJ880" s="122" t="n">
        <v>53.8</v>
      </c>
      <c r="AK880" s="122" t="n">
        <v>51.34</v>
      </c>
      <c r="AL880" s="123" t="n">
        <v>54.15</v>
      </c>
      <c r="AM880" s="123" t="n">
        <v>54.51</v>
      </c>
      <c r="AN880" s="123" t="n">
        <v>52.42</v>
      </c>
      <c r="BO880" s="130" t="n">
        <v>1.152</v>
      </c>
      <c r="BP880" s="117" t="n">
        <v>-34.6666666666667</v>
      </c>
      <c r="BR880" s="131" t="n">
        <v>4.37999999999993</v>
      </c>
      <c r="BS880" s="132" t="n">
        <v>-8.00000000000001</v>
      </c>
    </row>
    <row r="881" customFormat="false" ht="15" hidden="false" customHeight="false" outlineLevel="0" collapsed="false">
      <c r="E881" s="117" t="n">
        <v>129.257142857143</v>
      </c>
      <c r="F881" s="117" t="n">
        <v>181.425</v>
      </c>
      <c r="I881" s="0"/>
      <c r="J881" s="118" t="n">
        <v>4.38499999999993</v>
      </c>
      <c r="K881" s="119" t="n">
        <v>-8.80000000048316</v>
      </c>
      <c r="Q881" s="136" t="n">
        <v>97.2</v>
      </c>
      <c r="R881" s="122" t="n">
        <v>56.7</v>
      </c>
      <c r="S881" s="122" t="n">
        <v>57.1</v>
      </c>
      <c r="T881" s="122" t="n">
        <v>59</v>
      </c>
      <c r="U881" s="136" t="n">
        <v>57.1</v>
      </c>
      <c r="V881" s="119" t="n">
        <v>98.4</v>
      </c>
      <c r="W881" s="119" t="n">
        <v>57.8417</v>
      </c>
      <c r="AH881" s="123" t="n">
        <v>96.9</v>
      </c>
      <c r="AI881" s="122" t="n">
        <v>51.81</v>
      </c>
      <c r="AJ881" s="122" t="n">
        <v>51.81</v>
      </c>
      <c r="AK881" s="122" t="n">
        <v>48.72</v>
      </c>
      <c r="AL881" s="123" t="n">
        <v>53.92</v>
      </c>
      <c r="AM881" s="123" t="n">
        <v>54.34</v>
      </c>
      <c r="AN881" s="123" t="n">
        <v>52.28</v>
      </c>
      <c r="BO881" s="130" t="n">
        <v>1.154</v>
      </c>
      <c r="BP881" s="117" t="n">
        <v>-35.3333333333333</v>
      </c>
      <c r="BR881" s="131" t="n">
        <v>4.38499999999993</v>
      </c>
      <c r="BS881" s="132" t="n">
        <v>-8.80000000048316</v>
      </c>
    </row>
    <row r="882" customFormat="false" ht="15" hidden="false" customHeight="false" outlineLevel="0" collapsed="false">
      <c r="E882" s="117" t="n">
        <v>129.385714285714</v>
      </c>
      <c r="F882" s="117" t="n">
        <v>180.95</v>
      </c>
      <c r="I882" s="0"/>
      <c r="J882" s="118" t="n">
        <v>4.38999999999993</v>
      </c>
      <c r="K882" s="119" t="n">
        <v>-6.40000000065371</v>
      </c>
      <c r="Q882" s="136" t="n">
        <v>97.3</v>
      </c>
      <c r="R882" s="122" t="n">
        <v>51.6</v>
      </c>
      <c r="S882" s="122" t="n">
        <v>51.6</v>
      </c>
      <c r="T882" s="122" t="n">
        <v>57.9</v>
      </c>
      <c r="U882" s="136" t="n">
        <v>51.6</v>
      </c>
      <c r="V882" s="119" t="n">
        <v>98.5</v>
      </c>
      <c r="W882" s="119" t="n">
        <v>54.7555125</v>
      </c>
      <c r="AH882" s="123" t="n">
        <v>97</v>
      </c>
      <c r="AI882" s="122" t="n">
        <v>50.42</v>
      </c>
      <c r="AJ882" s="122" t="n">
        <v>50.42</v>
      </c>
      <c r="AK882" s="122" t="n">
        <v>47.03</v>
      </c>
      <c r="AL882" s="123" t="n">
        <v>53.69</v>
      </c>
      <c r="AM882" s="123" t="n">
        <v>54.18</v>
      </c>
      <c r="AN882" s="123" t="n">
        <v>52.12</v>
      </c>
      <c r="BO882" s="130" t="n">
        <v>1.156</v>
      </c>
      <c r="BP882" s="117" t="n">
        <v>-37.3333333333333</v>
      </c>
      <c r="BR882" s="131" t="n">
        <v>4.38999999999993</v>
      </c>
      <c r="BS882" s="132" t="n">
        <v>-6.40000000065371</v>
      </c>
    </row>
    <row r="883" customFormat="false" ht="15" hidden="false" customHeight="false" outlineLevel="0" collapsed="false">
      <c r="E883" s="117" t="n">
        <v>129.514285714286</v>
      </c>
      <c r="F883" s="117" t="n">
        <v>178.1</v>
      </c>
      <c r="I883" s="0"/>
      <c r="J883" s="118" t="n">
        <v>4.39499999999993</v>
      </c>
      <c r="K883" s="119" t="n">
        <v>-2.6666666664574</v>
      </c>
      <c r="Q883" s="136" t="n">
        <v>97.4</v>
      </c>
      <c r="R883" s="122" t="n">
        <v>51.7</v>
      </c>
      <c r="S883" s="122" t="n">
        <v>51.7</v>
      </c>
      <c r="T883" s="122" t="n">
        <v>58.2</v>
      </c>
      <c r="U883" s="136" t="n">
        <v>51.7</v>
      </c>
      <c r="V883" s="119" t="n">
        <v>98.6</v>
      </c>
      <c r="W883" s="119" t="n">
        <v>54.9175625</v>
      </c>
      <c r="AH883" s="123" t="n">
        <v>97.1</v>
      </c>
      <c r="AI883" s="122" t="n">
        <v>49.8</v>
      </c>
      <c r="AJ883" s="122" t="n">
        <v>49.8</v>
      </c>
      <c r="AK883" s="122" t="n">
        <v>46.5</v>
      </c>
      <c r="AL883" s="123" t="n">
        <v>53.44</v>
      </c>
      <c r="AM883" s="123" t="n">
        <v>54.03</v>
      </c>
      <c r="AN883" s="123" t="n">
        <v>51.93</v>
      </c>
      <c r="BO883" s="130" t="n">
        <v>1.158</v>
      </c>
      <c r="BP883" s="117" t="n">
        <v>-30</v>
      </c>
      <c r="BR883" s="131" t="n">
        <v>4.39499999999993</v>
      </c>
      <c r="BS883" s="132" t="n">
        <v>-2.6666666664574</v>
      </c>
    </row>
    <row r="884" customFormat="false" ht="15" hidden="false" customHeight="false" outlineLevel="0" collapsed="false">
      <c r="E884" s="117" t="n">
        <v>129.642857142857</v>
      </c>
      <c r="F884" s="117" t="n">
        <v>174.3</v>
      </c>
      <c r="I884" s="0"/>
      <c r="J884" s="118" t="n">
        <v>4.39999999999993</v>
      </c>
      <c r="K884" s="119" t="n">
        <v>-17.3333333335426</v>
      </c>
      <c r="Q884" s="136" t="n">
        <v>97.5</v>
      </c>
      <c r="R884" s="122" t="n">
        <v>51.6</v>
      </c>
      <c r="S884" s="122" t="n">
        <v>51.6</v>
      </c>
      <c r="T884" s="122" t="n">
        <v>58.4</v>
      </c>
      <c r="U884" s="136" t="n">
        <v>51.6</v>
      </c>
      <c r="V884" s="119" t="n">
        <v>98.7</v>
      </c>
      <c r="W884" s="119" t="n">
        <v>55.037425</v>
      </c>
      <c r="AH884" s="123" t="n">
        <v>97.2</v>
      </c>
      <c r="AI884" s="122" t="n">
        <v>49.73</v>
      </c>
      <c r="AJ884" s="122" t="n">
        <v>49.73</v>
      </c>
      <c r="AK884" s="122" t="n">
        <v>46.82</v>
      </c>
      <c r="AL884" s="123" t="n">
        <v>53.18</v>
      </c>
      <c r="AM884" s="123" t="n">
        <v>53.89</v>
      </c>
      <c r="AN884" s="123" t="n">
        <v>51.71</v>
      </c>
      <c r="BO884" s="130" t="n">
        <v>1.16</v>
      </c>
      <c r="BP884" s="117" t="n">
        <v>-24.6666666666667</v>
      </c>
      <c r="BR884" s="131" t="n">
        <v>4.39999999999993</v>
      </c>
      <c r="BS884" s="132" t="n">
        <v>-17.3333333335426</v>
      </c>
    </row>
    <row r="885" customFormat="false" ht="15" hidden="false" customHeight="false" outlineLevel="0" collapsed="false">
      <c r="E885" s="117" t="n">
        <v>129.771428571429</v>
      </c>
      <c r="F885" s="117" t="n">
        <v>171.45</v>
      </c>
      <c r="I885" s="0"/>
      <c r="J885" s="118" t="n">
        <v>4.40499999999993</v>
      </c>
      <c r="K885" s="119" t="n">
        <v>-0.400000000428982</v>
      </c>
      <c r="Q885" s="136" t="n">
        <v>97.6</v>
      </c>
      <c r="R885" s="122" t="n">
        <v>55.9</v>
      </c>
      <c r="S885" s="122" t="n">
        <v>55.9</v>
      </c>
      <c r="T885" s="122" t="n">
        <v>58.7</v>
      </c>
      <c r="U885" s="136" t="n">
        <v>55.9</v>
      </c>
      <c r="V885" s="119" t="n">
        <v>98.9</v>
      </c>
      <c r="W885" s="119" t="n">
        <v>57.3097375</v>
      </c>
      <c r="AH885" s="123" t="n">
        <v>97.3</v>
      </c>
      <c r="AI885" s="122" t="n">
        <v>49.79</v>
      </c>
      <c r="AJ885" s="122" t="n">
        <v>49.79</v>
      </c>
      <c r="AK885" s="122" t="n">
        <v>47.36</v>
      </c>
      <c r="AL885" s="123" t="n">
        <v>52.9</v>
      </c>
      <c r="AM885" s="123" t="n">
        <v>53.76</v>
      </c>
      <c r="AN885" s="123" t="n">
        <v>51.48</v>
      </c>
      <c r="BO885" s="130" t="n">
        <v>1.162</v>
      </c>
      <c r="BP885" s="117" t="n">
        <v>-24.6666666666667</v>
      </c>
      <c r="BR885" s="131" t="n">
        <v>4.40499999999993</v>
      </c>
      <c r="BS885" s="132" t="n">
        <v>-0.400000000428982</v>
      </c>
    </row>
    <row r="886" customFormat="false" ht="15" hidden="false" customHeight="false" outlineLevel="0" collapsed="false">
      <c r="E886" s="117" t="n">
        <v>129.9</v>
      </c>
      <c r="F886" s="117" t="n">
        <v>168.6</v>
      </c>
      <c r="I886" s="0"/>
      <c r="J886" s="118" t="n">
        <v>4.40999999999993</v>
      </c>
      <c r="K886" s="119" t="n">
        <v>-3.19999999971344</v>
      </c>
      <c r="Q886" s="136" t="n">
        <v>97.7</v>
      </c>
      <c r="R886" s="122" t="n">
        <v>55.3</v>
      </c>
      <c r="S886" s="122" t="n">
        <v>55.3</v>
      </c>
      <c r="T886" s="122" t="n">
        <v>59</v>
      </c>
      <c r="U886" s="136" t="n">
        <v>55.3</v>
      </c>
      <c r="V886" s="119" t="n">
        <v>99</v>
      </c>
      <c r="W886" s="119" t="n">
        <v>57.1509375</v>
      </c>
      <c r="AH886" s="123" t="n">
        <v>97.4</v>
      </c>
      <c r="AI886" s="122" t="n">
        <v>49.64</v>
      </c>
      <c r="AJ886" s="122" t="n">
        <v>49.64</v>
      </c>
      <c r="AK886" s="122" t="n">
        <v>47.62</v>
      </c>
      <c r="AL886" s="123" t="n">
        <v>52.61</v>
      </c>
      <c r="AM886" s="123" t="n">
        <v>53.64</v>
      </c>
      <c r="AN886" s="123" t="n">
        <v>51.22</v>
      </c>
      <c r="BO886" s="130" t="n">
        <v>1.164</v>
      </c>
      <c r="BP886" s="117" t="n">
        <v>-28.6666666666667</v>
      </c>
      <c r="BR886" s="131" t="n">
        <v>4.40999999999993</v>
      </c>
      <c r="BS886" s="132" t="n">
        <v>-3.19999999971344</v>
      </c>
    </row>
    <row r="887" customFormat="false" ht="15" hidden="false" customHeight="false" outlineLevel="0" collapsed="false">
      <c r="E887" s="117" t="n">
        <v>130.028571428571</v>
      </c>
      <c r="F887" s="117" t="n">
        <v>168.6</v>
      </c>
      <c r="I887" s="0"/>
      <c r="J887" s="118" t="n">
        <v>4.41499999999993</v>
      </c>
      <c r="K887" s="119" t="n">
        <v>15.9999999993477</v>
      </c>
      <c r="Q887" s="136" t="n">
        <v>97.8</v>
      </c>
      <c r="R887" s="122" t="n">
        <v>24.4</v>
      </c>
      <c r="S887" s="122" t="n">
        <v>54</v>
      </c>
      <c r="T887" s="122" t="n">
        <v>94.1</v>
      </c>
      <c r="U887" s="136" t="n">
        <v>54</v>
      </c>
      <c r="V887" s="119" t="n">
        <v>99.1</v>
      </c>
      <c r="W887" s="119" t="n">
        <v>55.580875</v>
      </c>
      <c r="AH887" s="123" t="n">
        <v>97.5</v>
      </c>
      <c r="AI887" s="122" t="n">
        <v>49.21</v>
      </c>
      <c r="AJ887" s="122" t="n">
        <v>49.21</v>
      </c>
      <c r="AK887" s="122" t="n">
        <v>47.46</v>
      </c>
      <c r="AL887" s="123" t="n">
        <v>52.3</v>
      </c>
      <c r="AM887" s="123" t="n">
        <v>53.54</v>
      </c>
      <c r="AN887" s="123" t="n">
        <v>50.95</v>
      </c>
      <c r="BO887" s="130" t="n">
        <v>1.166</v>
      </c>
      <c r="BP887" s="117" t="n">
        <v>-20</v>
      </c>
      <c r="BR887" s="131" t="n">
        <v>4.41499999999993</v>
      </c>
      <c r="BS887" s="132" t="n">
        <v>15.9999999993477</v>
      </c>
    </row>
    <row r="888" customFormat="false" ht="15" hidden="false" customHeight="false" outlineLevel="0" collapsed="false">
      <c r="E888" s="117" t="n">
        <v>130.157142857143</v>
      </c>
      <c r="F888" s="117" t="n">
        <v>170.55</v>
      </c>
      <c r="I888" s="0"/>
      <c r="J888" s="118" t="n">
        <v>4.41999999999993</v>
      </c>
      <c r="K888" s="119" t="n">
        <v>-21.0666666660503</v>
      </c>
      <c r="Q888" s="136" t="n">
        <v>97.9</v>
      </c>
      <c r="R888" s="122" t="n">
        <v>23.4</v>
      </c>
      <c r="S888" s="122" t="n">
        <v>53.1</v>
      </c>
      <c r="T888" s="122" t="n">
        <v>91.4</v>
      </c>
      <c r="U888" s="136" t="n">
        <v>53.1</v>
      </c>
      <c r="V888" s="119" t="n">
        <v>99.2</v>
      </c>
      <c r="W888" s="119" t="n">
        <v>55.19555</v>
      </c>
      <c r="AH888" s="123" t="n">
        <v>97.6</v>
      </c>
      <c r="AI888" s="122" t="n">
        <v>48.69</v>
      </c>
      <c r="AJ888" s="122" t="n">
        <v>48.69</v>
      </c>
      <c r="AK888" s="122" t="n">
        <v>47.19</v>
      </c>
      <c r="AL888" s="123" t="n">
        <v>51.98</v>
      </c>
      <c r="AM888" s="123" t="n">
        <v>53.46</v>
      </c>
      <c r="AN888" s="123" t="n">
        <v>50.68</v>
      </c>
      <c r="BO888" s="130" t="n">
        <v>1.168</v>
      </c>
      <c r="BP888" s="117" t="n">
        <v>-22</v>
      </c>
      <c r="BR888" s="131" t="n">
        <v>4.41999999999993</v>
      </c>
      <c r="BS888" s="132" t="n">
        <v>-21.0666666660503</v>
      </c>
    </row>
    <row r="889" customFormat="false" ht="15" hidden="false" customHeight="false" outlineLevel="0" collapsed="false">
      <c r="E889" s="117" t="n">
        <v>130.285714285714</v>
      </c>
      <c r="F889" s="117" t="n">
        <v>172.5</v>
      </c>
      <c r="I889" s="0"/>
      <c r="J889" s="118" t="n">
        <v>4.42499999999993</v>
      </c>
      <c r="K889" s="119" t="n">
        <v>-1.99999999985522</v>
      </c>
      <c r="Q889" s="136" t="n">
        <v>98</v>
      </c>
      <c r="R889" s="122" t="n">
        <v>22.3</v>
      </c>
      <c r="S889" s="122" t="n">
        <v>52.3</v>
      </c>
      <c r="T889" s="122" t="n">
        <v>88.6</v>
      </c>
      <c r="U889" s="136" t="n">
        <v>52.3</v>
      </c>
      <c r="V889" s="119" t="n">
        <v>99.4</v>
      </c>
      <c r="W889" s="119" t="n">
        <v>54.81025</v>
      </c>
      <c r="AH889" s="123" t="n">
        <v>97.7</v>
      </c>
      <c r="AI889" s="122" t="n">
        <v>48.42</v>
      </c>
      <c r="AJ889" s="122" t="n">
        <v>48.42</v>
      </c>
      <c r="AK889" s="122" t="n">
        <v>47.31</v>
      </c>
      <c r="AL889" s="123" t="n">
        <v>51.65</v>
      </c>
      <c r="AM889" s="123" t="n">
        <v>53.39</v>
      </c>
      <c r="AN889" s="123" t="n">
        <v>50.4</v>
      </c>
      <c r="BO889" s="130" t="n">
        <v>1.17</v>
      </c>
      <c r="BP889" s="117" t="n">
        <v>-24.6666666666667</v>
      </c>
      <c r="BR889" s="131" t="n">
        <v>4.42499999999993</v>
      </c>
      <c r="BS889" s="132" t="n">
        <v>-1.99999999985522</v>
      </c>
    </row>
    <row r="890" customFormat="false" ht="15" hidden="false" customHeight="false" outlineLevel="0" collapsed="false">
      <c r="E890" s="117" t="n">
        <v>130.414285714286</v>
      </c>
      <c r="F890" s="117" t="n">
        <v>174.4</v>
      </c>
      <c r="I890" s="0"/>
      <c r="J890" s="118" t="n">
        <v>4.42999999999993</v>
      </c>
      <c r="K890" s="119" t="n">
        <v>11.1999999993065</v>
      </c>
      <c r="Q890" s="136" t="n">
        <v>98.1</v>
      </c>
      <c r="R890" s="122" t="n">
        <v>21.2</v>
      </c>
      <c r="S890" s="122" t="n">
        <v>51.4</v>
      </c>
      <c r="T890" s="122" t="n">
        <v>85.9</v>
      </c>
      <c r="U890" s="136" t="n">
        <v>51.4</v>
      </c>
      <c r="V890" s="119" t="n">
        <v>99.5</v>
      </c>
      <c r="W890" s="119" t="n">
        <v>54.4249625</v>
      </c>
      <c r="AH890" s="123" t="n">
        <v>97.8</v>
      </c>
      <c r="AI890" s="122" t="n">
        <v>48.59</v>
      </c>
      <c r="AJ890" s="122" t="n">
        <v>48.59</v>
      </c>
      <c r="AK890" s="122" t="n">
        <v>48.13</v>
      </c>
      <c r="AL890" s="123" t="n">
        <v>51.31</v>
      </c>
      <c r="AM890" s="123" t="n">
        <v>53.34</v>
      </c>
      <c r="AN890" s="123" t="n">
        <v>50.14</v>
      </c>
      <c r="BO890" s="130" t="n">
        <v>1.172</v>
      </c>
      <c r="BP890" s="117" t="n">
        <v>-33.3333333333333</v>
      </c>
      <c r="BR890" s="131" t="n">
        <v>4.42999999999993</v>
      </c>
      <c r="BS890" s="132" t="n">
        <v>11.1999999993065</v>
      </c>
    </row>
    <row r="891" customFormat="false" ht="15" hidden="false" customHeight="false" outlineLevel="0" collapsed="false">
      <c r="E891" s="117" t="n">
        <v>130.542857142857</v>
      </c>
      <c r="F891" s="117" t="n">
        <v>177.25</v>
      </c>
      <c r="I891" s="0"/>
      <c r="J891" s="118" t="n">
        <v>4.43499999999993</v>
      </c>
      <c r="K891" s="119" t="n">
        <v>-1.40000000007241</v>
      </c>
      <c r="Q891" s="136" t="n">
        <v>98.2</v>
      </c>
      <c r="R891" s="122" t="n">
        <v>56</v>
      </c>
      <c r="S891" s="122" t="n">
        <v>56</v>
      </c>
      <c r="T891" s="122" t="n">
        <v>59.7</v>
      </c>
      <c r="U891" s="136" t="n">
        <v>56</v>
      </c>
      <c r="V891" s="119" t="n">
        <v>99.6</v>
      </c>
      <c r="W891" s="119" t="n">
        <v>57.8385333333333</v>
      </c>
      <c r="AH891" s="123" t="n">
        <v>97.9</v>
      </c>
      <c r="AI891" s="122" t="n">
        <v>49.15</v>
      </c>
      <c r="AJ891" s="122" t="n">
        <v>49.51</v>
      </c>
      <c r="AK891" s="122" t="n">
        <v>49.15</v>
      </c>
      <c r="AL891" s="123" t="n">
        <v>50.97</v>
      </c>
      <c r="AM891" s="123" t="n">
        <v>53.31</v>
      </c>
      <c r="AN891" s="123" t="n">
        <v>49.88</v>
      </c>
      <c r="BO891" s="130" t="n">
        <v>1.174</v>
      </c>
      <c r="BP891" s="117" t="n">
        <v>-35.3333333333333</v>
      </c>
      <c r="BR891" s="131" t="n">
        <v>4.43499999999993</v>
      </c>
      <c r="BS891" s="132" t="n">
        <v>-1.40000000007241</v>
      </c>
    </row>
    <row r="892" customFormat="false" ht="15" hidden="false" customHeight="false" outlineLevel="0" collapsed="false">
      <c r="E892" s="117" t="n">
        <v>130.671428571429</v>
      </c>
      <c r="F892" s="117" t="n">
        <v>180.1</v>
      </c>
      <c r="I892" s="0"/>
      <c r="J892" s="118" t="n">
        <v>4.43999999999993</v>
      </c>
      <c r="K892" s="119" t="n">
        <v>13.8666666662236</v>
      </c>
      <c r="Q892" s="136" t="n">
        <v>98.3</v>
      </c>
      <c r="R892" s="122" t="n">
        <v>55.2</v>
      </c>
      <c r="S892" s="122" t="n">
        <v>55.2</v>
      </c>
      <c r="T892" s="122" t="n">
        <v>59.7</v>
      </c>
      <c r="U892" s="136" t="n">
        <v>55.2</v>
      </c>
      <c r="V892" s="119" t="n">
        <v>99.7</v>
      </c>
      <c r="W892" s="119" t="n">
        <v>57.47355</v>
      </c>
      <c r="AH892" s="123" t="n">
        <v>98</v>
      </c>
      <c r="AI892" s="122" t="n">
        <v>49.77</v>
      </c>
      <c r="AJ892" s="122" t="n">
        <v>51.02</v>
      </c>
      <c r="AK892" s="122" t="n">
        <v>49.77</v>
      </c>
      <c r="AL892" s="123" t="n">
        <v>50.64</v>
      </c>
      <c r="AM892" s="123" t="n">
        <v>53.3</v>
      </c>
      <c r="AN892" s="123" t="n">
        <v>49.64</v>
      </c>
      <c r="BO892" s="130" t="n">
        <v>1.176</v>
      </c>
      <c r="BP892" s="117" t="n">
        <v>-34</v>
      </c>
      <c r="BR892" s="131" t="n">
        <v>4.43999999999993</v>
      </c>
      <c r="BS892" s="132" t="n">
        <v>13.8666666662236</v>
      </c>
    </row>
    <row r="893" customFormat="false" ht="15" hidden="false" customHeight="false" outlineLevel="0" collapsed="false">
      <c r="E893" s="117" t="n">
        <v>130.8</v>
      </c>
      <c r="F893" s="117" t="n">
        <v>180.1</v>
      </c>
      <c r="I893" s="0"/>
      <c r="J893" s="118" t="n">
        <v>4.44499999999993</v>
      </c>
      <c r="K893" s="119" t="n">
        <v>-3.19999999947775</v>
      </c>
      <c r="Q893" s="136" t="n">
        <v>98.4</v>
      </c>
      <c r="R893" s="122" t="n">
        <v>51.5</v>
      </c>
      <c r="S893" s="122" t="n">
        <v>51.5</v>
      </c>
      <c r="T893" s="122" t="n">
        <v>59.8</v>
      </c>
      <c r="U893" s="136" t="n">
        <v>51.5</v>
      </c>
      <c r="V893" s="119" t="n">
        <v>99.8</v>
      </c>
      <c r="W893" s="119" t="n">
        <v>55.630875</v>
      </c>
      <c r="AH893" s="123" t="n">
        <v>98.1</v>
      </c>
      <c r="AI893" s="122" t="n">
        <v>50.2</v>
      </c>
      <c r="AJ893" s="122" t="n">
        <v>52.24</v>
      </c>
      <c r="AK893" s="122" t="n">
        <v>50.2</v>
      </c>
      <c r="AL893" s="123" t="n">
        <v>50.32</v>
      </c>
      <c r="AM893" s="123" t="n">
        <v>53.32</v>
      </c>
      <c r="AN893" s="123" t="n">
        <v>49.43</v>
      </c>
      <c r="BO893" s="130" t="n">
        <v>1.178</v>
      </c>
      <c r="BP893" s="117" t="n">
        <v>-38</v>
      </c>
      <c r="BR893" s="131" t="n">
        <v>4.44499999999993</v>
      </c>
      <c r="BS893" s="132" t="n">
        <v>-3.19999999947775</v>
      </c>
    </row>
    <row r="894" customFormat="false" ht="15" hidden="false" customHeight="false" outlineLevel="0" collapsed="false">
      <c r="E894" s="117" t="n">
        <v>130.868888888889</v>
      </c>
      <c r="F894" s="117" t="n">
        <v>177.25</v>
      </c>
      <c r="I894" s="0"/>
      <c r="J894" s="118" t="n">
        <v>4.44999999999993</v>
      </c>
      <c r="K894" s="119" t="n">
        <v>-8.00000000023307</v>
      </c>
      <c r="Q894" s="136" t="n">
        <v>98.5</v>
      </c>
      <c r="R894" s="122" t="n">
        <v>50</v>
      </c>
      <c r="S894" s="122" t="n">
        <v>50</v>
      </c>
      <c r="T894" s="122" t="n">
        <v>59.9</v>
      </c>
      <c r="U894" s="136" t="n">
        <v>50</v>
      </c>
      <c r="V894" s="119" t="n">
        <v>100</v>
      </c>
      <c r="W894" s="119" t="n">
        <v>54.94355</v>
      </c>
      <c r="AH894" s="123" t="n">
        <v>98.2</v>
      </c>
      <c r="AI894" s="122" t="n">
        <v>50.43</v>
      </c>
      <c r="AJ894" s="122" t="n">
        <v>53.18</v>
      </c>
      <c r="AK894" s="122" t="n">
        <v>50.43</v>
      </c>
      <c r="AL894" s="123" t="n">
        <v>50.03</v>
      </c>
      <c r="AM894" s="123" t="n">
        <v>53.36</v>
      </c>
      <c r="AN894" s="123" t="n">
        <v>49.25</v>
      </c>
      <c r="BO894" s="130" t="n">
        <v>1.18</v>
      </c>
      <c r="BP894" s="117" t="n">
        <v>-24.6666666666667</v>
      </c>
      <c r="BR894" s="131" t="n">
        <v>4.44999999999993</v>
      </c>
      <c r="BS894" s="132" t="n">
        <v>-8.00000000023307</v>
      </c>
    </row>
    <row r="895" customFormat="false" ht="15" hidden="false" customHeight="false" outlineLevel="0" collapsed="false">
      <c r="E895" s="117" t="n">
        <v>130.937777777778</v>
      </c>
      <c r="F895" s="117" t="n">
        <v>174.4</v>
      </c>
      <c r="I895" s="0"/>
      <c r="J895" s="118" t="n">
        <v>4.45499999999993</v>
      </c>
      <c r="K895" s="119" t="n">
        <v>18.8000000004224</v>
      </c>
      <c r="Q895" s="136" t="n">
        <v>98.6</v>
      </c>
      <c r="R895" s="122" t="n">
        <v>51</v>
      </c>
      <c r="S895" s="122" t="n">
        <v>51</v>
      </c>
      <c r="T895" s="122" t="n">
        <v>59.9</v>
      </c>
      <c r="U895" s="136" t="n">
        <v>51</v>
      </c>
      <c r="V895" s="119" t="n">
        <v>100.1</v>
      </c>
      <c r="W895" s="119" t="n">
        <v>55.452175</v>
      </c>
      <c r="AH895" s="123" t="n">
        <v>98.3</v>
      </c>
      <c r="AI895" s="122" t="n">
        <v>50.63</v>
      </c>
      <c r="AJ895" s="122" t="n">
        <v>54.07</v>
      </c>
      <c r="AK895" s="122" t="n">
        <v>50.63</v>
      </c>
      <c r="AL895" s="123" t="n">
        <v>49.76</v>
      </c>
      <c r="AM895" s="123" t="n">
        <v>53.44</v>
      </c>
      <c r="AN895" s="123" t="n">
        <v>49.09</v>
      </c>
      <c r="BO895" s="130" t="n">
        <v>1.182</v>
      </c>
      <c r="BP895" s="117" t="n">
        <v>-40.6666666666667</v>
      </c>
      <c r="BR895" s="131" t="n">
        <v>4.45499999999993</v>
      </c>
      <c r="BS895" s="132" t="n">
        <v>18.8000000004224</v>
      </c>
    </row>
    <row r="896" customFormat="false" ht="15" hidden="false" customHeight="false" outlineLevel="0" collapsed="false">
      <c r="E896" s="117" t="n">
        <v>131.006666666667</v>
      </c>
      <c r="F896" s="117" t="n">
        <v>170.6</v>
      </c>
      <c r="I896" s="0"/>
      <c r="J896" s="118" t="n">
        <v>4.45999999999993</v>
      </c>
      <c r="K896" s="119" t="n">
        <v>3.00000000010225</v>
      </c>
      <c r="Q896" s="136" t="n">
        <v>98.7</v>
      </c>
      <c r="R896" s="122" t="n">
        <v>50.7</v>
      </c>
      <c r="S896" s="122" t="n">
        <v>50.7</v>
      </c>
      <c r="T896" s="122" t="n">
        <v>60</v>
      </c>
      <c r="U896" s="136" t="n">
        <v>50.7</v>
      </c>
      <c r="V896" s="119" t="n">
        <v>100.2</v>
      </c>
      <c r="W896" s="119" t="n">
        <v>55.36735</v>
      </c>
      <c r="AH896" s="123" t="n">
        <v>98.4</v>
      </c>
      <c r="AI896" s="122" t="n">
        <v>50.94</v>
      </c>
      <c r="AJ896" s="122" t="n">
        <v>55.13</v>
      </c>
      <c r="AK896" s="122" t="n">
        <v>50.94</v>
      </c>
      <c r="AL896" s="123" t="n">
        <v>49.52</v>
      </c>
      <c r="AM896" s="123" t="n">
        <v>53.56</v>
      </c>
      <c r="AN896" s="123" t="n">
        <v>48.95</v>
      </c>
      <c r="BO896" s="130" t="n">
        <v>1.184</v>
      </c>
      <c r="BP896" s="117" t="n">
        <v>-28</v>
      </c>
      <c r="BR896" s="131" t="n">
        <v>4.45999999999993</v>
      </c>
      <c r="BS896" s="132" t="n">
        <v>3.00000000010225</v>
      </c>
    </row>
    <row r="897" customFormat="false" ht="15" hidden="false" customHeight="false" outlineLevel="0" collapsed="false">
      <c r="E897" s="117" t="n">
        <v>131.075555555556</v>
      </c>
      <c r="F897" s="117" t="n">
        <v>163</v>
      </c>
      <c r="I897" s="0"/>
      <c r="J897" s="118" t="n">
        <v>4.46499999999993</v>
      </c>
      <c r="K897" s="119" t="n">
        <v>7.46666666670567</v>
      </c>
      <c r="Q897" s="136" t="n">
        <v>98.8</v>
      </c>
      <c r="R897" s="122" t="n">
        <v>50.3</v>
      </c>
      <c r="S897" s="122" t="n">
        <v>50.3</v>
      </c>
      <c r="T897" s="122" t="n">
        <v>60.1</v>
      </c>
      <c r="U897" s="136" t="n">
        <v>50.3</v>
      </c>
      <c r="V897" s="119" t="n">
        <v>100.3</v>
      </c>
      <c r="W897" s="119" t="n">
        <v>55.203725</v>
      </c>
      <c r="AH897" s="123" t="n">
        <v>98.5</v>
      </c>
      <c r="AI897" s="122" t="n">
        <v>51.29</v>
      </c>
      <c r="AJ897" s="122" t="n">
        <v>56.26</v>
      </c>
      <c r="AK897" s="122" t="n">
        <v>51.29</v>
      </c>
      <c r="AL897" s="123" t="n">
        <v>49.32</v>
      </c>
      <c r="AM897" s="123" t="n">
        <v>53.72</v>
      </c>
      <c r="AN897" s="123" t="n">
        <v>48.85</v>
      </c>
      <c r="BO897" s="130" t="n">
        <v>1.186</v>
      </c>
      <c r="BP897" s="117" t="n">
        <v>-36</v>
      </c>
      <c r="BR897" s="131" t="n">
        <v>4.46499999999993</v>
      </c>
      <c r="BS897" s="132" t="n">
        <v>7.46666666670567</v>
      </c>
    </row>
    <row r="898" customFormat="false" ht="15" hidden="false" customHeight="false" outlineLevel="0" collapsed="false">
      <c r="E898" s="117" t="n">
        <v>131.144444444444</v>
      </c>
      <c r="F898" s="117" t="n">
        <v>162.1</v>
      </c>
      <c r="I898" s="0"/>
      <c r="J898" s="118" t="n">
        <v>4.46999999999993</v>
      </c>
      <c r="K898" s="119" t="n">
        <v>15.3999999997808</v>
      </c>
      <c r="Q898" s="136" t="n">
        <v>98.9</v>
      </c>
      <c r="R898" s="122" t="n">
        <v>50</v>
      </c>
      <c r="S898" s="122" t="n">
        <v>50</v>
      </c>
      <c r="T898" s="122" t="n">
        <v>60.1</v>
      </c>
      <c r="U898" s="136" t="n">
        <v>50</v>
      </c>
      <c r="V898" s="119" t="n">
        <v>100.5</v>
      </c>
      <c r="W898" s="119" t="n">
        <v>55.0401</v>
      </c>
      <c r="AH898" s="123" t="n">
        <v>98.6</v>
      </c>
      <c r="AI898" s="122" t="n">
        <v>51.47</v>
      </c>
      <c r="AJ898" s="122" t="n">
        <v>57.14</v>
      </c>
      <c r="AK898" s="122" t="n">
        <v>51.47</v>
      </c>
      <c r="AL898" s="123" t="n">
        <v>49.14</v>
      </c>
      <c r="AM898" s="123" t="n">
        <v>53.91</v>
      </c>
      <c r="AN898" s="123" t="n">
        <v>48.76</v>
      </c>
      <c r="BO898" s="130" t="n">
        <v>1.188</v>
      </c>
      <c r="BP898" s="117" t="n">
        <v>-29.3333333333333</v>
      </c>
      <c r="BR898" s="131" t="n">
        <v>4.46999999999993</v>
      </c>
      <c r="BS898" s="132" t="n">
        <v>15.3999999997808</v>
      </c>
    </row>
    <row r="899" customFormat="false" ht="15" hidden="false" customHeight="false" outlineLevel="0" collapsed="false">
      <c r="E899" s="117" t="n">
        <v>131.213333333333</v>
      </c>
      <c r="F899" s="117" t="n">
        <v>161.2</v>
      </c>
      <c r="I899" s="0"/>
      <c r="J899" s="118" t="n">
        <v>4.47499999999993</v>
      </c>
      <c r="K899" s="119" t="n">
        <v>14.2000000001905</v>
      </c>
      <c r="Q899" s="136" t="n">
        <v>99</v>
      </c>
      <c r="R899" s="122" t="n">
        <v>49.6</v>
      </c>
      <c r="S899" s="122" t="n">
        <v>49.6</v>
      </c>
      <c r="T899" s="122" t="n">
        <v>59.9</v>
      </c>
      <c r="U899" s="136" t="n">
        <v>49.6</v>
      </c>
      <c r="V899" s="119" t="n">
        <v>100.6</v>
      </c>
      <c r="W899" s="119" t="n">
        <v>54.75185</v>
      </c>
      <c r="AH899" s="123" t="n">
        <v>98.7</v>
      </c>
      <c r="AI899" s="122" t="n">
        <v>51.35</v>
      </c>
      <c r="AJ899" s="122" t="n">
        <v>57.55</v>
      </c>
      <c r="AK899" s="122" t="n">
        <v>51.35</v>
      </c>
      <c r="AL899" s="123" t="n">
        <v>48.99</v>
      </c>
      <c r="AM899" s="123" t="n">
        <v>54.13</v>
      </c>
      <c r="AN899" s="123" t="n">
        <v>48.69</v>
      </c>
      <c r="BO899" s="130" t="n">
        <v>1.19</v>
      </c>
      <c r="BP899" s="117" t="n">
        <v>-54.6666666666667</v>
      </c>
      <c r="BR899" s="131" t="n">
        <v>4.47499999999993</v>
      </c>
      <c r="BS899" s="132" t="n">
        <v>14.2000000001905</v>
      </c>
    </row>
    <row r="900" customFormat="false" ht="15" hidden="false" customHeight="false" outlineLevel="0" collapsed="false">
      <c r="E900" s="117" t="n">
        <v>131.282222222222</v>
      </c>
      <c r="F900" s="117" t="n">
        <v>163.1</v>
      </c>
      <c r="I900" s="0"/>
      <c r="J900" s="118" t="n">
        <v>4.47999999999993</v>
      </c>
      <c r="K900" s="119" t="n">
        <v>5.33333333337232</v>
      </c>
      <c r="Q900" s="136" t="n">
        <v>99.1</v>
      </c>
      <c r="R900" s="122"/>
      <c r="S900" s="122"/>
      <c r="T900" s="122"/>
      <c r="U900" s="136" t="n">
        <v>46</v>
      </c>
      <c r="V900" s="119" t="n">
        <v>100.7</v>
      </c>
      <c r="W900" s="119" t="n">
        <v>44</v>
      </c>
      <c r="AH900" s="123" t="n">
        <v>98.8</v>
      </c>
      <c r="AI900" s="122" t="n">
        <v>51.01</v>
      </c>
      <c r="AJ900" s="122" t="n">
        <v>57.62</v>
      </c>
      <c r="AK900" s="122" t="n">
        <v>51.01</v>
      </c>
      <c r="AL900" s="123" t="n">
        <v>48.87</v>
      </c>
      <c r="AM900" s="123" t="n">
        <v>54.39</v>
      </c>
      <c r="AN900" s="123" t="n">
        <v>48.64</v>
      </c>
      <c r="BO900" s="130" t="n">
        <v>1.192</v>
      </c>
      <c r="BP900" s="117" t="n">
        <v>-60.6666666666666</v>
      </c>
      <c r="BR900" s="131" t="n">
        <v>4.47999999999993</v>
      </c>
      <c r="BS900" s="132" t="n">
        <v>5.33333333337232</v>
      </c>
    </row>
    <row r="901" customFormat="false" ht="15" hidden="false" customHeight="false" outlineLevel="0" collapsed="false">
      <c r="E901" s="117" t="n">
        <v>131.351111111111</v>
      </c>
      <c r="F901" s="117" t="n">
        <v>166.9</v>
      </c>
      <c r="I901" s="0"/>
      <c r="J901" s="118" t="n">
        <v>4.48499999999993</v>
      </c>
      <c r="K901" s="119" t="n">
        <v>20.7999999997051</v>
      </c>
      <c r="Q901" s="136" t="n">
        <v>99.2</v>
      </c>
      <c r="R901" s="122"/>
      <c r="S901" s="122"/>
      <c r="T901" s="122"/>
      <c r="U901" s="136" t="n">
        <v>41</v>
      </c>
      <c r="V901" s="119" t="n">
        <v>100.8</v>
      </c>
      <c r="W901" s="119" t="n">
        <v>38</v>
      </c>
      <c r="AH901" s="123" t="n">
        <v>98.9</v>
      </c>
      <c r="AI901" s="122" t="n">
        <v>50.63</v>
      </c>
      <c r="AJ901" s="122" t="n">
        <v>57.64</v>
      </c>
      <c r="AK901" s="122" t="n">
        <v>50.63</v>
      </c>
      <c r="AL901" s="123" t="n">
        <v>48.76</v>
      </c>
      <c r="AM901" s="123" t="n">
        <v>54.68</v>
      </c>
      <c r="AN901" s="123" t="n">
        <v>48.59</v>
      </c>
      <c r="BO901" s="130" t="n">
        <v>1.194</v>
      </c>
      <c r="BP901" s="117" t="n">
        <v>-69.3333333333333</v>
      </c>
      <c r="BR901" s="131" t="n">
        <v>4.48499999999993</v>
      </c>
      <c r="BS901" s="132" t="n">
        <v>20.7999999997051</v>
      </c>
    </row>
    <row r="902" customFormat="false" ht="15" hidden="false" customHeight="false" outlineLevel="0" collapsed="false">
      <c r="E902" s="117" t="n">
        <v>131.42</v>
      </c>
      <c r="F902" s="117" t="n">
        <v>167.85</v>
      </c>
      <c r="I902" s="0"/>
      <c r="J902" s="118" t="n">
        <v>4.48999999999993</v>
      </c>
      <c r="K902" s="119" t="n">
        <v>1.59999999988251</v>
      </c>
      <c r="Q902" s="136" t="n">
        <v>99.3</v>
      </c>
      <c r="R902" s="122"/>
      <c r="S902" s="122"/>
      <c r="T902" s="122"/>
      <c r="U902" s="136" t="n">
        <v>30</v>
      </c>
      <c r="V902" s="119" t="n">
        <v>100.9</v>
      </c>
      <c r="W902" s="119" t="n">
        <v>33</v>
      </c>
      <c r="AH902" s="123" t="n">
        <v>99</v>
      </c>
      <c r="AI902" s="122" t="n">
        <v>50.36</v>
      </c>
      <c r="AJ902" s="122" t="n">
        <v>57.8</v>
      </c>
      <c r="AK902" s="122" t="n">
        <v>50.36</v>
      </c>
      <c r="AL902" s="123" t="n">
        <v>48.68</v>
      </c>
      <c r="AM902" s="123" t="n">
        <v>54.99</v>
      </c>
      <c r="AN902" s="123" t="n">
        <v>48.54</v>
      </c>
      <c r="BO902" s="130" t="n">
        <v>1.196</v>
      </c>
      <c r="BP902" s="117" t="n">
        <v>-70</v>
      </c>
      <c r="BR902" s="131" t="n">
        <v>4.48999999999993</v>
      </c>
      <c r="BS902" s="132" t="n">
        <v>1.59999999988251</v>
      </c>
    </row>
    <row r="903" customFormat="false" ht="15" hidden="false" customHeight="false" outlineLevel="0" collapsed="false">
      <c r="E903" s="117" t="n">
        <v>131.488888888889</v>
      </c>
      <c r="F903" s="117" t="n">
        <v>168.8</v>
      </c>
      <c r="I903" s="0"/>
      <c r="J903" s="118" t="n">
        <v>4.49499999999993</v>
      </c>
      <c r="K903" s="119" t="n">
        <v>0.399999999911529</v>
      </c>
      <c r="Q903" s="136" t="n">
        <v>99.4</v>
      </c>
      <c r="R903" s="122"/>
      <c r="S903" s="122"/>
      <c r="T903" s="122"/>
      <c r="U903" s="136" t="n">
        <v>28</v>
      </c>
      <c r="V903" s="119" t="n">
        <v>101.1</v>
      </c>
      <c r="W903" s="119" t="n">
        <v>29</v>
      </c>
      <c r="AH903" s="123" t="n">
        <v>99.1</v>
      </c>
      <c r="AI903" s="122" t="n">
        <v>50.16</v>
      </c>
      <c r="AJ903" s="122" t="n">
        <v>58.05</v>
      </c>
      <c r="AK903" s="122" t="n">
        <v>50.16</v>
      </c>
      <c r="AL903" s="123" t="n">
        <v>48.6</v>
      </c>
      <c r="AM903" s="123" t="n">
        <v>55.31</v>
      </c>
      <c r="AN903" s="123" t="n">
        <v>48.5</v>
      </c>
      <c r="BO903" s="130" t="n">
        <v>1.198</v>
      </c>
      <c r="BP903" s="117" t="n">
        <v>-80</v>
      </c>
      <c r="BR903" s="131" t="n">
        <v>4.49499999999993</v>
      </c>
      <c r="BS903" s="132" t="n">
        <v>0.399999999911529</v>
      </c>
    </row>
    <row r="904" customFormat="false" ht="15" hidden="false" customHeight="false" outlineLevel="0" collapsed="false">
      <c r="E904" s="117" t="n">
        <v>131.557777777778</v>
      </c>
      <c r="F904" s="117" t="n">
        <v>170.7</v>
      </c>
      <c r="I904" s="0"/>
      <c r="J904" s="118" t="n">
        <v>4.49999999999993</v>
      </c>
      <c r="K904" s="119" t="n">
        <v>-2.4000000005308</v>
      </c>
      <c r="Q904" s="136" t="n">
        <v>99.5</v>
      </c>
      <c r="R904" s="122"/>
      <c r="S904" s="122"/>
      <c r="T904" s="122"/>
      <c r="U904" s="136" t="n">
        <v>30</v>
      </c>
      <c r="V904" s="119" t="n">
        <v>101.2</v>
      </c>
      <c r="W904" s="119" t="n">
        <v>30</v>
      </c>
      <c r="AH904" s="123" t="n">
        <v>99.2</v>
      </c>
      <c r="AI904" s="122" t="n">
        <v>49.82</v>
      </c>
      <c r="AJ904" s="122" t="n">
        <v>58.08</v>
      </c>
      <c r="AK904" s="122" t="n">
        <v>49.82</v>
      </c>
      <c r="AL904" s="123" t="n">
        <v>48.54</v>
      </c>
      <c r="AM904" s="123" t="n">
        <v>55.64</v>
      </c>
      <c r="AN904" s="123" t="n">
        <v>48.45</v>
      </c>
      <c r="BO904" s="130" t="n">
        <v>1.2</v>
      </c>
      <c r="BP904" s="117" t="n">
        <v>-79.3333333333333</v>
      </c>
      <c r="BR904" s="131" t="n">
        <v>4.49999999999993</v>
      </c>
      <c r="BS904" s="132" t="n">
        <v>-2.4000000005308</v>
      </c>
    </row>
    <row r="905" customFormat="false" ht="15" hidden="false" customHeight="false" outlineLevel="0" collapsed="false">
      <c r="E905" s="117" t="n">
        <v>131.626666666667</v>
      </c>
      <c r="F905" s="117" t="n">
        <v>168.9</v>
      </c>
      <c r="I905" s="0"/>
      <c r="J905" s="118" t="n">
        <v>4.50499999999993</v>
      </c>
      <c r="K905" s="119" t="n">
        <v>-3.59999999997054</v>
      </c>
      <c r="Q905" s="136" t="n">
        <v>99.6</v>
      </c>
      <c r="R905" s="122"/>
      <c r="S905" s="122"/>
      <c r="T905" s="122"/>
      <c r="U905" s="136" t="n">
        <v>40</v>
      </c>
      <c r="V905" s="119" t="n">
        <v>101.3</v>
      </c>
      <c r="W905" s="119" t="n">
        <v>35</v>
      </c>
      <c r="AH905" s="123" t="n">
        <v>99.3</v>
      </c>
      <c r="AI905" s="122" t="n">
        <v>49.09</v>
      </c>
      <c r="AJ905" s="122" t="n">
        <v>57.51</v>
      </c>
      <c r="AK905" s="122" t="n">
        <v>49.09</v>
      </c>
      <c r="AL905" s="123" t="n">
        <v>48.48</v>
      </c>
      <c r="AM905" s="123" t="n">
        <v>55.97</v>
      </c>
      <c r="AN905" s="123" t="n">
        <v>48.4</v>
      </c>
      <c r="BO905" s="130" t="n">
        <v>1.202</v>
      </c>
      <c r="BP905" s="117" t="n">
        <v>-64.6666666666667</v>
      </c>
      <c r="BR905" s="131" t="n">
        <v>4.50499999999993</v>
      </c>
      <c r="BS905" s="132" t="n">
        <v>-3.59999999997054</v>
      </c>
    </row>
    <row r="906" customFormat="false" ht="15" hidden="false" customHeight="false" outlineLevel="0" collapsed="false">
      <c r="E906" s="117" t="n">
        <v>131.695555555556</v>
      </c>
      <c r="F906" s="117" t="n">
        <v>165.1</v>
      </c>
      <c r="I906" s="0"/>
      <c r="J906" s="118" t="n">
        <v>4.50999999999993</v>
      </c>
      <c r="K906" s="119" t="n">
        <v>-3.19999999869477</v>
      </c>
      <c r="Q906" s="136" t="n">
        <v>99.7</v>
      </c>
      <c r="R906" s="122"/>
      <c r="S906" s="122"/>
      <c r="T906" s="122"/>
      <c r="U906" s="136" t="n">
        <v>45</v>
      </c>
      <c r="V906" s="119" t="n">
        <v>101.4</v>
      </c>
      <c r="W906" s="119" t="n">
        <v>40</v>
      </c>
      <c r="AH906" s="123" t="n">
        <v>99.4</v>
      </c>
      <c r="AI906" s="122" t="n">
        <v>47.83</v>
      </c>
      <c r="AJ906" s="122" t="n">
        <v>56.12</v>
      </c>
      <c r="AK906" s="122" t="n">
        <v>47.83</v>
      </c>
      <c r="AL906" s="123" t="n">
        <v>48.43</v>
      </c>
      <c r="AM906" s="123" t="n">
        <v>56.31</v>
      </c>
      <c r="AN906" s="123" t="n">
        <v>48.35</v>
      </c>
      <c r="BO906" s="130" t="n">
        <v>1.204</v>
      </c>
      <c r="BP906" s="117" t="n">
        <v>-74</v>
      </c>
      <c r="BR906" s="131" t="n">
        <v>4.50999999999993</v>
      </c>
      <c r="BS906" s="132" t="n">
        <v>-3.19999999869477</v>
      </c>
    </row>
    <row r="907" customFormat="false" ht="15" hidden="false" customHeight="false" outlineLevel="0" collapsed="false">
      <c r="E907" s="117" t="n">
        <v>131.764444444444</v>
      </c>
      <c r="F907" s="117" t="n">
        <v>161.3</v>
      </c>
      <c r="I907" s="0"/>
      <c r="J907" s="118" t="n">
        <v>4.51499999999993</v>
      </c>
      <c r="K907" s="119" t="n">
        <v>-17.6000000008257</v>
      </c>
      <c r="Q907" s="136" t="n">
        <v>99.8</v>
      </c>
      <c r="R907" s="122" t="n">
        <v>37.6</v>
      </c>
      <c r="S907" s="122" t="n">
        <v>48.7</v>
      </c>
      <c r="T907" s="122" t="n">
        <v>62.7</v>
      </c>
      <c r="U907" s="136" t="n">
        <v>48.7</v>
      </c>
      <c r="V907" s="119" t="n">
        <v>101.6</v>
      </c>
      <c r="W907" s="119" t="n">
        <v>50.1255</v>
      </c>
      <c r="AH907" s="123" t="n">
        <v>99.5</v>
      </c>
      <c r="AI907" s="122" t="n">
        <v>46.13</v>
      </c>
      <c r="AJ907" s="122" t="n">
        <v>54.06</v>
      </c>
      <c r="AK907" s="122" t="n">
        <v>46.13</v>
      </c>
      <c r="AL907" s="123" t="n">
        <v>48.38</v>
      </c>
      <c r="AM907" s="123" t="n">
        <v>56.63</v>
      </c>
      <c r="AN907" s="123" t="n">
        <v>48.29</v>
      </c>
      <c r="BO907" s="130" t="n">
        <v>1.206</v>
      </c>
      <c r="BP907" s="117" t="n">
        <v>-62</v>
      </c>
      <c r="BR907" s="131" t="n">
        <v>4.51499999999993</v>
      </c>
      <c r="BS907" s="132" t="n">
        <v>-17.6000000008257</v>
      </c>
    </row>
    <row r="908" customFormat="false" ht="15" hidden="false" customHeight="false" outlineLevel="0" collapsed="false">
      <c r="E908" s="117" t="n">
        <v>131.833333333333</v>
      </c>
      <c r="F908" s="117" t="n">
        <v>153.7</v>
      </c>
      <c r="I908" s="0"/>
      <c r="J908" s="118" t="n">
        <v>4.51999999999993</v>
      </c>
      <c r="K908" s="119" t="n">
        <v>-19.2000000000593</v>
      </c>
      <c r="Q908" s="136" t="n">
        <v>99.9</v>
      </c>
      <c r="R908" s="122" t="n">
        <v>37.4</v>
      </c>
      <c r="S908" s="122" t="n">
        <v>48.6</v>
      </c>
      <c r="T908" s="122" t="n">
        <v>62.6</v>
      </c>
      <c r="U908" s="136" t="n">
        <v>48.6</v>
      </c>
      <c r="V908" s="119" t="n">
        <v>101.7</v>
      </c>
      <c r="W908" s="119" t="n">
        <v>49.98805</v>
      </c>
      <c r="AH908" s="123" t="n">
        <v>99.6</v>
      </c>
      <c r="AI908" s="122" t="n">
        <v>44.39</v>
      </c>
      <c r="AJ908" s="122" t="n">
        <v>51.92</v>
      </c>
      <c r="AK908" s="122" t="n">
        <v>44.39</v>
      </c>
      <c r="AL908" s="123" t="n">
        <v>48.32</v>
      </c>
      <c r="AM908" s="123" t="n">
        <v>56.94</v>
      </c>
      <c r="AN908" s="123" t="n">
        <v>48.23</v>
      </c>
      <c r="BO908" s="130" t="n">
        <v>1.208</v>
      </c>
      <c r="BP908" s="117" t="n">
        <v>-72.6666666666667</v>
      </c>
      <c r="BR908" s="131" t="n">
        <v>4.51999999999993</v>
      </c>
      <c r="BS908" s="132" t="n">
        <v>-19.2000000000593</v>
      </c>
    </row>
    <row r="909" customFormat="false" ht="15" hidden="false" customHeight="false" outlineLevel="0" collapsed="false">
      <c r="E909" s="117" t="n">
        <v>131.902222222222</v>
      </c>
      <c r="F909" s="117" t="n">
        <v>146.1</v>
      </c>
      <c r="I909" s="0"/>
      <c r="J909" s="118" t="n">
        <v>4.52499999999993</v>
      </c>
      <c r="K909" s="119" t="n">
        <v>1.33333333325435</v>
      </c>
      <c r="Q909" s="136" t="n">
        <v>100</v>
      </c>
      <c r="R909" s="122" t="n">
        <v>44.6</v>
      </c>
      <c r="S909" s="122" t="n">
        <v>48</v>
      </c>
      <c r="T909" s="122" t="n">
        <v>57.7</v>
      </c>
      <c r="U909" s="136" t="n">
        <v>48</v>
      </c>
      <c r="V909" s="119" t="n">
        <v>101.8</v>
      </c>
      <c r="W909" s="119" t="n">
        <v>51.163</v>
      </c>
      <c r="AH909" s="123" t="n">
        <v>99.7</v>
      </c>
      <c r="AI909" s="122" t="n">
        <v>43.19</v>
      </c>
      <c r="AJ909" s="122" t="n">
        <v>50.55</v>
      </c>
      <c r="AK909" s="122" t="n">
        <v>43.19</v>
      </c>
      <c r="AL909" s="123" t="n">
        <v>48.27</v>
      </c>
      <c r="AM909" s="123" t="n">
        <v>57.24</v>
      </c>
      <c r="AN909" s="123" t="n">
        <v>48.16</v>
      </c>
      <c r="BO909" s="130" t="n">
        <v>1.21</v>
      </c>
      <c r="BP909" s="117" t="n">
        <v>-64.6666666666667</v>
      </c>
      <c r="BR909" s="131" t="n">
        <v>4.52499999999993</v>
      </c>
      <c r="BS909" s="132" t="n">
        <v>1.33333333325435</v>
      </c>
    </row>
    <row r="910" customFormat="false" ht="15" hidden="false" customHeight="false" outlineLevel="0" collapsed="false">
      <c r="E910" s="117" t="n">
        <v>131.971111111111</v>
      </c>
      <c r="F910" s="117" t="n">
        <v>138.5</v>
      </c>
      <c r="I910" s="0"/>
      <c r="J910" s="118" t="n">
        <v>4.52999999999993</v>
      </c>
      <c r="K910" s="119" t="n">
        <v>9.59999999994032</v>
      </c>
      <c r="Q910" s="136" t="n">
        <v>100.1</v>
      </c>
      <c r="R910" s="122" t="n">
        <v>44.8</v>
      </c>
      <c r="S910" s="122" t="n">
        <v>47.8</v>
      </c>
      <c r="T910" s="122" t="n">
        <v>57.8</v>
      </c>
      <c r="U910" s="136" t="n">
        <v>47.8</v>
      </c>
      <c r="V910" s="119" t="n">
        <v>101.9</v>
      </c>
      <c r="W910" s="119" t="n">
        <v>51.28135</v>
      </c>
      <c r="AH910" s="123" t="n">
        <v>99.8</v>
      </c>
      <c r="AI910" s="122" t="n">
        <v>42.97</v>
      </c>
      <c r="AJ910" s="122" t="n">
        <v>50.64</v>
      </c>
      <c r="AK910" s="122" t="n">
        <v>42.97</v>
      </c>
      <c r="AL910" s="123" t="n">
        <v>48.22</v>
      </c>
      <c r="AM910" s="123" t="n">
        <v>57.52</v>
      </c>
      <c r="AN910" s="123" t="n">
        <v>48.09</v>
      </c>
      <c r="BO910" s="130" t="n">
        <v>1.212</v>
      </c>
      <c r="BP910" s="117" t="n">
        <v>-56.6666666666667</v>
      </c>
      <c r="BR910" s="131" t="n">
        <v>4.52999999999993</v>
      </c>
      <c r="BS910" s="132" t="n">
        <v>9.59999999994032</v>
      </c>
    </row>
    <row r="911" customFormat="false" ht="15" hidden="false" customHeight="false" outlineLevel="0" collapsed="false">
      <c r="E911" s="117" t="n">
        <v>132.04</v>
      </c>
      <c r="F911" s="117" t="n">
        <v>135.65</v>
      </c>
      <c r="I911" s="0"/>
      <c r="J911" s="118" t="n">
        <v>4.53499999999993</v>
      </c>
      <c r="K911" s="119" t="n">
        <v>-2.40000000000002</v>
      </c>
      <c r="Q911" s="136" t="n">
        <v>100.2</v>
      </c>
      <c r="R911" s="122" t="n">
        <v>45</v>
      </c>
      <c r="S911" s="122" t="n">
        <v>47.9</v>
      </c>
      <c r="T911" s="122" t="n">
        <v>57.8</v>
      </c>
      <c r="U911" s="136" t="n">
        <v>47.9</v>
      </c>
      <c r="V911" s="119" t="n">
        <v>102</v>
      </c>
      <c r="W911" s="119" t="n">
        <v>51.39965</v>
      </c>
      <c r="AH911" s="123" t="n">
        <v>99.9</v>
      </c>
      <c r="AI911" s="122" t="n">
        <v>43.8</v>
      </c>
      <c r="AJ911" s="122" t="n">
        <v>52.27</v>
      </c>
      <c r="AK911" s="122" t="n">
        <v>43.8</v>
      </c>
      <c r="AL911" s="123" t="n">
        <v>48.17</v>
      </c>
      <c r="AM911" s="123" t="n">
        <v>57.79</v>
      </c>
      <c r="AN911" s="123" t="n">
        <v>48.03</v>
      </c>
      <c r="BO911" s="130" t="n">
        <v>1.214</v>
      </c>
      <c r="BP911" s="117" t="n">
        <v>-58</v>
      </c>
      <c r="BR911" s="131" t="n">
        <v>4.53499999999993</v>
      </c>
      <c r="BS911" s="132" t="n">
        <v>-2.40000000000002</v>
      </c>
    </row>
    <row r="912" customFormat="false" ht="15" hidden="false" customHeight="false" outlineLevel="0" collapsed="false">
      <c r="E912" s="117" t="n">
        <v>132.108888888889</v>
      </c>
      <c r="F912" s="117" t="n">
        <v>132.8</v>
      </c>
      <c r="I912" s="0"/>
      <c r="J912" s="118" t="n">
        <v>4.53999999999993</v>
      </c>
      <c r="K912" s="119" t="n">
        <v>-3.19999999998011</v>
      </c>
      <c r="Q912" s="136" t="n">
        <v>100.3</v>
      </c>
      <c r="R912" s="122" t="n">
        <v>45.2</v>
      </c>
      <c r="S912" s="122" t="n">
        <v>48</v>
      </c>
      <c r="T912" s="122" t="n">
        <v>57.8</v>
      </c>
      <c r="U912" s="136" t="n">
        <v>48</v>
      </c>
      <c r="V912" s="119" t="n">
        <v>102.2</v>
      </c>
      <c r="W912" s="119" t="n">
        <v>51.518</v>
      </c>
      <c r="AH912" s="123" t="n">
        <v>100</v>
      </c>
      <c r="AI912" s="122" t="n">
        <v>45.29</v>
      </c>
      <c r="AJ912" s="122" t="n">
        <v>54.87</v>
      </c>
      <c r="AK912" s="122" t="n">
        <v>45.29</v>
      </c>
      <c r="AL912" s="123" t="n">
        <v>48.12</v>
      </c>
      <c r="AM912" s="123" t="n">
        <v>58.04</v>
      </c>
      <c r="AN912" s="123" t="n">
        <v>47.97</v>
      </c>
      <c r="BO912" s="130" t="n">
        <v>1.216</v>
      </c>
      <c r="BP912" s="117" t="n">
        <v>-39.3333333333333</v>
      </c>
      <c r="BR912" s="131" t="n">
        <v>4.53999999999993</v>
      </c>
      <c r="BS912" s="132" t="n">
        <v>-3.19999999998011</v>
      </c>
    </row>
    <row r="913" customFormat="false" ht="15" hidden="false" customHeight="false" outlineLevel="0" collapsed="false">
      <c r="E913" s="117" t="n">
        <v>132.177777777778</v>
      </c>
      <c r="F913" s="117" t="n">
        <v>134.7</v>
      </c>
      <c r="I913" s="0"/>
      <c r="J913" s="118" t="n">
        <v>4.54499999999993</v>
      </c>
      <c r="K913" s="119" t="n">
        <v>-6.39999999970158</v>
      </c>
      <c r="Q913" s="136" t="n">
        <v>100.4</v>
      </c>
      <c r="R913" s="122" t="n">
        <v>45.4</v>
      </c>
      <c r="S913" s="122" t="n">
        <v>48.1</v>
      </c>
      <c r="T913" s="122" t="n">
        <v>57.9</v>
      </c>
      <c r="U913" s="136" t="n">
        <v>48.1</v>
      </c>
      <c r="V913" s="119" t="n">
        <v>102.3</v>
      </c>
      <c r="W913" s="119" t="n">
        <v>51.6363</v>
      </c>
      <c r="AH913" s="123" t="n">
        <v>100.1</v>
      </c>
      <c r="AI913" s="122" t="n">
        <v>46.84</v>
      </c>
      <c r="AJ913" s="122" t="n">
        <v>57.53</v>
      </c>
      <c r="AK913" s="122" t="n">
        <v>46.84</v>
      </c>
      <c r="AL913" s="123" t="n">
        <v>48.07</v>
      </c>
      <c r="AM913" s="123" t="n">
        <v>58.29</v>
      </c>
      <c r="AN913" s="123" t="n">
        <v>47.91</v>
      </c>
      <c r="BO913" s="130" t="n">
        <v>1.218</v>
      </c>
      <c r="BP913" s="117" t="n">
        <v>-33.3333333333333</v>
      </c>
      <c r="BR913" s="131" t="n">
        <v>4.54499999999993</v>
      </c>
      <c r="BS913" s="132" t="n">
        <v>-6.39999999970158</v>
      </c>
    </row>
    <row r="914" customFormat="false" ht="15" hidden="false" customHeight="false" outlineLevel="0" collapsed="false">
      <c r="E914" s="117" t="n">
        <v>132.246666666667</v>
      </c>
      <c r="F914" s="117" t="n">
        <v>136.6</v>
      </c>
      <c r="I914" s="0"/>
      <c r="J914" s="118" t="n">
        <v>4.54999999999993</v>
      </c>
      <c r="K914" s="119" t="n">
        <v>-8.40000000027018</v>
      </c>
      <c r="Q914" s="136" t="n">
        <v>100.5</v>
      </c>
      <c r="R914" s="122" t="n">
        <v>45.6</v>
      </c>
      <c r="S914" s="122" t="n">
        <v>48.2</v>
      </c>
      <c r="T914" s="122" t="n">
        <v>57.9</v>
      </c>
      <c r="U914" s="136" t="n">
        <v>48.2</v>
      </c>
      <c r="V914" s="119" t="n">
        <v>102.4</v>
      </c>
      <c r="W914" s="119" t="n">
        <v>51.75465</v>
      </c>
      <c r="AH914" s="123" t="n">
        <v>100.2</v>
      </c>
      <c r="AI914" s="122" t="n">
        <v>47.99</v>
      </c>
      <c r="AJ914" s="122" t="n">
        <v>59.56</v>
      </c>
      <c r="AK914" s="122" t="n">
        <v>47.99</v>
      </c>
      <c r="AL914" s="123" t="n">
        <v>48.03</v>
      </c>
      <c r="AM914" s="123" t="n">
        <v>58.54</v>
      </c>
      <c r="AN914" s="123" t="n">
        <v>47.87</v>
      </c>
      <c r="BO914" s="130" t="n">
        <v>1.22</v>
      </c>
      <c r="BP914" s="117" t="n">
        <v>-49.3333333333334</v>
      </c>
      <c r="BR914" s="131" t="n">
        <v>4.54999999999993</v>
      </c>
      <c r="BS914" s="132" t="n">
        <v>-8.40000000027018</v>
      </c>
    </row>
    <row r="915" customFormat="false" ht="15" hidden="false" customHeight="false" outlineLevel="0" collapsed="false">
      <c r="E915" s="117" t="n">
        <v>132.315555555556</v>
      </c>
      <c r="F915" s="117" t="n">
        <v>138.5</v>
      </c>
      <c r="I915" s="0"/>
      <c r="J915" s="118" t="n">
        <v>4.55499999999993</v>
      </c>
      <c r="K915" s="119" t="n">
        <v>-24.0000000002686</v>
      </c>
      <c r="Q915" s="136" t="n">
        <v>100.6</v>
      </c>
      <c r="R915" s="122" t="n">
        <v>45.8</v>
      </c>
      <c r="S915" s="122" t="n">
        <v>48.3</v>
      </c>
      <c r="T915" s="122" t="n">
        <v>57.9</v>
      </c>
      <c r="U915" s="136" t="n">
        <v>48.3</v>
      </c>
      <c r="V915" s="119" t="n">
        <v>102.5</v>
      </c>
      <c r="W915" s="119" t="n">
        <v>51.87295</v>
      </c>
      <c r="AH915" s="123" t="n">
        <v>100.3</v>
      </c>
      <c r="AI915" s="122" t="n">
        <v>48.58</v>
      </c>
      <c r="AJ915" s="122" t="n">
        <v>60.73</v>
      </c>
      <c r="AK915" s="122" t="n">
        <v>48.58</v>
      </c>
      <c r="AL915" s="123" t="n">
        <v>48.01</v>
      </c>
      <c r="AM915" s="123" t="n">
        <v>58.79</v>
      </c>
      <c r="AN915" s="123" t="n">
        <v>47.85</v>
      </c>
      <c r="BO915" s="130" t="n">
        <v>1.222</v>
      </c>
      <c r="BP915" s="117" t="n">
        <v>-47.3333333333333</v>
      </c>
      <c r="BR915" s="131" t="n">
        <v>4.55499999999993</v>
      </c>
      <c r="BS915" s="132" t="n">
        <v>-24.0000000002686</v>
      </c>
    </row>
    <row r="916" customFormat="false" ht="15" hidden="false" customHeight="false" outlineLevel="0" collapsed="false">
      <c r="E916" s="117" t="n">
        <v>132.384444444444</v>
      </c>
      <c r="F916" s="117" t="n">
        <v>142.3</v>
      </c>
      <c r="I916" s="0"/>
      <c r="J916" s="118" t="n">
        <v>4.55999999999993</v>
      </c>
      <c r="K916" s="119" t="n">
        <v>-21.1999999994296</v>
      </c>
      <c r="Q916" s="136" t="n">
        <v>100.7</v>
      </c>
      <c r="R916" s="122" t="n">
        <v>46</v>
      </c>
      <c r="S916" s="122" t="n">
        <v>48.4</v>
      </c>
      <c r="T916" s="122" t="n">
        <v>58</v>
      </c>
      <c r="U916" s="136" t="n">
        <v>48.4</v>
      </c>
      <c r="V916" s="119" t="n">
        <v>102.7</v>
      </c>
      <c r="W916" s="119" t="n">
        <v>51.9913</v>
      </c>
      <c r="AH916" s="123" t="n">
        <v>100.4</v>
      </c>
      <c r="AI916" s="122" t="n">
        <v>48.74</v>
      </c>
      <c r="AJ916" s="122" t="n">
        <v>61.23</v>
      </c>
      <c r="AK916" s="122" t="n">
        <v>48.74</v>
      </c>
      <c r="AL916" s="123" t="n">
        <v>47.99</v>
      </c>
      <c r="AM916" s="123" t="n">
        <v>59.05</v>
      </c>
      <c r="AN916" s="123" t="n">
        <v>47.85</v>
      </c>
      <c r="BO916" s="130" t="n">
        <v>1.224</v>
      </c>
      <c r="BP916" s="117" t="n">
        <v>-34</v>
      </c>
      <c r="BR916" s="131" t="n">
        <v>4.55999999999993</v>
      </c>
      <c r="BS916" s="132" t="n">
        <v>-21.1999999994296</v>
      </c>
    </row>
    <row r="917" customFormat="false" ht="15" hidden="false" customHeight="false" outlineLevel="0" collapsed="false">
      <c r="E917" s="117" t="n">
        <v>132.453333333333</v>
      </c>
      <c r="F917" s="117" t="n">
        <v>143.3</v>
      </c>
      <c r="I917" s="0"/>
      <c r="J917" s="118" t="n">
        <v>4.56499999999993</v>
      </c>
      <c r="K917" s="119" t="n">
        <v>-15.2000000001812</v>
      </c>
      <c r="Q917" s="136" t="n">
        <v>100.8</v>
      </c>
      <c r="R917" s="122" t="n">
        <v>46.2</v>
      </c>
      <c r="S917" s="122" t="n">
        <v>48.5</v>
      </c>
      <c r="T917" s="122" t="n">
        <v>58</v>
      </c>
      <c r="U917" s="136" t="n">
        <v>48.5</v>
      </c>
      <c r="V917" s="119" t="n">
        <v>102.8</v>
      </c>
      <c r="W917" s="119" t="n">
        <v>52.10965</v>
      </c>
      <c r="AH917" s="123" t="n">
        <v>100.5</v>
      </c>
      <c r="AI917" s="122" t="n">
        <v>48.7</v>
      </c>
      <c r="AJ917" s="122" t="n">
        <v>61.4</v>
      </c>
      <c r="AK917" s="122" t="n">
        <v>48.7</v>
      </c>
      <c r="AL917" s="123" t="n">
        <v>48</v>
      </c>
      <c r="AM917" s="123" t="n">
        <v>59.33</v>
      </c>
      <c r="AN917" s="123" t="n">
        <v>47.86</v>
      </c>
      <c r="BO917" s="130" t="n">
        <v>1.226</v>
      </c>
      <c r="BP917" s="117" t="n">
        <v>-26.6666666666667</v>
      </c>
      <c r="BR917" s="131" t="n">
        <v>4.56499999999993</v>
      </c>
      <c r="BS917" s="132" t="n">
        <v>-15.2000000001812</v>
      </c>
    </row>
    <row r="918" customFormat="false" ht="15" hidden="false" customHeight="false" outlineLevel="0" collapsed="false">
      <c r="E918" s="117" t="n">
        <v>132.522222222222</v>
      </c>
      <c r="F918" s="117" t="n">
        <v>144.3</v>
      </c>
      <c r="I918" s="0"/>
      <c r="J918" s="118" t="n">
        <v>4.56999999999993</v>
      </c>
      <c r="K918" s="119" t="n">
        <v>-13.599999999698</v>
      </c>
      <c r="Q918" s="136" t="n">
        <v>100.9</v>
      </c>
      <c r="R918" s="122" t="n">
        <v>46.4</v>
      </c>
      <c r="S918" s="122" t="n">
        <v>48.6</v>
      </c>
      <c r="T918" s="122" t="n">
        <v>58</v>
      </c>
      <c r="U918" s="136" t="n">
        <v>48.6</v>
      </c>
      <c r="V918" s="119" t="n">
        <v>102.9</v>
      </c>
      <c r="W918" s="119" t="n">
        <v>52.22795</v>
      </c>
      <c r="AH918" s="123" t="n">
        <v>100.6</v>
      </c>
      <c r="AI918" s="122" t="n">
        <v>48.63</v>
      </c>
      <c r="AJ918" s="122" t="n">
        <v>61.5</v>
      </c>
      <c r="AK918" s="122" t="n">
        <v>48.63</v>
      </c>
      <c r="AL918" s="123" t="n">
        <v>48.02</v>
      </c>
      <c r="AM918" s="123" t="n">
        <v>59.61</v>
      </c>
      <c r="AN918" s="123" t="n">
        <v>47.9</v>
      </c>
      <c r="BO918" s="130" t="n">
        <v>1.228</v>
      </c>
      <c r="BP918" s="117" t="n">
        <v>-21.3333333333333</v>
      </c>
      <c r="BR918" s="131" t="n">
        <v>4.56999999999993</v>
      </c>
      <c r="BS918" s="132" t="n">
        <v>-13.599999999698</v>
      </c>
    </row>
    <row r="919" customFormat="false" ht="15" hidden="false" customHeight="false" outlineLevel="0" collapsed="false">
      <c r="E919" s="117" t="n">
        <v>132.591111111111</v>
      </c>
      <c r="F919" s="117" t="n">
        <v>144.3</v>
      </c>
      <c r="I919" s="0"/>
      <c r="J919" s="118" t="n">
        <v>4.57499999999993</v>
      </c>
      <c r="K919" s="119" t="n">
        <v>-12.0000000001208</v>
      </c>
      <c r="Q919" s="136" t="n">
        <v>101</v>
      </c>
      <c r="R919" s="122" t="n">
        <v>46.6</v>
      </c>
      <c r="S919" s="122" t="n">
        <v>48.8</v>
      </c>
      <c r="T919" s="122" t="n">
        <v>58.1</v>
      </c>
      <c r="U919" s="136" t="n">
        <v>48.8</v>
      </c>
      <c r="V919" s="119" t="n">
        <v>103</v>
      </c>
      <c r="W919" s="119" t="n">
        <v>52.34625</v>
      </c>
      <c r="AH919" s="123" t="n">
        <v>100.7</v>
      </c>
      <c r="AI919" s="122" t="n">
        <v>48.6</v>
      </c>
      <c r="AJ919" s="122" t="n">
        <v>61.63</v>
      </c>
      <c r="AK919" s="122" t="n">
        <v>48.6</v>
      </c>
      <c r="AL919" s="123" t="n">
        <v>48.06</v>
      </c>
      <c r="AM919" s="123" t="n">
        <v>59.91</v>
      </c>
      <c r="AN919" s="123" t="n">
        <v>47.97</v>
      </c>
      <c r="BO919" s="130" t="n">
        <v>1.23</v>
      </c>
      <c r="BP919" s="117" t="n">
        <v>-12.6666666666667</v>
      </c>
      <c r="BR919" s="131" t="n">
        <v>4.57499999999993</v>
      </c>
      <c r="BS919" s="132" t="n">
        <v>-12.0000000001208</v>
      </c>
    </row>
    <row r="920" customFormat="false" ht="15" hidden="false" customHeight="false" outlineLevel="0" collapsed="false">
      <c r="E920" s="117" t="n">
        <v>132.66</v>
      </c>
      <c r="F920" s="117" t="n">
        <v>141.45</v>
      </c>
      <c r="I920" s="0"/>
      <c r="J920" s="118" t="n">
        <v>4.57999999999992</v>
      </c>
      <c r="K920" s="119" t="n">
        <v>-10.1333333331919</v>
      </c>
      <c r="Q920" s="136" t="n">
        <v>101.1</v>
      </c>
      <c r="R920" s="122" t="n">
        <v>46.8</v>
      </c>
      <c r="S920" s="122" t="n">
        <v>48.9</v>
      </c>
      <c r="T920" s="122" t="n">
        <v>58.1</v>
      </c>
      <c r="U920" s="136" t="n">
        <v>48.9</v>
      </c>
      <c r="V920" s="119" t="n">
        <v>103.1</v>
      </c>
      <c r="W920" s="119" t="n">
        <v>52.4646</v>
      </c>
      <c r="AH920" s="123" t="n">
        <v>100.8</v>
      </c>
      <c r="AI920" s="122" t="n">
        <v>48.61</v>
      </c>
      <c r="AJ920" s="122" t="n">
        <v>61.79</v>
      </c>
      <c r="AK920" s="122" t="n">
        <v>48.61</v>
      </c>
      <c r="AL920" s="123" t="n">
        <v>48.11</v>
      </c>
      <c r="AM920" s="123" t="n">
        <v>60.23</v>
      </c>
      <c r="AN920" s="123" t="n">
        <v>48.05</v>
      </c>
      <c r="BO920" s="130" t="n">
        <v>1.232</v>
      </c>
      <c r="BP920" s="117" t="n">
        <v>-12</v>
      </c>
      <c r="BR920" s="131" t="n">
        <v>4.57999999999992</v>
      </c>
      <c r="BS920" s="132" t="n">
        <v>-10.1333333331919</v>
      </c>
    </row>
    <row r="921" customFormat="false" ht="15" hidden="false" customHeight="false" outlineLevel="0" collapsed="false">
      <c r="E921" s="117" t="n">
        <v>132.728888888889</v>
      </c>
      <c r="F921" s="117" t="n">
        <v>136.7</v>
      </c>
      <c r="I921" s="0"/>
      <c r="J921" s="118" t="n">
        <v>4.58499999999992</v>
      </c>
      <c r="K921" s="119" t="n">
        <v>2.39999999963761</v>
      </c>
      <c r="Q921" s="136" t="n">
        <v>101.2</v>
      </c>
      <c r="R921" s="122" t="n">
        <v>47</v>
      </c>
      <c r="S921" s="122" t="n">
        <v>49</v>
      </c>
      <c r="T921" s="122" t="n">
        <v>58.1</v>
      </c>
      <c r="U921" s="136" t="n">
        <v>49</v>
      </c>
      <c r="V921" s="119" t="n">
        <v>103.3</v>
      </c>
      <c r="W921" s="119" t="n">
        <v>52.58295</v>
      </c>
      <c r="AH921" s="123" t="n">
        <v>100.9</v>
      </c>
      <c r="AI921" s="122" t="n">
        <v>48.63</v>
      </c>
      <c r="AJ921" s="122" t="n">
        <v>61.96</v>
      </c>
      <c r="AK921" s="122" t="n">
        <v>48.63</v>
      </c>
      <c r="AL921" s="123" t="n">
        <v>48.19</v>
      </c>
      <c r="AM921" s="123" t="n">
        <v>60.55</v>
      </c>
      <c r="AN921" s="123" t="n">
        <v>48.15</v>
      </c>
      <c r="BO921" s="130" t="n">
        <v>1.234</v>
      </c>
      <c r="BP921" s="117" t="n">
        <v>-7.33333333333333</v>
      </c>
      <c r="BR921" s="131" t="n">
        <v>4.58499999999992</v>
      </c>
      <c r="BS921" s="132" t="n">
        <v>2.39999999963761</v>
      </c>
    </row>
    <row r="922" customFormat="false" ht="15" hidden="false" customHeight="false" outlineLevel="0" collapsed="false">
      <c r="E922" s="117" t="n">
        <v>132.797777777778</v>
      </c>
      <c r="F922" s="117" t="n">
        <v>127.2</v>
      </c>
      <c r="I922" s="0"/>
      <c r="J922" s="118" t="n">
        <v>4.58999999999992</v>
      </c>
      <c r="K922" s="119" t="n">
        <v>-10.7999999997874</v>
      </c>
      <c r="Q922" s="136" t="n">
        <v>101.3</v>
      </c>
      <c r="R922" s="122" t="n">
        <v>47.2</v>
      </c>
      <c r="S922" s="122" t="n">
        <v>49.1</v>
      </c>
      <c r="T922" s="122" t="n">
        <v>58.2</v>
      </c>
      <c r="U922" s="136" t="n">
        <v>49.1</v>
      </c>
      <c r="V922" s="119" t="n">
        <v>103.4</v>
      </c>
      <c r="W922" s="119" t="n">
        <v>52.7013</v>
      </c>
      <c r="AH922" s="123" t="n">
        <v>101</v>
      </c>
      <c r="AI922" s="122" t="n">
        <v>48.67</v>
      </c>
      <c r="AJ922" s="122" t="n">
        <v>62.12</v>
      </c>
      <c r="AK922" s="122" t="n">
        <v>48.67</v>
      </c>
      <c r="AL922" s="123" t="n">
        <v>48.28</v>
      </c>
      <c r="AM922" s="123" t="n">
        <v>60.88</v>
      </c>
      <c r="AN922" s="123" t="n">
        <v>48.27</v>
      </c>
      <c r="BO922" s="130" t="n">
        <v>1.236</v>
      </c>
      <c r="BP922" s="117" t="n">
        <v>-10</v>
      </c>
      <c r="BR922" s="131" t="n">
        <v>4.58999999999992</v>
      </c>
      <c r="BS922" s="132" t="n">
        <v>-10.7999999997874</v>
      </c>
    </row>
    <row r="923" customFormat="false" ht="15" hidden="false" customHeight="false" outlineLevel="0" collapsed="false">
      <c r="E923" s="117" t="n">
        <v>132.866666666667</v>
      </c>
      <c r="F923" s="117" t="n">
        <v>128</v>
      </c>
      <c r="I923" s="0"/>
      <c r="J923" s="118" t="n">
        <v>4.59499999999992</v>
      </c>
      <c r="K923" s="119" t="n">
        <v>-31.1999999996376</v>
      </c>
      <c r="Q923" s="136" t="n">
        <v>101.4</v>
      </c>
      <c r="R923" s="122" t="n">
        <v>47.4</v>
      </c>
      <c r="S923" s="122" t="n">
        <v>49.2</v>
      </c>
      <c r="T923" s="122" t="n">
        <v>58.2</v>
      </c>
      <c r="U923" s="136" t="n">
        <v>49.2</v>
      </c>
      <c r="V923" s="119" t="n">
        <v>103.5</v>
      </c>
      <c r="W923" s="119" t="n">
        <v>52.8196</v>
      </c>
      <c r="AH923" s="123" t="n">
        <v>101.1</v>
      </c>
      <c r="AI923" s="122" t="n">
        <v>48.71</v>
      </c>
      <c r="AJ923" s="122" t="n">
        <v>62.28</v>
      </c>
      <c r="AK923" s="122" t="n">
        <v>48.71</v>
      </c>
      <c r="AL923" s="123" t="n">
        <v>48.39</v>
      </c>
      <c r="AM923" s="123" t="n">
        <v>61.22</v>
      </c>
      <c r="AN923" s="123" t="n">
        <v>48.4</v>
      </c>
      <c r="BO923" s="130" t="n">
        <v>1.238</v>
      </c>
      <c r="BP923" s="117" t="n">
        <v>-8.00000000000001</v>
      </c>
      <c r="BR923" s="131" t="n">
        <v>4.59499999999992</v>
      </c>
      <c r="BS923" s="132" t="n">
        <v>-31.1999999996376</v>
      </c>
    </row>
    <row r="924" customFormat="false" ht="15" hidden="false" customHeight="false" outlineLevel="0" collapsed="false">
      <c r="E924" s="117" t="n">
        <v>132.935555555556</v>
      </c>
      <c r="F924" s="117" t="n">
        <v>129.1</v>
      </c>
      <c r="I924" s="0"/>
      <c r="J924" s="118" t="n">
        <v>4.59999999999992</v>
      </c>
      <c r="K924" s="119" t="n">
        <v>-12.0000000013589</v>
      </c>
      <c r="Q924" s="136" t="n">
        <v>101.5</v>
      </c>
      <c r="R924" s="122" t="n">
        <v>47.6</v>
      </c>
      <c r="S924" s="122" t="n">
        <v>49.3</v>
      </c>
      <c r="T924" s="122" t="n">
        <v>58.2</v>
      </c>
      <c r="U924" s="136" t="n">
        <v>49.3</v>
      </c>
      <c r="V924" s="119" t="n">
        <v>103.6</v>
      </c>
      <c r="W924" s="119" t="n">
        <v>52.9379</v>
      </c>
      <c r="AH924" s="123" t="n">
        <v>101.2</v>
      </c>
      <c r="AI924" s="122" t="n">
        <v>48.77</v>
      </c>
      <c r="AJ924" s="122" t="n">
        <v>62.43</v>
      </c>
      <c r="AK924" s="122" t="n">
        <v>48.77</v>
      </c>
      <c r="AL924" s="123" t="n">
        <v>48.5</v>
      </c>
      <c r="AM924" s="123" t="n">
        <v>61.55</v>
      </c>
      <c r="AN924" s="123" t="n">
        <v>48.54</v>
      </c>
      <c r="BO924" s="130" t="n">
        <v>1.24</v>
      </c>
      <c r="BP924" s="117" t="n">
        <v>-6.66666666666667</v>
      </c>
      <c r="BR924" s="131" t="n">
        <v>4.59999999999992</v>
      </c>
      <c r="BS924" s="132" t="n">
        <v>-12.0000000013589</v>
      </c>
    </row>
    <row r="925" customFormat="false" ht="15" hidden="false" customHeight="false" outlineLevel="0" collapsed="false">
      <c r="E925" s="117" t="n">
        <v>133.004444444444</v>
      </c>
      <c r="F925" s="117" t="n">
        <v>132.9</v>
      </c>
      <c r="I925" s="0"/>
      <c r="J925" s="118" t="n">
        <v>4.60499999999992</v>
      </c>
      <c r="K925" s="119" t="n">
        <v>0.799999999392469</v>
      </c>
      <c r="Q925" s="136" t="n">
        <v>101.6</v>
      </c>
      <c r="R925" s="122" t="n">
        <v>47.8</v>
      </c>
      <c r="S925" s="122" t="n">
        <v>49.4</v>
      </c>
      <c r="T925" s="122" t="n">
        <v>58.3</v>
      </c>
      <c r="U925" s="136" t="n">
        <v>49.4</v>
      </c>
      <c r="V925" s="119" t="n">
        <v>103.8</v>
      </c>
      <c r="W925" s="119" t="n">
        <v>53.05625</v>
      </c>
      <c r="AH925" s="123" t="n">
        <v>101.3</v>
      </c>
      <c r="AI925" s="122" t="n">
        <v>48.84</v>
      </c>
      <c r="AJ925" s="122" t="n">
        <v>62.59</v>
      </c>
      <c r="AK925" s="122" t="n">
        <v>48.84</v>
      </c>
      <c r="AL925" s="123" t="n">
        <v>48.63</v>
      </c>
      <c r="AM925" s="123" t="n">
        <v>61.86</v>
      </c>
      <c r="AN925" s="123" t="n">
        <v>48.68</v>
      </c>
      <c r="BO925" s="130" t="n">
        <v>1.242</v>
      </c>
      <c r="BP925" s="117" t="n">
        <v>-16</v>
      </c>
      <c r="BR925" s="131" t="n">
        <v>4.60499999999992</v>
      </c>
      <c r="BS925" s="132" t="n">
        <v>0.799999999392469</v>
      </c>
    </row>
    <row r="926" customFormat="false" ht="15" hidden="false" customHeight="false" outlineLevel="0" collapsed="false">
      <c r="E926" s="117" t="n">
        <v>133.073333333333</v>
      </c>
      <c r="F926" s="117" t="n">
        <v>132.95</v>
      </c>
      <c r="I926" s="0"/>
      <c r="J926" s="118" t="n">
        <v>4.60999999999992</v>
      </c>
      <c r="K926" s="119" t="n">
        <v>-16.800000000486</v>
      </c>
      <c r="Q926" s="136" t="n">
        <v>101.7</v>
      </c>
      <c r="R926" s="122" t="n">
        <v>48</v>
      </c>
      <c r="S926" s="122" t="n">
        <v>49.5</v>
      </c>
      <c r="T926" s="122" t="n">
        <v>58.3</v>
      </c>
      <c r="U926" s="136" t="n">
        <v>49.5</v>
      </c>
      <c r="V926" s="119" t="n">
        <v>103.9</v>
      </c>
      <c r="W926" s="119" t="n">
        <v>53.17455</v>
      </c>
      <c r="AH926" s="123" t="n">
        <v>101.4</v>
      </c>
      <c r="AI926" s="122" t="n">
        <v>48.92</v>
      </c>
      <c r="AJ926" s="122" t="n">
        <v>62.75</v>
      </c>
      <c r="AK926" s="122" t="n">
        <v>48.92</v>
      </c>
      <c r="AL926" s="123" t="n">
        <v>48.75</v>
      </c>
      <c r="AM926" s="123" t="n">
        <v>62.16</v>
      </c>
      <c r="AN926" s="123" t="n">
        <v>48.82</v>
      </c>
      <c r="BO926" s="130" t="n">
        <v>1.244</v>
      </c>
      <c r="BP926" s="117" t="n">
        <v>-41.3333333333333</v>
      </c>
      <c r="BR926" s="131" t="n">
        <v>4.60999999999992</v>
      </c>
      <c r="BS926" s="132" t="n">
        <v>-16.800000000486</v>
      </c>
    </row>
    <row r="927" customFormat="false" ht="15" hidden="false" customHeight="false" outlineLevel="0" collapsed="false">
      <c r="E927" s="117" t="n">
        <v>133.142222222222</v>
      </c>
      <c r="F927" s="117" t="n">
        <v>133</v>
      </c>
      <c r="I927" s="0"/>
      <c r="J927" s="118" t="n">
        <v>4.61499999999992</v>
      </c>
      <c r="K927" s="119" t="n">
        <v>-17.9999999993621</v>
      </c>
      <c r="Q927" s="136" t="n">
        <v>101.8</v>
      </c>
      <c r="R927" s="122" t="n">
        <v>48.2</v>
      </c>
      <c r="S927" s="122" t="n">
        <v>49.6</v>
      </c>
      <c r="T927" s="122" t="n">
        <v>58.3</v>
      </c>
      <c r="U927" s="136" t="n">
        <v>49.6</v>
      </c>
      <c r="V927" s="119" t="n">
        <v>104</v>
      </c>
      <c r="W927" s="119" t="n">
        <v>53.2929</v>
      </c>
      <c r="AH927" s="123" t="n">
        <v>101.5</v>
      </c>
      <c r="AI927" s="122" t="n">
        <v>49</v>
      </c>
      <c r="AJ927" s="122" t="n">
        <v>62.9</v>
      </c>
      <c r="AK927" s="122" t="n">
        <v>49</v>
      </c>
      <c r="AL927" s="123" t="n">
        <v>48.88</v>
      </c>
      <c r="AM927" s="123" t="n">
        <v>62.44</v>
      </c>
      <c r="AN927" s="123" t="n">
        <v>48.95</v>
      </c>
      <c r="BO927" s="130" t="n">
        <v>1.246</v>
      </c>
      <c r="BP927" s="117" t="n">
        <v>-58</v>
      </c>
      <c r="BR927" s="131" t="n">
        <v>4.61499999999992</v>
      </c>
      <c r="BS927" s="132" t="n">
        <v>-17.9999999993621</v>
      </c>
    </row>
    <row r="928" customFormat="false" ht="15" hidden="false" customHeight="false" outlineLevel="0" collapsed="false">
      <c r="E928" s="117" t="n">
        <v>133.211111111111</v>
      </c>
      <c r="F928" s="117" t="n">
        <v>131.4</v>
      </c>
      <c r="I928" s="0"/>
      <c r="J928" s="118" t="n">
        <v>4.61999999999992</v>
      </c>
      <c r="K928" s="119" t="n">
        <v>-4.39999999954171</v>
      </c>
      <c r="Q928" s="136" t="n">
        <v>101.9</v>
      </c>
      <c r="R928" s="122" t="n">
        <v>48.4</v>
      </c>
      <c r="S928" s="122" t="n">
        <v>49.7</v>
      </c>
      <c r="T928" s="122" t="n">
        <v>58.4</v>
      </c>
      <c r="U928" s="136" t="n">
        <v>49.7</v>
      </c>
      <c r="V928" s="119" t="n">
        <v>104.1</v>
      </c>
      <c r="W928" s="119" t="n">
        <v>53.38295</v>
      </c>
      <c r="AH928" s="123" t="n">
        <v>101.6</v>
      </c>
      <c r="AI928" s="122" t="n">
        <v>49.08</v>
      </c>
      <c r="AJ928" s="122" t="n">
        <v>63.05</v>
      </c>
      <c r="AK928" s="122" t="n">
        <v>49.08</v>
      </c>
      <c r="AL928" s="123" t="n">
        <v>49.01</v>
      </c>
      <c r="AM928" s="123" t="n">
        <v>62.68</v>
      </c>
      <c r="AN928" s="123" t="n">
        <v>49.07</v>
      </c>
      <c r="BO928" s="130" t="n">
        <v>1.248</v>
      </c>
      <c r="BP928" s="117" t="n">
        <v>-75.3333333333334</v>
      </c>
      <c r="BR928" s="131" t="n">
        <v>4.61999999999992</v>
      </c>
      <c r="BS928" s="132" t="n">
        <v>-4.39999999954171</v>
      </c>
    </row>
    <row r="929" customFormat="false" ht="15" hidden="false" customHeight="false" outlineLevel="0" collapsed="false">
      <c r="E929" s="117" t="n">
        <v>133.28</v>
      </c>
      <c r="F929" s="117" t="n">
        <v>127.9</v>
      </c>
      <c r="I929" s="0"/>
      <c r="J929" s="118" t="n">
        <v>4.62499999999992</v>
      </c>
      <c r="K929" s="119" t="n">
        <v>2.40000000024441</v>
      </c>
      <c r="Q929" s="136" t="n">
        <v>102</v>
      </c>
      <c r="R929" s="122" t="n">
        <v>48.5</v>
      </c>
      <c r="S929" s="122" t="n">
        <v>49.8</v>
      </c>
      <c r="T929" s="122" t="n">
        <v>58.4</v>
      </c>
      <c r="U929" s="136" t="n">
        <v>49.8</v>
      </c>
      <c r="V929" s="119" t="n">
        <v>104.2</v>
      </c>
      <c r="W929" s="119" t="n">
        <v>53.4526</v>
      </c>
      <c r="AH929" s="123" t="n">
        <v>101.7</v>
      </c>
      <c r="AI929" s="122" t="n">
        <v>49.16</v>
      </c>
      <c r="AJ929" s="122" t="n">
        <v>63.19</v>
      </c>
      <c r="AK929" s="122" t="n">
        <v>49.16</v>
      </c>
      <c r="AL929" s="123" t="n">
        <v>49.12</v>
      </c>
      <c r="AM929" s="123" t="n">
        <v>62.9</v>
      </c>
      <c r="AN929" s="123" t="n">
        <v>49.18</v>
      </c>
      <c r="BO929" s="130" t="n">
        <v>1.25</v>
      </c>
      <c r="BP929" s="117" t="n">
        <v>-72</v>
      </c>
      <c r="BR929" s="131" t="n">
        <v>4.62499999999992</v>
      </c>
      <c r="BS929" s="132" t="n">
        <v>2.40000000024441</v>
      </c>
    </row>
    <row r="930" customFormat="false" ht="15" hidden="false" customHeight="false" outlineLevel="0" collapsed="false">
      <c r="E930" s="117" t="n">
        <v>133.348888888889</v>
      </c>
      <c r="F930" s="117" t="n">
        <v>122.2</v>
      </c>
      <c r="I930" s="0"/>
      <c r="J930" s="118" t="n">
        <v>4.62999999999992</v>
      </c>
      <c r="K930" s="119" t="n">
        <v>-18.6666666660737</v>
      </c>
      <c r="Q930" s="136" t="n">
        <v>102.1</v>
      </c>
      <c r="R930" s="122" t="n">
        <v>48.7</v>
      </c>
      <c r="S930" s="122" t="n">
        <v>49.8</v>
      </c>
      <c r="T930" s="122" t="n">
        <v>58.4</v>
      </c>
      <c r="U930" s="136" t="n">
        <v>49.8</v>
      </c>
      <c r="V930" s="119" t="n">
        <v>104.4</v>
      </c>
      <c r="W930" s="119" t="n">
        <v>53.5222</v>
      </c>
      <c r="AH930" s="123" t="n">
        <v>101.8</v>
      </c>
      <c r="AI930" s="122" t="n">
        <v>49.25</v>
      </c>
      <c r="AJ930" s="122" t="n">
        <v>63.32</v>
      </c>
      <c r="AK930" s="122" t="n">
        <v>49.25</v>
      </c>
      <c r="AL930" s="123" t="n">
        <v>49.22</v>
      </c>
      <c r="AM930" s="123" t="n">
        <v>63.09</v>
      </c>
      <c r="AN930" s="123" t="n">
        <v>49.27</v>
      </c>
      <c r="BO930" s="130" t="n">
        <v>1.252</v>
      </c>
      <c r="BP930" s="117" t="n">
        <v>-68</v>
      </c>
      <c r="BR930" s="131" t="n">
        <v>4.62999999999992</v>
      </c>
      <c r="BS930" s="132" t="n">
        <v>-18.6666666660737</v>
      </c>
    </row>
    <row r="931" customFormat="false" ht="15" hidden="false" customHeight="false" outlineLevel="0" collapsed="false">
      <c r="E931" s="117" t="n">
        <v>133.417777777778</v>
      </c>
      <c r="F931" s="117" t="n">
        <v>116.5</v>
      </c>
      <c r="I931" s="0"/>
      <c r="J931" s="118" t="n">
        <v>4.63499999999992</v>
      </c>
      <c r="K931" s="119" t="n">
        <v>-21.0666666668712</v>
      </c>
      <c r="Q931" s="136" t="n">
        <v>102.2</v>
      </c>
      <c r="R931" s="122" t="n">
        <v>48.8</v>
      </c>
      <c r="S931" s="122" t="n">
        <v>49.9</v>
      </c>
      <c r="T931" s="122" t="n">
        <v>58.4</v>
      </c>
      <c r="U931" s="136" t="n">
        <v>49.9</v>
      </c>
      <c r="V931" s="119" t="n">
        <v>104.5</v>
      </c>
      <c r="W931" s="119" t="n">
        <v>53.5918</v>
      </c>
      <c r="AH931" s="123" t="n">
        <v>101.9</v>
      </c>
      <c r="AI931" s="122" t="n">
        <v>49.34</v>
      </c>
      <c r="AJ931" s="122" t="n">
        <v>63.45</v>
      </c>
      <c r="AK931" s="122" t="n">
        <v>49.34</v>
      </c>
      <c r="AL931" s="123" t="n">
        <v>49.31</v>
      </c>
      <c r="AM931" s="123" t="n">
        <v>63.25</v>
      </c>
      <c r="AN931" s="123" t="n">
        <v>49.35</v>
      </c>
      <c r="BO931" s="130" t="n">
        <v>1.254</v>
      </c>
      <c r="BP931" s="117" t="n">
        <v>-69.3333333333333</v>
      </c>
      <c r="BR931" s="131" t="n">
        <v>4.63499999999992</v>
      </c>
      <c r="BS931" s="132" t="n">
        <v>-21.0666666668712</v>
      </c>
    </row>
    <row r="932" customFormat="false" ht="15" hidden="false" customHeight="false" outlineLevel="0" collapsed="false">
      <c r="E932" s="117" t="n">
        <v>133.486666666667</v>
      </c>
      <c r="F932" s="117" t="n">
        <v>112.7</v>
      </c>
      <c r="I932" s="0"/>
      <c r="J932" s="118" t="n">
        <v>4.63999999999992</v>
      </c>
      <c r="K932" s="119" t="n">
        <v>-7.2000000002139</v>
      </c>
      <c r="Q932" s="136" t="n">
        <v>102.3</v>
      </c>
      <c r="R932" s="122" t="n">
        <v>48.9</v>
      </c>
      <c r="S932" s="122" t="n">
        <v>50</v>
      </c>
      <c r="T932" s="122" t="n">
        <v>58.4</v>
      </c>
      <c r="U932" s="136" t="n">
        <v>50</v>
      </c>
      <c r="V932" s="119" t="n">
        <v>104.6</v>
      </c>
      <c r="W932" s="119" t="n">
        <v>53.66145</v>
      </c>
      <c r="AH932" s="123" t="n">
        <v>102</v>
      </c>
      <c r="AI932" s="122" t="n">
        <v>49.43</v>
      </c>
      <c r="AJ932" s="122" t="n">
        <v>63.58</v>
      </c>
      <c r="AK932" s="122" t="n">
        <v>49.43</v>
      </c>
      <c r="AL932" s="123" t="n">
        <v>49.39</v>
      </c>
      <c r="AM932" s="123" t="n">
        <v>63.38</v>
      </c>
      <c r="AN932" s="123" t="n">
        <v>49.42</v>
      </c>
      <c r="BO932" s="130" t="n">
        <v>1.256</v>
      </c>
      <c r="BP932" s="117" t="n">
        <v>-58.6666666666667</v>
      </c>
      <c r="BR932" s="131" t="n">
        <v>4.63999999999992</v>
      </c>
      <c r="BS932" s="132" t="n">
        <v>-7.2000000002139</v>
      </c>
    </row>
    <row r="933" customFormat="false" ht="15" hidden="false" customHeight="false" outlineLevel="0" collapsed="false">
      <c r="E933" s="117" t="n">
        <v>133.555555555556</v>
      </c>
      <c r="F933" s="117" t="n">
        <v>112.7</v>
      </c>
      <c r="I933" s="0"/>
      <c r="J933" s="118" t="n">
        <v>4.64499999999992</v>
      </c>
      <c r="K933" s="119" t="n">
        <v>-7.1999999998167</v>
      </c>
      <c r="Q933" s="136" t="n">
        <v>102.4</v>
      </c>
      <c r="R933" s="122" t="n">
        <v>49.1</v>
      </c>
      <c r="S933" s="122" t="n">
        <v>50</v>
      </c>
      <c r="T933" s="122" t="n">
        <v>58.4</v>
      </c>
      <c r="U933" s="136" t="n">
        <v>50</v>
      </c>
      <c r="V933" s="119" t="n">
        <v>104.7</v>
      </c>
      <c r="W933" s="119" t="n">
        <v>53.73105</v>
      </c>
      <c r="AH933" s="123" t="n">
        <v>102.1</v>
      </c>
      <c r="AI933" s="122" t="n">
        <v>49.52</v>
      </c>
      <c r="AJ933" s="122" t="n">
        <v>63.7</v>
      </c>
      <c r="AK933" s="122" t="n">
        <v>49.52</v>
      </c>
      <c r="AL933" s="123" t="n">
        <v>49.45</v>
      </c>
      <c r="AM933" s="123" t="n">
        <v>63.5</v>
      </c>
      <c r="AN933" s="123" t="n">
        <v>49.48</v>
      </c>
      <c r="BO933" s="130" t="n">
        <v>1.258</v>
      </c>
      <c r="BP933" s="117" t="n">
        <v>-44.6666666666667</v>
      </c>
      <c r="BR933" s="131" t="n">
        <v>4.64499999999992</v>
      </c>
      <c r="BS933" s="132" t="n">
        <v>-7.1999999998167</v>
      </c>
    </row>
    <row r="934" customFormat="false" ht="15" hidden="false" customHeight="false" outlineLevel="0" collapsed="false">
      <c r="E934" s="117" t="n">
        <v>133.624444444444</v>
      </c>
      <c r="F934" s="117" t="n">
        <v>114.6</v>
      </c>
      <c r="I934" s="0"/>
      <c r="J934" s="118" t="n">
        <v>4.64999999999992</v>
      </c>
      <c r="K934" s="119" t="n">
        <v>3.46666666656443</v>
      </c>
      <c r="Q934" s="136" t="n">
        <v>102.5</v>
      </c>
      <c r="R934" s="122" t="n">
        <v>49.2</v>
      </c>
      <c r="S934" s="122" t="n">
        <v>50.1</v>
      </c>
      <c r="T934" s="122" t="n">
        <v>58.4</v>
      </c>
      <c r="U934" s="136" t="n">
        <v>50.1</v>
      </c>
      <c r="V934" s="119" t="n">
        <v>104.9</v>
      </c>
      <c r="W934" s="119" t="n">
        <v>53.8007</v>
      </c>
      <c r="AH934" s="123" t="n">
        <v>102.2</v>
      </c>
      <c r="AI934" s="122" t="n">
        <v>49.61</v>
      </c>
      <c r="AJ934" s="122" t="n">
        <v>63.82</v>
      </c>
      <c r="AK934" s="122" t="n">
        <v>49.61</v>
      </c>
      <c r="AL934" s="123" t="n">
        <v>49.5</v>
      </c>
      <c r="AM934" s="123" t="n">
        <v>63.6</v>
      </c>
      <c r="AN934" s="123" t="n">
        <v>49.53</v>
      </c>
      <c r="BO934" s="130" t="n">
        <v>1.26</v>
      </c>
      <c r="BP934" s="117" t="n">
        <v>-42.6666666666667</v>
      </c>
      <c r="BR934" s="131" t="n">
        <v>4.64999999999992</v>
      </c>
      <c r="BS934" s="132" t="n">
        <v>3.46666666656443</v>
      </c>
    </row>
    <row r="935" customFormat="false" ht="15" hidden="false" customHeight="false" outlineLevel="0" collapsed="false">
      <c r="E935" s="117" t="n">
        <v>133.693333333333</v>
      </c>
      <c r="F935" s="117" t="n">
        <v>115.55</v>
      </c>
      <c r="I935" s="0"/>
      <c r="J935" s="118" t="n">
        <v>4.65499999999992</v>
      </c>
      <c r="K935" s="119" t="n">
        <v>-1.06666666689247</v>
      </c>
      <c r="Q935" s="136" t="n">
        <v>102.6</v>
      </c>
      <c r="R935" s="122" t="n">
        <v>49.3</v>
      </c>
      <c r="S935" s="122" t="n">
        <v>50.2</v>
      </c>
      <c r="T935" s="122" t="n">
        <v>58.4</v>
      </c>
      <c r="U935" s="136" t="n">
        <v>50.2</v>
      </c>
      <c r="V935" s="119" t="n">
        <v>105</v>
      </c>
      <c r="W935" s="119" t="n">
        <v>53.8703</v>
      </c>
      <c r="AH935" s="123" t="n">
        <v>102.3</v>
      </c>
      <c r="AI935" s="122" t="n">
        <v>49.69</v>
      </c>
      <c r="AJ935" s="122" t="n">
        <v>63.93</v>
      </c>
      <c r="AK935" s="122" t="n">
        <v>49.69</v>
      </c>
      <c r="AL935" s="123" t="n">
        <v>49.54</v>
      </c>
      <c r="AM935" s="123" t="n">
        <v>63.69</v>
      </c>
      <c r="AN935" s="123" t="n">
        <v>49.58</v>
      </c>
      <c r="BO935" s="130" t="n">
        <v>1.262</v>
      </c>
      <c r="BP935" s="117" t="n">
        <v>-56</v>
      </c>
      <c r="BR935" s="131" t="n">
        <v>4.65499999999992</v>
      </c>
      <c r="BS935" s="132" t="n">
        <v>-1.06666666689247</v>
      </c>
    </row>
    <row r="936" customFormat="false" ht="15" hidden="false" customHeight="false" outlineLevel="0" collapsed="false">
      <c r="E936" s="117" t="n">
        <v>133.762222222222</v>
      </c>
      <c r="F936" s="117" t="n">
        <v>116.5</v>
      </c>
      <c r="I936" s="0"/>
      <c r="J936" s="118" t="n">
        <v>4.65999999999992</v>
      </c>
      <c r="K936" s="119" t="n">
        <v>8.79999999989696</v>
      </c>
      <c r="Q936" s="136" t="n">
        <v>102.7</v>
      </c>
      <c r="R936" s="122" t="n">
        <v>49.5</v>
      </c>
      <c r="S936" s="122" t="n">
        <v>50.2</v>
      </c>
      <c r="T936" s="122" t="n">
        <v>58.4</v>
      </c>
      <c r="U936" s="136" t="n">
        <v>50.2</v>
      </c>
      <c r="V936" s="119" t="n">
        <v>105.1</v>
      </c>
      <c r="W936" s="119" t="n">
        <v>53.9399</v>
      </c>
      <c r="AH936" s="123" t="n">
        <v>102.4</v>
      </c>
      <c r="AI936" s="122" t="n">
        <v>49.77</v>
      </c>
      <c r="AJ936" s="122" t="n">
        <v>64.02</v>
      </c>
      <c r="AK936" s="122" t="n">
        <v>49.77</v>
      </c>
      <c r="AL936" s="123" t="n">
        <v>49.57</v>
      </c>
      <c r="AM936" s="123" t="n">
        <v>63.76</v>
      </c>
      <c r="AN936" s="123" t="n">
        <v>49.62</v>
      </c>
      <c r="BO936" s="130" t="n">
        <v>1.264</v>
      </c>
      <c r="BP936" s="117" t="n">
        <v>-48.6666666666667</v>
      </c>
      <c r="BR936" s="131" t="n">
        <v>4.65999999999992</v>
      </c>
      <c r="BS936" s="132" t="n">
        <v>8.79999999989696</v>
      </c>
    </row>
    <row r="937" customFormat="false" ht="15" hidden="false" customHeight="false" outlineLevel="0" collapsed="false">
      <c r="E937" s="117" t="n">
        <v>133.831111111111</v>
      </c>
      <c r="F937" s="117" t="n">
        <v>116.5</v>
      </c>
      <c r="I937" s="0"/>
      <c r="J937" s="118" t="n">
        <v>4.66499999999992</v>
      </c>
      <c r="K937" s="119" t="n">
        <v>-5.11999999930605</v>
      </c>
      <c r="Q937" s="136" t="n">
        <v>102.8</v>
      </c>
      <c r="R937" s="122" t="n">
        <v>49.6</v>
      </c>
      <c r="S937" s="122" t="n">
        <v>50.3</v>
      </c>
      <c r="T937" s="122" t="n">
        <v>58.4</v>
      </c>
      <c r="U937" s="136" t="n">
        <v>50.3</v>
      </c>
      <c r="V937" s="119" t="n">
        <v>105.2</v>
      </c>
      <c r="W937" s="119" t="n">
        <v>54.00955</v>
      </c>
      <c r="AH937" s="123" t="n">
        <v>102.5</v>
      </c>
      <c r="AI937" s="122" t="n">
        <v>49.84</v>
      </c>
      <c r="AJ937" s="122" t="n">
        <v>64.1</v>
      </c>
      <c r="AK937" s="122" t="n">
        <v>49.84</v>
      </c>
      <c r="AL937" s="123" t="n">
        <v>49.58</v>
      </c>
      <c r="AM937" s="123" t="n">
        <v>63.82</v>
      </c>
      <c r="AN937" s="123" t="n">
        <v>49.65</v>
      </c>
      <c r="BO937" s="130" t="n">
        <v>1.266</v>
      </c>
      <c r="BP937" s="117" t="n">
        <v>-45.3333333333333</v>
      </c>
      <c r="BR937" s="131" t="n">
        <v>4.66499999999992</v>
      </c>
      <c r="BS937" s="132" t="n">
        <v>-5.11999999930605</v>
      </c>
    </row>
    <row r="938" customFormat="false" ht="15" hidden="false" customHeight="false" outlineLevel="0" collapsed="false">
      <c r="E938" s="117" t="n">
        <v>133.9</v>
      </c>
      <c r="F938" s="117" t="n">
        <v>114.6</v>
      </c>
      <c r="I938" s="0"/>
      <c r="J938" s="118" t="n">
        <v>4.66999999999992</v>
      </c>
      <c r="K938" s="119" t="n">
        <v>-37.5999999997837</v>
      </c>
      <c r="Q938" s="136" t="n">
        <v>102.9</v>
      </c>
      <c r="R938" s="122" t="n">
        <v>49.7</v>
      </c>
      <c r="S938" s="122" t="n">
        <v>50.3</v>
      </c>
      <c r="T938" s="122" t="n">
        <v>58.4</v>
      </c>
      <c r="U938" s="136" t="n">
        <v>50.3</v>
      </c>
      <c r="V938" s="119" t="n">
        <v>105.3</v>
      </c>
      <c r="W938" s="119" t="n">
        <v>54.07915</v>
      </c>
      <c r="AH938" s="123" t="n">
        <v>102.6</v>
      </c>
      <c r="AI938" s="122" t="n">
        <v>49.91</v>
      </c>
      <c r="AJ938" s="122" t="n">
        <v>64.17</v>
      </c>
      <c r="AK938" s="122" t="n">
        <v>49.91</v>
      </c>
      <c r="AL938" s="123" t="n">
        <v>49.59</v>
      </c>
      <c r="AM938" s="123" t="n">
        <v>63.86</v>
      </c>
      <c r="AN938" s="123" t="n">
        <v>49.67</v>
      </c>
      <c r="BO938" s="130" t="n">
        <v>1.268</v>
      </c>
      <c r="BP938" s="117" t="n">
        <v>-45.3333333333333</v>
      </c>
      <c r="BR938" s="131" t="n">
        <v>4.66999999999992</v>
      </c>
      <c r="BS938" s="132" t="n">
        <v>-37.5999999997837</v>
      </c>
    </row>
    <row r="939" customFormat="false" ht="15" hidden="false" customHeight="false" outlineLevel="0" collapsed="false">
      <c r="E939" s="117" t="n">
        <v>133.978571428571</v>
      </c>
      <c r="F939" s="117" t="n">
        <v>111.75</v>
      </c>
      <c r="I939" s="0"/>
      <c r="J939" s="118" t="n">
        <v>4.67499999999992</v>
      </c>
      <c r="K939" s="119" t="n">
        <v>-8.80000000012434</v>
      </c>
      <c r="Q939" s="136" t="n">
        <v>103</v>
      </c>
      <c r="R939" s="122" t="n">
        <v>49.9</v>
      </c>
      <c r="S939" s="122" t="n">
        <v>50.4</v>
      </c>
      <c r="T939" s="122" t="n">
        <v>58.4</v>
      </c>
      <c r="U939" s="136" t="n">
        <v>50.4</v>
      </c>
      <c r="V939" s="119" t="n">
        <v>105.5</v>
      </c>
      <c r="W939" s="119" t="n">
        <v>54.1488</v>
      </c>
      <c r="AH939" s="123" t="n">
        <v>102.7</v>
      </c>
      <c r="AI939" s="122" t="n">
        <v>49.97</v>
      </c>
      <c r="AJ939" s="122" t="n">
        <v>64.25</v>
      </c>
      <c r="AK939" s="122" t="n">
        <v>49.97</v>
      </c>
      <c r="AL939" s="123" t="n">
        <v>49.58</v>
      </c>
      <c r="AM939" s="123" t="n">
        <v>63.88</v>
      </c>
      <c r="AN939" s="123" t="n">
        <v>49.67</v>
      </c>
      <c r="BO939" s="130" t="n">
        <v>1.27</v>
      </c>
      <c r="BP939" s="117" t="n">
        <v>-40.6666666666667</v>
      </c>
      <c r="BR939" s="131" t="n">
        <v>4.67499999999992</v>
      </c>
      <c r="BS939" s="132" t="n">
        <v>-8.80000000012434</v>
      </c>
    </row>
    <row r="940" customFormat="false" ht="15" hidden="false" customHeight="false" outlineLevel="0" collapsed="false">
      <c r="E940" s="117" t="n">
        <v>134.057142857143</v>
      </c>
      <c r="F940" s="117" t="n">
        <v>108.9</v>
      </c>
      <c r="I940" s="0"/>
      <c r="J940" s="118" t="n">
        <v>4.67999999999992</v>
      </c>
      <c r="K940" s="119" t="n">
        <v>-27.1999999991346</v>
      </c>
      <c r="Q940" s="136" t="n">
        <v>103.1</v>
      </c>
      <c r="R940" s="122" t="n">
        <v>50</v>
      </c>
      <c r="S940" s="122" t="n">
        <v>50.5</v>
      </c>
      <c r="T940" s="122" t="n">
        <v>58.4</v>
      </c>
      <c r="U940" s="136" t="n">
        <v>50.5</v>
      </c>
      <c r="V940" s="119" t="n">
        <v>105.6</v>
      </c>
      <c r="W940" s="119" t="n">
        <v>54.2184</v>
      </c>
      <c r="AH940" s="123" t="n">
        <v>102.8</v>
      </c>
      <c r="AI940" s="122" t="n">
        <v>50.04</v>
      </c>
      <c r="AJ940" s="122" t="n">
        <v>64.32</v>
      </c>
      <c r="AK940" s="122" t="n">
        <v>50.04</v>
      </c>
      <c r="AL940" s="123" t="n">
        <v>49.56</v>
      </c>
      <c r="AM940" s="123" t="n">
        <v>63.88</v>
      </c>
      <c r="AN940" s="123" t="n">
        <v>49.67</v>
      </c>
      <c r="BO940" s="130" t="n">
        <v>1.272</v>
      </c>
      <c r="BP940" s="117" t="n">
        <v>-38.6666666666667</v>
      </c>
      <c r="BR940" s="131" t="n">
        <v>4.67999999999992</v>
      </c>
      <c r="BS940" s="132" t="n">
        <v>-27.1999999991346</v>
      </c>
    </row>
    <row r="941" customFormat="false" ht="15" hidden="false" customHeight="false" outlineLevel="0" collapsed="false">
      <c r="E941" s="117" t="n">
        <v>134.135714285714</v>
      </c>
      <c r="F941" s="117" t="n">
        <v>107</v>
      </c>
      <c r="I941" s="0"/>
      <c r="J941" s="118" t="n">
        <v>4.68499999999992</v>
      </c>
      <c r="K941" s="119" t="n">
        <v>-7.0399999997635</v>
      </c>
      <c r="Q941" s="136" t="n">
        <v>103.2</v>
      </c>
      <c r="R941" s="122" t="n">
        <v>50.1</v>
      </c>
      <c r="S941" s="122" t="n">
        <v>50.5</v>
      </c>
      <c r="T941" s="122" t="n">
        <v>58.4</v>
      </c>
      <c r="U941" s="136" t="n">
        <v>50.5</v>
      </c>
      <c r="V941" s="119" t="n">
        <v>105.7</v>
      </c>
      <c r="W941" s="119" t="n">
        <v>54.288</v>
      </c>
      <c r="AH941" s="123" t="n">
        <v>102.9</v>
      </c>
      <c r="AI941" s="122" t="n">
        <v>50.1</v>
      </c>
      <c r="AJ941" s="122" t="n">
        <v>64.39</v>
      </c>
      <c r="AK941" s="122" t="n">
        <v>50.1</v>
      </c>
      <c r="AL941" s="123" t="n">
        <v>49.53</v>
      </c>
      <c r="AM941" s="123" t="n">
        <v>63.85</v>
      </c>
      <c r="AN941" s="123" t="n">
        <v>49.64</v>
      </c>
      <c r="BO941" s="130" t="n">
        <v>1.274</v>
      </c>
      <c r="BP941" s="117" t="n">
        <v>-40.6666666666667</v>
      </c>
      <c r="BR941" s="131" t="n">
        <v>4.68499999999992</v>
      </c>
      <c r="BS941" s="132" t="n">
        <v>-7.0399999997635</v>
      </c>
    </row>
    <row r="942" customFormat="false" ht="15" hidden="false" customHeight="false" outlineLevel="0" collapsed="false">
      <c r="E942" s="117" t="n">
        <v>134.214285714286</v>
      </c>
      <c r="F942" s="117" t="n">
        <v>104.15</v>
      </c>
      <c r="I942" s="0"/>
      <c r="J942" s="118" t="n">
        <v>4.68999999999992</v>
      </c>
      <c r="K942" s="119" t="n">
        <v>-18.8000000000311</v>
      </c>
      <c r="Q942" s="136" t="n">
        <v>103.3</v>
      </c>
      <c r="R942" s="122" t="n">
        <v>50</v>
      </c>
      <c r="S942" s="122" t="n">
        <v>50.4</v>
      </c>
      <c r="T942" s="122" t="n">
        <v>58.4</v>
      </c>
      <c r="U942" s="136" t="n">
        <v>50.4</v>
      </c>
      <c r="V942" s="119" t="n">
        <v>105.8</v>
      </c>
      <c r="W942" s="119" t="n">
        <v>54.20265</v>
      </c>
      <c r="AH942" s="123" t="n">
        <v>103</v>
      </c>
      <c r="AI942" s="122" t="n">
        <v>50.16</v>
      </c>
      <c r="AJ942" s="122" t="n">
        <v>64.47</v>
      </c>
      <c r="AK942" s="122" t="n">
        <v>50.16</v>
      </c>
      <c r="AL942" s="123" t="n">
        <v>49.48</v>
      </c>
      <c r="AM942" s="123" t="n">
        <v>63.8</v>
      </c>
      <c r="AN942" s="123" t="n">
        <v>49.6</v>
      </c>
      <c r="BO942" s="130" t="n">
        <v>1.276</v>
      </c>
      <c r="BP942" s="117" t="n">
        <v>-32</v>
      </c>
      <c r="BR942" s="131" t="n">
        <v>4.68999999999992</v>
      </c>
      <c r="BS942" s="132" t="n">
        <v>-18.8000000000311</v>
      </c>
    </row>
    <row r="943" customFormat="false" ht="15" hidden="false" customHeight="false" outlineLevel="0" collapsed="false">
      <c r="E943" s="117" t="n">
        <v>134.292857142857</v>
      </c>
      <c r="F943" s="117" t="n">
        <v>101.3</v>
      </c>
      <c r="I943" s="0"/>
      <c r="J943" s="118" t="n">
        <v>4.69499999999992</v>
      </c>
      <c r="K943" s="119" t="n">
        <v>-18.4000000004377</v>
      </c>
      <c r="Q943" s="136" t="n">
        <v>103.4</v>
      </c>
      <c r="R943" s="122" t="n">
        <v>49.5</v>
      </c>
      <c r="S943" s="122" t="n">
        <v>50</v>
      </c>
      <c r="T943" s="122" t="n">
        <v>58.1</v>
      </c>
      <c r="U943" s="136" t="n">
        <v>50</v>
      </c>
      <c r="V943" s="119" t="n">
        <v>106</v>
      </c>
      <c r="W943" s="119" t="n">
        <v>53.78805</v>
      </c>
      <c r="AH943" s="123" t="n">
        <v>103.1</v>
      </c>
      <c r="AI943" s="122" t="n">
        <v>50.22</v>
      </c>
      <c r="AJ943" s="122" t="n">
        <v>64.57</v>
      </c>
      <c r="AK943" s="122" t="n">
        <v>50.22</v>
      </c>
      <c r="AL943" s="123" t="n">
        <v>49.41</v>
      </c>
      <c r="AM943" s="123" t="n">
        <v>63.73</v>
      </c>
      <c r="AN943" s="123" t="n">
        <v>49.54</v>
      </c>
      <c r="BO943" s="130" t="n">
        <v>1.278</v>
      </c>
      <c r="BP943" s="117" t="n">
        <v>-29.3333333333333</v>
      </c>
      <c r="BR943" s="131" t="n">
        <v>4.69499999999992</v>
      </c>
      <c r="BS943" s="132" t="n">
        <v>-18.4000000004377</v>
      </c>
    </row>
    <row r="944" customFormat="false" ht="15" hidden="false" customHeight="false" outlineLevel="0" collapsed="false">
      <c r="E944" s="117" t="n">
        <v>134.371428571429</v>
      </c>
      <c r="F944" s="117" t="n">
        <v>98.44</v>
      </c>
      <c r="I944" s="0"/>
      <c r="J944" s="118" t="n">
        <v>4.69999999999992</v>
      </c>
      <c r="K944" s="119" t="n">
        <v>-5.60000000031266</v>
      </c>
      <c r="Q944" s="136" t="n">
        <v>103.5</v>
      </c>
      <c r="R944" s="122" t="n">
        <v>48.9</v>
      </c>
      <c r="S944" s="122" t="n">
        <v>49.6</v>
      </c>
      <c r="T944" s="122" t="n">
        <v>57.9</v>
      </c>
      <c r="U944" s="136" t="n">
        <v>49.6</v>
      </c>
      <c r="V944" s="119" t="n">
        <v>106.1</v>
      </c>
      <c r="W944" s="119" t="n">
        <v>53.3735</v>
      </c>
      <c r="AH944" s="123" t="n">
        <v>103.2</v>
      </c>
      <c r="AI944" s="122" t="n">
        <v>50.28</v>
      </c>
      <c r="AJ944" s="122" t="n">
        <v>64.67</v>
      </c>
      <c r="AK944" s="122" t="n">
        <v>50.28</v>
      </c>
      <c r="AL944" s="123" t="n">
        <v>49.33</v>
      </c>
      <c r="AM944" s="123" t="n">
        <v>63.62</v>
      </c>
      <c r="AN944" s="123" t="n">
        <v>49.47</v>
      </c>
      <c r="BO944" s="130" t="n">
        <v>1.28</v>
      </c>
      <c r="BP944" s="117" t="n">
        <v>-22</v>
      </c>
      <c r="BR944" s="131" t="n">
        <v>4.69999999999992</v>
      </c>
      <c r="BS944" s="132" t="n">
        <v>-5.60000000031266</v>
      </c>
    </row>
    <row r="945" customFormat="false" ht="15" hidden="false" customHeight="false" outlineLevel="0" collapsed="false">
      <c r="E945" s="117" t="n">
        <v>134.45</v>
      </c>
      <c r="F945" s="117" t="n">
        <v>95.58</v>
      </c>
      <c r="I945" s="0"/>
      <c r="J945" s="118" t="n">
        <v>4.70499999999992</v>
      </c>
      <c r="K945" s="119" t="n">
        <v>-20.799999998812</v>
      </c>
      <c r="Q945" s="136" t="n">
        <v>103.6</v>
      </c>
      <c r="R945" s="122" t="n">
        <v>48.3</v>
      </c>
      <c r="S945" s="122" t="n">
        <v>49.2</v>
      </c>
      <c r="T945" s="122" t="n">
        <v>57.6</v>
      </c>
      <c r="U945" s="136" t="n">
        <v>49.2</v>
      </c>
      <c r="V945" s="119" t="n">
        <v>106.2</v>
      </c>
      <c r="W945" s="119" t="n">
        <v>52.9589</v>
      </c>
      <c r="AH945" s="123" t="n">
        <v>103.3</v>
      </c>
      <c r="AI945" s="122" t="n">
        <v>50.34</v>
      </c>
      <c r="AJ945" s="122" t="n">
        <v>64.79</v>
      </c>
      <c r="AK945" s="122" t="n">
        <v>50.34</v>
      </c>
      <c r="AL945" s="123" t="n">
        <v>49.23</v>
      </c>
      <c r="AM945" s="123" t="n">
        <v>63.5</v>
      </c>
      <c r="AN945" s="123" t="n">
        <v>49.37</v>
      </c>
      <c r="BO945" s="130" t="n">
        <v>1.282</v>
      </c>
      <c r="BP945" s="117" t="n">
        <v>-28</v>
      </c>
      <c r="BR945" s="131" t="n">
        <v>4.70499999999992</v>
      </c>
      <c r="BS945" s="132" t="n">
        <v>-20.799999998812</v>
      </c>
    </row>
    <row r="946" customFormat="false" ht="15" hidden="false" customHeight="false" outlineLevel="0" collapsed="false">
      <c r="E946" s="117" t="n">
        <v>134.528571428571</v>
      </c>
      <c r="F946" s="117" t="n">
        <v>95.58</v>
      </c>
      <c r="I946" s="0"/>
      <c r="J946" s="118" t="n">
        <v>4.70999999999992</v>
      </c>
      <c r="K946" s="119" t="n">
        <v>-27.9999999999372</v>
      </c>
      <c r="Q946" s="136" t="n">
        <v>103.7</v>
      </c>
      <c r="R946" s="122" t="n">
        <v>47.7</v>
      </c>
      <c r="S946" s="122" t="n">
        <v>48.7</v>
      </c>
      <c r="T946" s="122" t="n">
        <v>57.4</v>
      </c>
      <c r="U946" s="136" t="n">
        <v>48.7</v>
      </c>
      <c r="V946" s="119" t="n">
        <v>106.3</v>
      </c>
      <c r="W946" s="119" t="n">
        <v>52.54435</v>
      </c>
      <c r="AH946" s="123" t="n">
        <v>103.4</v>
      </c>
      <c r="AI946" s="122" t="n">
        <v>50.38</v>
      </c>
      <c r="AJ946" s="122" t="n">
        <v>64.89</v>
      </c>
      <c r="AK946" s="122" t="n">
        <v>50.38</v>
      </c>
      <c r="AL946" s="123" t="n">
        <v>49.12</v>
      </c>
      <c r="AM946" s="123" t="n">
        <v>63.34</v>
      </c>
      <c r="AN946" s="123" t="n">
        <v>49.26</v>
      </c>
      <c r="BO946" s="130" t="n">
        <v>1.284</v>
      </c>
      <c r="BP946" s="117" t="n">
        <v>-40.6666666666667</v>
      </c>
      <c r="BR946" s="131" t="n">
        <v>4.70999999999992</v>
      </c>
      <c r="BS946" s="132" t="n">
        <v>-27.9999999999372</v>
      </c>
    </row>
    <row r="947" customFormat="false" ht="15" hidden="false" customHeight="false" outlineLevel="0" collapsed="false">
      <c r="E947" s="117" t="n">
        <v>134.607142857143</v>
      </c>
      <c r="F947" s="117" t="n">
        <v>94.4</v>
      </c>
      <c r="I947" s="0"/>
      <c r="J947" s="118" t="n">
        <v>4.71499999999992</v>
      </c>
      <c r="K947" s="119" t="n">
        <v>-27.4285714285983</v>
      </c>
      <c r="Q947" s="136" t="n">
        <v>103.8</v>
      </c>
      <c r="R947" s="122" t="n">
        <v>47.1</v>
      </c>
      <c r="S947" s="122" t="n">
        <v>48.3</v>
      </c>
      <c r="T947" s="122" t="n">
        <v>57.1</v>
      </c>
      <c r="U947" s="136" t="n">
        <v>48.3</v>
      </c>
      <c r="V947" s="119" t="n">
        <v>106.4</v>
      </c>
      <c r="W947" s="119" t="n">
        <v>52.1297</v>
      </c>
      <c r="AH947" s="123" t="n">
        <v>103.5</v>
      </c>
      <c r="AI947" s="122" t="n">
        <v>50.38</v>
      </c>
      <c r="AJ947" s="122" t="n">
        <v>64.93</v>
      </c>
      <c r="AK947" s="122" t="n">
        <v>50.38</v>
      </c>
      <c r="AL947" s="123" t="n">
        <v>48.99</v>
      </c>
      <c r="AM947" s="123" t="n">
        <v>63.16</v>
      </c>
      <c r="AN947" s="123" t="n">
        <v>49.13</v>
      </c>
      <c r="BO947" s="130" t="n">
        <v>1.286</v>
      </c>
      <c r="BP947" s="117" t="n">
        <v>-49.3333333333334</v>
      </c>
      <c r="BR947" s="131" t="n">
        <v>4.71499999999992</v>
      </c>
      <c r="BS947" s="132" t="n">
        <v>-27.4285714285983</v>
      </c>
    </row>
    <row r="948" customFormat="false" ht="15" hidden="false" customHeight="false" outlineLevel="0" collapsed="false">
      <c r="E948" s="117" t="n">
        <v>134.685714285714</v>
      </c>
      <c r="F948" s="117" t="n">
        <v>94.4</v>
      </c>
      <c r="I948" s="0"/>
      <c r="J948" s="118" t="n">
        <v>4.71999999999992</v>
      </c>
      <c r="K948" s="119" t="n">
        <v>-33.3333333330614</v>
      </c>
      <c r="Q948" s="136" t="n">
        <v>103.9</v>
      </c>
      <c r="R948" s="122" t="n">
        <v>46.6</v>
      </c>
      <c r="S948" s="122" t="n">
        <v>47.9</v>
      </c>
      <c r="T948" s="122" t="n">
        <v>56.9</v>
      </c>
      <c r="U948" s="136" t="n">
        <v>47.9</v>
      </c>
      <c r="V948" s="119" t="n">
        <v>106.6</v>
      </c>
      <c r="W948" s="119" t="n">
        <v>51.71515</v>
      </c>
      <c r="AH948" s="123" t="n">
        <v>103.6</v>
      </c>
      <c r="AI948" s="122" t="n">
        <v>50.31</v>
      </c>
      <c r="AJ948" s="122" t="n">
        <v>64.87</v>
      </c>
      <c r="AK948" s="122" t="n">
        <v>50.31</v>
      </c>
      <c r="AL948" s="123" t="n">
        <v>48.85</v>
      </c>
      <c r="AM948" s="123" t="n">
        <v>62.96</v>
      </c>
      <c r="AN948" s="123" t="n">
        <v>48.98</v>
      </c>
      <c r="BO948" s="130" t="n">
        <v>1.288</v>
      </c>
      <c r="BP948" s="117" t="n">
        <v>-68.6666666666667</v>
      </c>
      <c r="BR948" s="131" t="n">
        <v>4.71999999999992</v>
      </c>
      <c r="BS948" s="132" t="n">
        <v>-33.3333333330614</v>
      </c>
    </row>
    <row r="949" customFormat="false" ht="15" hidden="false" customHeight="false" outlineLevel="0" collapsed="false">
      <c r="E949" s="117" t="n">
        <v>134.764285714286</v>
      </c>
      <c r="F949" s="117" t="n">
        <v>94.4</v>
      </c>
      <c r="I949" s="0"/>
      <c r="J949" s="118" t="n">
        <v>4.72499999999992</v>
      </c>
      <c r="K949" s="119" t="n">
        <v>-7.20000000012579</v>
      </c>
      <c r="Q949" s="136" t="n">
        <v>104</v>
      </c>
      <c r="R949" s="122" t="n">
        <v>46</v>
      </c>
      <c r="S949" s="122" t="n">
        <v>47.5</v>
      </c>
      <c r="T949" s="122" t="n">
        <v>56.6</v>
      </c>
      <c r="U949" s="136" t="n">
        <v>47.5</v>
      </c>
      <c r="V949" s="119" t="n">
        <v>106.7</v>
      </c>
      <c r="W949" s="119" t="n">
        <v>51.30055</v>
      </c>
      <c r="AH949" s="123" t="n">
        <v>103.7</v>
      </c>
      <c r="AI949" s="122" t="n">
        <v>50.15</v>
      </c>
      <c r="AJ949" s="122" t="n">
        <v>64.67</v>
      </c>
      <c r="AK949" s="122" t="n">
        <v>50.15</v>
      </c>
      <c r="AL949" s="123" t="n">
        <v>48.69</v>
      </c>
      <c r="AM949" s="123" t="n">
        <v>62.73</v>
      </c>
      <c r="AN949" s="123" t="n">
        <v>48.82</v>
      </c>
      <c r="BO949" s="130" t="n">
        <v>1.29</v>
      </c>
      <c r="BP949" s="117" t="n">
        <v>-74.6666666666666</v>
      </c>
      <c r="BR949" s="131" t="n">
        <v>4.72499999999992</v>
      </c>
      <c r="BS949" s="132" t="n">
        <v>-7.20000000012579</v>
      </c>
    </row>
    <row r="950" customFormat="false" ht="15" hidden="false" customHeight="false" outlineLevel="0" collapsed="false">
      <c r="E950" s="117" t="n">
        <v>134.842857142857</v>
      </c>
      <c r="F950" s="117" t="n">
        <v>95.0367</v>
      </c>
      <c r="I950" s="0"/>
      <c r="J950" s="118" t="n">
        <v>4.72999999999992</v>
      </c>
      <c r="K950" s="119" t="n">
        <v>-5.3333333335635</v>
      </c>
      <c r="Q950" s="136" t="n">
        <v>104.1</v>
      </c>
      <c r="R950" s="122" t="n">
        <v>45.4</v>
      </c>
      <c r="S950" s="122" t="n">
        <v>47.1</v>
      </c>
      <c r="T950" s="122" t="n">
        <v>56.4</v>
      </c>
      <c r="U950" s="136" t="n">
        <v>47.1</v>
      </c>
      <c r="V950" s="119" t="n">
        <v>106.8</v>
      </c>
      <c r="W950" s="119" t="n">
        <v>50.886</v>
      </c>
      <c r="AH950" s="123" t="n">
        <v>103.8</v>
      </c>
      <c r="AI950" s="122" t="n">
        <v>49.89</v>
      </c>
      <c r="AJ950" s="122" t="n">
        <v>64.33</v>
      </c>
      <c r="AK950" s="122" t="n">
        <v>49.89</v>
      </c>
      <c r="AL950" s="123" t="n">
        <v>48.53</v>
      </c>
      <c r="AM950" s="123" t="n">
        <v>62.49</v>
      </c>
      <c r="AN950" s="123" t="n">
        <v>48.64</v>
      </c>
      <c r="BO950" s="130" t="n">
        <v>1.292</v>
      </c>
      <c r="BP950" s="117" t="n">
        <v>-60.6666666666666</v>
      </c>
      <c r="BR950" s="131" t="n">
        <v>4.72999999999992</v>
      </c>
      <c r="BS950" s="132" t="n">
        <v>-5.3333333335635</v>
      </c>
    </row>
    <row r="951" customFormat="false" ht="15" hidden="false" customHeight="false" outlineLevel="0" collapsed="false">
      <c r="E951" s="117" t="n">
        <v>134.921428571429</v>
      </c>
      <c r="F951" s="117" t="n">
        <v>96.31</v>
      </c>
      <c r="I951" s="0"/>
      <c r="J951" s="118" t="n">
        <v>4.73499999999992</v>
      </c>
      <c r="K951" s="119" t="n">
        <v>-29.5999999987985</v>
      </c>
      <c r="Q951" s="136" t="n">
        <v>104.2</v>
      </c>
      <c r="R951" s="122" t="n">
        <v>44.8</v>
      </c>
      <c r="S951" s="122" t="n">
        <v>46.6</v>
      </c>
      <c r="T951" s="122" t="n">
        <v>56.1</v>
      </c>
      <c r="U951" s="136" t="n">
        <v>46.6</v>
      </c>
      <c r="V951" s="119" t="n">
        <v>106.9</v>
      </c>
      <c r="W951" s="119" t="n">
        <v>50.47145</v>
      </c>
      <c r="AH951" s="123" t="n">
        <v>103.9</v>
      </c>
      <c r="AI951" s="122" t="n">
        <v>49.56</v>
      </c>
      <c r="AJ951" s="122" t="n">
        <v>63.86</v>
      </c>
      <c r="AK951" s="122" t="n">
        <v>49.56</v>
      </c>
      <c r="AL951" s="123" t="n">
        <v>48.36</v>
      </c>
      <c r="AM951" s="123" t="n">
        <v>62.24</v>
      </c>
      <c r="AN951" s="123" t="n">
        <v>48.46</v>
      </c>
      <c r="BO951" s="130" t="n">
        <v>1.294</v>
      </c>
      <c r="BP951" s="117" t="n">
        <v>-47.3333333333333</v>
      </c>
      <c r="BR951" s="131" t="n">
        <v>4.73499999999992</v>
      </c>
      <c r="BS951" s="132" t="n">
        <v>-29.5999999987985</v>
      </c>
    </row>
    <row r="952" customFormat="false" ht="15" hidden="false" customHeight="false" outlineLevel="0" collapsed="false">
      <c r="E952" s="117" t="n">
        <v>135</v>
      </c>
      <c r="F952" s="117" t="n">
        <v>97.45</v>
      </c>
      <c r="I952" s="0"/>
      <c r="J952" s="118" t="n">
        <v>4.73999999999992</v>
      </c>
      <c r="K952" s="119" t="n">
        <v>4.79999999886172</v>
      </c>
      <c r="Q952" s="136" t="n">
        <v>104.3</v>
      </c>
      <c r="R952" s="122" t="n">
        <v>44.2</v>
      </c>
      <c r="S952" s="122" t="n">
        <v>46.2</v>
      </c>
      <c r="T952" s="122" t="n">
        <v>55.9</v>
      </c>
      <c r="U952" s="136" t="n">
        <v>46.2</v>
      </c>
      <c r="V952" s="119" t="n">
        <v>107.1</v>
      </c>
      <c r="W952" s="119" t="n">
        <v>50.0568</v>
      </c>
      <c r="AH952" s="123" t="n">
        <v>104</v>
      </c>
      <c r="AI952" s="122" t="n">
        <v>49.17</v>
      </c>
      <c r="AJ952" s="122" t="n">
        <v>63.32</v>
      </c>
      <c r="AK952" s="122" t="n">
        <v>49.17</v>
      </c>
      <c r="AL952" s="123" t="n">
        <v>48.19</v>
      </c>
      <c r="AM952" s="123" t="n">
        <v>61.97</v>
      </c>
      <c r="AN952" s="123" t="n">
        <v>48.26</v>
      </c>
      <c r="BO952" s="130" t="n">
        <v>1.296</v>
      </c>
      <c r="BP952" s="117" t="n">
        <v>-64.6666666666667</v>
      </c>
      <c r="BR952" s="131" t="n">
        <v>4.73999999999992</v>
      </c>
      <c r="BS952" s="132" t="n">
        <v>4.79999999886172</v>
      </c>
    </row>
    <row r="953" customFormat="false" ht="15" hidden="false" customHeight="false" outlineLevel="0" collapsed="false">
      <c r="E953" s="117" t="n">
        <v>135.078571428571</v>
      </c>
      <c r="F953" s="117" t="n">
        <v>98.525</v>
      </c>
      <c r="I953" s="0"/>
      <c r="J953" s="118" t="n">
        <v>4.74499999999992</v>
      </c>
      <c r="K953" s="119" t="n">
        <v>-10.3999999994625</v>
      </c>
      <c r="Q953" s="136" t="n">
        <v>104.4</v>
      </c>
      <c r="R953" s="122" t="n">
        <v>43.6</v>
      </c>
      <c r="S953" s="122" t="n">
        <v>45.8</v>
      </c>
      <c r="T953" s="122" t="n">
        <v>55.6</v>
      </c>
      <c r="U953" s="136" t="n">
        <v>45.8</v>
      </c>
      <c r="V953" s="119" t="n">
        <v>107.2</v>
      </c>
      <c r="W953" s="119" t="n">
        <v>49.64225</v>
      </c>
      <c r="AH953" s="123" t="n">
        <v>104.1</v>
      </c>
      <c r="AI953" s="122" t="n">
        <v>48.76</v>
      </c>
      <c r="AJ953" s="122" t="n">
        <v>62.74</v>
      </c>
      <c r="AK953" s="122" t="n">
        <v>48.76</v>
      </c>
      <c r="AL953" s="123" t="n">
        <v>48.02</v>
      </c>
      <c r="AM953" s="123" t="n">
        <v>61.7</v>
      </c>
      <c r="AN953" s="123" t="n">
        <v>48.07</v>
      </c>
      <c r="BO953" s="130" t="n">
        <v>1.298</v>
      </c>
      <c r="BP953" s="117" t="n">
        <v>-61.3333333333334</v>
      </c>
      <c r="BR953" s="131" t="n">
        <v>4.74499999999992</v>
      </c>
      <c r="BS953" s="132" t="n">
        <v>-10.3999999994625</v>
      </c>
    </row>
    <row r="954" customFormat="false" ht="15" hidden="false" customHeight="false" outlineLevel="0" collapsed="false">
      <c r="E954" s="117" t="n">
        <v>135.157142857143</v>
      </c>
      <c r="F954" s="117" t="n">
        <v>100.1</v>
      </c>
      <c r="I954" s="0"/>
      <c r="J954" s="118" t="n">
        <v>4.74999999999992</v>
      </c>
      <c r="K954" s="119" t="n">
        <v>-30.3999999997461</v>
      </c>
      <c r="Q954" s="136" t="n">
        <v>104.5</v>
      </c>
      <c r="R954" s="122" t="n">
        <v>43.1</v>
      </c>
      <c r="S954" s="122" t="n">
        <v>45.4</v>
      </c>
      <c r="T954" s="122" t="n">
        <v>55.4</v>
      </c>
      <c r="U954" s="136" t="n">
        <v>45.4</v>
      </c>
      <c r="V954" s="119" t="n">
        <v>107.3</v>
      </c>
      <c r="W954" s="119" t="n">
        <v>49.22765</v>
      </c>
      <c r="AH954" s="123" t="n">
        <v>104.2</v>
      </c>
      <c r="AI954" s="122" t="n">
        <v>48.34</v>
      </c>
      <c r="AJ954" s="122" t="n">
        <v>62.15</v>
      </c>
      <c r="AK954" s="122" t="n">
        <v>48.34</v>
      </c>
      <c r="AL954" s="123" t="n">
        <v>47.85</v>
      </c>
      <c r="AM954" s="123" t="n">
        <v>61.43</v>
      </c>
      <c r="AN954" s="123" t="n">
        <v>47.87</v>
      </c>
      <c r="BO954" s="130" t="n">
        <v>1.3</v>
      </c>
      <c r="BP954" s="117" t="n">
        <v>-56</v>
      </c>
      <c r="BR954" s="131" t="n">
        <v>4.74999999999992</v>
      </c>
      <c r="BS954" s="132" t="n">
        <v>-30.3999999997461</v>
      </c>
    </row>
    <row r="955" customFormat="false" ht="15" hidden="false" customHeight="false" outlineLevel="0" collapsed="false">
      <c r="E955" s="117" t="n">
        <v>135.235714285714</v>
      </c>
      <c r="F955" s="117" t="n">
        <v>100.417</v>
      </c>
      <c r="I955" s="0"/>
      <c r="J955" s="118" t="n">
        <v>4.75499999999992</v>
      </c>
      <c r="K955" s="119" t="n">
        <v>-31.314285714331</v>
      </c>
      <c r="Q955" s="136" t="n">
        <v>104.6</v>
      </c>
      <c r="R955" s="122" t="n">
        <v>42.5</v>
      </c>
      <c r="S955" s="122" t="n">
        <v>45</v>
      </c>
      <c r="T955" s="122" t="n">
        <v>55.1</v>
      </c>
      <c r="U955" s="136" t="n">
        <v>45</v>
      </c>
      <c r="V955" s="119" t="n">
        <v>107.4</v>
      </c>
      <c r="W955" s="119" t="n">
        <v>48.8131</v>
      </c>
      <c r="AH955" s="123" t="n">
        <v>104.3</v>
      </c>
      <c r="AI955" s="122" t="n">
        <v>47.93</v>
      </c>
      <c r="AJ955" s="122" t="n">
        <v>61.56</v>
      </c>
      <c r="AK955" s="122" t="n">
        <v>47.93</v>
      </c>
      <c r="AL955" s="123" t="n">
        <v>47.68</v>
      </c>
      <c r="AM955" s="123" t="n">
        <v>61.17</v>
      </c>
      <c r="AN955" s="123" t="n">
        <v>47.67</v>
      </c>
      <c r="BO955" s="130" t="n">
        <v>1.302</v>
      </c>
      <c r="BP955" s="117" t="n">
        <v>-55.3333333333333</v>
      </c>
      <c r="BR955" s="131" t="n">
        <v>4.75499999999992</v>
      </c>
      <c r="BS955" s="132" t="n">
        <v>-31.314285714331</v>
      </c>
    </row>
    <row r="956" customFormat="false" ht="15" hidden="false" customHeight="false" outlineLevel="0" collapsed="false">
      <c r="E956" s="117" t="n">
        <v>135.314285714286</v>
      </c>
      <c r="F956" s="117" t="n">
        <v>102</v>
      </c>
      <c r="I956" s="0"/>
      <c r="J956" s="118" t="n">
        <v>4.75999999999992</v>
      </c>
      <c r="K956" s="119" t="n">
        <v>-16.2666666671957</v>
      </c>
      <c r="Q956" s="136" t="n">
        <v>104.7</v>
      </c>
      <c r="R956" s="122" t="n">
        <v>41.9</v>
      </c>
      <c r="S956" s="122" t="n">
        <v>44.5</v>
      </c>
      <c r="T956" s="122" t="n">
        <v>54.9</v>
      </c>
      <c r="U956" s="136" t="n">
        <v>44.5</v>
      </c>
      <c r="V956" s="119" t="n">
        <v>107.5</v>
      </c>
      <c r="W956" s="119" t="n">
        <v>48.39845</v>
      </c>
      <c r="AH956" s="123" t="n">
        <v>104.4</v>
      </c>
      <c r="AI956" s="122" t="n">
        <v>47.51</v>
      </c>
      <c r="AJ956" s="122" t="n">
        <v>60.97</v>
      </c>
      <c r="AK956" s="122" t="n">
        <v>47.51</v>
      </c>
      <c r="AL956" s="123" t="n">
        <v>47.52</v>
      </c>
      <c r="AM956" s="123" t="n">
        <v>60.91</v>
      </c>
      <c r="AN956" s="123" t="n">
        <v>47.48</v>
      </c>
      <c r="BO956" s="130" t="n">
        <v>1.304</v>
      </c>
      <c r="BP956" s="117" t="n">
        <v>-49.3333333333334</v>
      </c>
      <c r="BR956" s="131" t="n">
        <v>4.75999999999992</v>
      </c>
      <c r="BS956" s="132" t="n">
        <v>-16.2666666671957</v>
      </c>
    </row>
    <row r="957" customFormat="false" ht="15" hidden="false" customHeight="false" outlineLevel="0" collapsed="false">
      <c r="E957" s="117" t="n">
        <v>135.392857142857</v>
      </c>
      <c r="F957" s="117" t="n">
        <v>102</v>
      </c>
      <c r="I957" s="0"/>
      <c r="J957" s="118" t="n">
        <v>4.76499999999992</v>
      </c>
      <c r="K957" s="119" t="n">
        <v>-7.60000000009537</v>
      </c>
      <c r="Q957" s="136" t="n">
        <v>104.8</v>
      </c>
      <c r="R957" s="122" t="n">
        <v>41.3</v>
      </c>
      <c r="S957" s="122" t="n">
        <v>44.1</v>
      </c>
      <c r="T957" s="122" t="n">
        <v>54.6</v>
      </c>
      <c r="U957" s="136" t="n">
        <v>44.1</v>
      </c>
      <c r="V957" s="119" t="n">
        <v>107.7</v>
      </c>
      <c r="W957" s="119" t="n">
        <v>47.9839</v>
      </c>
      <c r="AH957" s="123" t="n">
        <v>104.5</v>
      </c>
      <c r="AI957" s="122" t="n">
        <v>47.1</v>
      </c>
      <c r="AJ957" s="122" t="n">
        <v>60.38</v>
      </c>
      <c r="AK957" s="122" t="n">
        <v>47.1</v>
      </c>
      <c r="AL957" s="123" t="n">
        <v>47.36</v>
      </c>
      <c r="AM957" s="123" t="n">
        <v>60.67</v>
      </c>
      <c r="AN957" s="123" t="n">
        <v>47.29</v>
      </c>
      <c r="BO957" s="130" t="n">
        <v>1.306</v>
      </c>
      <c r="BP957" s="117" t="n">
        <v>-44.6666666666667</v>
      </c>
      <c r="BR957" s="131" t="n">
        <v>4.76499999999992</v>
      </c>
      <c r="BS957" s="132" t="n">
        <v>-7.60000000009537</v>
      </c>
    </row>
    <row r="958" customFormat="false" ht="15" hidden="false" customHeight="false" outlineLevel="0" collapsed="false">
      <c r="E958" s="117" t="n">
        <v>135.471428571429</v>
      </c>
      <c r="F958" s="117" t="n">
        <v>102</v>
      </c>
      <c r="I958" s="0"/>
      <c r="J958" s="118" t="n">
        <v>4.76999999999992</v>
      </c>
      <c r="K958" s="119" t="n">
        <v>5.60000000031856</v>
      </c>
      <c r="Q958" s="136" t="n">
        <v>104.9</v>
      </c>
      <c r="R958" s="122" t="n">
        <v>40.7</v>
      </c>
      <c r="S958" s="122" t="n">
        <v>43.7</v>
      </c>
      <c r="T958" s="122" t="n">
        <v>54.4</v>
      </c>
      <c r="U958" s="136" t="n">
        <v>43.7</v>
      </c>
      <c r="V958" s="119" t="n">
        <v>107.8</v>
      </c>
      <c r="W958" s="119" t="n">
        <v>47.5693</v>
      </c>
      <c r="AH958" s="123" t="n">
        <v>104.6</v>
      </c>
      <c r="AI958" s="122" t="n">
        <v>46.68</v>
      </c>
      <c r="AJ958" s="122" t="n">
        <v>59.78</v>
      </c>
      <c r="AK958" s="122" t="n">
        <v>46.68</v>
      </c>
      <c r="AL958" s="123" t="n">
        <v>47.22</v>
      </c>
      <c r="AM958" s="123" t="n">
        <v>60.44</v>
      </c>
      <c r="AN958" s="123" t="n">
        <v>47.12</v>
      </c>
      <c r="BO958" s="130" t="n">
        <v>1.308</v>
      </c>
      <c r="BP958" s="117" t="n">
        <v>-38</v>
      </c>
      <c r="BR958" s="131" t="n">
        <v>4.76999999999992</v>
      </c>
      <c r="BS958" s="132" t="n">
        <v>5.60000000031856</v>
      </c>
    </row>
    <row r="959" customFormat="false" ht="15" hidden="false" customHeight="false" outlineLevel="0" collapsed="false">
      <c r="E959" s="117" t="n">
        <v>135.55</v>
      </c>
      <c r="F959" s="117" t="n">
        <v>102</v>
      </c>
      <c r="I959" s="0"/>
      <c r="J959" s="118" t="n">
        <v>4.77499999999992</v>
      </c>
      <c r="K959" s="119" t="n">
        <v>-8.99999999982512</v>
      </c>
      <c r="Q959" s="136" t="n">
        <v>105</v>
      </c>
      <c r="R959" s="122" t="n">
        <v>40.6</v>
      </c>
      <c r="S959" s="122" t="n">
        <v>43.6</v>
      </c>
      <c r="T959" s="122" t="n">
        <v>54.3</v>
      </c>
      <c r="U959" s="136" t="n">
        <v>43.6</v>
      </c>
      <c r="V959" s="119" t="n">
        <v>107.9</v>
      </c>
      <c r="W959" s="119" t="n">
        <v>47.4886</v>
      </c>
      <c r="AH959" s="123" t="n">
        <v>104.7</v>
      </c>
      <c r="AI959" s="122" t="n">
        <v>46.26</v>
      </c>
      <c r="AJ959" s="122" t="n">
        <v>59.19</v>
      </c>
      <c r="AK959" s="122" t="n">
        <v>46.26</v>
      </c>
      <c r="AL959" s="123" t="n">
        <v>47.09</v>
      </c>
      <c r="AM959" s="123" t="n">
        <v>60.24</v>
      </c>
      <c r="AN959" s="123" t="n">
        <v>46.96</v>
      </c>
      <c r="BO959" s="130" t="n">
        <v>1.31</v>
      </c>
      <c r="BP959" s="117" t="n">
        <v>-28</v>
      </c>
      <c r="BR959" s="131" t="n">
        <v>4.77499999999992</v>
      </c>
      <c r="BS959" s="132" t="n">
        <v>-8.99999999982512</v>
      </c>
    </row>
    <row r="960" customFormat="false" ht="15" hidden="false" customHeight="false" outlineLevel="0" collapsed="false">
      <c r="E960" s="117" t="n">
        <v>135.628571428571</v>
      </c>
      <c r="F960" s="117" t="n">
        <v>102</v>
      </c>
      <c r="I960" s="0"/>
      <c r="J960" s="118" t="n">
        <v>4.77999999999992</v>
      </c>
      <c r="K960" s="119" t="n">
        <v>-0.960000000203287</v>
      </c>
      <c r="Q960" s="136" t="n">
        <v>105.1</v>
      </c>
      <c r="R960" s="122" t="n">
        <v>41.3</v>
      </c>
      <c r="S960" s="122" t="n">
        <v>44</v>
      </c>
      <c r="T960" s="122" t="n">
        <v>54.6</v>
      </c>
      <c r="U960" s="136" t="n">
        <v>44</v>
      </c>
      <c r="V960" s="119" t="n">
        <v>108</v>
      </c>
      <c r="W960" s="119" t="n">
        <v>47.93</v>
      </c>
      <c r="AH960" s="123" t="n">
        <v>104.8</v>
      </c>
      <c r="AI960" s="122" t="n">
        <v>45.85</v>
      </c>
      <c r="AJ960" s="122" t="n">
        <v>58.6</v>
      </c>
      <c r="AK960" s="122" t="n">
        <v>45.85</v>
      </c>
      <c r="AL960" s="123" t="n">
        <v>46.97</v>
      </c>
      <c r="AM960" s="123" t="n">
        <v>60.05</v>
      </c>
      <c r="AN960" s="123" t="n">
        <v>46.82</v>
      </c>
      <c r="BO960" s="130" t="n">
        <v>1.312</v>
      </c>
      <c r="BP960" s="117" t="n">
        <v>-30.6666666666667</v>
      </c>
      <c r="BR960" s="131" t="n">
        <v>4.77999999999992</v>
      </c>
      <c r="BS960" s="132" t="n">
        <v>-0.960000000203287</v>
      </c>
    </row>
    <row r="961" customFormat="false" ht="15" hidden="false" customHeight="false" outlineLevel="0" collapsed="false">
      <c r="E961" s="117" t="n">
        <v>135.707142857143</v>
      </c>
      <c r="F961" s="117" t="n">
        <v>100.86</v>
      </c>
      <c r="I961" s="0"/>
      <c r="J961" s="118" t="n">
        <v>4.78499999999992</v>
      </c>
      <c r="K961" s="119" t="n">
        <v>-4.79999999987257</v>
      </c>
      <c r="Q961" s="136" t="n">
        <v>105.2</v>
      </c>
      <c r="R961" s="122" t="n">
        <v>41.9</v>
      </c>
      <c r="S961" s="122" t="n">
        <v>44.5</v>
      </c>
      <c r="T961" s="122" t="n">
        <v>54.8</v>
      </c>
      <c r="U961" s="136" t="n">
        <v>44.5</v>
      </c>
      <c r="V961" s="119" t="n">
        <v>108.2</v>
      </c>
      <c r="W961" s="119" t="n">
        <v>48.37145</v>
      </c>
      <c r="AH961" s="123" t="n">
        <v>104.9</v>
      </c>
      <c r="AI961" s="122" t="n">
        <v>45.44</v>
      </c>
      <c r="AJ961" s="122" t="n">
        <v>58.01</v>
      </c>
      <c r="AK961" s="122" t="n">
        <v>45.44</v>
      </c>
      <c r="AL961" s="123" t="n">
        <v>46.87</v>
      </c>
      <c r="AM961" s="123" t="n">
        <v>59.9</v>
      </c>
      <c r="AN961" s="123" t="n">
        <v>46.69</v>
      </c>
      <c r="BO961" s="130" t="n">
        <v>1.314</v>
      </c>
      <c r="BP961" s="117" t="n">
        <v>-32</v>
      </c>
      <c r="BR961" s="131" t="n">
        <v>4.78499999999992</v>
      </c>
      <c r="BS961" s="132" t="n">
        <v>-4.79999999987257</v>
      </c>
    </row>
    <row r="962" customFormat="false" ht="15" hidden="false" customHeight="false" outlineLevel="0" collapsed="false">
      <c r="E962" s="117" t="n">
        <v>135.785714285714</v>
      </c>
      <c r="F962" s="117" t="n">
        <v>100.1</v>
      </c>
      <c r="I962" s="0"/>
      <c r="J962" s="118" t="n">
        <v>4.78999999999992</v>
      </c>
      <c r="K962" s="119" t="n">
        <v>-22.9999999995992</v>
      </c>
      <c r="Q962" s="136" t="n">
        <v>105.3</v>
      </c>
      <c r="R962" s="122" t="n">
        <v>42.5</v>
      </c>
      <c r="S962" s="122" t="n">
        <v>44.9</v>
      </c>
      <c r="T962" s="122" t="n">
        <v>55.1</v>
      </c>
      <c r="U962" s="136" t="n">
        <v>44.9</v>
      </c>
      <c r="V962" s="119" t="n">
        <v>108.3</v>
      </c>
      <c r="W962" s="119" t="n">
        <v>48.81295</v>
      </c>
      <c r="AH962" s="123" t="n">
        <v>105</v>
      </c>
      <c r="AI962" s="122" t="n">
        <v>45.03</v>
      </c>
      <c r="AJ962" s="122" t="n">
        <v>57.43</v>
      </c>
      <c r="AK962" s="122" t="n">
        <v>45.03</v>
      </c>
      <c r="AL962" s="123" t="n">
        <v>46.78</v>
      </c>
      <c r="AM962" s="123" t="n">
        <v>59.77</v>
      </c>
      <c r="AN962" s="123" t="n">
        <v>46.59</v>
      </c>
      <c r="BO962" s="130" t="n">
        <v>1.316</v>
      </c>
      <c r="BP962" s="117" t="n">
        <v>-24</v>
      </c>
      <c r="BR962" s="131" t="n">
        <v>4.78999999999992</v>
      </c>
      <c r="BS962" s="132" t="n">
        <v>-22.9999999995992</v>
      </c>
    </row>
    <row r="963" customFormat="false" ht="15" hidden="false" customHeight="false" outlineLevel="0" collapsed="false">
      <c r="E963" s="117" t="n">
        <v>135.864285714286</v>
      </c>
      <c r="F963" s="117" t="n">
        <v>100.1</v>
      </c>
      <c r="I963" s="0"/>
      <c r="J963" s="118" t="n">
        <v>4.79499999999992</v>
      </c>
      <c r="K963" s="119" t="n">
        <v>-9.60000000000001</v>
      </c>
      <c r="Q963" s="136" t="n">
        <v>105.4</v>
      </c>
      <c r="R963" s="122" t="n">
        <v>43.2</v>
      </c>
      <c r="S963" s="122" t="n">
        <v>45.3</v>
      </c>
      <c r="T963" s="122" t="n">
        <v>55.3</v>
      </c>
      <c r="U963" s="136" t="n">
        <v>45.3</v>
      </c>
      <c r="V963" s="119" t="n">
        <v>108.4</v>
      </c>
      <c r="W963" s="119" t="n">
        <v>49.25435</v>
      </c>
      <c r="AH963" s="123" t="n">
        <v>105.1</v>
      </c>
      <c r="AI963" s="122" t="n">
        <v>44.64</v>
      </c>
      <c r="AJ963" s="122" t="n">
        <v>56.88</v>
      </c>
      <c r="AK963" s="122" t="n">
        <v>44.64</v>
      </c>
      <c r="AL963" s="123" t="n">
        <v>46.7</v>
      </c>
      <c r="AM963" s="123" t="n">
        <v>59.68</v>
      </c>
      <c r="AN963" s="123" t="n">
        <v>46.5</v>
      </c>
      <c r="BO963" s="130" t="n">
        <v>1.318</v>
      </c>
      <c r="BP963" s="117" t="n">
        <v>-33.3333333333333</v>
      </c>
      <c r="BR963" s="131" t="n">
        <v>4.79499999999992</v>
      </c>
      <c r="BS963" s="132" t="n">
        <v>-9.60000000000001</v>
      </c>
    </row>
    <row r="964" customFormat="false" ht="15" hidden="false" customHeight="false" outlineLevel="0" collapsed="false">
      <c r="E964" s="117" t="n">
        <v>135.942857142857</v>
      </c>
      <c r="F964" s="117" t="n">
        <v>98.21</v>
      </c>
      <c r="I964" s="0"/>
      <c r="J964" s="118" t="n">
        <v>4.79999999999992</v>
      </c>
      <c r="K964" s="119" t="n">
        <v>-7.19999999964831</v>
      </c>
      <c r="Q964" s="136" t="n">
        <v>105.5</v>
      </c>
      <c r="R964" s="122" t="n">
        <v>43.8</v>
      </c>
      <c r="S964" s="122" t="n">
        <v>45.8</v>
      </c>
      <c r="T964" s="122" t="n">
        <v>55.6</v>
      </c>
      <c r="U964" s="136" t="n">
        <v>45.8</v>
      </c>
      <c r="V964" s="119" t="n">
        <v>108.5</v>
      </c>
      <c r="W964" s="119" t="n">
        <v>49.6958</v>
      </c>
      <c r="AH964" s="123" t="n">
        <v>105.2</v>
      </c>
      <c r="AI964" s="122" t="n">
        <v>44.32</v>
      </c>
      <c r="AJ964" s="122" t="n">
        <v>56.43</v>
      </c>
      <c r="AK964" s="122" t="n">
        <v>44.32</v>
      </c>
      <c r="AL964" s="123" t="n">
        <v>46.65</v>
      </c>
      <c r="AM964" s="123" t="n">
        <v>59.62</v>
      </c>
      <c r="AN964" s="123" t="n">
        <v>46.44</v>
      </c>
      <c r="BO964" s="130" t="n">
        <v>1.32</v>
      </c>
      <c r="BP964" s="117" t="n">
        <v>-48</v>
      </c>
      <c r="BR964" s="131" t="n">
        <v>4.79999999999992</v>
      </c>
      <c r="BS964" s="132" t="n">
        <v>-7.19999999964831</v>
      </c>
    </row>
    <row r="965" customFormat="false" ht="15" hidden="false" customHeight="false" outlineLevel="0" collapsed="false">
      <c r="E965" s="117" t="n">
        <v>136.021428571429</v>
      </c>
      <c r="F965" s="117" t="n">
        <v>96.69</v>
      </c>
      <c r="I965" s="0"/>
      <c r="J965" s="118" t="n">
        <v>4.80499999999992</v>
      </c>
      <c r="K965" s="119" t="n">
        <v>21.3333333334834</v>
      </c>
      <c r="Q965" s="136" t="n">
        <v>105.6</v>
      </c>
      <c r="R965" s="122" t="n">
        <v>44.4</v>
      </c>
      <c r="S965" s="122" t="n">
        <v>46.2</v>
      </c>
      <c r="T965" s="122" t="n">
        <v>55.8</v>
      </c>
      <c r="U965" s="136" t="n">
        <v>46.2</v>
      </c>
      <c r="V965" s="119" t="n">
        <v>108.6</v>
      </c>
      <c r="W965" s="119" t="n">
        <v>50.1372</v>
      </c>
      <c r="AH965" s="123" t="n">
        <v>105.3</v>
      </c>
      <c r="AI965" s="122" t="n">
        <v>44.11</v>
      </c>
      <c r="AJ965" s="122" t="n">
        <v>56.16</v>
      </c>
      <c r="AK965" s="122" t="n">
        <v>44.11</v>
      </c>
      <c r="AL965" s="123" t="n">
        <v>46.61</v>
      </c>
      <c r="AM965" s="123" t="n">
        <v>59.59</v>
      </c>
      <c r="AN965" s="123" t="n">
        <v>46.39</v>
      </c>
      <c r="BO965" s="130" t="n">
        <v>1.322</v>
      </c>
      <c r="BP965" s="117" t="n">
        <v>-47.3333333333333</v>
      </c>
      <c r="BR965" s="131" t="n">
        <v>4.80499999999992</v>
      </c>
      <c r="BS965" s="132" t="n">
        <v>21.3333333334834</v>
      </c>
    </row>
    <row r="966" customFormat="false" ht="15" hidden="false" customHeight="false" outlineLevel="0" collapsed="false">
      <c r="E966" s="117" t="n">
        <v>136.1</v>
      </c>
      <c r="F966" s="117" t="n">
        <v>96.31</v>
      </c>
      <c r="I966" s="0"/>
      <c r="J966" s="118" t="n">
        <v>4.80999999999992</v>
      </c>
      <c r="K966" s="119" t="n">
        <v>12.0000000001492</v>
      </c>
      <c r="Q966" s="136" t="n">
        <v>105.7</v>
      </c>
      <c r="R966" s="122" t="n">
        <v>45.1</v>
      </c>
      <c r="S966" s="122" t="n">
        <v>46.6</v>
      </c>
      <c r="T966" s="122" t="n">
        <v>56.1</v>
      </c>
      <c r="U966" s="136" t="n">
        <v>46.6</v>
      </c>
      <c r="V966" s="119" t="n">
        <v>108.8</v>
      </c>
      <c r="W966" s="119" t="n">
        <v>50.5787</v>
      </c>
      <c r="AH966" s="123" t="n">
        <v>105.4</v>
      </c>
      <c r="AI966" s="122" t="n">
        <v>44.07</v>
      </c>
      <c r="AJ966" s="122" t="n">
        <v>56.13</v>
      </c>
      <c r="AK966" s="122" t="n">
        <v>44.07</v>
      </c>
      <c r="AL966" s="123" t="n">
        <v>46.58</v>
      </c>
      <c r="AM966" s="123" t="n">
        <v>59.59</v>
      </c>
      <c r="AN966" s="123" t="n">
        <v>46.37</v>
      </c>
      <c r="BO966" s="130" t="n">
        <v>1.324</v>
      </c>
      <c r="BP966" s="117" t="n">
        <v>-50.6666666666667</v>
      </c>
      <c r="BR966" s="131" t="n">
        <v>4.80999999999992</v>
      </c>
      <c r="BS966" s="132" t="n">
        <v>12.0000000001492</v>
      </c>
    </row>
    <row r="967" customFormat="false" ht="15" hidden="false" customHeight="false" outlineLevel="0" collapsed="false">
      <c r="E967" s="117" t="n">
        <v>136.178571428571</v>
      </c>
      <c r="F967" s="117" t="n">
        <v>94.4</v>
      </c>
      <c r="I967" s="0"/>
      <c r="J967" s="118" t="n">
        <v>4.81499999999992</v>
      </c>
      <c r="K967" s="119" t="n">
        <v>12.3076923076874</v>
      </c>
      <c r="Q967" s="136" t="n">
        <v>105.8</v>
      </c>
      <c r="R967" s="122" t="n">
        <v>45.7</v>
      </c>
      <c r="S967" s="122" t="n">
        <v>47.1</v>
      </c>
      <c r="T967" s="122" t="n">
        <v>56.3</v>
      </c>
      <c r="U967" s="136" t="n">
        <v>47.1</v>
      </c>
      <c r="V967" s="119" t="n">
        <v>108.9</v>
      </c>
      <c r="W967" s="119" t="n">
        <v>51.02015</v>
      </c>
      <c r="AH967" s="123" t="n">
        <v>105.5</v>
      </c>
      <c r="AI967" s="122" t="n">
        <v>44.2</v>
      </c>
      <c r="AJ967" s="122" t="n">
        <v>56.35</v>
      </c>
      <c r="AK967" s="122" t="n">
        <v>44.2</v>
      </c>
      <c r="AL967" s="123" t="n">
        <v>46.57</v>
      </c>
      <c r="AM967" s="123" t="n">
        <v>59.62</v>
      </c>
      <c r="AN967" s="123" t="n">
        <v>46.37</v>
      </c>
      <c r="BO967" s="130" t="n">
        <v>1.326</v>
      </c>
      <c r="BP967" s="117" t="n">
        <v>-51.3333333333333</v>
      </c>
      <c r="BR967" s="131" t="n">
        <v>4.81499999999992</v>
      </c>
      <c r="BS967" s="132" t="n">
        <v>12.3076923076874</v>
      </c>
    </row>
    <row r="968" customFormat="false" ht="15" hidden="false" customHeight="false" outlineLevel="0" collapsed="false">
      <c r="E968" s="117" t="n">
        <v>136.257142857143</v>
      </c>
      <c r="F968" s="117" t="n">
        <v>92.975</v>
      </c>
      <c r="I968" s="0"/>
      <c r="J968" s="118" t="n">
        <v>4.81999999999992</v>
      </c>
      <c r="K968" s="119" t="n">
        <v>12.6153846153796</v>
      </c>
      <c r="Q968" s="136" t="n">
        <v>105.9</v>
      </c>
      <c r="R968" s="122" t="n">
        <v>46.3</v>
      </c>
      <c r="S968" s="122" t="n">
        <v>47.5</v>
      </c>
      <c r="T968" s="122" t="n">
        <v>56.6</v>
      </c>
      <c r="U968" s="136" t="n">
        <v>47.5</v>
      </c>
      <c r="V968" s="119" t="n">
        <v>109</v>
      </c>
      <c r="W968" s="119" t="n">
        <v>51.46155</v>
      </c>
      <c r="AH968" s="123" t="n">
        <v>105.6</v>
      </c>
      <c r="AI968" s="122" t="n">
        <v>44.47</v>
      </c>
      <c r="AJ968" s="122" t="n">
        <v>56.79</v>
      </c>
      <c r="AK968" s="122" t="n">
        <v>44.47</v>
      </c>
      <c r="AL968" s="123" t="n">
        <v>46.58</v>
      </c>
      <c r="AM968" s="123" t="n">
        <v>59.68</v>
      </c>
      <c r="AN968" s="123" t="n">
        <v>46.39</v>
      </c>
      <c r="BO968" s="130" t="n">
        <v>1.328</v>
      </c>
      <c r="BP968" s="117" t="n">
        <v>-57.3333333333333</v>
      </c>
      <c r="BR968" s="131" t="n">
        <v>4.81999999999992</v>
      </c>
      <c r="BS968" s="132" t="n">
        <v>12.6153846153796</v>
      </c>
    </row>
    <row r="969" customFormat="false" ht="15" hidden="false" customHeight="false" outlineLevel="0" collapsed="false">
      <c r="E969" s="117" t="n">
        <v>136.335714285714</v>
      </c>
      <c r="F969" s="117" t="n">
        <v>90.6</v>
      </c>
      <c r="I969" s="0"/>
      <c r="J969" s="118" t="n">
        <v>4.82499999999992</v>
      </c>
      <c r="K969" s="119" t="n">
        <v>-30.3999999982542</v>
      </c>
      <c r="Q969" s="136" t="n">
        <v>106</v>
      </c>
      <c r="R969" s="122" t="n">
        <v>47</v>
      </c>
      <c r="S969" s="122" t="n">
        <v>47.9</v>
      </c>
      <c r="T969" s="122" t="n">
        <v>56.8</v>
      </c>
      <c r="U969" s="136" t="n">
        <v>47.9</v>
      </c>
      <c r="V969" s="119" t="n">
        <v>109.1</v>
      </c>
      <c r="W969" s="119" t="n">
        <v>51.90305</v>
      </c>
      <c r="AH969" s="123" t="n">
        <v>105.7</v>
      </c>
      <c r="AI969" s="122" t="n">
        <v>44.83</v>
      </c>
      <c r="AJ969" s="122" t="n">
        <v>57.37</v>
      </c>
      <c r="AK969" s="122" t="n">
        <v>44.83</v>
      </c>
      <c r="AL969" s="123" t="n">
        <v>46.68</v>
      </c>
      <c r="AM969" s="123" t="n">
        <v>59.77</v>
      </c>
      <c r="AN969" s="123" t="n">
        <v>46.43</v>
      </c>
      <c r="BO969" s="130" t="n">
        <v>1.33</v>
      </c>
      <c r="BP969" s="117" t="n">
        <v>-55.3333333333333</v>
      </c>
      <c r="BR969" s="131" t="n">
        <v>4.82499999999992</v>
      </c>
      <c r="BS969" s="132" t="n">
        <v>-30.3999999982542</v>
      </c>
    </row>
    <row r="970" customFormat="false" ht="15" hidden="false" customHeight="false" outlineLevel="0" collapsed="false">
      <c r="E970" s="117" t="n">
        <v>136.414285714286</v>
      </c>
      <c r="F970" s="117" t="n">
        <v>88.69</v>
      </c>
      <c r="I970" s="0"/>
      <c r="J970" s="118" t="n">
        <v>4.82999999999992</v>
      </c>
      <c r="K970" s="119" t="n">
        <v>-45.6000000007759</v>
      </c>
      <c r="Q970" s="136" t="n">
        <v>106.1</v>
      </c>
      <c r="R970" s="122" t="n">
        <v>47.6</v>
      </c>
      <c r="S970" s="122" t="n">
        <v>48.4</v>
      </c>
      <c r="T970" s="122" t="n">
        <v>57.1</v>
      </c>
      <c r="U970" s="136" t="n">
        <v>48.4</v>
      </c>
      <c r="V970" s="119" t="n">
        <v>109.3</v>
      </c>
      <c r="W970" s="119" t="n">
        <v>52.34445</v>
      </c>
      <c r="AH970" s="123" t="n">
        <v>105.8</v>
      </c>
      <c r="AI970" s="122" t="n">
        <v>45.24</v>
      </c>
      <c r="AJ970" s="122" t="n">
        <v>58.02</v>
      </c>
      <c r="AK970" s="122" t="n">
        <v>45.24</v>
      </c>
      <c r="AL970" s="123" t="n">
        <v>46.77</v>
      </c>
      <c r="AM970" s="123" t="n">
        <v>59.89</v>
      </c>
      <c r="AN970" s="123" t="n">
        <v>46.49</v>
      </c>
      <c r="BO970" s="130" t="n">
        <v>1.332</v>
      </c>
      <c r="BP970" s="117" t="n">
        <v>-52.6666666666666</v>
      </c>
      <c r="BR970" s="131" t="n">
        <v>4.82999999999992</v>
      </c>
      <c r="BS970" s="132" t="n">
        <v>-45.6000000007759</v>
      </c>
    </row>
    <row r="971" customFormat="false" ht="15" hidden="false" customHeight="false" outlineLevel="0" collapsed="false">
      <c r="E971" s="117" t="n">
        <v>136.492857142857</v>
      </c>
      <c r="F971" s="117" t="n">
        <v>87.265</v>
      </c>
      <c r="I971" s="0"/>
      <c r="J971" s="118" t="n">
        <v>4.83499999999992</v>
      </c>
      <c r="K971" s="119" t="n">
        <v>-38.3999999999677</v>
      </c>
      <c r="Q971" s="136" t="n">
        <v>106.2</v>
      </c>
      <c r="R971" s="122" t="n">
        <v>48.2</v>
      </c>
      <c r="S971" s="122" t="n">
        <v>48.8</v>
      </c>
      <c r="T971" s="122" t="n">
        <v>57.3</v>
      </c>
      <c r="U971" s="136" t="n">
        <v>48.8</v>
      </c>
      <c r="V971" s="119" t="n">
        <v>109.4</v>
      </c>
      <c r="W971" s="119" t="n">
        <v>52.7859</v>
      </c>
      <c r="AH971" s="123" t="n">
        <v>105.9</v>
      </c>
      <c r="AI971" s="122" t="n">
        <v>45.67</v>
      </c>
      <c r="AJ971" s="122" t="n">
        <v>58.69</v>
      </c>
      <c r="AK971" s="122" t="n">
        <v>45.67</v>
      </c>
      <c r="AL971" s="123" t="n">
        <v>46.86</v>
      </c>
      <c r="AM971" s="123" t="n">
        <v>60.12</v>
      </c>
      <c r="AN971" s="123" t="n">
        <v>46.62</v>
      </c>
      <c r="BO971" s="130" t="n">
        <v>1.334</v>
      </c>
      <c r="BP971" s="117" t="n">
        <v>-64</v>
      </c>
      <c r="BR971" s="131" t="n">
        <v>4.83499999999992</v>
      </c>
      <c r="BS971" s="132" t="n">
        <v>-38.3999999999677</v>
      </c>
    </row>
    <row r="972" customFormat="false" ht="15" hidden="false" customHeight="false" outlineLevel="0" collapsed="false">
      <c r="E972" s="117" t="n">
        <v>136.571428571429</v>
      </c>
      <c r="F972" s="117" t="n">
        <v>83.744</v>
      </c>
      <c r="I972" s="0"/>
      <c r="J972" s="118" t="n">
        <v>4.83999999999992</v>
      </c>
      <c r="K972" s="119" t="n">
        <v>-7.60000000211296</v>
      </c>
      <c r="Q972" s="136" t="n">
        <v>106.3</v>
      </c>
      <c r="R972" s="122" t="n">
        <v>48.9</v>
      </c>
      <c r="S972" s="122" t="n">
        <v>49.2</v>
      </c>
      <c r="T972" s="122" t="n">
        <v>57.6</v>
      </c>
      <c r="U972" s="136" t="n">
        <v>49.2</v>
      </c>
      <c r="V972" s="119" t="n">
        <v>109.5</v>
      </c>
      <c r="W972" s="119" t="n">
        <v>53.2274</v>
      </c>
      <c r="AH972" s="123" t="n">
        <v>106</v>
      </c>
      <c r="AI972" s="122" t="n">
        <v>46.1</v>
      </c>
      <c r="AJ972" s="122" t="n">
        <v>59.37</v>
      </c>
      <c r="AK972" s="122" t="n">
        <v>46.1</v>
      </c>
      <c r="AL972" s="123" t="n">
        <v>46.95</v>
      </c>
      <c r="AM972" s="123" t="n">
        <v>60.34</v>
      </c>
      <c r="AN972" s="123" t="n">
        <v>46.75</v>
      </c>
      <c r="BO972" s="130" t="n">
        <v>1.336</v>
      </c>
      <c r="BP972" s="117" t="n">
        <v>-64</v>
      </c>
      <c r="BR972" s="131" t="n">
        <v>4.83999999999992</v>
      </c>
      <c r="BS972" s="132" t="n">
        <v>-7.60000000211296</v>
      </c>
    </row>
    <row r="973" customFormat="false" ht="15" hidden="false" customHeight="false" outlineLevel="0" collapsed="false">
      <c r="E973" s="117" t="n">
        <v>136.65</v>
      </c>
      <c r="F973" s="117" t="n">
        <v>80.605</v>
      </c>
      <c r="I973" s="0"/>
      <c r="J973" s="118" t="n">
        <v>4.84499999999992</v>
      </c>
      <c r="K973" s="119" t="n">
        <v>-7.99999999993535</v>
      </c>
      <c r="Q973" s="136" t="n">
        <v>106.4</v>
      </c>
      <c r="R973" s="122" t="n">
        <v>48.9</v>
      </c>
      <c r="S973" s="122" t="n">
        <v>49.2</v>
      </c>
      <c r="T973" s="122" t="n">
        <v>57.6</v>
      </c>
      <c r="U973" s="136" t="n">
        <v>49.2</v>
      </c>
      <c r="V973" s="119" t="n">
        <v>109.6</v>
      </c>
      <c r="W973" s="119" t="n">
        <v>53.21275</v>
      </c>
      <c r="AH973" s="123" t="n">
        <v>106.1</v>
      </c>
      <c r="AI973" s="122" t="n">
        <v>46.53</v>
      </c>
      <c r="AJ973" s="122" t="n">
        <v>60.05</v>
      </c>
      <c r="AK973" s="122" t="n">
        <v>46.53</v>
      </c>
      <c r="AL973" s="123" t="n">
        <v>47.04</v>
      </c>
      <c r="AM973" s="123" t="n">
        <v>60.56</v>
      </c>
      <c r="AN973" s="123" t="n">
        <v>46.87</v>
      </c>
      <c r="BO973" s="130" t="n">
        <v>1.338</v>
      </c>
      <c r="BP973" s="117" t="n">
        <v>-58</v>
      </c>
      <c r="BR973" s="131" t="n">
        <v>4.84499999999992</v>
      </c>
      <c r="BS973" s="132" t="n">
        <v>-7.99999999993535</v>
      </c>
    </row>
    <row r="974" customFormat="false" ht="15" hidden="false" customHeight="false" outlineLevel="0" collapsed="false">
      <c r="E974" s="117" t="n">
        <v>136.728571428571</v>
      </c>
      <c r="F974" s="117" t="n">
        <v>77.7475</v>
      </c>
      <c r="I974" s="0"/>
      <c r="J974" s="118" t="n">
        <v>4.84999999999992</v>
      </c>
      <c r="K974" s="119" t="n">
        <v>-4.7999999985775</v>
      </c>
      <c r="Q974" s="136" t="n">
        <v>106.5</v>
      </c>
      <c r="R974" s="122" t="n">
        <v>48.8</v>
      </c>
      <c r="S974" s="122" t="n">
        <v>49.1</v>
      </c>
      <c r="T974" s="122" t="n">
        <v>57.5</v>
      </c>
      <c r="U974" s="136" t="n">
        <v>49.1</v>
      </c>
      <c r="V974" s="119" t="n">
        <v>109.7</v>
      </c>
      <c r="W974" s="119" t="n">
        <v>53.11125</v>
      </c>
      <c r="AH974" s="123" t="n">
        <v>106.2</v>
      </c>
      <c r="AI974" s="122" t="n">
        <v>46.95</v>
      </c>
      <c r="AJ974" s="122" t="n">
        <v>60.73</v>
      </c>
      <c r="AK974" s="122" t="n">
        <v>46.95</v>
      </c>
      <c r="AL974" s="123" t="n">
        <v>47.13</v>
      </c>
      <c r="AM974" s="123" t="n">
        <v>60.77</v>
      </c>
      <c r="AN974" s="123" t="n">
        <v>46.99</v>
      </c>
      <c r="BO974" s="130" t="n">
        <v>1.34</v>
      </c>
      <c r="BP974" s="117" t="n">
        <v>-64</v>
      </c>
      <c r="BR974" s="131" t="n">
        <v>4.84999999999992</v>
      </c>
      <c r="BS974" s="132" t="n">
        <v>-4.7999999985775</v>
      </c>
    </row>
    <row r="975" customFormat="false" ht="15" hidden="false" customHeight="false" outlineLevel="0" collapsed="false">
      <c r="E975" s="117" t="n">
        <v>136.807142857143</v>
      </c>
      <c r="F975" s="117" t="n">
        <v>74.61</v>
      </c>
      <c r="I975" s="0"/>
      <c r="J975" s="118" t="n">
        <v>4.85499999999992</v>
      </c>
      <c r="K975" s="119" t="n">
        <v>-1.5999999995449</v>
      </c>
      <c r="Q975" s="136" t="n">
        <v>106.6</v>
      </c>
      <c r="R975" s="122" t="n">
        <v>48.7</v>
      </c>
      <c r="S975" s="122" t="n">
        <v>49</v>
      </c>
      <c r="T975" s="122" t="n">
        <v>57.4</v>
      </c>
      <c r="U975" s="136" t="n">
        <v>49</v>
      </c>
      <c r="V975" s="119" t="n">
        <v>109.9</v>
      </c>
      <c r="W975" s="119" t="n">
        <v>53.04055</v>
      </c>
      <c r="AH975" s="123" t="n">
        <v>106.3</v>
      </c>
      <c r="AI975" s="122" t="n">
        <v>47.38</v>
      </c>
      <c r="AJ975" s="122" t="n">
        <v>61.4</v>
      </c>
      <c r="AK975" s="122" t="n">
        <v>47.38</v>
      </c>
      <c r="AL975" s="123" t="n">
        <v>47.22</v>
      </c>
      <c r="AM975" s="123" t="n">
        <v>60.98</v>
      </c>
      <c r="AN975" s="123" t="n">
        <v>47.11</v>
      </c>
      <c r="BO975" s="130" t="n">
        <v>1.342</v>
      </c>
      <c r="BP975" s="117" t="n">
        <v>-56</v>
      </c>
      <c r="BR975" s="131" t="n">
        <v>4.85499999999992</v>
      </c>
      <c r="BS975" s="132" t="n">
        <v>-1.5999999995449</v>
      </c>
    </row>
    <row r="976" customFormat="false" ht="15" hidden="false" customHeight="false" outlineLevel="0" collapsed="false">
      <c r="E976" s="117" t="n">
        <v>136.885714285714</v>
      </c>
      <c r="F976" s="117" t="n">
        <v>70.9267</v>
      </c>
      <c r="I976" s="0"/>
      <c r="J976" s="118" t="n">
        <v>4.85999999999992</v>
      </c>
      <c r="K976" s="119" t="n">
        <v>-11.199999999935</v>
      </c>
      <c r="Q976" s="136" t="n">
        <v>106.7</v>
      </c>
      <c r="R976" s="122" t="n">
        <v>48.6</v>
      </c>
      <c r="S976" s="122" t="n">
        <v>48.9</v>
      </c>
      <c r="T976" s="122" t="n">
        <v>57.3</v>
      </c>
      <c r="U976" s="136" t="n">
        <v>48.9</v>
      </c>
      <c r="V976" s="119" t="n">
        <v>110</v>
      </c>
      <c r="W976" s="119" t="n">
        <v>52.96985</v>
      </c>
      <c r="AH976" s="123" t="n">
        <v>106.4</v>
      </c>
      <c r="AI976" s="122" t="n">
        <v>47.8</v>
      </c>
      <c r="AJ976" s="122" t="n">
        <v>62.07</v>
      </c>
      <c r="AK976" s="122" t="n">
        <v>47.8</v>
      </c>
      <c r="AL976" s="123" t="n">
        <v>47.32</v>
      </c>
      <c r="AM976" s="123" t="n">
        <v>61.19</v>
      </c>
      <c r="AN976" s="123" t="n">
        <v>47.23</v>
      </c>
      <c r="BO976" s="130" t="n">
        <v>1.344</v>
      </c>
      <c r="BP976" s="117" t="n">
        <v>-43.3333333333333</v>
      </c>
      <c r="BR976" s="131" t="n">
        <v>4.85999999999992</v>
      </c>
      <c r="BS976" s="132" t="n">
        <v>-11.199999999935</v>
      </c>
    </row>
    <row r="977" customFormat="false" ht="15" hidden="false" customHeight="false" outlineLevel="0" collapsed="false">
      <c r="E977" s="117" t="n">
        <v>136.964285714286</v>
      </c>
      <c r="F977" s="117" t="n">
        <v>67.28</v>
      </c>
      <c r="I977" s="0"/>
      <c r="J977" s="118" t="n">
        <v>4.86499999999992</v>
      </c>
      <c r="K977" s="119" t="n">
        <v>-23.6000000000325</v>
      </c>
      <c r="Q977" s="136" t="n">
        <v>106.8</v>
      </c>
      <c r="R977" s="122" t="n">
        <v>48.5</v>
      </c>
      <c r="S977" s="122" t="n">
        <v>48.9</v>
      </c>
      <c r="T977" s="122" t="n">
        <v>57.3</v>
      </c>
      <c r="U977" s="136" t="n">
        <v>48.9</v>
      </c>
      <c r="V977" s="119" t="n">
        <v>110.1</v>
      </c>
      <c r="W977" s="119" t="n">
        <v>52.8991</v>
      </c>
      <c r="AH977" s="123" t="n">
        <v>106.5</v>
      </c>
      <c r="AI977" s="122" t="n">
        <v>48.2</v>
      </c>
      <c r="AJ977" s="122" t="n">
        <v>62.7</v>
      </c>
      <c r="AK977" s="122" t="n">
        <v>48.2</v>
      </c>
      <c r="AL977" s="123" t="n">
        <v>47.41</v>
      </c>
      <c r="AM977" s="123" t="n">
        <v>61.41</v>
      </c>
      <c r="AN977" s="123" t="n">
        <v>47.35</v>
      </c>
      <c r="BO977" s="130" t="n">
        <v>1.346</v>
      </c>
      <c r="BP977" s="117" t="n">
        <v>-42</v>
      </c>
      <c r="BR977" s="131" t="n">
        <v>4.86499999999992</v>
      </c>
      <c r="BS977" s="132" t="n">
        <v>-23.6000000000325</v>
      </c>
    </row>
    <row r="978" customFormat="false" ht="15" hidden="false" customHeight="false" outlineLevel="0" collapsed="false">
      <c r="E978" s="117" t="n">
        <v>137.042857142857</v>
      </c>
      <c r="F978" s="117" t="n">
        <v>62.0467</v>
      </c>
      <c r="I978" s="0"/>
      <c r="J978" s="118" t="n">
        <v>4.86999999999992</v>
      </c>
      <c r="K978" s="119" t="n">
        <v>-42.7999999997712</v>
      </c>
      <c r="Q978" s="136" t="n">
        <v>106.9</v>
      </c>
      <c r="R978" s="122" t="n">
        <v>48.4</v>
      </c>
      <c r="S978" s="122" t="n">
        <v>48.8</v>
      </c>
      <c r="T978" s="122" t="n">
        <v>57.2</v>
      </c>
      <c r="U978" s="136" t="n">
        <v>48.8</v>
      </c>
      <c r="V978" s="119" t="n">
        <v>110.2</v>
      </c>
      <c r="W978" s="119" t="n">
        <v>52.8284</v>
      </c>
      <c r="AH978" s="123" t="n">
        <v>106.6</v>
      </c>
      <c r="AI978" s="122" t="n">
        <v>48.55</v>
      </c>
      <c r="AJ978" s="122" t="n">
        <v>63.25</v>
      </c>
      <c r="AK978" s="122" t="n">
        <v>48.55</v>
      </c>
      <c r="AL978" s="123" t="n">
        <v>47.52</v>
      </c>
      <c r="AM978" s="123" t="n">
        <v>61.63</v>
      </c>
      <c r="AN978" s="123" t="n">
        <v>47.48</v>
      </c>
      <c r="BO978" s="130" t="n">
        <v>1.348</v>
      </c>
      <c r="BP978" s="117" t="n">
        <v>-29.3333333333333</v>
      </c>
      <c r="BR978" s="131" t="n">
        <v>4.86999999999992</v>
      </c>
      <c r="BS978" s="132" t="n">
        <v>-42.7999999997712</v>
      </c>
    </row>
    <row r="979" customFormat="false" ht="15" hidden="false" customHeight="false" outlineLevel="0" collapsed="false">
      <c r="E979" s="117" t="n">
        <v>137.121428571429</v>
      </c>
      <c r="F979" s="117" t="n">
        <v>56.3367</v>
      </c>
      <c r="I979" s="0"/>
      <c r="J979" s="118" t="n">
        <v>4.87499999999992</v>
      </c>
      <c r="K979" s="119" t="n">
        <v>-48.3999999997058</v>
      </c>
      <c r="Q979" s="136" t="n">
        <v>107</v>
      </c>
      <c r="R979" s="122" t="n">
        <v>48.4</v>
      </c>
      <c r="S979" s="122" t="n">
        <v>48.7</v>
      </c>
      <c r="T979" s="122" t="n">
        <v>57.1</v>
      </c>
      <c r="U979" s="136" t="n">
        <v>48.7</v>
      </c>
      <c r="V979" s="119" t="n">
        <v>110.4</v>
      </c>
      <c r="W979" s="119" t="n">
        <v>52.7577</v>
      </c>
      <c r="AH979" s="123" t="n">
        <v>106.7</v>
      </c>
      <c r="AI979" s="122" t="n">
        <v>48.81</v>
      </c>
      <c r="AJ979" s="122" t="n">
        <v>63.67</v>
      </c>
      <c r="AK979" s="122" t="n">
        <v>48.81</v>
      </c>
      <c r="AL979" s="123" t="n">
        <v>47.62</v>
      </c>
      <c r="AM979" s="123" t="n">
        <v>61.86</v>
      </c>
      <c r="AN979" s="123" t="n">
        <v>47.61</v>
      </c>
      <c r="BO979" s="130" t="n">
        <v>1.35</v>
      </c>
      <c r="BP979" s="117" t="n">
        <v>-24</v>
      </c>
      <c r="BR979" s="131" t="n">
        <v>4.87499999999992</v>
      </c>
      <c r="BS979" s="132" t="n">
        <v>-48.3999999997058</v>
      </c>
    </row>
    <row r="980" customFormat="false" ht="15" hidden="false" customHeight="false" outlineLevel="0" collapsed="false">
      <c r="E980" s="117" t="n">
        <v>137.2</v>
      </c>
      <c r="F980" s="117" t="n">
        <v>48.72</v>
      </c>
      <c r="I980" s="0"/>
      <c r="J980" s="118" t="n">
        <v>4.87999999999992</v>
      </c>
      <c r="K980" s="119" t="n">
        <v>-40.4000000002942</v>
      </c>
      <c r="Q980" s="136" t="n">
        <v>107.1</v>
      </c>
      <c r="R980" s="122" t="n">
        <v>48.3</v>
      </c>
      <c r="S980" s="122" t="n">
        <v>48.6</v>
      </c>
      <c r="T980" s="122" t="n">
        <v>57.1</v>
      </c>
      <c r="U980" s="136" t="n">
        <v>48.6</v>
      </c>
      <c r="V980" s="119" t="n">
        <v>110.5</v>
      </c>
      <c r="W980" s="119" t="n">
        <v>52.68695</v>
      </c>
      <c r="AH980" s="123" t="n">
        <v>106.8</v>
      </c>
      <c r="AI980" s="122" t="n">
        <v>48.97</v>
      </c>
      <c r="AJ980" s="122" t="n">
        <v>63.94</v>
      </c>
      <c r="AK980" s="122" t="n">
        <v>48.97</v>
      </c>
      <c r="AL980" s="123" t="n">
        <v>47.73</v>
      </c>
      <c r="AM980" s="123" t="n">
        <v>62.09</v>
      </c>
      <c r="AN980" s="123" t="n">
        <v>47.74</v>
      </c>
      <c r="BO980" s="130" t="n">
        <v>1.352</v>
      </c>
      <c r="BP980" s="117" t="n">
        <v>-17.3333333333333</v>
      </c>
      <c r="BR980" s="131" t="n">
        <v>4.87999999999992</v>
      </c>
      <c r="BS980" s="132" t="n">
        <v>-40.4000000002942</v>
      </c>
    </row>
    <row r="981" customFormat="false" ht="15" hidden="false" customHeight="false" outlineLevel="0" collapsed="false">
      <c r="E981" s="117" t="n">
        <v>137.278571428571</v>
      </c>
      <c r="F981" s="117" t="n">
        <v>37.3</v>
      </c>
      <c r="I981" s="0"/>
      <c r="J981" s="118" t="n">
        <v>4.88499999999992</v>
      </c>
      <c r="K981" s="119" t="n">
        <v>-41.5999999992483</v>
      </c>
      <c r="Q981" s="136" t="n">
        <v>107.2</v>
      </c>
      <c r="R981" s="122" t="n">
        <v>48.2</v>
      </c>
      <c r="S981" s="122" t="n">
        <v>48.5</v>
      </c>
      <c r="T981" s="122" t="n">
        <v>57</v>
      </c>
      <c r="U981" s="136" t="n">
        <v>48.5</v>
      </c>
      <c r="V981" s="119" t="n">
        <v>110.6</v>
      </c>
      <c r="W981" s="119" t="n">
        <v>52.61625</v>
      </c>
      <c r="AH981" s="123" t="n">
        <v>106.9</v>
      </c>
      <c r="AI981" s="122" t="n">
        <v>49.03</v>
      </c>
      <c r="AJ981" s="122" t="n">
        <v>64.06</v>
      </c>
      <c r="AK981" s="122" t="n">
        <v>49.03</v>
      </c>
      <c r="AL981" s="123" t="n">
        <v>47.84</v>
      </c>
      <c r="AM981" s="123" t="n">
        <v>62.32</v>
      </c>
      <c r="AN981" s="123" t="n">
        <v>47.87</v>
      </c>
      <c r="BO981" s="130" t="n">
        <v>1.354</v>
      </c>
      <c r="BP981" s="117" t="n">
        <v>-12</v>
      </c>
      <c r="BR981" s="131" t="n">
        <v>4.88499999999992</v>
      </c>
      <c r="BS981" s="132" t="n">
        <v>-41.5999999992483</v>
      </c>
    </row>
    <row r="982" customFormat="false" ht="15" hidden="false" customHeight="false" outlineLevel="0" collapsed="false">
      <c r="E982" s="117" t="n">
        <v>137.357142857143</v>
      </c>
      <c r="F982" s="117" t="n">
        <v>16.3633</v>
      </c>
      <c r="I982" s="0"/>
      <c r="J982" s="118" t="n">
        <v>4.88999999999992</v>
      </c>
      <c r="K982" s="119" t="n">
        <v>-11.2000000002179</v>
      </c>
      <c r="Q982" s="136" t="n">
        <v>107.3</v>
      </c>
      <c r="R982" s="122" t="n">
        <v>48.1</v>
      </c>
      <c r="S982" s="122" t="n">
        <v>48.5</v>
      </c>
      <c r="T982" s="122" t="n">
        <v>57</v>
      </c>
      <c r="U982" s="136" t="n">
        <v>48.5</v>
      </c>
      <c r="V982" s="119" t="n">
        <v>110.7</v>
      </c>
      <c r="W982" s="119" t="n">
        <v>52.54555</v>
      </c>
      <c r="AH982" s="123" t="n">
        <v>107</v>
      </c>
      <c r="AI982" s="122" t="n">
        <v>49.01</v>
      </c>
      <c r="AJ982" s="122" t="n">
        <v>64.08</v>
      </c>
      <c r="AK982" s="122" t="n">
        <v>49.01</v>
      </c>
      <c r="AL982" s="123" t="n">
        <v>47.95</v>
      </c>
      <c r="AM982" s="123" t="n">
        <v>62.56</v>
      </c>
      <c r="AN982" s="123" t="n">
        <v>48.01</v>
      </c>
      <c r="BO982" s="130" t="n">
        <v>1.356</v>
      </c>
      <c r="BP982" s="117" t="n">
        <v>-18</v>
      </c>
      <c r="BR982" s="131" t="n">
        <v>4.88999999999992</v>
      </c>
      <c r="BS982" s="132" t="n">
        <v>-11.2000000002179</v>
      </c>
    </row>
    <row r="983" customFormat="false" ht="15" hidden="false" customHeight="false" outlineLevel="0" collapsed="false">
      <c r="E983" s="117" t="n">
        <v>137.435714285714</v>
      </c>
      <c r="F983" s="117" t="n">
        <v>0.185</v>
      </c>
      <c r="I983" s="0"/>
      <c r="J983" s="118" t="n">
        <v>4.89499999999992</v>
      </c>
      <c r="K983" s="119" t="n">
        <v>3.99999999967314</v>
      </c>
      <c r="Q983" s="136" t="n">
        <v>107.4</v>
      </c>
      <c r="R983" s="122" t="n">
        <v>48.1</v>
      </c>
      <c r="S983" s="122" t="n">
        <v>48.4</v>
      </c>
      <c r="T983" s="122" t="n">
        <v>56.9</v>
      </c>
      <c r="U983" s="136" t="n">
        <v>48.4</v>
      </c>
      <c r="V983" s="119" t="n">
        <v>110.8</v>
      </c>
      <c r="W983" s="119" t="n">
        <v>52.47485</v>
      </c>
      <c r="AH983" s="123" t="n">
        <v>107.1</v>
      </c>
      <c r="AI983" s="122" t="n">
        <v>48.96</v>
      </c>
      <c r="AJ983" s="122" t="n">
        <v>64.03</v>
      </c>
      <c r="AK983" s="122" t="n">
        <v>48.96</v>
      </c>
      <c r="AL983" s="123" t="n">
        <v>48.06</v>
      </c>
      <c r="AM983" s="123" t="n">
        <v>62.8</v>
      </c>
      <c r="AN983" s="123" t="n">
        <v>48.15</v>
      </c>
      <c r="BO983" s="130" t="n">
        <v>1.358</v>
      </c>
      <c r="BP983" s="117" t="n">
        <v>-21.3333333333333</v>
      </c>
      <c r="BR983" s="131" t="n">
        <v>4.89499999999992</v>
      </c>
      <c r="BS983" s="132" t="n">
        <v>3.99999999967314</v>
      </c>
    </row>
    <row r="984" customFormat="false" ht="15" hidden="false" customHeight="false" outlineLevel="0" collapsed="false">
      <c r="E984" s="117" t="n">
        <v>137.514285714286</v>
      </c>
      <c r="F984" s="117" t="n">
        <v>-8.8545</v>
      </c>
      <c r="I984" s="0"/>
      <c r="J984" s="118" t="n">
        <v>4.89999999999992</v>
      </c>
      <c r="K984" s="119" t="n">
        <v>-3.99999999982381</v>
      </c>
      <c r="Q984" s="136" t="n">
        <v>107.5</v>
      </c>
      <c r="R984" s="122" t="n">
        <v>48</v>
      </c>
      <c r="S984" s="122" t="n">
        <v>48.3</v>
      </c>
      <c r="T984" s="122" t="n">
        <v>56.8</v>
      </c>
      <c r="U984" s="136" t="n">
        <v>48.3</v>
      </c>
      <c r="V984" s="119" t="n">
        <v>111</v>
      </c>
      <c r="W984" s="119" t="n">
        <v>52.4041</v>
      </c>
      <c r="AH984" s="123" t="n">
        <v>107.2</v>
      </c>
      <c r="AI984" s="122" t="n">
        <v>48.89</v>
      </c>
      <c r="AJ984" s="122" t="n">
        <v>63.95</v>
      </c>
      <c r="AK984" s="122" t="n">
        <v>48.89</v>
      </c>
      <c r="AL984" s="123" t="n">
        <v>48.18</v>
      </c>
      <c r="AM984" s="123" t="n">
        <v>63.04</v>
      </c>
      <c r="AN984" s="123" t="n">
        <v>48.29</v>
      </c>
      <c r="BO984" s="130" t="n">
        <v>1.36</v>
      </c>
      <c r="BP984" s="117" t="n">
        <v>-26.6666666666667</v>
      </c>
      <c r="BR984" s="131" t="n">
        <v>4.89999999999992</v>
      </c>
      <c r="BS984" s="132" t="n">
        <v>-3.99999999982381</v>
      </c>
    </row>
    <row r="985" customFormat="false" ht="15" hidden="false" customHeight="false" outlineLevel="0" collapsed="false">
      <c r="E985" s="117" t="n">
        <v>137.592857142857</v>
      </c>
      <c r="F985" s="117" t="n">
        <v>-10.28</v>
      </c>
      <c r="I985" s="0"/>
      <c r="J985" s="118" t="n">
        <v>4.90499999999992</v>
      </c>
      <c r="K985" s="119" t="n">
        <v>-10.1333333335528</v>
      </c>
      <c r="Q985" s="136" t="n">
        <v>107.6</v>
      </c>
      <c r="R985" s="122" t="n">
        <v>47.9</v>
      </c>
      <c r="S985" s="122" t="n">
        <v>48.2</v>
      </c>
      <c r="T985" s="122" t="n">
        <v>56.8</v>
      </c>
      <c r="U985" s="136" t="n">
        <v>48.2</v>
      </c>
      <c r="V985" s="119" t="n">
        <v>111.1</v>
      </c>
      <c r="W985" s="119" t="n">
        <v>52.3334</v>
      </c>
      <c r="AH985" s="123" t="n">
        <v>107.3</v>
      </c>
      <c r="AI985" s="122" t="n">
        <v>48.81</v>
      </c>
      <c r="AJ985" s="122" t="n">
        <v>63.86</v>
      </c>
      <c r="AK985" s="122" t="n">
        <v>48.81</v>
      </c>
      <c r="AL985" s="123" t="n">
        <v>48.3</v>
      </c>
      <c r="AM985" s="123" t="n">
        <v>63.28</v>
      </c>
      <c r="AN985" s="123" t="n">
        <v>48.43</v>
      </c>
      <c r="BO985" s="130" t="n">
        <v>1.362</v>
      </c>
      <c r="BP985" s="117" t="n">
        <v>-38</v>
      </c>
      <c r="BR985" s="131" t="n">
        <v>4.90499999999992</v>
      </c>
      <c r="BS985" s="132" t="n">
        <v>-10.1333333335528</v>
      </c>
    </row>
    <row r="986" customFormat="false" ht="15" hidden="false" customHeight="false" outlineLevel="0" collapsed="false">
      <c r="E986" s="117" t="n">
        <v>137.671428571429</v>
      </c>
      <c r="F986" s="117" t="n">
        <v>-10.28</v>
      </c>
      <c r="I986" s="0"/>
      <c r="J986" s="118" t="n">
        <v>4.90999999999992</v>
      </c>
      <c r="K986" s="119" t="n">
        <v>-12.8000000001315</v>
      </c>
      <c r="Q986" s="136" t="n">
        <v>107.7</v>
      </c>
      <c r="R986" s="122" t="n">
        <v>47.8</v>
      </c>
      <c r="S986" s="122" t="n">
        <v>48.2</v>
      </c>
      <c r="T986" s="122" t="n">
        <v>56.7</v>
      </c>
      <c r="U986" s="136" t="n">
        <v>48.2</v>
      </c>
      <c r="V986" s="119" t="n">
        <v>111.2</v>
      </c>
      <c r="W986" s="119" t="n">
        <v>52.2627</v>
      </c>
      <c r="AH986" s="123" t="n">
        <v>107.4</v>
      </c>
      <c r="AI986" s="122" t="n">
        <v>48.73</v>
      </c>
      <c r="AJ986" s="122" t="n">
        <v>63.77</v>
      </c>
      <c r="AK986" s="122" t="n">
        <v>48.73</v>
      </c>
      <c r="AL986" s="123" t="n">
        <v>48.42</v>
      </c>
      <c r="AM986" s="123" t="n">
        <v>63.52</v>
      </c>
      <c r="AN986" s="123" t="n">
        <v>48.57</v>
      </c>
      <c r="BO986" s="130" t="n">
        <v>1.364</v>
      </c>
      <c r="BP986" s="117" t="n">
        <v>-50</v>
      </c>
      <c r="BR986" s="131" t="n">
        <v>4.90999999999992</v>
      </c>
      <c r="BS986" s="132" t="n">
        <v>-12.8000000001315</v>
      </c>
    </row>
    <row r="987" customFormat="false" ht="15" hidden="false" customHeight="false" outlineLevel="0" collapsed="false">
      <c r="E987" s="117" t="n">
        <v>137.75</v>
      </c>
      <c r="F987" s="117" t="n">
        <v>-10.28</v>
      </c>
      <c r="I987" s="0"/>
      <c r="J987" s="118" t="n">
        <v>4.91499999999992</v>
      </c>
      <c r="K987" s="119" t="n">
        <v>-5.59999999980175</v>
      </c>
      <c r="Q987" s="136" t="n">
        <v>107.8</v>
      </c>
      <c r="R987" s="122" t="n">
        <v>47.7</v>
      </c>
      <c r="S987" s="122" t="n">
        <v>48.1</v>
      </c>
      <c r="T987" s="122" t="n">
        <v>56.6</v>
      </c>
      <c r="U987" s="136" t="n">
        <v>48.1</v>
      </c>
      <c r="V987" s="119" t="n">
        <v>111.3</v>
      </c>
      <c r="W987" s="119" t="n">
        <v>52.192</v>
      </c>
      <c r="AH987" s="123" t="n">
        <v>107.5</v>
      </c>
      <c r="AI987" s="122" t="n">
        <v>48.65</v>
      </c>
      <c r="AJ987" s="122" t="n">
        <v>63.68</v>
      </c>
      <c r="AK987" s="122" t="n">
        <v>48.65</v>
      </c>
      <c r="AL987" s="123" t="n">
        <v>48.54</v>
      </c>
      <c r="AM987" s="123" t="n">
        <v>63.77</v>
      </c>
      <c r="AN987" s="123" t="n">
        <v>48.71</v>
      </c>
      <c r="BO987" s="130" t="n">
        <v>1.366</v>
      </c>
      <c r="BP987" s="117" t="n">
        <v>-50.6666666666667</v>
      </c>
      <c r="BR987" s="131" t="n">
        <v>4.91499999999992</v>
      </c>
      <c r="BS987" s="132" t="n">
        <v>-5.59999999980175</v>
      </c>
    </row>
    <row r="988" customFormat="false" ht="15" hidden="false" customHeight="false" outlineLevel="0" collapsed="false">
      <c r="E988" s="117" t="n">
        <v>137.828571428571</v>
      </c>
      <c r="F988" s="117" t="n">
        <v>21.696</v>
      </c>
      <c r="I988" s="0"/>
      <c r="J988" s="118" t="n">
        <v>4.91999999999992</v>
      </c>
      <c r="K988" s="119" t="n">
        <v>-3.20000000013216</v>
      </c>
      <c r="Q988" s="136" t="n">
        <v>107.9</v>
      </c>
      <c r="R988" s="122" t="n">
        <v>47.7</v>
      </c>
      <c r="S988" s="122" t="n">
        <v>48</v>
      </c>
      <c r="T988" s="122" t="n">
        <v>56.6</v>
      </c>
      <c r="U988" s="136" t="n">
        <v>48</v>
      </c>
      <c r="V988" s="119" t="n">
        <v>111.5</v>
      </c>
      <c r="W988" s="119" t="n">
        <v>52.12125</v>
      </c>
      <c r="AH988" s="123" t="n">
        <v>107.6</v>
      </c>
      <c r="AI988" s="122" t="n">
        <v>48.57</v>
      </c>
      <c r="AJ988" s="122" t="n">
        <v>63.59</v>
      </c>
      <c r="AK988" s="122" t="n">
        <v>48.57</v>
      </c>
      <c r="AL988" s="123" t="n">
        <v>48.67</v>
      </c>
      <c r="AM988" s="123" t="n">
        <v>64.01</v>
      </c>
      <c r="AN988" s="123" t="n">
        <v>48.85</v>
      </c>
      <c r="BO988" s="130" t="n">
        <v>1.368</v>
      </c>
      <c r="BP988" s="117" t="n">
        <v>-64.6666666666667</v>
      </c>
      <c r="BR988" s="131" t="n">
        <v>4.91999999999992</v>
      </c>
      <c r="BS988" s="132" t="n">
        <v>-3.20000000013216</v>
      </c>
    </row>
    <row r="989" customFormat="false" ht="15" hidden="false" customHeight="false" outlineLevel="0" collapsed="false">
      <c r="E989" s="117" t="n">
        <v>137.907142857143</v>
      </c>
      <c r="F989" s="117" t="n">
        <v>55.7</v>
      </c>
      <c r="I989" s="0"/>
      <c r="J989" s="118" t="n">
        <v>4.92499999999992</v>
      </c>
      <c r="K989" s="119" t="n">
        <v>-18.3999999997137</v>
      </c>
      <c r="Q989" s="136" t="n">
        <v>108</v>
      </c>
      <c r="R989" s="122" t="n">
        <v>47.6</v>
      </c>
      <c r="S989" s="122" t="n">
        <v>47.9</v>
      </c>
      <c r="T989" s="122" t="n">
        <v>56.5</v>
      </c>
      <c r="U989" s="136" t="n">
        <v>47.9</v>
      </c>
      <c r="V989" s="119" t="n">
        <v>111.6</v>
      </c>
      <c r="W989" s="119" t="n">
        <v>52.05055</v>
      </c>
      <c r="AH989" s="123" t="n">
        <v>107.7</v>
      </c>
      <c r="AI989" s="122" t="n">
        <v>48.49</v>
      </c>
      <c r="AJ989" s="122" t="n">
        <v>63.5</v>
      </c>
      <c r="AK989" s="122" t="n">
        <v>48.49</v>
      </c>
      <c r="AL989" s="123" t="n">
        <v>48.79</v>
      </c>
      <c r="AM989" s="123" t="n">
        <v>64.25</v>
      </c>
      <c r="AN989" s="123" t="n">
        <v>48.99</v>
      </c>
      <c r="BO989" s="130" t="n">
        <v>1.37</v>
      </c>
      <c r="BP989" s="117" t="n">
        <v>-54</v>
      </c>
      <c r="BR989" s="131" t="n">
        <v>4.92499999999992</v>
      </c>
      <c r="BS989" s="132" t="n">
        <v>-18.3999999997137</v>
      </c>
    </row>
    <row r="990" customFormat="false" ht="15" hidden="false" customHeight="false" outlineLevel="0" collapsed="false">
      <c r="E990" s="117" t="n">
        <v>137.985714285714</v>
      </c>
      <c r="F990" s="117" t="n">
        <v>86.155</v>
      </c>
      <c r="I990" s="0"/>
      <c r="J990" s="118" t="n">
        <v>4.92999999999992</v>
      </c>
      <c r="K990" s="119" t="n">
        <v>-21.5999999987775</v>
      </c>
      <c r="AH990" s="123" t="n">
        <v>107.8</v>
      </c>
      <c r="AI990" s="122" t="n">
        <v>48.41</v>
      </c>
      <c r="AJ990" s="122" t="n">
        <v>63.4</v>
      </c>
      <c r="AK990" s="122" t="n">
        <v>48.41</v>
      </c>
      <c r="AL990" s="123" t="n">
        <v>48.91</v>
      </c>
      <c r="AM990" s="123" t="n">
        <v>64.5</v>
      </c>
      <c r="AN990" s="123" t="n">
        <v>49.13</v>
      </c>
      <c r="BO990" s="130" t="n">
        <v>1.372</v>
      </c>
      <c r="BP990" s="117" t="n">
        <v>-68.6666666666667</v>
      </c>
      <c r="BR990" s="131" t="n">
        <v>4.92999999999992</v>
      </c>
      <c r="BS990" s="132" t="n">
        <v>-21.5999999987775</v>
      </c>
    </row>
    <row r="991" customFormat="false" ht="15" hidden="false" customHeight="false" outlineLevel="0" collapsed="false">
      <c r="E991" s="117" t="n">
        <v>138.064285714286</v>
      </c>
      <c r="F991" s="117" t="n">
        <v>91.8667</v>
      </c>
      <c r="I991" s="0"/>
      <c r="J991" s="118" t="n">
        <v>4.93499999999992</v>
      </c>
      <c r="K991" s="119" t="n">
        <v>-20</v>
      </c>
      <c r="AH991" s="123" t="n">
        <v>107.9</v>
      </c>
      <c r="AI991" s="122" t="n">
        <v>48.33</v>
      </c>
      <c r="AJ991" s="122" t="n">
        <v>63.31</v>
      </c>
      <c r="AK991" s="122" t="n">
        <v>48.33</v>
      </c>
      <c r="AL991" s="123" t="n">
        <v>49.04</v>
      </c>
      <c r="AM991" s="123" t="n">
        <v>64.74</v>
      </c>
      <c r="AN991" s="123" t="n">
        <v>49.27</v>
      </c>
      <c r="BO991" s="130" t="n">
        <v>1.374</v>
      </c>
      <c r="BP991" s="117" t="n">
        <v>-65.3333333333333</v>
      </c>
      <c r="BR991" s="131" t="n">
        <v>4.93499999999992</v>
      </c>
      <c r="BS991" s="132" t="n">
        <v>-20</v>
      </c>
    </row>
    <row r="992" customFormat="false" ht="15" hidden="false" customHeight="false" outlineLevel="0" collapsed="false">
      <c r="E992" s="117" t="n">
        <v>138.142857142857</v>
      </c>
      <c r="F992" s="117" t="n">
        <v>95.355</v>
      </c>
      <c r="I992" s="0"/>
      <c r="J992" s="118" t="n">
        <v>4.93999999999992</v>
      </c>
      <c r="K992" s="119" t="n">
        <v>-10.4000000002004</v>
      </c>
      <c r="AH992" s="123" t="n">
        <v>108</v>
      </c>
      <c r="AI992" s="122" t="n">
        <v>48.25</v>
      </c>
      <c r="AJ992" s="122" t="n">
        <v>63.2</v>
      </c>
      <c r="AK992" s="122" t="n">
        <v>48.25</v>
      </c>
      <c r="AL992" s="123" t="n">
        <v>49.17</v>
      </c>
      <c r="AM992" s="123" t="n">
        <v>64.98</v>
      </c>
      <c r="AN992" s="123" t="n">
        <v>49.41</v>
      </c>
      <c r="BO992" s="130" t="n">
        <v>1.376</v>
      </c>
      <c r="BP992" s="117" t="n">
        <v>-56.6666666666667</v>
      </c>
      <c r="BR992" s="131" t="n">
        <v>4.93999999999992</v>
      </c>
      <c r="BS992" s="132" t="n">
        <v>-10.4000000002004</v>
      </c>
    </row>
    <row r="993" customFormat="false" ht="15" hidden="false" customHeight="false" outlineLevel="0" collapsed="false">
      <c r="E993" s="117" t="n">
        <v>138.221428571429</v>
      </c>
      <c r="F993" s="117" t="n">
        <v>98.588</v>
      </c>
      <c r="I993" s="0"/>
      <c r="J993" s="118" t="n">
        <v>4.94499999999992</v>
      </c>
      <c r="K993" s="119" t="n">
        <v>-4.3999999999502</v>
      </c>
      <c r="BO993" s="130" t="n">
        <v>1.378</v>
      </c>
      <c r="BP993" s="117" t="n">
        <v>-64.6666666666667</v>
      </c>
      <c r="BR993" s="131" t="n">
        <v>4.94499999999992</v>
      </c>
      <c r="BS993" s="132" t="n">
        <v>-4.3999999999502</v>
      </c>
    </row>
    <row r="994" customFormat="false" ht="15" hidden="false" customHeight="false" outlineLevel="0" collapsed="false">
      <c r="E994" s="117" t="n">
        <v>138.3</v>
      </c>
      <c r="F994" s="117" t="n">
        <v>100.733</v>
      </c>
      <c r="I994" s="0"/>
      <c r="J994" s="118" t="n">
        <v>4.94999999999992</v>
      </c>
      <c r="K994" s="119" t="n">
        <v>-14.5999999997509</v>
      </c>
      <c r="BO994" s="130" t="n">
        <v>1.38</v>
      </c>
      <c r="BP994" s="117" t="n">
        <v>-54.6666666666667</v>
      </c>
      <c r="BR994" s="131" t="n">
        <v>4.94999999999992</v>
      </c>
      <c r="BS994" s="132" t="n">
        <v>-14.5999999997509</v>
      </c>
    </row>
    <row r="995" customFormat="false" ht="15" hidden="false" customHeight="false" outlineLevel="0" collapsed="false">
      <c r="E995" s="117" t="n">
        <v>138.378571428571</v>
      </c>
      <c r="F995" s="117" t="n">
        <v>102.95</v>
      </c>
      <c r="I995" s="0"/>
      <c r="J995" s="118" t="n">
        <v>4.95499999999992</v>
      </c>
      <c r="K995" s="119" t="n">
        <v>-21.5999999999165</v>
      </c>
      <c r="BO995" s="130" t="n">
        <v>1.382</v>
      </c>
      <c r="BP995" s="117" t="n">
        <v>-48.6666666666667</v>
      </c>
      <c r="BR995" s="131" t="n">
        <v>4.95499999999992</v>
      </c>
      <c r="BS995" s="132" t="n">
        <v>-21.5999999999165</v>
      </c>
    </row>
    <row r="996" customFormat="false" ht="15" hidden="false" customHeight="false" outlineLevel="0" collapsed="false">
      <c r="E996" s="117" t="n">
        <v>138.457142857143</v>
      </c>
      <c r="F996" s="117" t="n">
        <v>103.9</v>
      </c>
      <c r="I996" s="0"/>
      <c r="J996" s="118" t="n">
        <v>4.95999999999992</v>
      </c>
      <c r="K996" s="119" t="n">
        <v>3.00000000014986</v>
      </c>
      <c r="BO996" s="130" t="n">
        <v>1.384</v>
      </c>
      <c r="BP996" s="117" t="n">
        <v>-39.3333333333333</v>
      </c>
      <c r="BR996" s="131" t="n">
        <v>4.95999999999992</v>
      </c>
      <c r="BS996" s="132" t="n">
        <v>3.00000000014986</v>
      </c>
    </row>
    <row r="997" customFormat="false" ht="15" hidden="false" customHeight="false" outlineLevel="0" collapsed="false">
      <c r="E997" s="117" t="n">
        <v>138.535714285714</v>
      </c>
      <c r="F997" s="117" t="n">
        <v>105.167</v>
      </c>
      <c r="I997" s="0"/>
      <c r="J997" s="118" t="n">
        <v>4.96499999999992</v>
      </c>
      <c r="K997" s="119" t="n">
        <v>-18.3999999993321</v>
      </c>
      <c r="BO997" s="130" t="n">
        <v>1.386</v>
      </c>
      <c r="BP997" s="117" t="n">
        <v>-32.6666666666667</v>
      </c>
      <c r="BR997" s="131" t="n">
        <v>4.96499999999992</v>
      </c>
      <c r="BS997" s="132" t="n">
        <v>-18.3999999993321</v>
      </c>
    </row>
    <row r="998" customFormat="false" ht="15" hidden="false" customHeight="false" outlineLevel="0" collapsed="false">
      <c r="E998" s="117" t="n">
        <v>138.614285714286</v>
      </c>
      <c r="F998" s="117" t="n">
        <v>105.8</v>
      </c>
      <c r="I998" s="0"/>
      <c r="J998" s="118" t="n">
        <v>4.96999999999992</v>
      </c>
      <c r="K998" s="119" t="n">
        <v>1.11999999997309</v>
      </c>
      <c r="BO998" s="130" t="n">
        <v>1.388</v>
      </c>
      <c r="BP998" s="117" t="n">
        <v>-25.3333333333333</v>
      </c>
      <c r="BR998" s="131" t="n">
        <v>4.96999999999992</v>
      </c>
      <c r="BS998" s="132" t="n">
        <v>1.11999999997309</v>
      </c>
    </row>
    <row r="999" customFormat="false" ht="15" hidden="false" customHeight="false" outlineLevel="0" collapsed="false">
      <c r="E999" s="117" t="n">
        <v>138.692857142857</v>
      </c>
      <c r="F999" s="117" t="n">
        <v>106.18</v>
      </c>
      <c r="I999" s="0"/>
      <c r="J999" s="118" t="n">
        <v>4.97499999999992</v>
      </c>
      <c r="K999" s="119" t="n">
        <v>3.65714285703724</v>
      </c>
      <c r="BO999" s="130" t="n">
        <v>1.39</v>
      </c>
      <c r="BP999" s="117" t="n">
        <v>-33.3333333333333</v>
      </c>
      <c r="BR999" s="131" t="n">
        <v>4.97499999999992</v>
      </c>
      <c r="BS999" s="132" t="n">
        <v>3.65714285703724</v>
      </c>
    </row>
    <row r="1000" customFormat="false" ht="15" hidden="false" customHeight="false" outlineLevel="0" collapsed="false">
      <c r="E1000" s="117" t="n">
        <v>138.771428571429</v>
      </c>
      <c r="F1000" s="117" t="n">
        <v>107.7</v>
      </c>
      <c r="I1000" s="0"/>
      <c r="J1000" s="118" t="n">
        <v>4.97999999999992</v>
      </c>
      <c r="K1000" s="119" t="n">
        <v>9.94285714275172</v>
      </c>
      <c r="BO1000" s="130" t="n">
        <v>1.392</v>
      </c>
      <c r="BP1000" s="117" t="n">
        <v>-24</v>
      </c>
      <c r="BR1000" s="131" t="n">
        <v>4.97999999999992</v>
      </c>
      <c r="BS1000" s="132" t="n">
        <v>9.94285714275172</v>
      </c>
    </row>
    <row r="1001" customFormat="false" ht="15" hidden="false" customHeight="false" outlineLevel="0" collapsed="false">
      <c r="E1001" s="117" t="n">
        <v>138.85</v>
      </c>
      <c r="F1001" s="117" t="n">
        <v>107.32</v>
      </c>
      <c r="I1001" s="0"/>
      <c r="J1001" s="118" t="n">
        <v>4.98499999999992</v>
      </c>
      <c r="K1001" s="119" t="n">
        <v>-0.800000000201955</v>
      </c>
      <c r="BO1001" s="130" t="n">
        <v>1.394</v>
      </c>
      <c r="BP1001" s="117" t="n">
        <v>-31.3333333333333</v>
      </c>
      <c r="BR1001" s="131" t="n">
        <v>4.98499999999992</v>
      </c>
      <c r="BS1001" s="132" t="n">
        <v>-0.800000000201955</v>
      </c>
    </row>
    <row r="1002" customFormat="false" ht="15" hidden="false" customHeight="false" outlineLevel="0" collapsed="false">
      <c r="E1002" s="117" t="n">
        <v>138.928571428571</v>
      </c>
      <c r="F1002" s="117" t="n">
        <v>105.325</v>
      </c>
      <c r="I1002" s="0"/>
      <c r="J1002" s="118" t="n">
        <v>4.98999999999992</v>
      </c>
      <c r="K1002" s="119" t="n">
        <v>4.26666666675668</v>
      </c>
      <c r="BO1002" s="130" t="n">
        <v>1.396</v>
      </c>
      <c r="BP1002" s="117" t="n">
        <v>-20.6666666666667</v>
      </c>
      <c r="BR1002" s="131" t="n">
        <v>4.98999999999992</v>
      </c>
      <c r="BS1002" s="132" t="n">
        <v>4.26666666675668</v>
      </c>
    </row>
    <row r="1003" customFormat="false" ht="15" hidden="false" customHeight="false" outlineLevel="0" collapsed="false">
      <c r="E1003" s="117" t="n">
        <v>139.007142857143</v>
      </c>
      <c r="F1003" s="117" t="n">
        <v>100.103</v>
      </c>
      <c r="I1003" s="0"/>
      <c r="J1003" s="118" t="n">
        <v>4.99499999999992</v>
      </c>
      <c r="K1003" s="119" t="n">
        <v>-3.39999999984851</v>
      </c>
      <c r="BO1003" s="130" t="n">
        <v>1.398</v>
      </c>
      <c r="BP1003" s="117" t="n">
        <v>-17.3333333333333</v>
      </c>
      <c r="BR1003" s="131" t="n">
        <v>4.99499999999992</v>
      </c>
      <c r="BS1003" s="132" t="n">
        <v>-3.39999999984851</v>
      </c>
    </row>
    <row r="1004" customFormat="false" ht="15" hidden="false" customHeight="false" outlineLevel="0" collapsed="false">
      <c r="E1004" s="117" t="n">
        <v>139.085714285714</v>
      </c>
      <c r="F1004" s="117" t="n">
        <v>92.5</v>
      </c>
      <c r="I1004" s="0"/>
      <c r="J1004" s="118" t="n">
        <v>4.99999999999992</v>
      </c>
      <c r="K1004" s="119" t="n">
        <v>-7.20000000006753</v>
      </c>
      <c r="BO1004" s="130" t="n">
        <v>1.4</v>
      </c>
      <c r="BP1004" s="117" t="n">
        <v>-22</v>
      </c>
      <c r="BR1004" s="131" t="n">
        <v>4.99999999999992</v>
      </c>
      <c r="BS1004" s="132" t="n">
        <v>-7.20000000006753</v>
      </c>
    </row>
    <row r="1005" customFormat="false" ht="15" hidden="false" customHeight="false" outlineLevel="0" collapsed="false">
      <c r="E1005" s="117" t="n">
        <v>139.164285714286</v>
      </c>
      <c r="F1005" s="117" t="n">
        <v>79.18</v>
      </c>
      <c r="I1005" s="0"/>
      <c r="J1005" s="118" t="n">
        <v>5.00499999999992</v>
      </c>
      <c r="K1005" s="119" t="n">
        <v>-6.1999999999831</v>
      </c>
      <c r="BO1005" s="130" t="n">
        <v>1.402</v>
      </c>
      <c r="BP1005" s="117" t="n">
        <v>-26.6666666666667</v>
      </c>
      <c r="BR1005" s="131" t="n">
        <v>5.00499999999992</v>
      </c>
      <c r="BS1005" s="132" t="n">
        <v>-6.1999999999831</v>
      </c>
    </row>
    <row r="1006" customFormat="false" ht="15" hidden="false" customHeight="false" outlineLevel="0" collapsed="false">
      <c r="E1006" s="117" t="n">
        <v>139.242857142857</v>
      </c>
      <c r="F1006" s="117" t="n">
        <v>62.05</v>
      </c>
      <c r="I1006" s="0"/>
      <c r="J1006" s="118" t="n">
        <v>5.00999999999992</v>
      </c>
      <c r="K1006" s="119" t="n">
        <v>-19.19999999973</v>
      </c>
      <c r="BO1006" s="130" t="n">
        <v>1.404</v>
      </c>
      <c r="BP1006" s="117" t="n">
        <v>-34</v>
      </c>
      <c r="BR1006" s="131" t="n">
        <v>5.00999999999992</v>
      </c>
      <c r="BS1006" s="132" t="n">
        <v>-19.19999999973</v>
      </c>
    </row>
    <row r="1007" customFormat="false" ht="15" hidden="false" customHeight="false" outlineLevel="0" collapsed="false">
      <c r="E1007" s="117" t="n">
        <v>139.321428571429</v>
      </c>
      <c r="F1007" s="117" t="n">
        <v>46.82</v>
      </c>
      <c r="I1007" s="0"/>
      <c r="J1007" s="118" t="n">
        <v>5.01499999999992</v>
      </c>
      <c r="K1007" s="119" t="n">
        <v>-3.24007487506606E-010</v>
      </c>
      <c r="BO1007" s="130" t="n">
        <v>1.406</v>
      </c>
      <c r="BP1007" s="117" t="n">
        <v>-49.3333333333334</v>
      </c>
      <c r="BR1007" s="131" t="n">
        <v>5.01499999999992</v>
      </c>
      <c r="BS1007" s="132" t="n">
        <v>-3.24007487506606E-010</v>
      </c>
    </row>
    <row r="1008" customFormat="false" ht="15" hidden="false" customHeight="false" outlineLevel="0" collapsed="false">
      <c r="E1008" s="117" t="n">
        <v>139.4</v>
      </c>
      <c r="F1008" s="117" t="n">
        <v>35.3967</v>
      </c>
      <c r="I1008" s="0"/>
      <c r="J1008" s="118" t="n">
        <v>5.01999999999992</v>
      </c>
      <c r="K1008" s="119" t="n">
        <v>-0.960000000122285</v>
      </c>
      <c r="BO1008" s="130" t="n">
        <v>1.408</v>
      </c>
      <c r="BP1008" s="117" t="n">
        <v>-49.3333333333334</v>
      </c>
      <c r="BR1008" s="131" t="n">
        <v>5.01999999999992</v>
      </c>
      <c r="BS1008" s="132" t="n">
        <v>-0.960000000122285</v>
      </c>
    </row>
    <row r="1009" customFormat="false" ht="15" hidden="false" customHeight="false" outlineLevel="0" collapsed="false">
      <c r="E1009" s="117" t="n">
        <v>139.586666666667</v>
      </c>
      <c r="F1009" s="117" t="n">
        <v>30.64</v>
      </c>
      <c r="I1009" s="0"/>
      <c r="J1009" s="118" t="n">
        <v>5.02499999999992</v>
      </c>
      <c r="K1009" s="119" t="n">
        <v>4.95999999998642</v>
      </c>
      <c r="BO1009" s="130" t="n">
        <v>1.41</v>
      </c>
      <c r="BP1009" s="117" t="n">
        <v>-64.6666666666667</v>
      </c>
      <c r="BR1009" s="131" t="n">
        <v>5.02499999999992</v>
      </c>
      <c r="BS1009" s="132" t="n">
        <v>4.95999999998642</v>
      </c>
    </row>
    <row r="1010" customFormat="false" ht="15" hidden="false" customHeight="false" outlineLevel="0" collapsed="false">
      <c r="E1010" s="117" t="n">
        <v>139.773333333333</v>
      </c>
      <c r="F1010" s="117" t="n">
        <v>29.69</v>
      </c>
      <c r="I1010" s="0"/>
      <c r="J1010" s="118" t="n">
        <v>5.02999999999992</v>
      </c>
      <c r="K1010" s="119" t="n">
        <v>4.26666666677995</v>
      </c>
      <c r="BO1010" s="130" t="n">
        <v>1.412</v>
      </c>
      <c r="BP1010" s="117" t="n">
        <v>-78</v>
      </c>
      <c r="BR1010" s="131" t="n">
        <v>5.02999999999992</v>
      </c>
      <c r="BS1010" s="132" t="n">
        <v>4.26666666677995</v>
      </c>
    </row>
    <row r="1011" customFormat="false" ht="15" hidden="false" customHeight="false" outlineLevel="0" collapsed="false">
      <c r="E1011" s="117" t="n">
        <v>139.96</v>
      </c>
      <c r="F1011" s="117" t="n">
        <v>29.69</v>
      </c>
      <c r="I1011" s="0"/>
      <c r="J1011" s="118" t="n">
        <v>5.03499999999992</v>
      </c>
      <c r="K1011" s="119" t="n">
        <v>-2.39999999988633</v>
      </c>
      <c r="BO1011" s="130" t="n">
        <v>1.414</v>
      </c>
      <c r="BP1011" s="117" t="n">
        <v>-66</v>
      </c>
      <c r="BR1011" s="131" t="n">
        <v>5.03499999999992</v>
      </c>
      <c r="BS1011" s="132" t="n">
        <v>-2.39999999988633</v>
      </c>
    </row>
    <row r="1012" customFormat="false" ht="15" hidden="false" customHeight="false" outlineLevel="0" collapsed="false">
      <c r="E1012" s="117" t="n">
        <v>140.146666666667</v>
      </c>
      <c r="F1012" s="117" t="n">
        <v>32.35</v>
      </c>
      <c r="I1012" s="0"/>
      <c r="J1012" s="118" t="n">
        <v>5.03999999999992</v>
      </c>
      <c r="K1012" s="119" t="n">
        <v>-22.1333333325576</v>
      </c>
      <c r="BO1012" s="130" t="n">
        <v>1.416</v>
      </c>
      <c r="BP1012" s="117" t="n">
        <v>-48.6666666666667</v>
      </c>
      <c r="BR1012" s="131" t="n">
        <v>5.03999999999992</v>
      </c>
      <c r="BS1012" s="132" t="n">
        <v>-22.1333333325576</v>
      </c>
    </row>
    <row r="1013" customFormat="false" ht="15" hidden="false" customHeight="false" outlineLevel="0" collapsed="false">
      <c r="E1013" s="117" t="n">
        <v>140.333333333333</v>
      </c>
      <c r="F1013" s="117" t="n">
        <v>60.4617</v>
      </c>
      <c r="I1013" s="0"/>
      <c r="J1013" s="118" t="n">
        <v>5.04499999999991</v>
      </c>
      <c r="K1013" s="119" t="n">
        <v>-28.8000000000511</v>
      </c>
      <c r="BO1013" s="130" t="n">
        <v>1.418</v>
      </c>
      <c r="BP1013" s="117" t="n">
        <v>-40.6666666666667</v>
      </c>
      <c r="BR1013" s="131" t="n">
        <v>5.04499999999991</v>
      </c>
      <c r="BS1013" s="132" t="n">
        <v>-28.8000000000511</v>
      </c>
    </row>
    <row r="1014" customFormat="false" ht="15" hidden="false" customHeight="false" outlineLevel="0" collapsed="false">
      <c r="E1014" s="117" t="n">
        <v>140.52</v>
      </c>
      <c r="F1014" s="117" t="n">
        <v>88.0483</v>
      </c>
      <c r="I1014" s="0"/>
      <c r="J1014" s="118" t="n">
        <v>5.04999999999991</v>
      </c>
      <c r="K1014" s="119" t="n">
        <v>-19.4666666667123</v>
      </c>
      <c r="BO1014" s="130" t="n">
        <v>1.42</v>
      </c>
      <c r="BP1014" s="117" t="n">
        <v>-48.6666666666667</v>
      </c>
      <c r="BR1014" s="131" t="n">
        <v>5.04999999999991</v>
      </c>
      <c r="BS1014" s="132" t="n">
        <v>-19.4666666667123</v>
      </c>
    </row>
    <row r="1015" customFormat="false" ht="15" hidden="false" customHeight="false" outlineLevel="0" collapsed="false">
      <c r="E1015" s="117" t="n">
        <v>140.706666666667</v>
      </c>
      <c r="F1015" s="117" t="n">
        <v>114.35</v>
      </c>
      <c r="I1015" s="0"/>
      <c r="J1015" s="118" t="n">
        <v>5.05499999999991</v>
      </c>
      <c r="K1015" s="119" t="n">
        <v>-11.6800000001918</v>
      </c>
      <c r="BO1015" s="130" t="n">
        <v>1.422</v>
      </c>
      <c r="BP1015" s="117" t="n">
        <v>-40</v>
      </c>
      <c r="BR1015" s="131" t="n">
        <v>5.05499999999991</v>
      </c>
      <c r="BS1015" s="132" t="n">
        <v>-11.6800000001918</v>
      </c>
    </row>
    <row r="1016" customFormat="false" ht="15" hidden="false" customHeight="false" outlineLevel="0" collapsed="false">
      <c r="E1016" s="117" t="n">
        <v>140.893333333333</v>
      </c>
      <c r="F1016" s="117" t="n">
        <v>118.72</v>
      </c>
      <c r="I1016" s="0"/>
      <c r="J1016" s="118" t="n">
        <v>5.05999999999991</v>
      </c>
      <c r="K1016" s="119" t="n">
        <v>-12.5999999998458</v>
      </c>
      <c r="BO1016" s="130" t="n">
        <v>1.424</v>
      </c>
      <c r="BP1016" s="117" t="n">
        <v>-32.6666666666667</v>
      </c>
      <c r="BR1016" s="131" t="n">
        <v>5.05999999999991</v>
      </c>
      <c r="BS1016" s="132" t="n">
        <v>-12.5999999998458</v>
      </c>
    </row>
    <row r="1017" customFormat="false" ht="15" hidden="false" customHeight="false" outlineLevel="0" collapsed="false">
      <c r="E1017" s="117" t="n">
        <v>141.08</v>
      </c>
      <c r="F1017" s="117" t="n">
        <v>119.1</v>
      </c>
      <c r="I1017" s="0"/>
      <c r="J1017" s="118" t="n">
        <v>5.06499999999991</v>
      </c>
      <c r="K1017" s="119" t="n">
        <v>-8.00000000013785</v>
      </c>
      <c r="BO1017" s="130" t="n">
        <v>1.426</v>
      </c>
      <c r="BP1017" s="117" t="n">
        <v>-32.6666666666667</v>
      </c>
      <c r="BR1017" s="131" t="n">
        <v>5.06499999999991</v>
      </c>
      <c r="BS1017" s="132" t="n">
        <v>-8.00000000013785</v>
      </c>
    </row>
    <row r="1018" customFormat="false" ht="15" hidden="false" customHeight="false" outlineLevel="0" collapsed="false">
      <c r="E1018" s="117" t="n">
        <v>141.266666666667</v>
      </c>
      <c r="F1018" s="117" t="n">
        <v>119.1</v>
      </c>
      <c r="I1018" s="0"/>
      <c r="J1018" s="118" t="n">
        <v>5.06999999999991</v>
      </c>
      <c r="K1018" s="119" t="n">
        <v>-4.26666666684984</v>
      </c>
      <c r="BO1018" s="130" t="n">
        <v>1.428</v>
      </c>
      <c r="BP1018" s="117" t="n">
        <v>-25.3333333333333</v>
      </c>
      <c r="BR1018" s="131" t="n">
        <v>5.06999999999991</v>
      </c>
      <c r="BS1018" s="132" t="n">
        <v>-4.26666666684984</v>
      </c>
    </row>
    <row r="1019" customFormat="false" ht="15" hidden="false" customHeight="false" outlineLevel="0" collapsed="false">
      <c r="E1019" s="117" t="n">
        <v>141.453333333333</v>
      </c>
      <c r="F1019" s="117" t="n">
        <v>122.05</v>
      </c>
      <c r="I1019" s="0"/>
      <c r="J1019" s="118" t="n">
        <v>5.07499999999991</v>
      </c>
      <c r="K1019" s="119" t="n">
        <v>-10.1999999997086</v>
      </c>
      <c r="BO1019" s="130" t="n">
        <v>1.43</v>
      </c>
      <c r="BP1019" s="117" t="n">
        <v>-19.3333333333333</v>
      </c>
      <c r="BR1019" s="131" t="n">
        <v>5.07499999999991</v>
      </c>
      <c r="BS1019" s="132" t="n">
        <v>-10.1999999997086</v>
      </c>
    </row>
    <row r="1020" customFormat="false" ht="15" hidden="false" customHeight="false" outlineLevel="0" collapsed="false">
      <c r="E1020" s="117" t="n">
        <v>141.64</v>
      </c>
      <c r="F1020" s="117" t="n">
        <v>124.267</v>
      </c>
      <c r="I1020" s="0"/>
      <c r="J1020" s="118" t="n">
        <v>5.07999999999991</v>
      </c>
      <c r="K1020" s="119" t="n">
        <v>-4.53333333352795</v>
      </c>
      <c r="BO1020" s="130" t="n">
        <v>1.432</v>
      </c>
      <c r="BP1020" s="117" t="n">
        <v>-10</v>
      </c>
      <c r="BR1020" s="131" t="n">
        <v>5.07999999999991</v>
      </c>
      <c r="BS1020" s="132" t="n">
        <v>-4.53333333352795</v>
      </c>
    </row>
    <row r="1021" customFormat="false" ht="15" hidden="false" customHeight="false" outlineLevel="0" collapsed="false">
      <c r="E1021" s="117" t="n">
        <v>141.826666666667</v>
      </c>
      <c r="F1021" s="117" t="n">
        <v>126.483</v>
      </c>
      <c r="I1021" s="0"/>
      <c r="J1021" s="118" t="n">
        <v>5.08499999999991</v>
      </c>
      <c r="K1021" s="119" t="n">
        <v>12.5999999996372</v>
      </c>
      <c r="BO1021" s="130" t="n">
        <v>1.434</v>
      </c>
      <c r="BP1021" s="117" t="n">
        <v>-10</v>
      </c>
      <c r="BR1021" s="131" t="n">
        <v>5.08499999999991</v>
      </c>
      <c r="BS1021" s="132" t="n">
        <v>12.5999999996372</v>
      </c>
    </row>
    <row r="1022" customFormat="false" ht="15" hidden="false" customHeight="false" outlineLevel="0" collapsed="false">
      <c r="E1022" s="117" t="n">
        <v>142.013333333333</v>
      </c>
      <c r="F1022" s="117" t="n">
        <v>128.32</v>
      </c>
      <c r="I1022" s="0"/>
      <c r="J1022" s="118" t="n">
        <v>5.08999999999991</v>
      </c>
      <c r="K1022" s="119" t="n">
        <v>-5.59999999951554</v>
      </c>
      <c r="BO1022" s="130" t="n">
        <v>1.436</v>
      </c>
      <c r="BP1022" s="117" t="n">
        <v>-0.666666666666682</v>
      </c>
      <c r="BR1022" s="131" t="n">
        <v>5.08999999999991</v>
      </c>
      <c r="BS1022" s="132" t="n">
        <v>-5.59999999951554</v>
      </c>
    </row>
    <row r="1023" customFormat="false" ht="15" hidden="false" customHeight="false" outlineLevel="0" collapsed="false">
      <c r="E1023" s="117" t="n">
        <v>142.2</v>
      </c>
      <c r="F1023" s="117" t="n">
        <v>130.283</v>
      </c>
      <c r="I1023" s="0"/>
      <c r="J1023" s="118" t="n">
        <v>5.09499999999991</v>
      </c>
      <c r="K1023" s="119" t="n">
        <v>15.9999999994141</v>
      </c>
      <c r="BO1023" s="130" t="n">
        <v>1.438</v>
      </c>
      <c r="BP1023" s="117" t="n">
        <v>-0.666666666666682</v>
      </c>
      <c r="BR1023" s="131" t="n">
        <v>5.09499999999991</v>
      </c>
      <c r="BS1023" s="132" t="n">
        <v>15.9999999994141</v>
      </c>
    </row>
    <row r="1024" customFormat="false" ht="15" hidden="false" customHeight="false" outlineLevel="0" collapsed="false">
      <c r="E1024" s="117" t="n">
        <v>142.386666666667</v>
      </c>
      <c r="F1024" s="117" t="n">
        <v>131.867</v>
      </c>
      <c r="I1024" s="0"/>
      <c r="J1024" s="118" t="n">
        <v>5.09999999999991</v>
      </c>
      <c r="K1024" s="119" t="n">
        <v>5.99999999961899</v>
      </c>
      <c r="BO1024" s="130" t="n">
        <v>1.44</v>
      </c>
      <c r="BP1024" s="117" t="n">
        <v>-3.33333333333332</v>
      </c>
      <c r="BR1024" s="131" t="n">
        <v>5.09999999999991</v>
      </c>
      <c r="BS1024" s="132" t="n">
        <v>5.99999999961899</v>
      </c>
    </row>
    <row r="1025" customFormat="false" ht="15" hidden="false" customHeight="false" outlineLevel="0" collapsed="false">
      <c r="E1025" s="117" t="n">
        <v>142.573333333333</v>
      </c>
      <c r="F1025" s="117" t="n">
        <v>134.4</v>
      </c>
      <c r="I1025" s="0"/>
      <c r="J1025" s="118" t="n">
        <v>5.10499999999991</v>
      </c>
      <c r="K1025" s="119" t="n">
        <v>25.5999999997215</v>
      </c>
      <c r="BO1025" s="130" t="n">
        <v>1.442</v>
      </c>
      <c r="BP1025" s="117" t="n">
        <v>-7.33333333333333</v>
      </c>
      <c r="BR1025" s="131" t="n">
        <v>5.10499999999991</v>
      </c>
      <c r="BS1025" s="132" t="n">
        <v>25.5999999997215</v>
      </c>
    </row>
    <row r="1026" customFormat="false" ht="15" hidden="false" customHeight="false" outlineLevel="0" collapsed="false">
      <c r="E1026" s="117" t="n">
        <v>142.76</v>
      </c>
      <c r="F1026" s="117" t="n">
        <v>136.3</v>
      </c>
      <c r="I1026" s="0"/>
      <c r="J1026" s="118" t="n">
        <v>5.10999999999991</v>
      </c>
      <c r="K1026" s="119" t="n">
        <v>-4.00000000027713</v>
      </c>
      <c r="BO1026" s="130" t="n">
        <v>1.444</v>
      </c>
      <c r="BP1026" s="117" t="n">
        <v>-6.66666666666667</v>
      </c>
      <c r="BR1026" s="131" t="n">
        <v>5.10999999999991</v>
      </c>
      <c r="BS1026" s="132" t="n">
        <v>-4.00000000027713</v>
      </c>
    </row>
    <row r="1027" customFormat="false" ht="15" hidden="false" customHeight="false" outlineLevel="0" collapsed="false">
      <c r="E1027" s="117" t="n">
        <v>142.946666666667</v>
      </c>
      <c r="F1027" s="117" t="n">
        <v>137.82</v>
      </c>
      <c r="I1027" s="0"/>
      <c r="J1027" s="118" t="n">
        <v>5.11499999999991</v>
      </c>
      <c r="K1027" s="119" t="n">
        <v>-17.5999999999304</v>
      </c>
      <c r="BO1027" s="130" t="n">
        <v>1.446</v>
      </c>
      <c r="BP1027" s="117" t="n">
        <v>-8.66666666666666</v>
      </c>
      <c r="BR1027" s="131" t="n">
        <v>5.11499999999991</v>
      </c>
      <c r="BS1027" s="132" t="n">
        <v>-17.5999999999304</v>
      </c>
    </row>
    <row r="1028" customFormat="false" ht="15" hidden="false" customHeight="false" outlineLevel="0" collapsed="false">
      <c r="E1028" s="117" t="n">
        <v>143.133333333333</v>
      </c>
      <c r="F1028" s="117" t="n">
        <v>139.15</v>
      </c>
      <c r="I1028" s="0"/>
      <c r="J1028" s="118" t="n">
        <v>5.11999999999991</v>
      </c>
      <c r="K1028" s="119" t="n">
        <v>-2.40000000018572</v>
      </c>
      <c r="BO1028" s="130" t="n">
        <v>1.448</v>
      </c>
      <c r="BP1028" s="117" t="n">
        <v>-8.00000000000001</v>
      </c>
      <c r="BR1028" s="131" t="n">
        <v>5.11999999999991</v>
      </c>
      <c r="BS1028" s="132" t="n">
        <v>-2.40000000018572</v>
      </c>
    </row>
    <row r="1029" customFormat="false" ht="15" hidden="false" customHeight="false" outlineLevel="0" collapsed="false">
      <c r="E1029" s="117" t="n">
        <v>143.32</v>
      </c>
      <c r="F1029" s="117" t="n">
        <v>141.05</v>
      </c>
      <c r="I1029" s="0"/>
      <c r="J1029" s="118" t="n">
        <v>5.12499999999991</v>
      </c>
      <c r="K1029" s="119" t="n">
        <v>4.00000000055705</v>
      </c>
      <c r="BO1029" s="130" t="n">
        <v>1.45</v>
      </c>
      <c r="BP1029" s="117" t="n">
        <v>-17.3333333333333</v>
      </c>
      <c r="BR1029" s="131" t="n">
        <v>5.12499999999991</v>
      </c>
      <c r="BS1029" s="132" t="n">
        <v>4.00000000055705</v>
      </c>
    </row>
    <row r="1030" customFormat="false" ht="15" hidden="false" customHeight="false" outlineLevel="0" collapsed="false">
      <c r="E1030" s="117" t="n">
        <v>143.506666666667</v>
      </c>
      <c r="F1030" s="117" t="n">
        <v>142</v>
      </c>
      <c r="I1030" s="0"/>
      <c r="J1030" s="118" t="n">
        <v>5.12999999999991</v>
      </c>
      <c r="K1030" s="119" t="n">
        <v>16.0000000008356</v>
      </c>
      <c r="BO1030" s="130" t="n">
        <v>1.452</v>
      </c>
      <c r="BP1030" s="117" t="n">
        <v>-38</v>
      </c>
      <c r="BR1030" s="131" t="n">
        <v>5.12999999999991</v>
      </c>
      <c r="BS1030" s="132" t="n">
        <v>16.0000000008356</v>
      </c>
    </row>
    <row r="1031" customFormat="false" ht="15" hidden="false" customHeight="false" outlineLevel="0" collapsed="false">
      <c r="E1031" s="117" t="n">
        <v>143.693333333333</v>
      </c>
      <c r="F1031" s="117" t="n">
        <v>142</v>
      </c>
      <c r="I1031" s="0"/>
      <c r="J1031" s="118" t="n">
        <v>5.13499999999991</v>
      </c>
      <c r="K1031" s="119" t="n">
        <v>26.8000000003149</v>
      </c>
      <c r="BO1031" s="130" t="n">
        <v>1.454</v>
      </c>
      <c r="BP1031" s="117" t="n">
        <v>-64.6666666666667</v>
      </c>
      <c r="BR1031" s="131" t="n">
        <v>5.13499999999991</v>
      </c>
      <c r="BS1031" s="132" t="n">
        <v>26.8000000003149</v>
      </c>
    </row>
    <row r="1032" customFormat="false" ht="15" hidden="false" customHeight="false" outlineLevel="0" collapsed="false">
      <c r="E1032" s="117" t="n">
        <v>143.88</v>
      </c>
      <c r="F1032" s="117" t="n">
        <v>143.583</v>
      </c>
      <c r="I1032" s="0"/>
      <c r="J1032" s="118" t="n">
        <v>5.13999999999991</v>
      </c>
      <c r="K1032" s="119" t="n">
        <v>6.4000000006267</v>
      </c>
      <c r="BO1032" s="130" t="n">
        <v>1.456</v>
      </c>
      <c r="BP1032" s="117" t="n">
        <v>-72</v>
      </c>
      <c r="BR1032" s="131" t="n">
        <v>5.13999999999991</v>
      </c>
      <c r="BS1032" s="132" t="n">
        <v>6.4000000006267</v>
      </c>
    </row>
    <row r="1033" customFormat="false" ht="15" hidden="false" customHeight="false" outlineLevel="0" collapsed="false">
      <c r="E1033" s="117" t="n">
        <v>144.066666666667</v>
      </c>
      <c r="F1033" s="117" t="n">
        <v>143.9</v>
      </c>
      <c r="I1033" s="0"/>
      <c r="J1033" s="118" t="n">
        <v>5.14499999999991</v>
      </c>
      <c r="K1033" s="119" t="n">
        <v>3.19999999989555</v>
      </c>
      <c r="BO1033" s="130" t="n">
        <v>1.458</v>
      </c>
      <c r="BP1033" s="117" t="n">
        <v>-67.3333333333334</v>
      </c>
      <c r="BR1033" s="131" t="n">
        <v>5.14499999999991</v>
      </c>
      <c r="BS1033" s="132" t="n">
        <v>3.19999999989555</v>
      </c>
    </row>
    <row r="1034" customFormat="false" ht="15" hidden="false" customHeight="false" outlineLevel="0" collapsed="false">
      <c r="E1034" s="117" t="n">
        <v>144.253333333333</v>
      </c>
      <c r="F1034" s="117" t="n">
        <v>143.9</v>
      </c>
      <c r="I1034" s="0"/>
      <c r="J1034" s="118" t="n">
        <v>5.14999999999991</v>
      </c>
      <c r="K1034" s="119" t="n">
        <v>-3.2</v>
      </c>
      <c r="BO1034" s="130" t="n">
        <v>1.46</v>
      </c>
      <c r="BP1034" s="117" t="n">
        <v>-58</v>
      </c>
      <c r="BR1034" s="131" t="n">
        <v>5.14999999999991</v>
      </c>
      <c r="BS1034" s="132" t="n">
        <v>-3.2</v>
      </c>
    </row>
    <row r="1035" customFormat="false" ht="15" hidden="false" customHeight="false" outlineLevel="0" collapsed="false">
      <c r="E1035" s="117" t="n">
        <v>144.44</v>
      </c>
      <c r="F1035" s="117" t="n">
        <v>143.9</v>
      </c>
      <c r="I1035" s="0"/>
      <c r="J1035" s="118" t="n">
        <v>5.15499999999991</v>
      </c>
      <c r="K1035" s="119" t="n">
        <v>-5.59999999965005</v>
      </c>
      <c r="BO1035" s="130" t="n">
        <v>1.462</v>
      </c>
      <c r="BP1035" s="117" t="n">
        <v>-56</v>
      </c>
      <c r="BR1035" s="131" t="n">
        <v>5.15499999999991</v>
      </c>
      <c r="BS1035" s="132" t="n">
        <v>-5.59999999965005</v>
      </c>
    </row>
    <row r="1036" customFormat="false" ht="15" hidden="false" customHeight="false" outlineLevel="0" collapsed="false">
      <c r="E1036" s="117" t="n">
        <v>144.626666666667</v>
      </c>
      <c r="F1036" s="117" t="n">
        <v>143.9</v>
      </c>
      <c r="I1036" s="0"/>
      <c r="J1036" s="118" t="n">
        <v>5.15999999999991</v>
      </c>
      <c r="K1036" s="119" t="n">
        <v>-23.2000000007738</v>
      </c>
      <c r="BO1036" s="130" t="n">
        <v>1.464</v>
      </c>
      <c r="BP1036" s="117" t="n">
        <v>-66</v>
      </c>
      <c r="BR1036" s="131" t="n">
        <v>5.15999999999991</v>
      </c>
      <c r="BS1036" s="132" t="n">
        <v>-23.2000000007738</v>
      </c>
    </row>
    <row r="1037" customFormat="false" ht="15" hidden="false" customHeight="false" outlineLevel="0" collapsed="false">
      <c r="E1037" s="117" t="n">
        <v>144.813333333333</v>
      </c>
      <c r="F1037" s="117" t="n">
        <v>143.14</v>
      </c>
      <c r="I1037" s="0"/>
      <c r="J1037" s="118" t="n">
        <v>5.16499999999991</v>
      </c>
      <c r="K1037" s="119" t="n">
        <v>-24.7999999992966</v>
      </c>
      <c r="BO1037" s="130" t="n">
        <v>1.466</v>
      </c>
      <c r="BP1037" s="117" t="n">
        <v>-50.6666666666667</v>
      </c>
      <c r="BR1037" s="131" t="n">
        <v>5.16499999999991</v>
      </c>
      <c r="BS1037" s="132" t="n">
        <v>-24.7999999992966</v>
      </c>
    </row>
    <row r="1038" customFormat="false" ht="15" hidden="false" customHeight="false" outlineLevel="0" collapsed="false">
      <c r="E1038" s="117" t="n">
        <v>145</v>
      </c>
      <c r="F1038" s="117" t="n">
        <v>140.575</v>
      </c>
      <c r="I1038" s="0"/>
      <c r="J1038" s="118" t="n">
        <v>5.16999999999991</v>
      </c>
      <c r="K1038" s="119" t="n">
        <v>3.20000000203997</v>
      </c>
      <c r="BO1038" s="130" t="n">
        <v>1.468</v>
      </c>
      <c r="BP1038" s="117" t="n">
        <v>-42.6666666666667</v>
      </c>
      <c r="BR1038" s="131" t="n">
        <v>5.16999999999991</v>
      </c>
      <c r="BS1038" s="132" t="n">
        <v>3.20000000203997</v>
      </c>
    </row>
    <row r="1039" customFormat="false" ht="15" hidden="false" customHeight="false" outlineLevel="0" collapsed="false">
      <c r="E1039" s="117" t="n">
        <v>145.142</v>
      </c>
      <c r="F1039" s="117" t="n">
        <v>136.933</v>
      </c>
      <c r="I1039" s="0"/>
      <c r="J1039" s="118" t="n">
        <v>5.17499999999991</v>
      </c>
      <c r="K1039" s="119" t="n">
        <v>13.5999999996248</v>
      </c>
      <c r="BO1039" s="130" t="n">
        <v>1.47</v>
      </c>
      <c r="BP1039" s="117" t="n">
        <v>-26</v>
      </c>
      <c r="BR1039" s="131" t="n">
        <v>5.17499999999991</v>
      </c>
      <c r="BS1039" s="132" t="n">
        <v>13.5999999996248</v>
      </c>
    </row>
    <row r="1040" customFormat="false" ht="15" hidden="false" customHeight="false" outlineLevel="0" collapsed="false">
      <c r="E1040" s="117" t="n">
        <v>145.284</v>
      </c>
      <c r="F1040" s="117" t="n">
        <v>126.175</v>
      </c>
      <c r="I1040" s="0"/>
      <c r="J1040" s="118" t="n">
        <v>5.17999999999991</v>
      </c>
      <c r="K1040" s="119" t="n">
        <v>-2.24000000015572</v>
      </c>
      <c r="BO1040" s="130" t="n">
        <v>1.472</v>
      </c>
      <c r="BP1040" s="117" t="n">
        <v>-14.6666666666667</v>
      </c>
      <c r="BR1040" s="131" t="n">
        <v>5.17999999999991</v>
      </c>
      <c r="BS1040" s="132" t="n">
        <v>-2.24000000015572</v>
      </c>
    </row>
    <row r="1041" customFormat="false" ht="15" hidden="false" customHeight="false" outlineLevel="0" collapsed="false">
      <c r="E1041" s="117" t="n">
        <v>145.426</v>
      </c>
      <c r="F1041" s="117" t="n">
        <v>120.375</v>
      </c>
      <c r="I1041" s="0"/>
      <c r="J1041" s="118" t="n">
        <v>5.18499999999991</v>
      </c>
      <c r="K1041" s="119" t="n">
        <v>1.60000000028326</v>
      </c>
      <c r="BO1041" s="130" t="n">
        <v>1.474</v>
      </c>
      <c r="BP1041" s="117" t="n">
        <v>-10</v>
      </c>
      <c r="BR1041" s="131" t="n">
        <v>5.18499999999991</v>
      </c>
      <c r="BS1041" s="132" t="n">
        <v>1.60000000028326</v>
      </c>
    </row>
    <row r="1042" customFormat="false" ht="15" hidden="false" customHeight="false" outlineLevel="0" collapsed="false">
      <c r="E1042" s="117" t="n">
        <v>145.568</v>
      </c>
      <c r="F1042" s="117" t="n">
        <v>117.24</v>
      </c>
      <c r="I1042" s="0"/>
      <c r="J1042" s="118" t="n">
        <v>5.18999999999991</v>
      </c>
      <c r="K1042" s="119" t="n">
        <v>2.39999999999998</v>
      </c>
      <c r="BO1042" s="130" t="n">
        <v>1.476</v>
      </c>
      <c r="BP1042" s="117" t="n">
        <v>-5.33333333333334</v>
      </c>
      <c r="BR1042" s="131" t="n">
        <v>5.18999999999991</v>
      </c>
      <c r="BS1042" s="132" t="n">
        <v>2.39999999999998</v>
      </c>
    </row>
    <row r="1043" customFormat="false" ht="15" hidden="false" customHeight="false" outlineLevel="0" collapsed="false">
      <c r="E1043" s="117" t="n">
        <v>145.71</v>
      </c>
      <c r="F1043" s="117" t="n">
        <v>116.767</v>
      </c>
      <c r="I1043" s="0"/>
      <c r="J1043" s="118" t="n">
        <v>5.19499999999991</v>
      </c>
      <c r="K1043" s="119" t="n">
        <v>7.59999999996463</v>
      </c>
      <c r="BO1043" s="130" t="n">
        <v>1.478</v>
      </c>
      <c r="BP1043" s="117" t="n">
        <v>-12.6666666666667</v>
      </c>
      <c r="BR1043" s="131" t="n">
        <v>5.19499999999991</v>
      </c>
      <c r="BS1043" s="132" t="n">
        <v>7.59999999996463</v>
      </c>
    </row>
    <row r="1044" customFormat="false" ht="15" hidden="false" customHeight="false" outlineLevel="0" collapsed="false">
      <c r="E1044" s="117" t="n">
        <v>145.852</v>
      </c>
      <c r="F1044" s="117" t="n">
        <v>118.1</v>
      </c>
      <c r="I1044" s="0"/>
      <c r="J1044" s="118" t="n">
        <v>5.19999999999991</v>
      </c>
      <c r="K1044" s="119" t="n">
        <v>8.00000000000001</v>
      </c>
      <c r="BO1044" s="130" t="n">
        <v>1.48</v>
      </c>
      <c r="BP1044" s="117" t="n">
        <v>-10.6666666666667</v>
      </c>
      <c r="BR1044" s="131" t="n">
        <v>5.19999999999991</v>
      </c>
      <c r="BS1044" s="132" t="n">
        <v>8.00000000000001</v>
      </c>
    </row>
    <row r="1045" customFormat="false" ht="15" hidden="false" customHeight="false" outlineLevel="0" collapsed="false">
      <c r="E1045" s="117" t="n">
        <v>145.994</v>
      </c>
      <c r="F1045" s="117" t="n">
        <v>119.433</v>
      </c>
      <c r="I1045" s="0"/>
      <c r="J1045" s="118" t="n">
        <v>5.20499999999991</v>
      </c>
      <c r="K1045" s="119" t="n">
        <v>8.66666666665477</v>
      </c>
      <c r="BO1045" s="130" t="n">
        <v>1.482</v>
      </c>
      <c r="BP1045" s="117" t="n">
        <v>-14</v>
      </c>
      <c r="BR1045" s="131" t="n">
        <v>5.20499999999991</v>
      </c>
      <c r="BS1045" s="132" t="n">
        <v>8.66666666665477</v>
      </c>
    </row>
    <row r="1046" customFormat="false" ht="15" hidden="false" customHeight="false" outlineLevel="0" collapsed="false">
      <c r="E1046" s="117" t="n">
        <v>146.136</v>
      </c>
      <c r="F1046" s="117" t="n">
        <v>122.929</v>
      </c>
      <c r="I1046" s="0"/>
      <c r="J1046" s="118" t="n">
        <v>5.20999999999991</v>
      </c>
      <c r="K1046" s="119" t="n">
        <v>1.76000000015694</v>
      </c>
      <c r="BO1046" s="130" t="n">
        <v>1.484</v>
      </c>
      <c r="BP1046" s="117" t="n">
        <v>-22.6666666666667</v>
      </c>
      <c r="BR1046" s="131" t="n">
        <v>5.20999999999991</v>
      </c>
      <c r="BS1046" s="132" t="n">
        <v>1.76000000015694</v>
      </c>
    </row>
    <row r="1047" customFormat="false" ht="15" hidden="false" customHeight="false" outlineLevel="0" collapsed="false">
      <c r="E1047" s="117" t="n">
        <v>146.278</v>
      </c>
      <c r="F1047" s="117" t="n">
        <v>125.367</v>
      </c>
      <c r="I1047" s="0"/>
      <c r="J1047" s="118" t="n">
        <v>5.21499999999991</v>
      </c>
      <c r="K1047" s="119" t="n">
        <v>2.39999999994669</v>
      </c>
      <c r="BO1047" s="130" t="n">
        <v>1.486</v>
      </c>
      <c r="BP1047" s="117" t="n">
        <v>-12.6666666666667</v>
      </c>
      <c r="BR1047" s="131" t="n">
        <v>5.21499999999991</v>
      </c>
      <c r="BS1047" s="132" t="n">
        <v>2.39999999994669</v>
      </c>
    </row>
    <row r="1048" customFormat="false" ht="15" hidden="false" customHeight="false" outlineLevel="0" collapsed="false">
      <c r="E1048" s="117" t="n">
        <v>146.42</v>
      </c>
      <c r="F1048" s="117" t="n">
        <v>128</v>
      </c>
      <c r="I1048" s="0"/>
      <c r="J1048" s="118" t="n">
        <v>5.21999999999991</v>
      </c>
      <c r="K1048" s="119" t="n">
        <v>2.39999999990523</v>
      </c>
      <c r="BO1048" s="130" t="n">
        <v>1.488</v>
      </c>
      <c r="BP1048" s="117" t="n">
        <v>-12.6666666666667</v>
      </c>
      <c r="BR1048" s="131" t="n">
        <v>5.21999999999991</v>
      </c>
      <c r="BS1048" s="132" t="n">
        <v>2.39999999990523</v>
      </c>
    </row>
    <row r="1049" customFormat="false" ht="15" hidden="false" customHeight="false" outlineLevel="0" collapsed="false">
      <c r="E1049" s="117" t="n">
        <v>146.562</v>
      </c>
      <c r="F1049" s="117" t="n">
        <v>128.083</v>
      </c>
      <c r="I1049" s="0"/>
      <c r="J1049" s="118" t="n">
        <v>5.22499999999991</v>
      </c>
      <c r="K1049" s="119" t="n">
        <v>-7.6923076923352</v>
      </c>
      <c r="BO1049" s="130" t="n">
        <v>1.49</v>
      </c>
      <c r="BP1049" s="117" t="n">
        <v>-18.6666666666667</v>
      </c>
      <c r="BR1049" s="131" t="n">
        <v>5.22499999999991</v>
      </c>
      <c r="BS1049" s="132" t="n">
        <v>-7.6923076923352</v>
      </c>
    </row>
    <row r="1050" customFormat="false" ht="15" hidden="false" customHeight="false" outlineLevel="0" collapsed="false">
      <c r="E1050" s="117" t="n">
        <v>146.704</v>
      </c>
      <c r="F1050" s="117" t="n">
        <v>128.1</v>
      </c>
      <c r="I1050" s="0"/>
      <c r="J1050" s="118" t="n">
        <v>5.22999999999991</v>
      </c>
      <c r="K1050" s="119" t="n">
        <v>-6.1538461538737</v>
      </c>
      <c r="BO1050" s="130" t="n">
        <v>1.492</v>
      </c>
      <c r="BP1050" s="117" t="n">
        <v>-36</v>
      </c>
      <c r="BR1050" s="131" t="n">
        <v>5.22999999999991</v>
      </c>
      <c r="BS1050" s="132" t="n">
        <v>-6.1538461538737</v>
      </c>
    </row>
    <row r="1051" customFormat="false" ht="15" hidden="false" customHeight="false" outlineLevel="0" collapsed="false">
      <c r="E1051" s="117" t="n">
        <v>146.846</v>
      </c>
      <c r="F1051" s="117" t="n">
        <v>128.167</v>
      </c>
      <c r="I1051" s="0"/>
      <c r="J1051" s="118" t="n">
        <v>5.23499999999991</v>
      </c>
      <c r="K1051" s="119" t="n">
        <v>-4.61538461541217</v>
      </c>
      <c r="BO1051" s="130" t="n">
        <v>1.494</v>
      </c>
      <c r="BP1051" s="117" t="n">
        <v>-54.6666666666667</v>
      </c>
      <c r="BR1051" s="131" t="n">
        <v>5.23499999999991</v>
      </c>
      <c r="BS1051" s="132" t="n">
        <v>-4.61538461541217</v>
      </c>
    </row>
    <row r="1052" customFormat="false" ht="15" hidden="false" customHeight="false" outlineLevel="0" collapsed="false">
      <c r="E1052" s="117" t="n">
        <v>146.988</v>
      </c>
      <c r="F1052" s="117" t="n">
        <v>127.883</v>
      </c>
      <c r="I1052" s="0"/>
      <c r="J1052" s="118" t="n">
        <v>5.23999999999991</v>
      </c>
      <c r="K1052" s="119" t="n">
        <v>-4.80000000028564</v>
      </c>
      <c r="BO1052" s="130" t="n">
        <v>1.496</v>
      </c>
      <c r="BP1052" s="117" t="n">
        <v>-75.3333333333334</v>
      </c>
      <c r="BR1052" s="131" t="n">
        <v>5.23999999999991</v>
      </c>
      <c r="BS1052" s="132" t="n">
        <v>-4.80000000028564</v>
      </c>
    </row>
    <row r="1053" customFormat="false" ht="15" hidden="false" customHeight="false" outlineLevel="0" collapsed="false">
      <c r="E1053" s="117" t="n">
        <v>147.13</v>
      </c>
      <c r="F1053" s="117" t="n">
        <v>125.16</v>
      </c>
      <c r="I1053" s="0"/>
      <c r="J1053" s="118" t="n">
        <v>5.24499999999991</v>
      </c>
      <c r="K1053" s="119" t="n">
        <v>-27.20000000122</v>
      </c>
      <c r="BO1053" s="130" t="n">
        <v>1.498</v>
      </c>
      <c r="BP1053" s="117" t="n">
        <v>-67.3333333333334</v>
      </c>
      <c r="BR1053" s="131" t="n">
        <v>5.24499999999991</v>
      </c>
      <c r="BS1053" s="132" t="n">
        <v>-27.20000000122</v>
      </c>
    </row>
    <row r="1054" customFormat="false" ht="15" hidden="false" customHeight="false" outlineLevel="0" collapsed="false">
      <c r="E1054" s="117" t="n">
        <v>147.272</v>
      </c>
      <c r="F1054" s="117" t="n">
        <v>121.925</v>
      </c>
      <c r="I1054" s="0"/>
      <c r="J1054" s="118" t="n">
        <v>5.24999999999991</v>
      </c>
      <c r="K1054" s="119" t="n">
        <v>2.80000000003586</v>
      </c>
      <c r="BO1054" s="130" t="n">
        <v>1.5</v>
      </c>
      <c r="BP1054" s="117" t="n">
        <v>-65.3333333333333</v>
      </c>
      <c r="BR1054" s="131" t="n">
        <v>5.24999999999991</v>
      </c>
      <c r="BS1054" s="132" t="n">
        <v>2.80000000003586</v>
      </c>
    </row>
    <row r="1055" customFormat="false" ht="15" hidden="false" customHeight="false" outlineLevel="0" collapsed="false">
      <c r="E1055" s="117" t="n">
        <v>147.414</v>
      </c>
      <c r="F1055" s="117" t="n">
        <v>116.633</v>
      </c>
      <c r="I1055" s="0"/>
      <c r="J1055" s="118" t="n">
        <v>5.25499999999991</v>
      </c>
      <c r="K1055" s="119" t="n">
        <v>14.3999999997129</v>
      </c>
      <c r="BO1055" s="130" t="n">
        <v>1.5025</v>
      </c>
      <c r="BP1055" s="117" t="n">
        <v>-70.6666666666667</v>
      </c>
      <c r="BR1055" s="131" t="n">
        <v>5.25499999999991</v>
      </c>
      <c r="BS1055" s="132" t="n">
        <v>14.3999999997129</v>
      </c>
    </row>
    <row r="1056" customFormat="false" ht="15" hidden="false" customHeight="false" outlineLevel="0" collapsed="false">
      <c r="E1056" s="117" t="n">
        <v>147.556</v>
      </c>
      <c r="F1056" s="117" t="n">
        <v>110.35</v>
      </c>
      <c r="I1056" s="0"/>
      <c r="J1056" s="118" t="n">
        <v>5.25999999999991</v>
      </c>
      <c r="K1056" s="119" t="n">
        <v>8.3999999998197</v>
      </c>
      <c r="BO1056" s="130" t="n">
        <v>1.505</v>
      </c>
      <c r="BP1056" s="117" t="n">
        <v>-62</v>
      </c>
      <c r="BR1056" s="131" t="n">
        <v>5.25999999999991</v>
      </c>
      <c r="BS1056" s="132" t="n">
        <v>8.3999999998197</v>
      </c>
    </row>
    <row r="1057" customFormat="false" ht="15" hidden="false" customHeight="false" outlineLevel="0" collapsed="false">
      <c r="E1057" s="117" t="n">
        <v>147.698</v>
      </c>
      <c r="F1057" s="117" t="n">
        <v>104.575</v>
      </c>
      <c r="I1057" s="0"/>
      <c r="J1057" s="118" t="n">
        <v>5.26499999999991</v>
      </c>
      <c r="K1057" s="119" t="n">
        <v>5.19999999917058</v>
      </c>
      <c r="BO1057" s="130" t="n">
        <v>1.5075</v>
      </c>
      <c r="BP1057" s="117" t="n">
        <v>-61.3333333333334</v>
      </c>
      <c r="BR1057" s="131" t="n">
        <v>5.26499999999991</v>
      </c>
      <c r="BS1057" s="132" t="n">
        <v>5.19999999917058</v>
      </c>
    </row>
    <row r="1058" customFormat="false" ht="15" hidden="false" customHeight="false" outlineLevel="0" collapsed="false">
      <c r="E1058" s="117" t="n">
        <v>147.84</v>
      </c>
      <c r="F1058" s="117" t="n">
        <v>98.7775</v>
      </c>
      <c r="I1058" s="0"/>
      <c r="J1058" s="118" t="n">
        <v>5.26999999999991</v>
      </c>
      <c r="K1058" s="119" t="n">
        <v>0.800000000288463</v>
      </c>
      <c r="BO1058" s="130" t="n">
        <v>1.51</v>
      </c>
      <c r="BP1058" s="117" t="n">
        <v>-52.6666666666666</v>
      </c>
      <c r="BR1058" s="131" t="n">
        <v>5.26999999999991</v>
      </c>
      <c r="BS1058" s="132" t="n">
        <v>0.800000000288463</v>
      </c>
    </row>
    <row r="1059" customFormat="false" ht="15" hidden="false" customHeight="false" outlineLevel="0" collapsed="false">
      <c r="E1059" s="117" t="n">
        <v>147.982</v>
      </c>
      <c r="F1059" s="117" t="n">
        <v>95.412</v>
      </c>
      <c r="I1059" s="0"/>
      <c r="J1059" s="118" t="n">
        <v>5.27499999999991</v>
      </c>
      <c r="K1059" s="119" t="n">
        <v>-12.7999999992067</v>
      </c>
      <c r="BO1059" s="130" t="n">
        <v>1.5125</v>
      </c>
      <c r="BP1059" s="117" t="n">
        <v>-34</v>
      </c>
      <c r="BR1059" s="131" t="n">
        <v>5.27499999999991</v>
      </c>
      <c r="BS1059" s="132" t="n">
        <v>-12.7999999992067</v>
      </c>
    </row>
    <row r="1060" customFormat="false" ht="15" hidden="false" customHeight="false" outlineLevel="0" collapsed="false">
      <c r="E1060" s="117" t="n">
        <v>148.124</v>
      </c>
      <c r="F1060" s="117" t="n">
        <v>93.506</v>
      </c>
      <c r="I1060" s="0"/>
      <c r="J1060" s="118" t="n">
        <v>5.27999999999991</v>
      </c>
      <c r="K1060" s="119" t="n">
        <v>2.80000000054091</v>
      </c>
      <c r="BO1060" s="130" t="n">
        <v>1.515</v>
      </c>
      <c r="BP1060" s="117" t="n">
        <v>-30.6666666666667</v>
      </c>
      <c r="BR1060" s="131" t="n">
        <v>5.27999999999991</v>
      </c>
      <c r="BS1060" s="132" t="n">
        <v>2.80000000054091</v>
      </c>
    </row>
    <row r="1061" customFormat="false" ht="15" hidden="false" customHeight="false" outlineLevel="0" collapsed="false">
      <c r="E1061" s="117" t="n">
        <v>148.266</v>
      </c>
      <c r="F1061" s="117" t="n">
        <v>91.6071</v>
      </c>
      <c r="I1061" s="0"/>
      <c r="J1061" s="118" t="n">
        <v>5.28499999999991</v>
      </c>
      <c r="K1061" s="119" t="n">
        <v>11.2000000007933</v>
      </c>
      <c r="BO1061" s="130" t="n">
        <v>1.5175</v>
      </c>
      <c r="BP1061" s="117" t="n">
        <v>-37.3333333333333</v>
      </c>
      <c r="BR1061" s="131" t="n">
        <v>5.28499999999991</v>
      </c>
      <c r="BS1061" s="132" t="n">
        <v>11.2000000007933</v>
      </c>
    </row>
    <row r="1062" customFormat="false" ht="15" hidden="false" customHeight="false" outlineLevel="0" collapsed="false">
      <c r="E1062" s="117" t="n">
        <v>148.408</v>
      </c>
      <c r="F1062" s="117" t="n">
        <v>91.6533</v>
      </c>
      <c r="I1062" s="0"/>
      <c r="J1062" s="118" t="n">
        <v>5.28999999999991</v>
      </c>
      <c r="K1062" s="119" t="n">
        <v>16.7999999980432</v>
      </c>
      <c r="BO1062" s="130" t="n">
        <v>1.52</v>
      </c>
      <c r="BP1062" s="117" t="n">
        <v>-27.3333333333333</v>
      </c>
      <c r="BR1062" s="131" t="n">
        <v>5.28999999999991</v>
      </c>
      <c r="BS1062" s="132" t="n">
        <v>16.7999999980432</v>
      </c>
    </row>
    <row r="1063" customFormat="false" ht="15" hidden="false" customHeight="false" outlineLevel="0" collapsed="false">
      <c r="E1063" s="117" t="n">
        <v>148.55</v>
      </c>
      <c r="F1063" s="117" t="n">
        <v>93.09</v>
      </c>
      <c r="I1063" s="0"/>
      <c r="J1063" s="118" t="n">
        <v>5.29499999999991</v>
      </c>
      <c r="K1063" s="119" t="n">
        <v>3.00000000016265</v>
      </c>
      <c r="BO1063" s="130" t="n">
        <v>1.5225</v>
      </c>
      <c r="BP1063" s="117" t="n">
        <v>-29.3333333333333</v>
      </c>
      <c r="BR1063" s="131" t="n">
        <v>5.29499999999991</v>
      </c>
      <c r="BS1063" s="132" t="n">
        <v>3.00000000016265</v>
      </c>
    </row>
    <row r="1064" customFormat="false" ht="15" hidden="false" customHeight="false" outlineLevel="0" collapsed="false">
      <c r="E1064" s="117" t="n">
        <v>148.692</v>
      </c>
      <c r="F1064" s="117" t="n">
        <v>94.3417</v>
      </c>
      <c r="I1064" s="0"/>
      <c r="J1064" s="118" t="n">
        <v>5.29999999999991</v>
      </c>
      <c r="K1064" s="119" t="n">
        <v>-7.99999999974634</v>
      </c>
      <c r="BO1064" s="130" t="n">
        <v>1.525</v>
      </c>
      <c r="BP1064" s="117" t="n">
        <v>-31.3333333333333</v>
      </c>
      <c r="BR1064" s="131" t="n">
        <v>5.29999999999991</v>
      </c>
      <c r="BS1064" s="132" t="n">
        <v>-7.99999999974634</v>
      </c>
    </row>
    <row r="1065" customFormat="false" ht="15" hidden="false" customHeight="false" outlineLevel="0" collapsed="false">
      <c r="E1065" s="117" t="n">
        <v>148.834</v>
      </c>
      <c r="F1065" s="117" t="n">
        <v>97.91</v>
      </c>
      <c r="I1065" s="0"/>
      <c r="J1065" s="118" t="n">
        <v>5.30499999999991</v>
      </c>
      <c r="K1065" s="119" t="n">
        <v>3.20000000014566</v>
      </c>
      <c r="BO1065" s="130" t="n">
        <v>1.5275</v>
      </c>
      <c r="BP1065" s="117" t="n">
        <v>-44</v>
      </c>
      <c r="BR1065" s="131" t="n">
        <v>5.30499999999991</v>
      </c>
      <c r="BS1065" s="132" t="n">
        <v>3.20000000014566</v>
      </c>
    </row>
    <row r="1066" customFormat="false" ht="15" hidden="false" customHeight="false" outlineLevel="0" collapsed="false">
      <c r="E1066" s="117" t="n">
        <v>148.976</v>
      </c>
      <c r="F1066" s="117" t="n">
        <v>103.533</v>
      </c>
      <c r="I1066" s="0"/>
      <c r="J1066" s="118" t="n">
        <v>5.30999999999991</v>
      </c>
      <c r="K1066" s="119" t="n">
        <v>7.46666666700712</v>
      </c>
      <c r="BO1066" s="130" t="n">
        <v>1.53</v>
      </c>
      <c r="BP1066" s="117" t="n">
        <v>-48.6666666666667</v>
      </c>
      <c r="BR1066" s="131" t="n">
        <v>5.30999999999991</v>
      </c>
      <c r="BS1066" s="132" t="n">
        <v>7.46666666700712</v>
      </c>
    </row>
    <row r="1067" customFormat="false" ht="15" hidden="false" customHeight="false" outlineLevel="0" collapsed="false">
      <c r="E1067" s="117" t="n">
        <v>149.118</v>
      </c>
      <c r="F1067" s="117" t="n">
        <v>112.471</v>
      </c>
      <c r="I1067" s="0"/>
      <c r="J1067" s="118" t="n">
        <v>5.31499999999991</v>
      </c>
      <c r="K1067" s="119" t="n">
        <v>16.7999999994877</v>
      </c>
      <c r="BO1067" s="130" t="n">
        <v>1.5325</v>
      </c>
      <c r="BP1067" s="117" t="n">
        <v>-64.6666666666667</v>
      </c>
      <c r="BR1067" s="131" t="n">
        <v>5.31499999999991</v>
      </c>
      <c r="BS1067" s="132" t="n">
        <v>16.7999999994877</v>
      </c>
    </row>
    <row r="1068" customFormat="false" ht="15" hidden="false" customHeight="false" outlineLevel="0" collapsed="false">
      <c r="E1068" s="117" t="n">
        <v>149.26</v>
      </c>
      <c r="F1068" s="117" t="n">
        <v>124.4</v>
      </c>
      <c r="I1068" s="0"/>
      <c r="J1068" s="118" t="n">
        <v>5.31999999999991</v>
      </c>
      <c r="K1068" s="119" t="n">
        <v>10.3999999992681</v>
      </c>
      <c r="BO1068" s="130" t="n">
        <v>1.535</v>
      </c>
      <c r="BP1068" s="117" t="n">
        <v>-78.6666666666667</v>
      </c>
      <c r="BR1068" s="131" t="n">
        <v>5.31999999999991</v>
      </c>
      <c r="BS1068" s="132" t="n">
        <v>10.3999999992681</v>
      </c>
    </row>
    <row r="1069" customFormat="false" ht="15" hidden="false" customHeight="false" outlineLevel="0" collapsed="false">
      <c r="E1069" s="117" t="n">
        <v>149.402</v>
      </c>
      <c r="F1069" s="117" t="n">
        <v>133.443</v>
      </c>
      <c r="I1069" s="0"/>
      <c r="J1069" s="118" t="n">
        <v>5.32499999999991</v>
      </c>
      <c r="K1069" s="119" t="n">
        <v>22.3999999995853</v>
      </c>
      <c r="BO1069" s="130" t="n">
        <v>1.5375</v>
      </c>
      <c r="BP1069" s="117" t="n">
        <v>-74.6666666666666</v>
      </c>
      <c r="BR1069" s="131" t="n">
        <v>5.32499999999991</v>
      </c>
      <c r="BS1069" s="132" t="n">
        <v>22.3999999995853</v>
      </c>
    </row>
    <row r="1070" customFormat="false" ht="15" hidden="false" customHeight="false" outlineLevel="0" collapsed="false">
      <c r="E1070" s="117" t="n">
        <v>149.544</v>
      </c>
      <c r="F1070" s="117" t="n">
        <v>136.8</v>
      </c>
      <c r="I1070" s="0"/>
      <c r="J1070" s="118" t="n">
        <v>5.32999999999991</v>
      </c>
      <c r="K1070" s="119" t="n">
        <v>48.7999999989754</v>
      </c>
      <c r="BO1070" s="130" t="n">
        <v>1.54</v>
      </c>
      <c r="BP1070" s="117" t="n">
        <v>-76.6666666666667</v>
      </c>
      <c r="BR1070" s="131" t="n">
        <v>5.32999999999991</v>
      </c>
      <c r="BS1070" s="132" t="n">
        <v>48.7999999989754</v>
      </c>
    </row>
    <row r="1071" customFormat="false" ht="15" hidden="false" customHeight="false" outlineLevel="0" collapsed="false">
      <c r="E1071" s="117" t="n">
        <v>149.686</v>
      </c>
      <c r="F1071" s="117" t="n">
        <v>136.871</v>
      </c>
      <c r="I1071" s="0"/>
      <c r="J1071" s="118" t="n">
        <v>5.33499999999991</v>
      </c>
      <c r="K1071" s="119" t="n">
        <v>3.79999999976157</v>
      </c>
      <c r="BO1071" s="130" t="n">
        <v>1.5425</v>
      </c>
      <c r="BP1071" s="117" t="n">
        <v>-71.3333333333333</v>
      </c>
      <c r="BR1071" s="131" t="n">
        <v>5.33499999999991</v>
      </c>
      <c r="BS1071" s="132" t="n">
        <v>3.79999999976157</v>
      </c>
    </row>
    <row r="1072" customFormat="false" ht="15" hidden="false" customHeight="false" outlineLevel="0" collapsed="false">
      <c r="E1072" s="117" t="n">
        <v>149.828</v>
      </c>
      <c r="F1072" s="117" t="n">
        <v>134.967</v>
      </c>
      <c r="I1072" s="0"/>
      <c r="J1072" s="118" t="n">
        <v>5.33999999999991</v>
      </c>
      <c r="K1072" s="119" t="n">
        <v>-2.40000000003661</v>
      </c>
      <c r="BO1072" s="130" t="n">
        <v>1.545</v>
      </c>
      <c r="BP1072" s="117" t="n">
        <v>-56</v>
      </c>
      <c r="BR1072" s="131" t="n">
        <v>5.33999999999991</v>
      </c>
      <c r="BS1072" s="132" t="n">
        <v>-2.40000000003661</v>
      </c>
    </row>
    <row r="1073" customFormat="false" ht="15" hidden="false" customHeight="false" outlineLevel="0" collapsed="false">
      <c r="E1073" s="117" t="n">
        <v>149.97</v>
      </c>
      <c r="F1073" s="117" t="n">
        <v>125.75</v>
      </c>
      <c r="I1073" s="0"/>
      <c r="J1073" s="118" t="n">
        <v>5.34499999999991</v>
      </c>
      <c r="K1073" s="119" t="n">
        <v>-3.59999999990809</v>
      </c>
      <c r="BO1073" s="130" t="n">
        <v>1.5475</v>
      </c>
      <c r="BP1073" s="117" t="n">
        <v>-49.3333333333334</v>
      </c>
      <c r="BR1073" s="131" t="n">
        <v>5.34499999999991</v>
      </c>
      <c r="BS1073" s="132" t="n">
        <v>-3.59999999990809</v>
      </c>
    </row>
    <row r="1074" customFormat="false" ht="15" hidden="false" customHeight="false" outlineLevel="0" collapsed="false">
      <c r="E1074" s="117" t="n">
        <v>150.112</v>
      </c>
      <c r="F1074" s="117" t="n">
        <v>109.733</v>
      </c>
      <c r="I1074" s="0"/>
      <c r="J1074" s="118" t="n">
        <v>5.34999999999991</v>
      </c>
      <c r="K1074" s="119" t="n">
        <v>11.9999999994633</v>
      </c>
      <c r="BO1074" s="130" t="n">
        <v>1.55</v>
      </c>
      <c r="BP1074" s="117" t="n">
        <v>-39.3333333333333</v>
      </c>
      <c r="BR1074" s="131" t="n">
        <v>5.34999999999991</v>
      </c>
      <c r="BS1074" s="132" t="n">
        <v>11.9999999994633</v>
      </c>
    </row>
    <row r="1075" customFormat="false" ht="15" hidden="false" customHeight="false" outlineLevel="0" collapsed="false">
      <c r="E1075" s="117" t="n">
        <v>150.254</v>
      </c>
      <c r="F1075" s="117" t="n">
        <v>91.6</v>
      </c>
      <c r="I1075" s="0"/>
      <c r="J1075" s="118" t="n">
        <v>5.35499999999991</v>
      </c>
      <c r="K1075" s="119" t="n">
        <v>-22.3999999998276</v>
      </c>
      <c r="BO1075" s="130" t="n">
        <v>1.5525</v>
      </c>
      <c r="BP1075" s="117" t="n">
        <v>-30</v>
      </c>
      <c r="BR1075" s="131" t="n">
        <v>5.35499999999991</v>
      </c>
      <c r="BS1075" s="132" t="n">
        <v>-22.3999999998276</v>
      </c>
    </row>
    <row r="1076" customFormat="false" ht="15" hidden="false" customHeight="false" outlineLevel="0" collapsed="false">
      <c r="E1076" s="117" t="n">
        <v>150.396</v>
      </c>
      <c r="F1076" s="117" t="n">
        <v>86.45</v>
      </c>
      <c r="I1076" s="0"/>
      <c r="J1076" s="118" t="n">
        <v>5.35999999999991</v>
      </c>
      <c r="K1076" s="119" t="n">
        <v>-2.94164692604681E-010</v>
      </c>
      <c r="BO1076" s="130" t="n">
        <v>1.555</v>
      </c>
      <c r="BP1076" s="117" t="n">
        <v>-32.6666666666667</v>
      </c>
      <c r="BR1076" s="131" t="n">
        <v>5.35999999999991</v>
      </c>
      <c r="BS1076" s="132" t="n">
        <v>-2.94164692604681E-010</v>
      </c>
    </row>
    <row r="1077" customFormat="false" ht="15" hidden="false" customHeight="false" outlineLevel="0" collapsed="false">
      <c r="E1077" s="117" t="n">
        <v>150.538</v>
      </c>
      <c r="F1077" s="117" t="n">
        <v>86.4957</v>
      </c>
      <c r="I1077" s="0"/>
      <c r="J1077" s="118" t="n">
        <v>5.36499999999991</v>
      </c>
      <c r="K1077" s="119" t="n">
        <v>-15.1999999995751</v>
      </c>
      <c r="BO1077" s="130" t="n">
        <v>1.5575</v>
      </c>
      <c r="BP1077" s="117" t="n">
        <v>-37.3333333333333</v>
      </c>
      <c r="BR1077" s="131" t="n">
        <v>5.36499999999991</v>
      </c>
      <c r="BS1077" s="132" t="n">
        <v>-15.1999999995751</v>
      </c>
    </row>
    <row r="1078" customFormat="false" ht="15" hidden="false" customHeight="false" outlineLevel="0" collapsed="false">
      <c r="E1078" s="117" t="n">
        <v>150.68</v>
      </c>
      <c r="F1078" s="117" t="n">
        <v>89.7867</v>
      </c>
      <c r="I1078" s="0"/>
      <c r="J1078" s="118" t="n">
        <v>5.36999999999991</v>
      </c>
      <c r="K1078" s="119" t="n">
        <v>-2.80000000048034</v>
      </c>
      <c r="BO1078" s="130" t="n">
        <v>1.56</v>
      </c>
      <c r="BP1078" s="117" t="n">
        <v>-35.3333333333333</v>
      </c>
      <c r="BR1078" s="131" t="n">
        <v>5.36999999999991</v>
      </c>
      <c r="BS1078" s="132" t="n">
        <v>-2.80000000048034</v>
      </c>
    </row>
    <row r="1079" customFormat="false" ht="15" hidden="false" customHeight="false" outlineLevel="0" collapsed="false">
      <c r="E1079" s="117" t="n">
        <v>150.822</v>
      </c>
      <c r="F1079" s="117" t="n">
        <v>104.667</v>
      </c>
      <c r="I1079" s="0"/>
      <c r="J1079" s="118" t="n">
        <v>5.37499999999991</v>
      </c>
      <c r="K1079" s="119" t="n">
        <v>-8.00000000040644</v>
      </c>
      <c r="BO1079" s="130" t="n">
        <v>1.5625</v>
      </c>
      <c r="BP1079" s="117" t="n">
        <v>-23.3333333333333</v>
      </c>
      <c r="BR1079" s="131" t="n">
        <v>5.37499999999991</v>
      </c>
      <c r="BS1079" s="132" t="n">
        <v>-8.00000000040644</v>
      </c>
    </row>
    <row r="1080" customFormat="false" ht="15" hidden="false" customHeight="false" outlineLevel="0" collapsed="false">
      <c r="E1080" s="117" t="n">
        <v>150.964</v>
      </c>
      <c r="F1080" s="117" t="n">
        <v>127.2</v>
      </c>
      <c r="I1080" s="0"/>
      <c r="J1080" s="118" t="n">
        <v>5.37999999999991</v>
      </c>
      <c r="K1080" s="119" t="n">
        <v>-5.79999999979631</v>
      </c>
      <c r="BO1080" s="130" t="n">
        <v>1.565</v>
      </c>
      <c r="BP1080" s="117" t="n">
        <v>-22</v>
      </c>
      <c r="BR1080" s="131" t="n">
        <v>5.37999999999991</v>
      </c>
      <c r="BS1080" s="132" t="n">
        <v>-5.79999999979631</v>
      </c>
    </row>
    <row r="1081" customFormat="false" ht="15" hidden="false" customHeight="false" outlineLevel="0" collapsed="false">
      <c r="E1081" s="117" t="n">
        <v>151.106</v>
      </c>
      <c r="F1081" s="117" t="n">
        <v>143.7</v>
      </c>
      <c r="I1081" s="0"/>
      <c r="J1081" s="118" t="n">
        <v>5.38499999999991</v>
      </c>
      <c r="K1081" s="119" t="n">
        <v>8.79999999999999</v>
      </c>
      <c r="BO1081" s="130" t="n">
        <v>1.5675</v>
      </c>
      <c r="BP1081" s="117" t="n">
        <v>-33.3333333333333</v>
      </c>
      <c r="BR1081" s="131" t="n">
        <v>5.38499999999991</v>
      </c>
      <c r="BS1081" s="132" t="n">
        <v>8.79999999999999</v>
      </c>
    </row>
    <row r="1082" customFormat="false" ht="15" hidden="false" customHeight="false" outlineLevel="0" collapsed="false">
      <c r="E1082" s="117" t="n">
        <v>151.248</v>
      </c>
      <c r="F1082" s="117" t="n">
        <v>147.1</v>
      </c>
      <c r="I1082" s="0"/>
      <c r="J1082" s="118" t="n">
        <v>5.38999999999991</v>
      </c>
      <c r="K1082" s="119" t="n">
        <v>9.06666666639485</v>
      </c>
      <c r="BO1082" s="130" t="n">
        <v>1.57</v>
      </c>
      <c r="BP1082" s="117" t="n">
        <v>-41.3333333333333</v>
      </c>
      <c r="BR1082" s="131" t="n">
        <v>5.38999999999991</v>
      </c>
      <c r="BS1082" s="132" t="n">
        <v>9.06666666639485</v>
      </c>
    </row>
    <row r="1083" customFormat="false" ht="15" hidden="false" customHeight="false" outlineLevel="0" collapsed="false">
      <c r="E1083" s="117" t="n">
        <v>151.39</v>
      </c>
      <c r="F1083" s="117" t="n">
        <v>147.143</v>
      </c>
      <c r="I1083" s="0"/>
      <c r="J1083" s="118" t="n">
        <v>5.39499999999991</v>
      </c>
      <c r="K1083" s="119" t="n">
        <v>13.6</v>
      </c>
      <c r="BO1083" s="130" t="n">
        <v>1.5725</v>
      </c>
      <c r="BP1083" s="117" t="n">
        <v>-62.6666666666667</v>
      </c>
      <c r="BR1083" s="131" t="n">
        <v>5.39499999999991</v>
      </c>
      <c r="BS1083" s="132" t="n">
        <v>13.6</v>
      </c>
    </row>
    <row r="1084" customFormat="false" ht="15" hidden="false" customHeight="false" outlineLevel="0" collapsed="false">
      <c r="E1084" s="117" t="n">
        <v>151.532</v>
      </c>
      <c r="F1084" s="117" t="n">
        <v>145.25</v>
      </c>
      <c r="I1084" s="0"/>
      <c r="J1084" s="118" t="n">
        <v>5.39999999999991</v>
      </c>
      <c r="K1084" s="119" t="n">
        <v>17.5999999991047</v>
      </c>
      <c r="BO1084" s="130" t="n">
        <v>1.575</v>
      </c>
      <c r="BP1084" s="117" t="n">
        <v>-67.3333333333334</v>
      </c>
      <c r="BR1084" s="131" t="n">
        <v>5.39999999999991</v>
      </c>
      <c r="BS1084" s="132" t="n">
        <v>17.5999999991047</v>
      </c>
    </row>
    <row r="1085" customFormat="false" ht="15" hidden="false" customHeight="false" outlineLevel="0" collapsed="false">
      <c r="E1085" s="117" t="n">
        <v>151.674</v>
      </c>
      <c r="F1085" s="117" t="n">
        <v>139.467</v>
      </c>
      <c r="I1085" s="0"/>
      <c r="J1085" s="118" t="n">
        <v>5.40499999999991</v>
      </c>
      <c r="K1085" s="119" t="n">
        <v>11.1999999998135</v>
      </c>
      <c r="BO1085" s="130" t="n">
        <v>1.5775</v>
      </c>
      <c r="BP1085" s="117" t="n">
        <v>-63.3333333333333</v>
      </c>
      <c r="BR1085" s="131" t="n">
        <v>5.40499999999991</v>
      </c>
      <c r="BS1085" s="132" t="n">
        <v>11.1999999998135</v>
      </c>
    </row>
    <row r="1086" customFormat="false" ht="15" hidden="false" customHeight="false" outlineLevel="0" collapsed="false">
      <c r="E1086" s="117" t="n">
        <v>151.816</v>
      </c>
      <c r="F1086" s="117" t="n">
        <v>124.9</v>
      </c>
      <c r="I1086" s="0"/>
      <c r="J1086" s="118" t="n">
        <v>5.40999999999991</v>
      </c>
      <c r="K1086" s="119" t="n">
        <v>-8.80000000022275</v>
      </c>
      <c r="BO1086" s="130" t="n">
        <v>1.58</v>
      </c>
      <c r="BP1086" s="117" t="n">
        <v>-50.6666666666667</v>
      </c>
      <c r="BR1086" s="131" t="n">
        <v>5.40999999999991</v>
      </c>
      <c r="BS1086" s="132" t="n">
        <v>-8.80000000022275</v>
      </c>
    </row>
    <row r="1087" customFormat="false" ht="15" hidden="false" customHeight="false" outlineLevel="0" collapsed="false">
      <c r="E1087" s="117" t="n">
        <v>151.958</v>
      </c>
      <c r="F1087" s="117" t="n">
        <v>101.887</v>
      </c>
      <c r="I1087" s="0"/>
      <c r="J1087" s="118" t="n">
        <v>5.41499999999991</v>
      </c>
      <c r="K1087" s="119" t="n">
        <v>-1.6</v>
      </c>
      <c r="BO1087" s="130" t="n">
        <v>1.5825</v>
      </c>
      <c r="BP1087" s="117" t="n">
        <v>-50.6666666666667</v>
      </c>
      <c r="BR1087" s="131" t="n">
        <v>5.41499999999991</v>
      </c>
      <c r="BS1087" s="132" t="n">
        <v>-1.6</v>
      </c>
    </row>
    <row r="1088" customFormat="false" ht="15" hidden="false" customHeight="false" outlineLevel="0" collapsed="false">
      <c r="E1088" s="117" t="n">
        <v>152.1</v>
      </c>
      <c r="F1088" s="117" t="n">
        <v>81.55</v>
      </c>
      <c r="I1088" s="0"/>
      <c r="J1088" s="118" t="n">
        <v>5.41999999999991</v>
      </c>
      <c r="K1088" s="119" t="n">
        <v>-10.4000000002984</v>
      </c>
      <c r="BO1088" s="130" t="n">
        <v>1.585</v>
      </c>
      <c r="BP1088" s="117" t="n">
        <v>-38</v>
      </c>
      <c r="BR1088" s="131" t="n">
        <v>5.41999999999991</v>
      </c>
      <c r="BS1088" s="132" t="n">
        <v>-10.4000000002984</v>
      </c>
    </row>
    <row r="1089" customFormat="false" ht="15" hidden="false" customHeight="false" outlineLevel="0" collapsed="false">
      <c r="E1089" s="117" t="n">
        <v>152.152</v>
      </c>
      <c r="F1089" s="117" t="n">
        <v>79.2567</v>
      </c>
      <c r="I1089" s="0"/>
      <c r="J1089" s="118" t="n">
        <v>5.42499999999991</v>
      </c>
      <c r="K1089" s="119" t="n">
        <v>10.3999999992788</v>
      </c>
      <c r="BO1089" s="130" t="n">
        <v>1.5875</v>
      </c>
      <c r="BP1089" s="117" t="n">
        <v>-28.6666666666667</v>
      </c>
      <c r="BR1089" s="131" t="n">
        <v>5.42499999999991</v>
      </c>
      <c r="BS1089" s="132" t="n">
        <v>10.3999999992788</v>
      </c>
    </row>
    <row r="1090" customFormat="false" ht="15" hidden="false" customHeight="false" outlineLevel="0" collapsed="false">
      <c r="E1090" s="117" t="n">
        <v>152.204</v>
      </c>
      <c r="F1090" s="117" t="n">
        <v>102.401</v>
      </c>
      <c r="I1090" s="0"/>
      <c r="J1090" s="118" t="n">
        <v>5.42999999999991</v>
      </c>
      <c r="K1090" s="119" t="n">
        <v>13.5999999996767</v>
      </c>
      <c r="BO1090" s="130" t="n">
        <v>1.59</v>
      </c>
      <c r="BP1090" s="117" t="n">
        <v>-32.6666666666667</v>
      </c>
      <c r="BR1090" s="131" t="n">
        <v>5.42999999999991</v>
      </c>
      <c r="BS1090" s="132" t="n">
        <v>13.5999999996767</v>
      </c>
    </row>
    <row r="1091" customFormat="false" ht="15" hidden="false" customHeight="false" outlineLevel="0" collapsed="false">
      <c r="E1091" s="117" t="n">
        <v>152.256</v>
      </c>
      <c r="F1091" s="117" t="n">
        <v>136.467</v>
      </c>
      <c r="I1091" s="0"/>
      <c r="J1091" s="118" t="n">
        <v>5.43499999999991</v>
      </c>
      <c r="K1091" s="119" t="n">
        <v>3.19999999912959</v>
      </c>
      <c r="BO1091" s="130" t="n">
        <v>1.5925</v>
      </c>
      <c r="BP1091" s="117" t="n">
        <v>-42</v>
      </c>
      <c r="BR1091" s="131" t="n">
        <v>5.43499999999991</v>
      </c>
      <c r="BS1091" s="132" t="n">
        <v>3.19999999912959</v>
      </c>
    </row>
    <row r="1092" customFormat="false" ht="15" hidden="false" customHeight="false" outlineLevel="0" collapsed="false">
      <c r="E1092" s="117" t="n">
        <v>152.308</v>
      </c>
      <c r="F1092" s="117" t="n">
        <v>154.367</v>
      </c>
      <c r="I1092" s="0"/>
      <c r="J1092" s="118" t="n">
        <v>5.43999999999991</v>
      </c>
      <c r="K1092" s="119" t="n">
        <v>6.39999999985008</v>
      </c>
      <c r="BO1092" s="130" t="n">
        <v>1.595</v>
      </c>
      <c r="BP1092" s="117" t="n">
        <v>-32</v>
      </c>
      <c r="BR1092" s="131" t="n">
        <v>5.43999999999991</v>
      </c>
      <c r="BS1092" s="132" t="n">
        <v>6.39999999985008</v>
      </c>
    </row>
    <row r="1093" customFormat="false" ht="15" hidden="false" customHeight="false" outlineLevel="0" collapsed="false">
      <c r="E1093" s="117" t="n">
        <v>152.36</v>
      </c>
      <c r="F1093" s="117" t="n">
        <v>159.586</v>
      </c>
      <c r="I1093" s="0"/>
      <c r="J1093" s="118" t="n">
        <v>5.44499999999991</v>
      </c>
      <c r="K1093" s="119" t="n">
        <v>8.5333333335085</v>
      </c>
      <c r="BO1093" s="130" t="n">
        <v>1.5975</v>
      </c>
      <c r="BP1093" s="117" t="n">
        <v>-25.3333333333333</v>
      </c>
      <c r="BR1093" s="131" t="n">
        <v>5.44499999999991</v>
      </c>
      <c r="BS1093" s="132" t="n">
        <v>8.5333333335085</v>
      </c>
    </row>
    <row r="1094" customFormat="false" ht="15" hidden="false" customHeight="false" outlineLevel="0" collapsed="false">
      <c r="E1094" s="117" t="n">
        <v>152.412</v>
      </c>
      <c r="F1094" s="117" t="n">
        <v>162.267</v>
      </c>
      <c r="I1094" s="0"/>
      <c r="J1094" s="118" t="n">
        <v>5.44999999999991</v>
      </c>
      <c r="K1094" s="119" t="n">
        <v>1.50635059981141E-010</v>
      </c>
      <c r="BO1094" s="130" t="n">
        <v>1.6</v>
      </c>
      <c r="BP1094" s="117" t="n">
        <v>-20</v>
      </c>
      <c r="BR1094" s="131" t="n">
        <v>5.44999999999991</v>
      </c>
      <c r="BS1094" s="132" t="n">
        <v>1.50635059981141E-010</v>
      </c>
    </row>
    <row r="1095" customFormat="false" ht="15" hidden="false" customHeight="false" outlineLevel="0" collapsed="false">
      <c r="E1095" s="117" t="n">
        <v>152.464</v>
      </c>
      <c r="F1095" s="117" t="n">
        <v>164.114</v>
      </c>
      <c r="I1095" s="0"/>
      <c r="J1095" s="118" t="n">
        <v>5.45499999999991</v>
      </c>
      <c r="K1095" s="119" t="n">
        <v>-19.9999999988702</v>
      </c>
      <c r="BO1095" s="130" t="n">
        <v>1.6025</v>
      </c>
      <c r="BP1095" s="117" t="n">
        <v>-9.33333333333334</v>
      </c>
      <c r="BR1095" s="131" t="n">
        <v>5.45499999999991</v>
      </c>
      <c r="BS1095" s="132" t="n">
        <v>-19.9999999988702</v>
      </c>
    </row>
    <row r="1096" customFormat="false" ht="15" hidden="false" customHeight="false" outlineLevel="0" collapsed="false">
      <c r="E1096" s="117" t="n">
        <v>152.516</v>
      </c>
      <c r="F1096" s="117" t="n">
        <v>165.3</v>
      </c>
      <c r="I1096" s="0"/>
      <c r="J1096" s="118" t="n">
        <v>5.45999999999991</v>
      </c>
      <c r="K1096" s="119" t="n">
        <v>37.999999999887</v>
      </c>
      <c r="BO1096" s="130" t="n">
        <v>1.605</v>
      </c>
      <c r="BP1096" s="117" t="n">
        <v>-21.3333333333333</v>
      </c>
      <c r="BR1096" s="131" t="n">
        <v>5.45999999999991</v>
      </c>
      <c r="BS1096" s="132" t="n">
        <v>37.999999999887</v>
      </c>
    </row>
    <row r="1097" customFormat="false" ht="15" hidden="false" customHeight="false" outlineLevel="0" collapsed="false">
      <c r="E1097" s="117" t="n">
        <v>152.568</v>
      </c>
      <c r="F1097" s="117" t="n">
        <v>165.3</v>
      </c>
      <c r="I1097" s="0"/>
      <c r="J1097" s="118" t="n">
        <v>5.46499999999991</v>
      </c>
      <c r="K1097" s="119" t="n">
        <v>-1.2000000011729</v>
      </c>
      <c r="BO1097" s="130" t="n">
        <v>1.6075</v>
      </c>
      <c r="BP1097" s="117" t="n">
        <v>-28.6666666666667</v>
      </c>
      <c r="BR1097" s="131" t="n">
        <v>5.46499999999991</v>
      </c>
      <c r="BS1097" s="132" t="n">
        <v>-1.2000000011729</v>
      </c>
    </row>
    <row r="1098" customFormat="false" ht="15" hidden="false" customHeight="false" outlineLevel="0" collapsed="false">
      <c r="E1098" s="117" t="n">
        <v>152.62</v>
      </c>
      <c r="F1098" s="117" t="n">
        <v>165.383</v>
      </c>
      <c r="I1098" s="0"/>
      <c r="J1098" s="118" t="n">
        <v>5.46999999999991</v>
      </c>
      <c r="K1098" s="119" t="n">
        <v>4.8000000001883</v>
      </c>
      <c r="BO1098" s="130" t="n">
        <v>1.61</v>
      </c>
      <c r="BP1098" s="117" t="n">
        <v>-28.6666666666667</v>
      </c>
      <c r="BR1098" s="131" t="n">
        <v>5.46999999999991</v>
      </c>
      <c r="BS1098" s="132" t="n">
        <v>4.8000000001883</v>
      </c>
    </row>
    <row r="1099" customFormat="false" ht="15" hidden="false" customHeight="false" outlineLevel="0" collapsed="false">
      <c r="E1099" s="117" t="n">
        <v>152.672</v>
      </c>
      <c r="F1099" s="117" t="n">
        <v>165.4</v>
      </c>
      <c r="I1099" s="0"/>
      <c r="J1099" s="118" t="n">
        <v>5.47499999999991</v>
      </c>
      <c r="K1099" s="119" t="n">
        <v>38.4000000014378</v>
      </c>
      <c r="BO1099" s="130" t="n">
        <v>1.6125</v>
      </c>
      <c r="BP1099" s="117" t="n">
        <v>-43.3333333333333</v>
      </c>
      <c r="BR1099" s="131" t="n">
        <v>5.47499999999991</v>
      </c>
      <c r="BS1099" s="132" t="n">
        <v>38.4000000014378</v>
      </c>
    </row>
    <row r="1100" customFormat="false" ht="15" hidden="false" customHeight="false" outlineLevel="0" collapsed="false">
      <c r="E1100" s="117" t="n">
        <v>152.724</v>
      </c>
      <c r="F1100" s="117" t="n">
        <v>165.06</v>
      </c>
      <c r="I1100" s="0"/>
      <c r="J1100" s="118" t="n">
        <v>5.47999999999991</v>
      </c>
      <c r="K1100" s="119" t="n">
        <v>7.60000000026484</v>
      </c>
      <c r="BO1100" s="130" t="n">
        <v>1.615</v>
      </c>
      <c r="BP1100" s="117" t="n">
        <v>-40.6666666666667</v>
      </c>
      <c r="BR1100" s="131" t="n">
        <v>5.47999999999991</v>
      </c>
      <c r="BS1100" s="132" t="n">
        <v>7.60000000026484</v>
      </c>
    </row>
    <row r="1101" customFormat="false" ht="15" hidden="false" customHeight="false" outlineLevel="0" collapsed="false">
      <c r="E1101" s="117" t="n">
        <v>152.776</v>
      </c>
      <c r="F1101" s="117" t="n">
        <v>163.217</v>
      </c>
      <c r="I1101" s="0"/>
      <c r="J1101" s="118" t="n">
        <v>5.48499999999991</v>
      </c>
      <c r="K1101" s="119" t="n">
        <v>26.4000000001141</v>
      </c>
      <c r="BO1101" s="130" t="n">
        <v>1.6175</v>
      </c>
      <c r="BP1101" s="117" t="n">
        <v>-44.6666666666667</v>
      </c>
      <c r="BR1101" s="131" t="n">
        <v>5.48499999999991</v>
      </c>
      <c r="BS1101" s="132" t="n">
        <v>26.4000000001141</v>
      </c>
    </row>
    <row r="1102" customFormat="false" ht="15" hidden="false" customHeight="false" outlineLevel="0" collapsed="false">
      <c r="E1102" s="117" t="n">
        <v>152.828</v>
      </c>
      <c r="F1102" s="117" t="n">
        <v>159.7</v>
      </c>
      <c r="I1102" s="0"/>
      <c r="J1102" s="118" t="n">
        <v>5.48999999999991</v>
      </c>
      <c r="K1102" s="119" t="n">
        <v>0.399999999735137</v>
      </c>
      <c r="BO1102" s="130" t="n">
        <v>1.62</v>
      </c>
      <c r="BP1102" s="117" t="n">
        <v>-28</v>
      </c>
      <c r="BR1102" s="131" t="n">
        <v>5.48999999999991</v>
      </c>
      <c r="BS1102" s="132" t="n">
        <v>0.399999999735137</v>
      </c>
    </row>
    <row r="1103" customFormat="false" ht="15" hidden="false" customHeight="false" outlineLevel="0" collapsed="false">
      <c r="E1103" s="117" t="n">
        <v>152.88</v>
      </c>
      <c r="F1103" s="117" t="n">
        <v>153.233</v>
      </c>
      <c r="I1103" s="0"/>
      <c r="J1103" s="118" t="n">
        <v>5.49499999999991</v>
      </c>
      <c r="K1103" s="119" t="n">
        <v>1.21644916362129E-009</v>
      </c>
      <c r="BO1103" s="130" t="n">
        <v>1.6225</v>
      </c>
      <c r="BP1103" s="117" t="n">
        <v>-30</v>
      </c>
      <c r="BR1103" s="131" t="n">
        <v>5.49499999999991</v>
      </c>
      <c r="BS1103" s="132" t="n">
        <v>1.21644916362129E-009</v>
      </c>
    </row>
    <row r="1104" customFormat="false" ht="15" hidden="false" customHeight="false" outlineLevel="0" collapsed="false">
      <c r="E1104" s="117" t="n">
        <v>152.932</v>
      </c>
      <c r="F1104" s="117" t="n">
        <v>142.75</v>
      </c>
      <c r="I1104" s="0"/>
      <c r="J1104" s="118" t="n">
        <v>5.49999999999991</v>
      </c>
      <c r="K1104" s="119" t="n">
        <v>-0.800000002508945</v>
      </c>
      <c r="BO1104" s="130" t="n">
        <v>1.625</v>
      </c>
      <c r="BP1104" s="117" t="n">
        <v>-35.3333333333333</v>
      </c>
      <c r="BR1104" s="131" t="n">
        <v>5.49999999999991</v>
      </c>
      <c r="BS1104" s="132" t="n">
        <v>-0.800000002508945</v>
      </c>
    </row>
    <row r="1105" customFormat="false" ht="15" hidden="false" customHeight="false" outlineLevel="0" collapsed="false">
      <c r="E1105" s="117" t="n">
        <v>152.984</v>
      </c>
      <c r="F1105" s="117" t="n">
        <v>131.267</v>
      </c>
      <c r="I1105" s="0"/>
      <c r="J1105" s="118" t="n">
        <v>5.50499999999991</v>
      </c>
      <c r="K1105" s="119" t="n">
        <v>3.59999999980992</v>
      </c>
      <c r="BO1105" s="130" t="n">
        <v>1.6275</v>
      </c>
      <c r="BP1105" s="117" t="n">
        <v>-52</v>
      </c>
      <c r="BR1105" s="131" t="n">
        <v>5.50499999999991</v>
      </c>
      <c r="BS1105" s="132" t="n">
        <v>3.59999999980992</v>
      </c>
    </row>
    <row r="1106" customFormat="false" ht="15" hidden="false" customHeight="false" outlineLevel="0" collapsed="false">
      <c r="E1106" s="117" t="n">
        <v>153.036</v>
      </c>
      <c r="F1106" s="117" t="n">
        <v>122.375</v>
      </c>
      <c r="I1106" s="0"/>
      <c r="J1106" s="118" t="n">
        <v>5.50999999999991</v>
      </c>
      <c r="K1106" s="119" t="n">
        <v>3.04112290905323E-010</v>
      </c>
      <c r="BO1106" s="130" t="n">
        <v>1.63</v>
      </c>
      <c r="BP1106" s="117" t="n">
        <v>-21.3333333333333</v>
      </c>
      <c r="BR1106" s="131" t="n">
        <v>5.50999999999991</v>
      </c>
      <c r="BS1106" s="132" t="n">
        <v>3.04112290905323E-010</v>
      </c>
    </row>
    <row r="1107" customFormat="false" ht="15" hidden="false" customHeight="false" outlineLevel="0" collapsed="false">
      <c r="E1107" s="117" t="n">
        <v>153.088</v>
      </c>
      <c r="F1107" s="117" t="n">
        <v>115.625</v>
      </c>
      <c r="I1107" s="0"/>
      <c r="J1107" s="118" t="n">
        <v>5.5149999999999</v>
      </c>
      <c r="K1107" s="119" t="n">
        <v>-0.799999999083418</v>
      </c>
      <c r="BO1107" s="130" t="n">
        <v>1.6325</v>
      </c>
      <c r="BP1107" s="117" t="n">
        <v>-22.6666666666667</v>
      </c>
      <c r="BR1107" s="131" t="n">
        <v>5.5149999999999</v>
      </c>
      <c r="BS1107" s="132" t="n">
        <v>-0.799999999083418</v>
      </c>
    </row>
    <row r="1108" customFormat="false" ht="15" hidden="false" customHeight="false" outlineLevel="0" collapsed="false">
      <c r="E1108" s="117" t="n">
        <v>153.14</v>
      </c>
      <c r="F1108" s="117" t="n">
        <v>113.9</v>
      </c>
      <c r="I1108" s="0"/>
      <c r="J1108" s="118" t="n">
        <v>5.5199999999999</v>
      </c>
      <c r="K1108" s="119" t="n">
        <v>-7.19999999996201</v>
      </c>
      <c r="BO1108" s="130" t="n">
        <v>1.635</v>
      </c>
      <c r="BP1108" s="117" t="n">
        <v>-22</v>
      </c>
      <c r="BR1108" s="131" t="n">
        <v>5.5199999999999</v>
      </c>
      <c r="BS1108" s="132" t="n">
        <v>-7.19999999996201</v>
      </c>
    </row>
    <row r="1109" customFormat="false" ht="15" hidden="false" customHeight="false" outlineLevel="0" collapsed="false">
      <c r="E1109" s="117" t="n">
        <v>153.192</v>
      </c>
      <c r="F1109" s="117" t="n">
        <v>113.3</v>
      </c>
      <c r="I1109" s="0"/>
      <c r="J1109" s="118" t="n">
        <v>5.5249999999999</v>
      </c>
      <c r="K1109" s="119" t="n">
        <v>18.6666666665396</v>
      </c>
      <c r="BO1109" s="130" t="n">
        <v>1.6375</v>
      </c>
      <c r="BP1109" s="117" t="n">
        <v>-24.6666666666667</v>
      </c>
      <c r="BR1109" s="131" t="n">
        <v>5.5249999999999</v>
      </c>
      <c r="BS1109" s="132" t="n">
        <v>18.6666666665396</v>
      </c>
    </row>
    <row r="1110" customFormat="false" ht="15" hidden="false" customHeight="false" outlineLevel="0" collapsed="false">
      <c r="E1110" s="117" t="n">
        <v>153.244</v>
      </c>
      <c r="F1110" s="117" t="n">
        <v>115.3</v>
      </c>
      <c r="I1110" s="0"/>
      <c r="J1110" s="118" t="n">
        <v>5.5299999999999</v>
      </c>
      <c r="K1110" s="119" t="n">
        <v>4.00000000034531</v>
      </c>
      <c r="BO1110" s="130" t="n">
        <v>1.64</v>
      </c>
      <c r="BP1110" s="117" t="n">
        <v>-30</v>
      </c>
      <c r="BR1110" s="131" t="n">
        <v>5.5299999999999</v>
      </c>
      <c r="BS1110" s="132" t="n">
        <v>4.00000000034531</v>
      </c>
    </row>
    <row r="1111" customFormat="false" ht="15" hidden="false" customHeight="false" outlineLevel="0" collapsed="false">
      <c r="E1111" s="117" t="n">
        <v>153.296</v>
      </c>
      <c r="F1111" s="117" t="n">
        <v>130.267</v>
      </c>
      <c r="I1111" s="0"/>
      <c r="J1111" s="118" t="n">
        <v>5.5349999999999</v>
      </c>
      <c r="K1111" s="119" t="n">
        <v>-10.1333333335374</v>
      </c>
      <c r="BO1111" s="130" t="n">
        <v>1.6425</v>
      </c>
      <c r="BP1111" s="117" t="n">
        <v>-43.3333333333333</v>
      </c>
      <c r="BR1111" s="131" t="n">
        <v>5.5349999999999</v>
      </c>
      <c r="BS1111" s="132" t="n">
        <v>-10.1333333335374</v>
      </c>
    </row>
    <row r="1112" customFormat="false" ht="15" hidden="false" customHeight="false" outlineLevel="0" collapsed="false">
      <c r="E1112" s="117" t="n">
        <v>153.348</v>
      </c>
      <c r="F1112" s="117" t="n">
        <v>156.557</v>
      </c>
      <c r="I1112" s="0"/>
      <c r="J1112" s="118" t="n">
        <v>5.5399999999999</v>
      </c>
      <c r="K1112" s="119" t="n">
        <v>-20.8000000013046</v>
      </c>
      <c r="BO1112" s="130" t="n">
        <v>1.645</v>
      </c>
      <c r="BP1112" s="117" t="n">
        <v>-54.6666666666667</v>
      </c>
      <c r="BR1112" s="131" t="n">
        <v>5.5399999999999</v>
      </c>
      <c r="BS1112" s="132" t="n">
        <v>-20.8000000013046</v>
      </c>
    </row>
    <row r="1113" customFormat="false" ht="15" hidden="false" customHeight="false" outlineLevel="0" collapsed="false">
      <c r="E1113" s="117" t="n">
        <v>153.4</v>
      </c>
      <c r="F1113" s="117" t="n">
        <v>172.66</v>
      </c>
      <c r="I1113" s="0"/>
      <c r="J1113" s="118" t="n">
        <v>5.5449999999999</v>
      </c>
      <c r="K1113" s="119" t="n">
        <v>-18.4000000000384</v>
      </c>
      <c r="BO1113" s="130" t="n">
        <v>1.6475</v>
      </c>
      <c r="BP1113" s="117" t="n">
        <v>-62.6666666666667</v>
      </c>
      <c r="BR1113" s="131" t="n">
        <v>5.5449999999999</v>
      </c>
      <c r="BS1113" s="132" t="n">
        <v>-18.4000000000384</v>
      </c>
    </row>
    <row r="1114" customFormat="false" ht="15" hidden="false" customHeight="false" outlineLevel="0" collapsed="false">
      <c r="E1114" s="117" t="n">
        <v>153.452</v>
      </c>
      <c r="F1114" s="117" t="n">
        <v>171.6</v>
      </c>
      <c r="I1114" s="0"/>
      <c r="J1114" s="118" t="n">
        <v>5.5499999999999</v>
      </c>
      <c r="K1114" s="119" t="n">
        <v>4.79999999976979</v>
      </c>
      <c r="BO1114" s="130" t="n">
        <v>1.65</v>
      </c>
      <c r="BP1114" s="117" t="n">
        <v>-63.3333333333333</v>
      </c>
      <c r="BR1114" s="131" t="n">
        <v>5.5499999999999</v>
      </c>
      <c r="BS1114" s="132" t="n">
        <v>4.79999999976979</v>
      </c>
    </row>
    <row r="1115" customFormat="false" ht="15" hidden="false" customHeight="false" outlineLevel="0" collapsed="false">
      <c r="E1115" s="117" t="n">
        <v>153.504</v>
      </c>
      <c r="F1115" s="117" t="n">
        <v>168.575</v>
      </c>
      <c r="I1115" s="0"/>
      <c r="J1115" s="118" t="n">
        <v>5.5549999999999</v>
      </c>
      <c r="K1115" s="119" t="n">
        <v>-11.5999999998844</v>
      </c>
      <c r="BO1115" s="130" t="n">
        <v>1.6525</v>
      </c>
      <c r="BP1115" s="117" t="n">
        <v>-68</v>
      </c>
      <c r="BR1115" s="131" t="n">
        <v>5.5549999999999</v>
      </c>
      <c r="BS1115" s="132" t="n">
        <v>-11.5999999998844</v>
      </c>
    </row>
    <row r="1116" customFormat="false" ht="15" hidden="false" customHeight="false" outlineLevel="0" collapsed="false">
      <c r="E1116" s="117" t="n">
        <v>153.556</v>
      </c>
      <c r="F1116" s="117" t="n">
        <v>162.775</v>
      </c>
      <c r="I1116" s="0"/>
      <c r="J1116" s="118" t="n">
        <v>5.5599999999999</v>
      </c>
      <c r="K1116" s="119" t="n">
        <v>-30.3999999990408</v>
      </c>
      <c r="BO1116" s="130" t="n">
        <v>1.655</v>
      </c>
      <c r="BP1116" s="117" t="n">
        <v>-70</v>
      </c>
      <c r="BR1116" s="131" t="n">
        <v>5.5599999999999</v>
      </c>
      <c r="BS1116" s="132" t="n">
        <v>-30.3999999990408</v>
      </c>
    </row>
    <row r="1117" customFormat="false" ht="15" hidden="false" customHeight="false" outlineLevel="0" collapsed="false">
      <c r="E1117" s="117" t="n">
        <v>153.608</v>
      </c>
      <c r="F1117" s="117" t="n">
        <v>157.45</v>
      </c>
      <c r="I1117" s="0"/>
      <c r="J1117" s="118" t="n">
        <v>5.5649999999999</v>
      </c>
      <c r="K1117" s="119" t="n">
        <v>-16.0000000005396</v>
      </c>
      <c r="BO1117" s="130" t="n">
        <v>1.6575</v>
      </c>
      <c r="BP1117" s="117" t="n">
        <v>-58.6666666666667</v>
      </c>
      <c r="BR1117" s="131" t="n">
        <v>5.5649999999999</v>
      </c>
      <c r="BS1117" s="132" t="n">
        <v>-16.0000000005396</v>
      </c>
    </row>
    <row r="1118" customFormat="false" ht="15" hidden="false" customHeight="false" outlineLevel="0" collapsed="false">
      <c r="E1118" s="117" t="n">
        <v>153.66</v>
      </c>
      <c r="F1118" s="117" t="n">
        <v>154.917</v>
      </c>
      <c r="I1118" s="0"/>
      <c r="J1118" s="118" t="n">
        <v>5.5699999999999</v>
      </c>
      <c r="K1118" s="119" t="n">
        <v>-35.1999999998451</v>
      </c>
      <c r="BO1118" s="130" t="n">
        <v>1.66</v>
      </c>
      <c r="BP1118" s="117" t="n">
        <v>-60</v>
      </c>
      <c r="BR1118" s="131" t="n">
        <v>5.5699999999999</v>
      </c>
      <c r="BS1118" s="132" t="n">
        <v>-35.1999999998451</v>
      </c>
    </row>
    <row r="1119" customFormat="false" ht="15" hidden="false" customHeight="false" outlineLevel="0" collapsed="false">
      <c r="E1119" s="117" t="n">
        <v>153.712</v>
      </c>
      <c r="F1119" s="117" t="n">
        <v>154.95</v>
      </c>
      <c r="I1119" s="0"/>
      <c r="J1119" s="118" t="n">
        <v>5.5749999999999</v>
      </c>
      <c r="K1119" s="119" t="n">
        <v>-12.8000000009251</v>
      </c>
      <c r="BO1119" s="130" t="n">
        <v>1.6625</v>
      </c>
      <c r="BP1119" s="117" t="n">
        <v>-56.6666666666667</v>
      </c>
      <c r="BR1119" s="131" t="n">
        <v>5.5749999999999</v>
      </c>
      <c r="BS1119" s="132" t="n">
        <v>-12.8000000009251</v>
      </c>
    </row>
    <row r="1120" customFormat="false" ht="15" hidden="false" customHeight="false" outlineLevel="0" collapsed="false">
      <c r="E1120" s="117" t="n">
        <v>153.764</v>
      </c>
      <c r="F1120" s="117" t="n">
        <v>156.614</v>
      </c>
      <c r="I1120" s="0"/>
      <c r="J1120" s="118" t="n">
        <v>5.5799999999999</v>
      </c>
      <c r="K1120" s="119" t="n">
        <v>-10.4000000001936</v>
      </c>
      <c r="BO1120" s="130" t="n">
        <v>1.665</v>
      </c>
      <c r="BP1120" s="117" t="n">
        <v>-60</v>
      </c>
      <c r="BR1120" s="131" t="n">
        <v>5.5799999999999</v>
      </c>
      <c r="BS1120" s="132" t="n">
        <v>-10.4000000001936</v>
      </c>
    </row>
    <row r="1121" customFormat="false" ht="15" hidden="false" customHeight="false" outlineLevel="0" collapsed="false">
      <c r="E1121" s="117" t="n">
        <v>153.816</v>
      </c>
      <c r="F1121" s="117" t="n">
        <v>158.95</v>
      </c>
      <c r="I1121" s="0"/>
      <c r="J1121" s="118" t="n">
        <v>5.5849999999999</v>
      </c>
      <c r="K1121" s="119" t="n">
        <v>-19.2</v>
      </c>
      <c r="BO1121" s="130" t="n">
        <v>1.6675</v>
      </c>
      <c r="BP1121" s="117" t="n">
        <v>-45.3333333333333</v>
      </c>
      <c r="BR1121" s="131" t="n">
        <v>5.5849999999999</v>
      </c>
      <c r="BS1121" s="132" t="n">
        <v>-19.2</v>
      </c>
    </row>
    <row r="1122" customFormat="false" ht="15" hidden="false" customHeight="false" outlineLevel="0" collapsed="false">
      <c r="E1122" s="117" t="n">
        <v>153.868</v>
      </c>
      <c r="F1122" s="117" t="n">
        <v>164.243</v>
      </c>
      <c r="I1122" s="0"/>
      <c r="J1122" s="118" t="n">
        <v>5.5899999999999</v>
      </c>
      <c r="K1122" s="119" t="n">
        <v>-16.4000000000389</v>
      </c>
      <c r="BO1122" s="130" t="n">
        <v>1.67</v>
      </c>
      <c r="BP1122" s="117" t="n">
        <v>-43.3333333333333</v>
      </c>
      <c r="BR1122" s="131" t="n">
        <v>5.5899999999999</v>
      </c>
      <c r="BS1122" s="132" t="n">
        <v>-16.4000000000389</v>
      </c>
    </row>
    <row r="1123" customFormat="false" ht="15" hidden="false" customHeight="false" outlineLevel="0" collapsed="false">
      <c r="E1123" s="117" t="n">
        <v>153.92</v>
      </c>
      <c r="F1123" s="117" t="n">
        <v>166.5</v>
      </c>
      <c r="I1123" s="0"/>
      <c r="J1123" s="118" t="n">
        <v>5.5949999999999</v>
      </c>
      <c r="K1123" s="119" t="n">
        <v>-11.1999999995353</v>
      </c>
      <c r="BO1123" s="130" t="n">
        <v>1.6725</v>
      </c>
      <c r="BP1123" s="117" t="n">
        <v>-42</v>
      </c>
      <c r="BR1123" s="131" t="n">
        <v>5.5949999999999</v>
      </c>
      <c r="BS1123" s="132" t="n">
        <v>-11.1999999995353</v>
      </c>
    </row>
    <row r="1124" customFormat="false" ht="15" hidden="false" customHeight="false" outlineLevel="0" collapsed="false">
      <c r="E1124" s="117" t="n">
        <v>153.972</v>
      </c>
      <c r="F1124" s="117" t="n">
        <v>167.5</v>
      </c>
      <c r="I1124" s="0"/>
      <c r="J1124" s="118" t="n">
        <v>5.5999999999999</v>
      </c>
      <c r="K1124" s="119" t="n">
        <v>-20.7999999996128</v>
      </c>
      <c r="BO1124" s="130" t="n">
        <v>1.675</v>
      </c>
      <c r="BP1124" s="117" t="n">
        <v>-21.3333333333333</v>
      </c>
      <c r="BR1124" s="131" t="n">
        <v>5.5999999999999</v>
      </c>
      <c r="BS1124" s="132" t="n">
        <v>-20.7999999996128</v>
      </c>
    </row>
    <row r="1125" customFormat="false" ht="15" hidden="false" customHeight="false" outlineLevel="0" collapsed="false">
      <c r="E1125" s="117" t="n">
        <v>154.024</v>
      </c>
      <c r="F1125" s="117" t="n">
        <v>167.5</v>
      </c>
      <c r="I1125" s="0"/>
      <c r="J1125" s="118" t="n">
        <v>5.6049999999999</v>
      </c>
      <c r="K1125" s="119" t="n">
        <v>5.59999999859311</v>
      </c>
      <c r="BO1125" s="130" t="n">
        <v>1.6775</v>
      </c>
      <c r="BP1125" s="117" t="n">
        <v>-32.6666666666667</v>
      </c>
      <c r="BR1125" s="131" t="n">
        <v>5.6049999999999</v>
      </c>
      <c r="BS1125" s="132" t="n">
        <v>5.59999999859311</v>
      </c>
    </row>
    <row r="1126" customFormat="false" ht="15" hidden="false" customHeight="false" outlineLevel="0" collapsed="false">
      <c r="E1126" s="117" t="n">
        <v>154.076</v>
      </c>
      <c r="F1126" s="117" t="n">
        <v>167.025</v>
      </c>
      <c r="I1126" s="0"/>
      <c r="J1126" s="118" t="n">
        <v>5.6099999999999</v>
      </c>
      <c r="K1126" s="119" t="n">
        <v>-27.1999999960139</v>
      </c>
      <c r="BO1126" s="130" t="n">
        <v>1.68</v>
      </c>
      <c r="BP1126" s="117" t="n">
        <v>-28</v>
      </c>
      <c r="BR1126" s="131" t="n">
        <v>5.6099999999999</v>
      </c>
      <c r="BS1126" s="132" t="n">
        <v>-27.1999999960139</v>
      </c>
    </row>
    <row r="1127" customFormat="false" ht="15" hidden="false" customHeight="false" outlineLevel="0" collapsed="false">
      <c r="E1127" s="117" t="n">
        <v>154.128</v>
      </c>
      <c r="F1127" s="117" t="n">
        <v>166.55</v>
      </c>
      <c r="I1127" s="0"/>
      <c r="J1127" s="118" t="n">
        <v>5.6149999999999</v>
      </c>
      <c r="K1127" s="119" t="n">
        <v>1.60000000046896</v>
      </c>
      <c r="BO1127" s="130" t="n">
        <v>1.6825</v>
      </c>
      <c r="BP1127" s="117" t="n">
        <v>-22.6666666666667</v>
      </c>
      <c r="BR1127" s="131" t="n">
        <v>5.6149999999999</v>
      </c>
      <c r="BS1127" s="132" t="n">
        <v>1.60000000046896</v>
      </c>
    </row>
    <row r="1128" customFormat="false" ht="15" hidden="false" customHeight="false" outlineLevel="0" collapsed="false">
      <c r="E1128" s="117" t="n">
        <v>154.18</v>
      </c>
      <c r="F1128" s="117" t="n">
        <v>166.075</v>
      </c>
      <c r="I1128" s="0"/>
      <c r="J1128" s="118" t="n">
        <v>5.6199999999999</v>
      </c>
      <c r="K1128" s="119" t="n">
        <v>-23.1999999992184</v>
      </c>
      <c r="BO1128" s="130" t="n">
        <v>1.685</v>
      </c>
      <c r="BP1128" s="117" t="n">
        <v>-24</v>
      </c>
      <c r="BR1128" s="131" t="n">
        <v>5.6199999999999</v>
      </c>
      <c r="BS1128" s="132" t="n">
        <v>-23.1999999992184</v>
      </c>
    </row>
    <row r="1129" customFormat="false" ht="15" hidden="false" customHeight="false" outlineLevel="0" collapsed="false">
      <c r="E1129" s="117" t="n">
        <v>154.232</v>
      </c>
      <c r="F1129" s="117" t="n">
        <v>165.6</v>
      </c>
      <c r="I1129" s="0"/>
      <c r="J1129" s="118" t="n">
        <v>5.6249999999999</v>
      </c>
      <c r="K1129" s="119" t="n">
        <v>-7.2000000002345</v>
      </c>
      <c r="BO1129" s="130" t="n">
        <v>1.6875</v>
      </c>
      <c r="BP1129" s="117" t="n">
        <v>-34</v>
      </c>
      <c r="BR1129" s="131" t="n">
        <v>5.6249999999999</v>
      </c>
      <c r="BS1129" s="132" t="n">
        <v>-7.2000000002345</v>
      </c>
    </row>
    <row r="1130" customFormat="false" ht="15" hidden="false" customHeight="false" outlineLevel="0" collapsed="false">
      <c r="E1130" s="117" t="n">
        <v>154.284</v>
      </c>
      <c r="F1130" s="117" t="n">
        <v>163.6</v>
      </c>
      <c r="I1130" s="0"/>
      <c r="J1130" s="118" t="n">
        <v>5.6299999999999</v>
      </c>
      <c r="K1130" s="119" t="n">
        <v>-15.9999999987104</v>
      </c>
      <c r="BO1130" s="130" t="n">
        <v>1.69</v>
      </c>
      <c r="BP1130" s="117" t="n">
        <v>-32.6666666666667</v>
      </c>
      <c r="BR1130" s="131" t="n">
        <v>5.6299999999999</v>
      </c>
      <c r="BS1130" s="132" t="n">
        <v>-15.9999999987104</v>
      </c>
    </row>
    <row r="1131" customFormat="false" ht="15" hidden="false" customHeight="false" outlineLevel="0" collapsed="false">
      <c r="E1131" s="117" t="n">
        <v>154.336</v>
      </c>
      <c r="F1131" s="117" t="n">
        <v>163.6</v>
      </c>
      <c r="I1131" s="0"/>
      <c r="J1131" s="118" t="n">
        <v>5.6349999999999</v>
      </c>
      <c r="K1131" s="119" t="n">
        <v>-19.999999999608</v>
      </c>
      <c r="BO1131" s="130" t="n">
        <v>1.6925</v>
      </c>
      <c r="BP1131" s="117" t="n">
        <v>-34.6666666666667</v>
      </c>
      <c r="BR1131" s="131" t="n">
        <v>5.6349999999999</v>
      </c>
      <c r="BS1131" s="132" t="n">
        <v>-19.999999999608</v>
      </c>
    </row>
    <row r="1132" customFormat="false" ht="15" hidden="false" customHeight="false" outlineLevel="0" collapsed="false">
      <c r="E1132" s="117" t="n">
        <v>154.388</v>
      </c>
      <c r="F1132" s="117" t="n">
        <v>160.75</v>
      </c>
      <c r="I1132" s="0"/>
      <c r="J1132" s="118" t="n">
        <v>5.6399999999999</v>
      </c>
      <c r="K1132" s="119" t="n">
        <v>-14.4000000004429</v>
      </c>
      <c r="BO1132" s="130" t="n">
        <v>1.695</v>
      </c>
      <c r="BP1132" s="117" t="n">
        <v>-39.3333333333333</v>
      </c>
      <c r="BR1132" s="131" t="n">
        <v>5.6399999999999</v>
      </c>
      <c r="BS1132" s="132" t="n">
        <v>-14.4000000004429</v>
      </c>
    </row>
    <row r="1133" customFormat="false" ht="15" hidden="false" customHeight="false" outlineLevel="0" collapsed="false">
      <c r="E1133" s="117" t="n">
        <v>154.44</v>
      </c>
      <c r="F1133" s="117" t="n">
        <v>159.8</v>
      </c>
      <c r="I1133" s="0"/>
      <c r="J1133" s="118" t="n">
        <v>5.6449999999999</v>
      </c>
      <c r="K1133" s="119" t="n">
        <v>-15.2000000003141</v>
      </c>
      <c r="BO1133" s="130" t="n">
        <v>1.6975</v>
      </c>
      <c r="BP1133" s="117" t="n">
        <v>-36</v>
      </c>
      <c r="BR1133" s="131" t="n">
        <v>5.6449999999999</v>
      </c>
      <c r="BS1133" s="132" t="n">
        <v>-15.2000000003141</v>
      </c>
    </row>
    <row r="1134" customFormat="false" ht="15" hidden="false" customHeight="false" outlineLevel="0" collapsed="false">
      <c r="E1134" s="117" t="n">
        <v>154.492</v>
      </c>
      <c r="F1134" s="117" t="n">
        <v>158.85</v>
      </c>
      <c r="I1134" s="0"/>
      <c r="J1134" s="118" t="n">
        <v>5.6499999999999</v>
      </c>
      <c r="K1134" s="119" t="n">
        <v>-22.399999999724</v>
      </c>
      <c r="BO1134" s="130" t="n">
        <v>1.7</v>
      </c>
      <c r="BP1134" s="117" t="n">
        <v>-57.3333333333333</v>
      </c>
      <c r="BR1134" s="131" t="n">
        <v>5.6499999999999</v>
      </c>
      <c r="BS1134" s="132" t="n">
        <v>-22.399999999724</v>
      </c>
    </row>
    <row r="1135" customFormat="false" ht="15" hidden="false" customHeight="false" outlineLevel="0" collapsed="false">
      <c r="E1135" s="117" t="n">
        <v>154.544</v>
      </c>
      <c r="F1135" s="117" t="n">
        <v>156</v>
      </c>
      <c r="I1135" s="0"/>
      <c r="J1135" s="118" t="n">
        <v>5.6549999999999</v>
      </c>
      <c r="K1135" s="119" t="n">
        <v>-28.8000000002355</v>
      </c>
      <c r="BO1135" s="130" t="n">
        <v>1.7025</v>
      </c>
      <c r="BP1135" s="117" t="n">
        <v>-61.3333333333334</v>
      </c>
      <c r="BR1135" s="131" t="n">
        <v>5.6549999999999</v>
      </c>
      <c r="BS1135" s="132" t="n">
        <v>-28.8000000002355</v>
      </c>
    </row>
    <row r="1136" customFormat="false" ht="15" hidden="false" customHeight="false" outlineLevel="0" collapsed="false">
      <c r="E1136" s="117" t="n">
        <v>154.596</v>
      </c>
      <c r="F1136" s="117" t="n">
        <v>154.1</v>
      </c>
      <c r="I1136" s="0"/>
      <c r="J1136" s="118" t="n">
        <v>5.6599999999999</v>
      </c>
      <c r="K1136" s="119" t="n">
        <v>5.60000000003942</v>
      </c>
      <c r="BO1136" s="130" t="n">
        <v>1.705</v>
      </c>
      <c r="BP1136" s="117" t="n">
        <v>-59.3333333333333</v>
      </c>
      <c r="BR1136" s="131" t="n">
        <v>5.6599999999999</v>
      </c>
      <c r="BS1136" s="132" t="n">
        <v>5.60000000003942</v>
      </c>
    </row>
    <row r="1137" customFormat="false" ht="15" hidden="false" customHeight="false" outlineLevel="0" collapsed="false">
      <c r="E1137" s="117" t="n">
        <v>154.648</v>
      </c>
      <c r="F1137" s="117" t="n">
        <v>154.1</v>
      </c>
      <c r="I1137" s="0"/>
      <c r="J1137" s="118" t="n">
        <v>5.6649999999999</v>
      </c>
      <c r="K1137" s="119" t="n">
        <v>-6.39999999984227</v>
      </c>
      <c r="BO1137" s="130" t="n">
        <v>1.7075</v>
      </c>
      <c r="BP1137" s="117" t="n">
        <v>-62.6666666666667</v>
      </c>
      <c r="BR1137" s="131" t="n">
        <v>5.6649999999999</v>
      </c>
      <c r="BS1137" s="132" t="n">
        <v>-6.39999999984227</v>
      </c>
    </row>
    <row r="1138" customFormat="false" ht="15" hidden="false" customHeight="false" outlineLevel="0" collapsed="false">
      <c r="E1138" s="117" t="n">
        <v>154.7</v>
      </c>
      <c r="F1138" s="117" t="n">
        <v>152.2</v>
      </c>
      <c r="I1138" s="0"/>
      <c r="J1138" s="118" t="n">
        <v>5.6699999999999</v>
      </c>
      <c r="K1138" s="119" t="n">
        <v>-12.0000000001183</v>
      </c>
      <c r="BO1138" s="130" t="n">
        <v>1.71</v>
      </c>
      <c r="BP1138" s="117" t="n">
        <v>-46.6666666666667</v>
      </c>
      <c r="BR1138" s="131" t="n">
        <v>5.6699999999999</v>
      </c>
      <c r="BS1138" s="132" t="n">
        <v>-12.0000000001183</v>
      </c>
    </row>
    <row r="1139" customFormat="false" ht="15" hidden="false" customHeight="false" outlineLevel="0" collapsed="false">
      <c r="E1139" s="117" t="n">
        <v>154.752</v>
      </c>
      <c r="F1139" s="117" t="n">
        <v>149.35</v>
      </c>
      <c r="I1139" s="0"/>
      <c r="J1139" s="118" t="n">
        <v>5.6749999999999</v>
      </c>
      <c r="K1139" s="119" t="n">
        <v>-31.9999999998028</v>
      </c>
      <c r="BO1139" s="130" t="n">
        <v>1.7125</v>
      </c>
      <c r="BP1139" s="117" t="n">
        <v>-42</v>
      </c>
      <c r="BR1139" s="131" t="n">
        <v>5.6749999999999</v>
      </c>
      <c r="BS1139" s="132" t="n">
        <v>-31.9999999998028</v>
      </c>
    </row>
    <row r="1140" customFormat="false" ht="15" hidden="false" customHeight="false" outlineLevel="0" collapsed="false">
      <c r="E1140" s="117" t="n">
        <v>154.804</v>
      </c>
      <c r="F1140" s="117" t="n">
        <v>146.5</v>
      </c>
      <c r="I1140" s="0"/>
      <c r="J1140" s="118" t="n">
        <v>5.6799999999999</v>
      </c>
      <c r="K1140" s="119" t="n">
        <v>-25.5999999986532</v>
      </c>
      <c r="BO1140" s="130" t="n">
        <v>1.715</v>
      </c>
      <c r="BP1140" s="117" t="n">
        <v>-40</v>
      </c>
      <c r="BR1140" s="131" t="n">
        <v>5.6799999999999</v>
      </c>
      <c r="BS1140" s="132" t="n">
        <v>-25.5999999986532</v>
      </c>
    </row>
    <row r="1141" customFormat="false" ht="15" hidden="false" customHeight="false" outlineLevel="0" collapsed="false">
      <c r="E1141" s="117" t="n">
        <v>154.856</v>
      </c>
      <c r="F1141" s="117" t="n">
        <v>144.6</v>
      </c>
      <c r="I1141" s="0"/>
      <c r="J1141" s="118" t="n">
        <v>5.6849999999999</v>
      </c>
      <c r="K1141" s="119" t="n">
        <v>-30.9333333339945</v>
      </c>
      <c r="BO1141" s="130" t="n">
        <v>1.7175</v>
      </c>
      <c r="BP1141" s="117" t="n">
        <v>-22.6666666666667</v>
      </c>
      <c r="BR1141" s="131" t="n">
        <v>5.6849999999999</v>
      </c>
      <c r="BS1141" s="132" t="n">
        <v>-30.9333333339945</v>
      </c>
    </row>
    <row r="1142" customFormat="false" ht="15" hidden="false" customHeight="false" outlineLevel="0" collapsed="false">
      <c r="E1142" s="117" t="n">
        <v>154.908</v>
      </c>
      <c r="F1142" s="117" t="n">
        <v>144.6</v>
      </c>
      <c r="I1142" s="0"/>
      <c r="J1142" s="118" t="n">
        <v>5.6899999999999</v>
      </c>
      <c r="K1142" s="119" t="n">
        <v>-35.9999999993899</v>
      </c>
      <c r="BO1142" s="130" t="n">
        <v>1.72</v>
      </c>
      <c r="BP1142" s="117" t="n">
        <v>-19.3333333333333</v>
      </c>
      <c r="BR1142" s="131" t="n">
        <v>5.6899999999999</v>
      </c>
      <c r="BS1142" s="132" t="n">
        <v>-35.9999999993899</v>
      </c>
    </row>
    <row r="1143" customFormat="false" ht="15" hidden="false" customHeight="false" outlineLevel="0" collapsed="false">
      <c r="E1143" s="117" t="n">
        <v>154.96</v>
      </c>
      <c r="F1143" s="117" t="n">
        <v>142.7</v>
      </c>
      <c r="I1143" s="0"/>
      <c r="J1143" s="118" t="n">
        <v>5.6949999999999</v>
      </c>
      <c r="K1143" s="119" t="n">
        <v>-27.2000000002373</v>
      </c>
      <c r="BO1143" s="130" t="n">
        <v>1.7225</v>
      </c>
      <c r="BP1143" s="117" t="n">
        <v>-32.6666666666667</v>
      </c>
      <c r="BR1143" s="131" t="n">
        <v>5.6949999999999</v>
      </c>
      <c r="BS1143" s="132" t="n">
        <v>-27.2000000002373</v>
      </c>
    </row>
    <row r="1144" customFormat="false" ht="15" hidden="false" customHeight="false" outlineLevel="0" collapsed="false">
      <c r="E1144" s="117" t="n">
        <v>155.012</v>
      </c>
      <c r="F1144" s="117" t="n">
        <v>142.7</v>
      </c>
      <c r="I1144" s="0"/>
      <c r="J1144" s="118" t="n">
        <v>5.6999999999999</v>
      </c>
      <c r="K1144" s="119" t="n">
        <v>-8.80000000029177</v>
      </c>
      <c r="BO1144" s="130" t="n">
        <v>1.725</v>
      </c>
      <c r="BP1144" s="117" t="n">
        <v>-37.3333333333333</v>
      </c>
      <c r="BR1144" s="131" t="n">
        <v>5.6999999999999</v>
      </c>
      <c r="BS1144" s="132" t="n">
        <v>-8.80000000029177</v>
      </c>
    </row>
    <row r="1145" customFormat="false" ht="15" hidden="false" customHeight="false" outlineLevel="0" collapsed="false">
      <c r="E1145" s="117" t="n">
        <v>155.064</v>
      </c>
      <c r="F1145" s="117" t="n">
        <v>140.8</v>
      </c>
      <c r="I1145" s="0"/>
      <c r="J1145" s="118" t="n">
        <v>5.7049999999999</v>
      </c>
      <c r="K1145" s="119" t="n">
        <v>-15.1999999998727</v>
      </c>
      <c r="BO1145" s="130" t="n">
        <v>1.7275</v>
      </c>
      <c r="BP1145" s="117" t="n">
        <v>-38</v>
      </c>
      <c r="BR1145" s="131" t="n">
        <v>5.7049999999999</v>
      </c>
      <c r="BS1145" s="132" t="n">
        <v>-15.1999999998727</v>
      </c>
    </row>
    <row r="1146" customFormat="false" ht="15" hidden="false" customHeight="false" outlineLevel="0" collapsed="false">
      <c r="E1146" s="117" t="n">
        <v>155.116</v>
      </c>
      <c r="F1146" s="117" t="n">
        <v>140.8</v>
      </c>
      <c r="I1146" s="0"/>
      <c r="J1146" s="118" t="n">
        <v>5.7099999999999</v>
      </c>
      <c r="K1146" s="119" t="n">
        <v>-41.485714285192</v>
      </c>
      <c r="BO1146" s="130" t="n">
        <v>1.73</v>
      </c>
      <c r="BP1146" s="117" t="n">
        <v>-34</v>
      </c>
      <c r="BR1146" s="131" t="n">
        <v>5.7099999999999</v>
      </c>
      <c r="BS1146" s="132" t="n">
        <v>-41.485714285192</v>
      </c>
    </row>
    <row r="1147" customFormat="false" ht="15" hidden="false" customHeight="false" outlineLevel="0" collapsed="false">
      <c r="E1147" s="117" t="n">
        <v>155.168</v>
      </c>
      <c r="F1147" s="117" t="n">
        <v>140.8</v>
      </c>
      <c r="I1147" s="0"/>
      <c r="J1147" s="118" t="n">
        <v>5.7149999999999</v>
      </c>
      <c r="K1147" s="119" t="n">
        <v>-44.5000000002484</v>
      </c>
      <c r="BO1147" s="130" t="n">
        <v>1.7325</v>
      </c>
      <c r="BP1147" s="117" t="n">
        <v>-42</v>
      </c>
      <c r="BR1147" s="131" t="n">
        <v>5.7149999999999</v>
      </c>
      <c r="BS1147" s="132" t="n">
        <v>-44.5000000002484</v>
      </c>
    </row>
    <row r="1148" customFormat="false" ht="15" hidden="false" customHeight="false" outlineLevel="0" collapsed="false">
      <c r="E1148" s="117" t="n">
        <v>155.22</v>
      </c>
      <c r="F1148" s="117" t="n">
        <v>140.8</v>
      </c>
      <c r="I1148" s="0"/>
      <c r="J1148" s="118" t="n">
        <v>5.7199999999999</v>
      </c>
      <c r="K1148" s="119" t="n">
        <v>-32.0000000002487</v>
      </c>
      <c r="BO1148" s="130" t="n">
        <v>1.735</v>
      </c>
      <c r="BP1148" s="117" t="n">
        <v>-24.6666666666667</v>
      </c>
      <c r="BR1148" s="131" t="n">
        <v>5.7199999999999</v>
      </c>
      <c r="BS1148" s="132" t="n">
        <v>-32.0000000002487</v>
      </c>
    </row>
    <row r="1149" customFormat="false" ht="15" hidden="false" customHeight="false" outlineLevel="0" collapsed="false">
      <c r="E1149" s="117" t="n">
        <v>155.272</v>
      </c>
      <c r="F1149" s="117" t="n">
        <v>142.7</v>
      </c>
      <c r="I1149" s="0"/>
      <c r="J1149" s="118" t="n">
        <v>5.7249999999999</v>
      </c>
      <c r="K1149" s="119" t="n">
        <v>-2.40000000079934</v>
      </c>
      <c r="BO1149" s="130" t="n">
        <v>1.7375</v>
      </c>
      <c r="BP1149" s="117" t="n">
        <v>-24.6666666666667</v>
      </c>
      <c r="BR1149" s="131" t="n">
        <v>5.7249999999999</v>
      </c>
      <c r="BS1149" s="132" t="n">
        <v>-2.40000000079934</v>
      </c>
    </row>
    <row r="1150" customFormat="false" ht="15" hidden="false" customHeight="false" outlineLevel="0" collapsed="false">
      <c r="E1150" s="117" t="n">
        <v>155.324</v>
      </c>
      <c r="F1150" s="117" t="n">
        <v>142.7</v>
      </c>
      <c r="I1150" s="0"/>
      <c r="J1150" s="118" t="n">
        <v>5.7299999999999</v>
      </c>
      <c r="K1150" s="119" t="n">
        <v>-32.0000000002409</v>
      </c>
      <c r="BO1150" s="130" t="n">
        <v>1.74</v>
      </c>
      <c r="BP1150" s="117" t="n">
        <v>-32</v>
      </c>
      <c r="BR1150" s="131" t="n">
        <v>5.7299999999999</v>
      </c>
      <c r="BS1150" s="132" t="n">
        <v>-32.0000000002409</v>
      </c>
    </row>
    <row r="1151" customFormat="false" ht="15" hidden="false" customHeight="false" outlineLevel="0" collapsed="false">
      <c r="E1151" s="117" t="n">
        <v>155.376</v>
      </c>
      <c r="F1151" s="117" t="n">
        <v>142.7</v>
      </c>
      <c r="I1151" s="0"/>
      <c r="J1151" s="118" t="n">
        <v>5.7349999999999</v>
      </c>
      <c r="K1151" s="119" t="n">
        <v>-6.40000000232845</v>
      </c>
      <c r="BO1151" s="130" t="n">
        <v>1.7425</v>
      </c>
      <c r="BP1151" s="117" t="n">
        <v>-30.6666666666667</v>
      </c>
      <c r="BR1151" s="131" t="n">
        <v>5.7349999999999</v>
      </c>
      <c r="BS1151" s="132" t="n">
        <v>-6.40000000232845</v>
      </c>
    </row>
    <row r="1152" customFormat="false" ht="15" hidden="false" customHeight="false" outlineLevel="0" collapsed="false">
      <c r="E1152" s="117" t="n">
        <v>155.428</v>
      </c>
      <c r="F1152" s="117" t="n">
        <v>146.5</v>
      </c>
      <c r="I1152" s="0"/>
      <c r="J1152" s="118" t="n">
        <v>5.7399999999999</v>
      </c>
      <c r="K1152" s="119" t="n">
        <v>-7.20000000008032</v>
      </c>
      <c r="BO1152" s="130" t="n">
        <v>1.745</v>
      </c>
      <c r="BP1152" s="117" t="n">
        <v>-60</v>
      </c>
      <c r="BR1152" s="131" t="n">
        <v>5.7399999999999</v>
      </c>
      <c r="BS1152" s="132" t="n">
        <v>-7.20000000008032</v>
      </c>
    </row>
    <row r="1153" customFormat="false" ht="15" hidden="false" customHeight="false" outlineLevel="0" collapsed="false">
      <c r="E1153" s="117" t="n">
        <v>155.48</v>
      </c>
      <c r="F1153" s="117" t="n">
        <v>147.45</v>
      </c>
      <c r="I1153" s="0"/>
      <c r="J1153" s="118" t="n">
        <v>5.7449999999999</v>
      </c>
      <c r="K1153" s="119" t="n">
        <v>-12.0000000004015</v>
      </c>
      <c r="BO1153" s="130" t="n">
        <v>1.7475</v>
      </c>
      <c r="BP1153" s="117" t="n">
        <v>-65.3333333333333</v>
      </c>
      <c r="BR1153" s="131" t="n">
        <v>5.7449999999999</v>
      </c>
      <c r="BS1153" s="132" t="n">
        <v>-12.0000000004015</v>
      </c>
    </row>
    <row r="1154" customFormat="false" ht="15" hidden="false" customHeight="false" outlineLevel="0" collapsed="false">
      <c r="E1154" s="117" t="n">
        <v>155.532</v>
      </c>
      <c r="F1154" s="117" t="n">
        <v>148.4</v>
      </c>
      <c r="I1154" s="0"/>
      <c r="J1154" s="118" t="n">
        <v>5.7499999999999</v>
      </c>
      <c r="K1154" s="119" t="n">
        <v>-3.99999999943798</v>
      </c>
      <c r="BO1154" s="130" t="n">
        <v>1.75</v>
      </c>
      <c r="BP1154" s="117" t="n">
        <v>-62</v>
      </c>
      <c r="BR1154" s="131" t="n">
        <v>5.7499999999999</v>
      </c>
      <c r="BS1154" s="132" t="n">
        <v>-3.99999999943798</v>
      </c>
    </row>
    <row r="1155" customFormat="false" ht="15" hidden="false" customHeight="false" outlineLevel="0" collapsed="false">
      <c r="E1155" s="117" t="n">
        <v>155.584</v>
      </c>
      <c r="F1155" s="117" t="n">
        <v>148.4</v>
      </c>
      <c r="I1155" s="0"/>
      <c r="J1155" s="118" t="n">
        <v>5.7549999999999</v>
      </c>
      <c r="K1155" s="119" t="n">
        <v>-13.6000000042554</v>
      </c>
      <c r="BO1155" s="130" t="n">
        <v>1.7525</v>
      </c>
      <c r="BP1155" s="117" t="n">
        <v>-41.3333333333333</v>
      </c>
      <c r="BR1155" s="131" t="n">
        <v>5.7549999999999</v>
      </c>
      <c r="BS1155" s="132" t="n">
        <v>-13.6000000042554</v>
      </c>
    </row>
    <row r="1156" customFormat="false" ht="15" hidden="false" customHeight="false" outlineLevel="0" collapsed="false">
      <c r="E1156" s="117" t="n">
        <v>155.636</v>
      </c>
      <c r="F1156" s="117" t="n">
        <v>148.4</v>
      </c>
      <c r="I1156" s="0"/>
      <c r="J1156" s="118" t="n">
        <v>5.7599999999999</v>
      </c>
      <c r="K1156" s="119" t="n">
        <v>-4.80000000048175</v>
      </c>
      <c r="BO1156" s="130" t="n">
        <v>1.755</v>
      </c>
      <c r="BP1156" s="117" t="n">
        <v>-34</v>
      </c>
      <c r="BR1156" s="131" t="n">
        <v>5.7599999999999</v>
      </c>
      <c r="BS1156" s="132" t="n">
        <v>-4.80000000048175</v>
      </c>
    </row>
    <row r="1157" customFormat="false" ht="15" hidden="false" customHeight="false" outlineLevel="0" collapsed="false">
      <c r="E1157" s="117" t="n">
        <v>155.688</v>
      </c>
      <c r="F1157" s="117" t="n">
        <v>148.4</v>
      </c>
      <c r="I1157" s="0"/>
      <c r="J1157" s="118" t="n">
        <v>5.7649999999999</v>
      </c>
      <c r="K1157" s="119" t="n">
        <v>-18.3999999983139</v>
      </c>
      <c r="BO1157" s="130" t="n">
        <v>1.7575</v>
      </c>
      <c r="BP1157" s="117" t="n">
        <v>-40</v>
      </c>
      <c r="BR1157" s="131" t="n">
        <v>5.7649999999999</v>
      </c>
      <c r="BS1157" s="132" t="n">
        <v>-18.3999999983139</v>
      </c>
    </row>
    <row r="1158" customFormat="false" ht="15" hidden="false" customHeight="false" outlineLevel="0" collapsed="false">
      <c r="E1158" s="117" t="n">
        <v>155.74</v>
      </c>
      <c r="F1158" s="117" t="n">
        <v>148.4</v>
      </c>
      <c r="I1158" s="0"/>
      <c r="J1158" s="118" t="n">
        <v>5.7699999999999</v>
      </c>
      <c r="K1158" s="119" t="n">
        <v>-1.6000000009635</v>
      </c>
      <c r="BO1158" s="130" t="n">
        <v>1.76</v>
      </c>
      <c r="BP1158" s="117" t="n">
        <v>-20</v>
      </c>
      <c r="BR1158" s="131" t="n">
        <v>5.7699999999999</v>
      </c>
      <c r="BS1158" s="132" t="n">
        <v>-1.6000000009635</v>
      </c>
    </row>
    <row r="1159" customFormat="false" ht="15" hidden="false" customHeight="false" outlineLevel="0" collapsed="false">
      <c r="E1159" s="117" t="n">
        <v>155.792</v>
      </c>
      <c r="F1159" s="117" t="n">
        <v>145.55</v>
      </c>
      <c r="I1159" s="0"/>
      <c r="J1159" s="118" t="n">
        <v>5.7749999999999</v>
      </c>
      <c r="K1159" s="119" t="n">
        <v>-6.39999999983871</v>
      </c>
      <c r="BO1159" s="130" t="n">
        <v>1.7625</v>
      </c>
      <c r="BP1159" s="117" t="n">
        <v>-26.6666666666667</v>
      </c>
      <c r="BR1159" s="131" t="n">
        <v>5.7749999999999</v>
      </c>
      <c r="BS1159" s="132" t="n">
        <v>-6.39999999983871</v>
      </c>
    </row>
    <row r="1160" customFormat="false" ht="15" hidden="false" customHeight="false" outlineLevel="0" collapsed="false">
      <c r="E1160" s="117" t="n">
        <v>155.844</v>
      </c>
      <c r="F1160" s="117" t="n">
        <v>142.7</v>
      </c>
      <c r="I1160" s="0"/>
      <c r="J1160" s="118" t="n">
        <v>5.7799999999999</v>
      </c>
      <c r="K1160" s="119" t="n">
        <v>1.20000000028224</v>
      </c>
      <c r="BO1160" s="130" t="n">
        <v>1.765</v>
      </c>
      <c r="BP1160" s="117" t="n">
        <v>-17.3333333333333</v>
      </c>
      <c r="BR1160" s="131" t="n">
        <v>5.7799999999999</v>
      </c>
      <c r="BS1160" s="132" t="n">
        <v>1.20000000028224</v>
      </c>
    </row>
    <row r="1161" customFormat="false" ht="15" hidden="false" customHeight="false" outlineLevel="0" collapsed="false">
      <c r="E1161" s="117" t="n">
        <v>155.896</v>
      </c>
      <c r="F1161" s="117" t="n">
        <v>137.95</v>
      </c>
      <c r="I1161" s="0"/>
      <c r="J1161" s="118" t="n">
        <v>5.7849999999999</v>
      </c>
      <c r="K1161" s="119" t="n">
        <v>-6.39999999995951</v>
      </c>
      <c r="BO1161" s="130" t="n">
        <v>1.7675</v>
      </c>
      <c r="BP1161" s="117" t="n">
        <v>-19.3333333333333</v>
      </c>
      <c r="BR1161" s="131" t="n">
        <v>5.7849999999999</v>
      </c>
      <c r="BS1161" s="132" t="n">
        <v>-6.39999999995951</v>
      </c>
    </row>
    <row r="1162" customFormat="false" ht="15" hidden="false" customHeight="false" outlineLevel="0" collapsed="false">
      <c r="E1162" s="117" t="n">
        <v>155.948</v>
      </c>
      <c r="F1162" s="117" t="n">
        <v>135.1</v>
      </c>
      <c r="I1162" s="0"/>
      <c r="J1162" s="118" t="n">
        <v>5.7899999999999</v>
      </c>
      <c r="K1162" s="119" t="n">
        <v>-17.2000000000405</v>
      </c>
      <c r="BO1162" s="130" t="n">
        <v>1.77</v>
      </c>
      <c r="BP1162" s="117" t="n">
        <v>-16.6666666666667</v>
      </c>
      <c r="BR1162" s="131" t="n">
        <v>5.7899999999999</v>
      </c>
      <c r="BS1162" s="132" t="n">
        <v>-17.2000000000405</v>
      </c>
    </row>
    <row r="1163" customFormat="false" ht="15" hidden="false" customHeight="false" outlineLevel="0" collapsed="false">
      <c r="E1163" s="117" t="n">
        <v>156</v>
      </c>
      <c r="F1163" s="117" t="n">
        <v>132.25</v>
      </c>
      <c r="I1163" s="0"/>
      <c r="J1163" s="118" t="n">
        <v>5.7949999999999</v>
      </c>
      <c r="K1163" s="119" t="n">
        <v>7.99999999716494</v>
      </c>
      <c r="BO1163" s="130" t="n">
        <v>1.7725</v>
      </c>
      <c r="BP1163" s="117" t="n">
        <v>-10</v>
      </c>
      <c r="BR1163" s="131" t="n">
        <v>5.7949999999999</v>
      </c>
      <c r="BS1163" s="132" t="n">
        <v>7.99999999716494</v>
      </c>
    </row>
    <row r="1164" customFormat="false" ht="15" hidden="false" customHeight="false" outlineLevel="0" collapsed="false">
      <c r="E1164" s="117" t="n">
        <v>156.052</v>
      </c>
      <c r="F1164" s="117" t="n">
        <v>131.775</v>
      </c>
      <c r="I1164" s="0"/>
      <c r="J1164" s="118" t="n">
        <v>5.7999999999999</v>
      </c>
      <c r="K1164" s="119" t="n">
        <v>3.19999999708394</v>
      </c>
      <c r="BO1164" s="130" t="n">
        <v>1.775</v>
      </c>
      <c r="BP1164" s="117" t="n">
        <v>-20</v>
      </c>
      <c r="BR1164" s="131" t="n">
        <v>5.7999999999999</v>
      </c>
      <c r="BS1164" s="132" t="n">
        <v>3.19999999708394</v>
      </c>
    </row>
    <row r="1165" customFormat="false" ht="15" hidden="false" customHeight="false" outlineLevel="0" collapsed="false">
      <c r="E1165" s="117" t="n">
        <v>156.104</v>
      </c>
      <c r="F1165" s="117" t="n">
        <v>131.3</v>
      </c>
      <c r="I1165" s="0"/>
      <c r="J1165" s="118" t="n">
        <v>5.8049999999999</v>
      </c>
      <c r="K1165" s="119" t="n">
        <v>-7.20000000153906</v>
      </c>
      <c r="BO1165" s="130" t="n">
        <v>1.7775</v>
      </c>
      <c r="BP1165" s="117" t="n">
        <v>-22.6666666666667</v>
      </c>
      <c r="BR1165" s="131" t="n">
        <v>5.8049999999999</v>
      </c>
      <c r="BS1165" s="132" t="n">
        <v>-7.20000000153906</v>
      </c>
    </row>
    <row r="1166" customFormat="false" ht="15" hidden="false" customHeight="false" outlineLevel="0" collapsed="false">
      <c r="E1166" s="117" t="n">
        <v>156.156</v>
      </c>
      <c r="F1166" s="117" t="n">
        <v>131.3</v>
      </c>
      <c r="I1166" s="0"/>
      <c r="J1166" s="118" t="n">
        <v>5.8099999999999</v>
      </c>
      <c r="K1166" s="119" t="n">
        <v>-12.800000000891</v>
      </c>
      <c r="BO1166" s="130" t="n">
        <v>1.78</v>
      </c>
      <c r="BP1166" s="117" t="n">
        <v>-28</v>
      </c>
      <c r="BR1166" s="131" t="n">
        <v>5.8099999999999</v>
      </c>
      <c r="BS1166" s="132" t="n">
        <v>-12.800000000891</v>
      </c>
    </row>
    <row r="1167" customFormat="false" ht="15" hidden="false" customHeight="false" outlineLevel="0" collapsed="false">
      <c r="E1167" s="117" t="n">
        <v>156.208</v>
      </c>
      <c r="F1167" s="117" t="n">
        <v>132.25</v>
      </c>
      <c r="I1167" s="0"/>
      <c r="J1167" s="118" t="n">
        <v>5.8149999999999</v>
      </c>
      <c r="K1167" s="119" t="n">
        <v>-18.3999999983658</v>
      </c>
      <c r="BO1167" s="130" t="n">
        <v>1.7825</v>
      </c>
      <c r="BP1167" s="117" t="n">
        <v>-38</v>
      </c>
      <c r="BR1167" s="131" t="n">
        <v>5.8149999999999</v>
      </c>
      <c r="BS1167" s="132" t="n">
        <v>-18.3999999983658</v>
      </c>
    </row>
    <row r="1168" customFormat="false" ht="15" hidden="false" customHeight="false" outlineLevel="0" collapsed="false">
      <c r="E1168" s="117" t="n">
        <v>156.26</v>
      </c>
      <c r="F1168" s="117" t="n">
        <v>133.2</v>
      </c>
      <c r="I1168" s="0"/>
      <c r="J1168" s="118" t="n">
        <v>5.8199999999999</v>
      </c>
      <c r="K1168" s="119" t="n">
        <v>-22.4000000001226</v>
      </c>
      <c r="BO1168" s="130" t="n">
        <v>1.785</v>
      </c>
      <c r="BP1168" s="117" t="n">
        <v>-36</v>
      </c>
      <c r="BR1168" s="131" t="n">
        <v>5.8199999999999</v>
      </c>
      <c r="BS1168" s="132" t="n">
        <v>-22.4000000001226</v>
      </c>
    </row>
    <row r="1169" customFormat="false" ht="15" hidden="false" customHeight="false" outlineLevel="0" collapsed="false">
      <c r="E1169" s="117" t="n">
        <v>156.312</v>
      </c>
      <c r="F1169" s="117" t="n">
        <v>135.1</v>
      </c>
      <c r="I1169" s="0"/>
      <c r="J1169" s="118" t="n">
        <v>5.8249999999999</v>
      </c>
      <c r="K1169" s="119" t="n">
        <v>-14.3999999995932</v>
      </c>
      <c r="BO1169" s="130" t="n">
        <v>1.7875</v>
      </c>
      <c r="BP1169" s="117" t="n">
        <v>-41.3333333333333</v>
      </c>
      <c r="BR1169" s="131" t="n">
        <v>5.8249999999999</v>
      </c>
      <c r="BS1169" s="132" t="n">
        <v>-14.3999999995932</v>
      </c>
    </row>
    <row r="1170" customFormat="false" ht="15" hidden="false" customHeight="false" outlineLevel="0" collapsed="false">
      <c r="E1170" s="117" t="n">
        <v>156.364</v>
      </c>
      <c r="F1170" s="117" t="n">
        <v>137.95</v>
      </c>
      <c r="I1170" s="0"/>
      <c r="J1170" s="118" t="n">
        <v>5.8299999999999</v>
      </c>
      <c r="K1170" s="119" t="n">
        <v>-4.40000000012258</v>
      </c>
      <c r="BO1170" s="130" t="n">
        <v>1.79</v>
      </c>
      <c r="BP1170" s="117" t="n">
        <v>-50.6666666666667</v>
      </c>
      <c r="BR1170" s="131" t="n">
        <v>5.8299999999999</v>
      </c>
      <c r="BS1170" s="132" t="n">
        <v>-4.40000000012258</v>
      </c>
    </row>
    <row r="1171" customFormat="false" ht="15" hidden="false" customHeight="false" outlineLevel="0" collapsed="false">
      <c r="E1171" s="117" t="n">
        <v>156.416</v>
      </c>
      <c r="F1171" s="117" t="n">
        <v>140.8</v>
      </c>
      <c r="I1171" s="0"/>
      <c r="J1171" s="118" t="n">
        <v>5.8349999999999</v>
      </c>
      <c r="K1171" s="119" t="n">
        <v>-14.1333333331161</v>
      </c>
      <c r="BO1171" s="130" t="n">
        <v>1.7925</v>
      </c>
      <c r="BP1171" s="117" t="n">
        <v>-55.3333333333333</v>
      </c>
      <c r="BR1171" s="131" t="n">
        <v>5.8349999999999</v>
      </c>
      <c r="BS1171" s="132" t="n">
        <v>-14.1333333331161</v>
      </c>
    </row>
    <row r="1172" customFormat="false" ht="15" hidden="false" customHeight="false" outlineLevel="0" collapsed="false">
      <c r="E1172" s="117" t="n">
        <v>156.468</v>
      </c>
      <c r="F1172" s="117" t="n">
        <v>139.375</v>
      </c>
      <c r="I1172" s="0"/>
      <c r="J1172" s="118" t="n">
        <v>5.8399999999999</v>
      </c>
      <c r="K1172" s="119" t="n">
        <v>-21.599999999891</v>
      </c>
      <c r="BO1172" s="130" t="n">
        <v>1.795</v>
      </c>
      <c r="BP1172" s="117" t="n">
        <v>-57.3333333333333</v>
      </c>
      <c r="BR1172" s="131" t="n">
        <v>5.8399999999999</v>
      </c>
      <c r="BS1172" s="132" t="n">
        <v>-21.599999999891</v>
      </c>
    </row>
    <row r="1173" customFormat="false" ht="15" hidden="false" customHeight="false" outlineLevel="0" collapsed="false">
      <c r="E1173" s="117" t="n">
        <v>156.52</v>
      </c>
      <c r="F1173" s="117" t="n">
        <v>137.95</v>
      </c>
      <c r="I1173" s="0"/>
      <c r="J1173" s="118" t="n">
        <v>5.8449999999999</v>
      </c>
      <c r="K1173" s="119" t="n">
        <v>-16.8000000009834</v>
      </c>
      <c r="BO1173" s="130" t="n">
        <v>1.7975</v>
      </c>
      <c r="BP1173" s="117" t="n">
        <v>-44</v>
      </c>
      <c r="BR1173" s="131" t="n">
        <v>5.8449999999999</v>
      </c>
      <c r="BS1173" s="132" t="n">
        <v>-16.8000000009834</v>
      </c>
    </row>
    <row r="1174" customFormat="false" ht="15" hidden="false" customHeight="false" outlineLevel="0" collapsed="false">
      <c r="E1174" s="117" t="n">
        <v>156.572</v>
      </c>
      <c r="F1174" s="117" t="n">
        <v>136.975</v>
      </c>
      <c r="I1174" s="0"/>
      <c r="J1174" s="118" t="n">
        <v>5.8499999999999</v>
      </c>
      <c r="K1174" s="119" t="n">
        <v>-16.4000000006976</v>
      </c>
      <c r="BO1174" s="130" t="n">
        <v>1.8</v>
      </c>
      <c r="BP1174" s="117" t="n">
        <v>-48</v>
      </c>
      <c r="BR1174" s="131" t="n">
        <v>5.8499999999999</v>
      </c>
      <c r="BS1174" s="132" t="n">
        <v>-16.4000000006976</v>
      </c>
    </row>
    <row r="1175" customFormat="false" ht="15" hidden="false" customHeight="false" outlineLevel="0" collapsed="false">
      <c r="E1175" s="117" t="n">
        <v>156.624</v>
      </c>
      <c r="F1175" s="117" t="n">
        <v>136</v>
      </c>
      <c r="I1175" s="0"/>
      <c r="J1175" s="118" t="n">
        <v>5.8549999999999</v>
      </c>
      <c r="K1175" s="119" t="n">
        <v>-22.9333333340182</v>
      </c>
      <c r="BO1175" s="130" t="n">
        <v>1.8025</v>
      </c>
      <c r="BP1175" s="117" t="n">
        <v>-38</v>
      </c>
      <c r="BR1175" s="131" t="n">
        <v>5.8549999999999</v>
      </c>
      <c r="BS1175" s="132" t="n">
        <v>-22.9333333340182</v>
      </c>
    </row>
    <row r="1176" customFormat="false" ht="15" hidden="false" customHeight="false" outlineLevel="0" collapsed="false">
      <c r="E1176" s="117" t="n">
        <v>156.676</v>
      </c>
      <c r="F1176" s="117" t="n">
        <v>133.1</v>
      </c>
      <c r="I1176" s="0"/>
      <c r="J1176" s="118" t="n">
        <v>5.8599999999999</v>
      </c>
      <c r="K1176" s="119" t="n">
        <v>-10.4000000010684</v>
      </c>
      <c r="BO1176" s="130" t="n">
        <v>1.805</v>
      </c>
      <c r="BP1176" s="117" t="n">
        <v>-30</v>
      </c>
      <c r="BR1176" s="131" t="n">
        <v>5.8599999999999</v>
      </c>
      <c r="BS1176" s="132" t="n">
        <v>-10.4000000010684</v>
      </c>
    </row>
    <row r="1177" customFormat="false" ht="15" hidden="false" customHeight="false" outlineLevel="0" collapsed="false">
      <c r="E1177" s="117" t="n">
        <v>156.728</v>
      </c>
      <c r="F1177" s="117" t="n">
        <v>131.2</v>
      </c>
      <c r="I1177" s="0"/>
      <c r="J1177" s="118" t="n">
        <v>5.8649999999999</v>
      </c>
      <c r="K1177" s="119" t="n">
        <v>-21.866666666968</v>
      </c>
      <c r="BO1177" s="130" t="n">
        <v>1.8075</v>
      </c>
      <c r="BP1177" s="117" t="n">
        <v>-28.6666666666667</v>
      </c>
      <c r="BR1177" s="131" t="n">
        <v>5.8649999999999</v>
      </c>
      <c r="BS1177" s="132" t="n">
        <v>-21.866666666968</v>
      </c>
    </row>
    <row r="1178" customFormat="false" ht="15" hidden="false" customHeight="false" outlineLevel="0" collapsed="false">
      <c r="E1178" s="117" t="n">
        <v>156.78</v>
      </c>
      <c r="F1178" s="117" t="n">
        <v>126.45</v>
      </c>
      <c r="I1178" s="0"/>
      <c r="J1178" s="118" t="n">
        <v>5.8699999999999</v>
      </c>
      <c r="K1178" s="119" t="n">
        <v>-9.60000000021982</v>
      </c>
      <c r="BO1178" s="130" t="n">
        <v>1.81</v>
      </c>
      <c r="BP1178" s="117" t="n">
        <v>-19.3333333333333</v>
      </c>
      <c r="BR1178" s="131" t="n">
        <v>5.8699999999999</v>
      </c>
      <c r="BS1178" s="132" t="n">
        <v>-9.60000000021982</v>
      </c>
    </row>
    <row r="1179" customFormat="false" ht="15" hidden="false" customHeight="false" outlineLevel="0" collapsed="false">
      <c r="E1179" s="117" t="n">
        <v>156.832</v>
      </c>
      <c r="F1179" s="117" t="n">
        <v>123.6</v>
      </c>
      <c r="I1179" s="0"/>
      <c r="J1179" s="118" t="n">
        <v>5.8749999999999</v>
      </c>
      <c r="K1179" s="119" t="n">
        <v>-6.66666666719017</v>
      </c>
      <c r="BO1179" s="130" t="n">
        <v>1.8125</v>
      </c>
      <c r="BP1179" s="117" t="n">
        <v>-30</v>
      </c>
      <c r="BR1179" s="131" t="n">
        <v>5.8749999999999</v>
      </c>
      <c r="BS1179" s="132" t="n">
        <v>-6.66666666719017</v>
      </c>
    </row>
    <row r="1180" customFormat="false" ht="15" hidden="false" customHeight="false" outlineLevel="0" collapsed="false">
      <c r="E1180" s="117" t="n">
        <v>156.884</v>
      </c>
      <c r="F1180" s="117" t="n">
        <v>118.85</v>
      </c>
      <c r="I1180" s="0"/>
      <c r="J1180" s="118" t="n">
        <v>5.8799999999999</v>
      </c>
      <c r="K1180" s="119" t="n">
        <v>-6.40000000032874</v>
      </c>
      <c r="BO1180" s="130" t="n">
        <v>1.815</v>
      </c>
      <c r="BP1180" s="117" t="n">
        <v>-25.3333333333333</v>
      </c>
      <c r="BR1180" s="131" t="n">
        <v>5.8799999999999</v>
      </c>
      <c r="BS1180" s="132" t="n">
        <v>-6.40000000032874</v>
      </c>
    </row>
    <row r="1181" customFormat="false" ht="15" hidden="false" customHeight="false" outlineLevel="0" collapsed="false">
      <c r="E1181" s="117" t="n">
        <v>156.936</v>
      </c>
      <c r="F1181" s="117" t="n">
        <v>116</v>
      </c>
      <c r="I1181" s="0"/>
      <c r="J1181" s="118" t="n">
        <v>5.8849999999999</v>
      </c>
      <c r="K1181" s="119" t="n">
        <v>-23.1999999992032</v>
      </c>
      <c r="BO1181" s="130" t="n">
        <v>1.8175</v>
      </c>
      <c r="BP1181" s="117" t="n">
        <v>-50</v>
      </c>
      <c r="BR1181" s="131" t="n">
        <v>5.8849999999999</v>
      </c>
      <c r="BS1181" s="132" t="n">
        <v>-23.1999999992032</v>
      </c>
    </row>
    <row r="1182" customFormat="false" ht="15" hidden="false" customHeight="false" outlineLevel="0" collapsed="false">
      <c r="E1182" s="117" t="n">
        <v>156.988</v>
      </c>
      <c r="F1182" s="117" t="n">
        <v>112.2</v>
      </c>
      <c r="I1182" s="0"/>
      <c r="J1182" s="118" t="n">
        <v>5.8899999999999</v>
      </c>
      <c r="K1182" s="119" t="n">
        <v>-22.4000000002473</v>
      </c>
      <c r="BO1182" s="130" t="n">
        <v>1.82</v>
      </c>
      <c r="BP1182" s="117" t="n">
        <v>-39.3333333333333</v>
      </c>
      <c r="BR1182" s="131" t="n">
        <v>5.8899999999999</v>
      </c>
      <c r="BS1182" s="132" t="n">
        <v>-22.4000000002473</v>
      </c>
    </row>
    <row r="1183" customFormat="false" ht="15" hidden="false" customHeight="false" outlineLevel="0" collapsed="false">
      <c r="E1183" s="117" t="n">
        <v>157.04</v>
      </c>
      <c r="F1183" s="117" t="n">
        <v>112.2</v>
      </c>
      <c r="I1183" s="0"/>
      <c r="J1183" s="118" t="n">
        <v>5.8949999999999</v>
      </c>
      <c r="K1183" s="119" t="n">
        <v>-14.4</v>
      </c>
      <c r="BO1183" s="130" t="n">
        <v>1.8225</v>
      </c>
      <c r="BP1183" s="117" t="n">
        <v>-33.3333333333333</v>
      </c>
      <c r="BR1183" s="131" t="n">
        <v>5.8949999999999</v>
      </c>
      <c r="BS1183" s="132" t="n">
        <v>-14.4</v>
      </c>
    </row>
    <row r="1184" customFormat="false" ht="15" hidden="false" customHeight="false" outlineLevel="0" collapsed="false">
      <c r="E1184" s="117" t="n">
        <v>157.092</v>
      </c>
      <c r="F1184" s="117" t="n">
        <v>111.725</v>
      </c>
      <c r="I1184" s="0"/>
      <c r="J1184" s="118" t="n">
        <v>5.8999999999999</v>
      </c>
      <c r="K1184" s="119" t="n">
        <v>-16.0000000001663</v>
      </c>
      <c r="BO1184" s="130" t="n">
        <v>1.825</v>
      </c>
      <c r="BP1184" s="117" t="n">
        <v>-32.6666666666667</v>
      </c>
      <c r="BR1184" s="131" t="n">
        <v>5.8999999999999</v>
      </c>
      <c r="BS1184" s="132" t="n">
        <v>-16.0000000001663</v>
      </c>
    </row>
    <row r="1185" customFormat="false" ht="15" hidden="false" customHeight="false" outlineLevel="0" collapsed="false">
      <c r="E1185" s="117" t="n">
        <v>157.144</v>
      </c>
      <c r="F1185" s="117" t="n">
        <v>111.25</v>
      </c>
      <c r="I1185" s="0"/>
      <c r="J1185" s="118" t="n">
        <v>5.9049999999999</v>
      </c>
      <c r="K1185" s="119" t="n">
        <v>-15.466666666639</v>
      </c>
      <c r="BO1185" s="130" t="n">
        <v>1.8275</v>
      </c>
      <c r="BP1185" s="117" t="n">
        <v>-28</v>
      </c>
      <c r="BR1185" s="131" t="n">
        <v>5.9049999999999</v>
      </c>
      <c r="BS1185" s="132" t="n">
        <v>-15.466666666639</v>
      </c>
    </row>
    <row r="1186" customFormat="false" ht="15" hidden="false" customHeight="false" outlineLevel="0" collapsed="false">
      <c r="E1186" s="117" t="n">
        <v>157.196</v>
      </c>
      <c r="F1186" s="117" t="n">
        <v>110.775</v>
      </c>
      <c r="I1186" s="0"/>
      <c r="J1186" s="118" t="n">
        <v>5.9099999999999</v>
      </c>
      <c r="K1186" s="119" t="n">
        <v>-20.2666666662246</v>
      </c>
      <c r="BO1186" s="130" t="n">
        <v>1.83</v>
      </c>
      <c r="BP1186" s="117" t="n">
        <v>-12.6666666666667</v>
      </c>
      <c r="BR1186" s="131" t="n">
        <v>5.9099999999999</v>
      </c>
      <c r="BS1186" s="132" t="n">
        <v>-20.2666666662246</v>
      </c>
    </row>
    <row r="1187" customFormat="false" ht="15" hidden="false" customHeight="false" outlineLevel="0" collapsed="false">
      <c r="E1187" s="117" t="n">
        <v>157.248</v>
      </c>
      <c r="F1187" s="117" t="n">
        <v>110.3</v>
      </c>
      <c r="I1187" s="0"/>
      <c r="J1187" s="118" t="n">
        <v>5.9149999999999</v>
      </c>
      <c r="K1187" s="119" t="n">
        <v>-11.9999999996684</v>
      </c>
      <c r="BO1187" s="130" t="n">
        <v>1.8325</v>
      </c>
      <c r="BP1187" s="117" t="n">
        <v>-26.6666666666667</v>
      </c>
      <c r="BR1187" s="131" t="n">
        <v>5.9149999999999</v>
      </c>
      <c r="BS1187" s="132" t="n">
        <v>-11.9999999996684</v>
      </c>
    </row>
    <row r="1188" customFormat="false" ht="15" hidden="false" customHeight="false" outlineLevel="0" collapsed="false">
      <c r="E1188" s="117" t="n">
        <v>157.3</v>
      </c>
      <c r="F1188" s="117" t="n">
        <v>110.3</v>
      </c>
      <c r="I1188" s="0"/>
      <c r="J1188" s="118" t="n">
        <v>5.9199999999999</v>
      </c>
      <c r="K1188" s="119" t="n">
        <v>-19.9999999999171</v>
      </c>
      <c r="BO1188" s="130" t="n">
        <v>1.835</v>
      </c>
      <c r="BP1188" s="117" t="n">
        <v>-30</v>
      </c>
      <c r="BR1188" s="131" t="n">
        <v>5.9199999999999</v>
      </c>
      <c r="BS1188" s="132" t="n">
        <v>-19.9999999999171</v>
      </c>
    </row>
    <row r="1189" customFormat="false" ht="15" hidden="false" customHeight="false" outlineLevel="0" collapsed="false">
      <c r="E1189" s="117" t="n">
        <v>157.403333333333</v>
      </c>
      <c r="F1189" s="117" t="n">
        <v>111.25</v>
      </c>
      <c r="I1189" s="0"/>
      <c r="J1189" s="118" t="n">
        <v>5.9249999999999</v>
      </c>
      <c r="K1189" s="119" t="n">
        <v>-21.6000000000834</v>
      </c>
      <c r="BO1189" s="130" t="n">
        <v>1.8375</v>
      </c>
      <c r="BP1189" s="117" t="n">
        <v>-22.6666666666667</v>
      </c>
      <c r="BR1189" s="131" t="n">
        <v>5.9249999999999</v>
      </c>
      <c r="BS1189" s="132" t="n">
        <v>-21.6000000000834</v>
      </c>
    </row>
    <row r="1190" customFormat="false" ht="15" hidden="false" customHeight="false" outlineLevel="0" collapsed="false">
      <c r="E1190" s="117" t="n">
        <v>157.506666666667</v>
      </c>
      <c r="F1190" s="117" t="n">
        <v>112.2</v>
      </c>
      <c r="I1190" s="0"/>
      <c r="J1190" s="118" t="n">
        <v>5.9299999999999</v>
      </c>
      <c r="K1190" s="119" t="n">
        <v>-26.9333333332776</v>
      </c>
      <c r="BO1190" s="130" t="n">
        <v>1.84</v>
      </c>
      <c r="BP1190" s="117" t="n">
        <v>-22.6666666666667</v>
      </c>
      <c r="BR1190" s="131" t="n">
        <v>5.9299999999999</v>
      </c>
      <c r="BS1190" s="132" t="n">
        <v>-26.9333333332776</v>
      </c>
    </row>
    <row r="1191" customFormat="false" ht="15" hidden="false" customHeight="false" outlineLevel="0" collapsed="false">
      <c r="E1191" s="117" t="n">
        <v>157.61</v>
      </c>
      <c r="F1191" s="117" t="n">
        <v>114.1</v>
      </c>
      <c r="I1191" s="0"/>
      <c r="J1191" s="118" t="n">
        <v>5.9349999999999</v>
      </c>
      <c r="K1191" s="119" t="n">
        <v>-18.6666666671405</v>
      </c>
      <c r="BO1191" s="130" t="n">
        <v>1.8425</v>
      </c>
      <c r="BP1191" s="117" t="n">
        <v>-22.6666666666667</v>
      </c>
      <c r="BR1191" s="131" t="n">
        <v>5.9349999999999</v>
      </c>
      <c r="BS1191" s="132" t="n">
        <v>-18.6666666671405</v>
      </c>
    </row>
    <row r="1192" customFormat="false" ht="15" hidden="false" customHeight="false" outlineLevel="0" collapsed="false">
      <c r="E1192" s="117" t="n">
        <v>157.713333333333</v>
      </c>
      <c r="F1192" s="117" t="n">
        <v>116</v>
      </c>
      <c r="I1192" s="0"/>
      <c r="J1192" s="118" t="n">
        <v>5.9399999999999</v>
      </c>
      <c r="K1192" s="119" t="n">
        <v>-26.133333333194</v>
      </c>
      <c r="BO1192" s="130" t="n">
        <v>1.845</v>
      </c>
      <c r="BP1192" s="117" t="n">
        <v>-25.3333333333333</v>
      </c>
      <c r="BR1192" s="131" t="n">
        <v>5.9399999999999</v>
      </c>
      <c r="BS1192" s="132" t="n">
        <v>-26.133333333194</v>
      </c>
    </row>
    <row r="1193" customFormat="false" ht="15" hidden="false" customHeight="false" outlineLevel="0" collapsed="false">
      <c r="E1193" s="117" t="n">
        <v>157.816666666667</v>
      </c>
      <c r="F1193" s="117" t="n">
        <v>117.9</v>
      </c>
      <c r="I1193" s="0"/>
      <c r="J1193" s="118" t="n">
        <v>5.9449999999999</v>
      </c>
      <c r="K1193" s="119" t="n">
        <v>-2.93333333327762</v>
      </c>
      <c r="BO1193" s="130" t="n">
        <v>1.8475</v>
      </c>
      <c r="BP1193" s="117" t="n">
        <v>-38</v>
      </c>
      <c r="BR1193" s="131" t="n">
        <v>5.9449999999999</v>
      </c>
      <c r="BS1193" s="132" t="n">
        <v>-2.93333333327762</v>
      </c>
    </row>
    <row r="1194" customFormat="false" ht="15" hidden="false" customHeight="false" outlineLevel="0" collapsed="false">
      <c r="E1194" s="117" t="n">
        <v>157.92</v>
      </c>
      <c r="F1194" s="117" t="n">
        <v>119.8</v>
      </c>
      <c r="I1194" s="0"/>
      <c r="J1194" s="118" t="n">
        <v>5.9499999999999</v>
      </c>
      <c r="K1194" s="119" t="n">
        <v>-2.39999999974849</v>
      </c>
      <c r="BO1194" s="130" t="n">
        <v>1.85</v>
      </c>
      <c r="BP1194" s="117" t="n">
        <v>-26</v>
      </c>
      <c r="BR1194" s="131" t="n">
        <v>5.9499999999999</v>
      </c>
      <c r="BS1194" s="132" t="n">
        <v>-2.39999999974849</v>
      </c>
    </row>
    <row r="1195" customFormat="false" ht="15" hidden="false" customHeight="false" outlineLevel="0" collapsed="false">
      <c r="E1195" s="117" t="n">
        <v>158.023333333333</v>
      </c>
      <c r="F1195" s="117" t="n">
        <v>119.8</v>
      </c>
      <c r="I1195" s="0"/>
      <c r="J1195" s="118" t="n">
        <v>5.9549999999999</v>
      </c>
      <c r="K1195" s="119" t="n">
        <v>-23.1999999990358</v>
      </c>
      <c r="BO1195" s="130" t="n">
        <v>1.8525</v>
      </c>
      <c r="BP1195" s="117" t="n">
        <v>-25.3333333333333</v>
      </c>
      <c r="BR1195" s="131" t="n">
        <v>5.9549999999999</v>
      </c>
      <c r="BS1195" s="132" t="n">
        <v>-23.1999999990358</v>
      </c>
    </row>
    <row r="1196" customFormat="false" ht="15" hidden="false" customHeight="false" outlineLevel="0" collapsed="false">
      <c r="E1196" s="117" t="n">
        <v>158.126666666667</v>
      </c>
      <c r="F1196" s="117" t="n">
        <v>120.75</v>
      </c>
      <c r="I1196" s="0"/>
      <c r="J1196" s="118" t="n">
        <v>5.9599999999999</v>
      </c>
      <c r="K1196" s="119" t="n">
        <v>-6.40000000000001</v>
      </c>
      <c r="BO1196" s="130" t="n">
        <v>1.855</v>
      </c>
      <c r="BP1196" s="117" t="n">
        <v>-22</v>
      </c>
      <c r="BR1196" s="131" t="n">
        <v>5.9599999999999</v>
      </c>
      <c r="BS1196" s="132" t="n">
        <v>-6.40000000000001</v>
      </c>
    </row>
    <row r="1197" customFormat="false" ht="15" hidden="false" customHeight="false" outlineLevel="0" collapsed="false">
      <c r="E1197" s="117" t="n">
        <v>158.23</v>
      </c>
      <c r="F1197" s="117" t="n">
        <v>121.7</v>
      </c>
      <c r="I1197" s="0"/>
      <c r="J1197" s="118" t="n">
        <v>5.9649999999999</v>
      </c>
      <c r="K1197" s="119" t="n">
        <v>-11.4666666668629</v>
      </c>
      <c r="BO1197" s="130" t="n">
        <v>1.8575</v>
      </c>
      <c r="BP1197" s="117" t="n">
        <v>-27.3333333333333</v>
      </c>
      <c r="BR1197" s="131" t="n">
        <v>5.9649999999999</v>
      </c>
      <c r="BS1197" s="132" t="n">
        <v>-11.4666666668629</v>
      </c>
    </row>
    <row r="1198" customFormat="false" ht="15" hidden="false" customHeight="false" outlineLevel="0" collapsed="false">
      <c r="E1198" s="117" t="n">
        <v>158.333333333333</v>
      </c>
      <c r="F1198" s="117" t="n">
        <v>121.7</v>
      </c>
      <c r="I1198" s="0"/>
      <c r="J1198" s="118" t="n">
        <v>5.9699999999999</v>
      </c>
      <c r="K1198" s="119" t="n">
        <v>-16.7999999999159</v>
      </c>
      <c r="BO1198" s="130" t="n">
        <v>1.86</v>
      </c>
      <c r="BP1198" s="117" t="n">
        <v>-44</v>
      </c>
      <c r="BR1198" s="131" t="n">
        <v>5.9699999999999</v>
      </c>
      <c r="BS1198" s="132" t="n">
        <v>-16.7999999999159</v>
      </c>
    </row>
    <row r="1199" customFormat="false" ht="15" hidden="false" customHeight="false" outlineLevel="0" collapsed="false">
      <c r="E1199" s="117" t="n">
        <v>158.436666666667</v>
      </c>
      <c r="F1199" s="117" t="n">
        <v>121.7</v>
      </c>
      <c r="I1199" s="0"/>
      <c r="J1199" s="118" t="n">
        <v>5.9749999999999</v>
      </c>
      <c r="K1199" s="119" t="n">
        <v>-5.60000000109</v>
      </c>
      <c r="BO1199" s="130" t="n">
        <v>1.8625</v>
      </c>
      <c r="BP1199" s="117" t="n">
        <v>-64</v>
      </c>
      <c r="BR1199" s="131" t="n">
        <v>5.9749999999999</v>
      </c>
      <c r="BS1199" s="132" t="n">
        <v>-5.60000000109</v>
      </c>
    </row>
    <row r="1200" customFormat="false" ht="15" hidden="false" customHeight="false" outlineLevel="0" collapsed="false">
      <c r="E1200" s="117" t="n">
        <v>158.54</v>
      </c>
      <c r="F1200" s="117" t="n">
        <v>121.7</v>
      </c>
      <c r="I1200" s="0"/>
      <c r="J1200" s="118" t="n">
        <v>5.9799999999999</v>
      </c>
      <c r="K1200" s="119" t="n">
        <v>-16.7999999999159</v>
      </c>
      <c r="BO1200" s="130" t="n">
        <v>1.865</v>
      </c>
      <c r="BP1200" s="117" t="n">
        <v>-62</v>
      </c>
      <c r="BR1200" s="131" t="n">
        <v>5.9799999999999</v>
      </c>
      <c r="BS1200" s="132" t="n">
        <v>-16.7999999999159</v>
      </c>
    </row>
    <row r="1201" customFormat="false" ht="15" hidden="false" customHeight="false" outlineLevel="0" collapsed="false">
      <c r="E1201" s="117" t="n">
        <v>158.643333333333</v>
      </c>
      <c r="F1201" s="117" t="n">
        <v>121.7</v>
      </c>
      <c r="I1201" s="0"/>
      <c r="J1201" s="118" t="n">
        <v>5.98499999999989</v>
      </c>
      <c r="K1201" s="119" t="n">
        <v>12.7999999990417</v>
      </c>
      <c r="BO1201" s="130" t="n">
        <v>1.8675</v>
      </c>
      <c r="BP1201" s="117" t="n">
        <v>-49.3333333333334</v>
      </c>
      <c r="BR1201" s="131" t="n">
        <v>5.98499999999989</v>
      </c>
      <c r="BS1201" s="132" t="n">
        <v>12.7999999990417</v>
      </c>
    </row>
    <row r="1202" customFormat="false" ht="15" hidden="false" customHeight="false" outlineLevel="0" collapsed="false">
      <c r="E1202" s="117" t="n">
        <v>158.746666666667</v>
      </c>
      <c r="F1202" s="117" t="n">
        <v>119.8</v>
      </c>
      <c r="I1202" s="0"/>
      <c r="J1202" s="118" t="n">
        <v>5.98999999999989</v>
      </c>
      <c r="K1202" s="119" t="n">
        <v>-9.5999999985203</v>
      </c>
      <c r="BO1202" s="130" t="n">
        <v>1.87</v>
      </c>
      <c r="BP1202" s="117" t="n">
        <v>-48</v>
      </c>
      <c r="BR1202" s="131" t="n">
        <v>5.98999999999989</v>
      </c>
      <c r="BS1202" s="132" t="n">
        <v>-9.5999999985203</v>
      </c>
    </row>
    <row r="1203" customFormat="false" ht="15" hidden="false" customHeight="false" outlineLevel="0" collapsed="false">
      <c r="E1203" s="117" t="n">
        <v>158.85</v>
      </c>
      <c r="F1203" s="117" t="n">
        <v>119.8</v>
      </c>
      <c r="I1203" s="0"/>
      <c r="J1203" s="118" t="n">
        <v>5.99499999999989</v>
      </c>
      <c r="K1203" s="119" t="n">
        <v>-21.6000000000846</v>
      </c>
      <c r="BO1203" s="130" t="n">
        <v>1.8725</v>
      </c>
      <c r="BP1203" s="117" t="n">
        <v>-40</v>
      </c>
      <c r="BR1203" s="131" t="n">
        <v>5.99499999999989</v>
      </c>
      <c r="BS1203" s="132" t="n">
        <v>-21.6000000000846</v>
      </c>
    </row>
    <row r="1204" customFormat="false" ht="15" hidden="false" customHeight="false" outlineLevel="0" collapsed="false">
      <c r="E1204" s="117" t="n">
        <v>158.953333333333</v>
      </c>
      <c r="F1204" s="117" t="n">
        <v>116.95</v>
      </c>
      <c r="I1204" s="0"/>
      <c r="J1204" s="118" t="n">
        <v>5.99999999999989</v>
      </c>
      <c r="K1204" s="119" t="n">
        <v>18.3999999989008</v>
      </c>
      <c r="BO1204" s="130" t="n">
        <v>1.875</v>
      </c>
      <c r="BP1204" s="117" t="n">
        <v>-40.6666666666667</v>
      </c>
      <c r="BR1204" s="131" t="n">
        <v>5.99999999999989</v>
      </c>
      <c r="BS1204" s="132" t="n">
        <v>18.3999999989008</v>
      </c>
    </row>
    <row r="1205" customFormat="false" ht="15" hidden="false" customHeight="false" outlineLevel="0" collapsed="false">
      <c r="E1205" s="117" t="n">
        <v>159.056666666667</v>
      </c>
      <c r="F1205" s="117" t="n">
        <v>114.1</v>
      </c>
      <c r="I1205" s="0"/>
      <c r="J1205" s="118" t="n">
        <v>6.00499999999989</v>
      </c>
      <c r="K1205" s="119" t="n">
        <v>-15.5999999991967</v>
      </c>
      <c r="BO1205" s="130" t="n">
        <v>1.8775</v>
      </c>
      <c r="BP1205" s="117" t="n">
        <v>-33.3333333333333</v>
      </c>
      <c r="BR1205" s="131" t="n">
        <v>6.00499999999989</v>
      </c>
      <c r="BS1205" s="132" t="n">
        <v>-15.5999999991967</v>
      </c>
    </row>
    <row r="1206" customFormat="false" ht="15" hidden="false" customHeight="false" outlineLevel="0" collapsed="false">
      <c r="E1206" s="117" t="n">
        <v>159.16</v>
      </c>
      <c r="F1206" s="117" t="n">
        <v>113.625</v>
      </c>
      <c r="I1206" s="0"/>
      <c r="J1206" s="118" t="n">
        <v>6.00999999999989</v>
      </c>
      <c r="K1206" s="119" t="n">
        <v>-0.800000001775665</v>
      </c>
      <c r="BO1206" s="130" t="n">
        <v>1.88</v>
      </c>
      <c r="BP1206" s="117" t="n">
        <v>-36</v>
      </c>
      <c r="BR1206" s="131" t="n">
        <v>6.00999999999989</v>
      </c>
      <c r="BS1206" s="132" t="n">
        <v>-0.800000001775665</v>
      </c>
    </row>
    <row r="1207" customFormat="false" ht="15" hidden="false" customHeight="false" outlineLevel="0" collapsed="false">
      <c r="E1207" s="117" t="n">
        <v>159.263333333333</v>
      </c>
      <c r="F1207" s="117" t="n">
        <v>113.15</v>
      </c>
      <c r="I1207" s="0"/>
      <c r="J1207" s="118" t="n">
        <v>6.01499999999989</v>
      </c>
      <c r="K1207" s="119" t="n">
        <v>8.00000000000001</v>
      </c>
      <c r="BO1207" s="130" t="n">
        <v>1.8825</v>
      </c>
      <c r="BP1207" s="117" t="n">
        <v>-30.6666666666667</v>
      </c>
      <c r="BR1207" s="131" t="n">
        <v>6.01499999999989</v>
      </c>
      <c r="BS1207" s="132" t="n">
        <v>8.00000000000001</v>
      </c>
    </row>
    <row r="1208" customFormat="false" ht="15" hidden="false" customHeight="false" outlineLevel="0" collapsed="false">
      <c r="E1208" s="117" t="n">
        <v>159.366666666667</v>
      </c>
      <c r="F1208" s="117" t="n">
        <v>112.675</v>
      </c>
      <c r="I1208" s="0"/>
      <c r="J1208" s="118" t="n">
        <v>6.01999999999989</v>
      </c>
      <c r="K1208" s="119" t="n">
        <v>-17.6000000000849</v>
      </c>
      <c r="BO1208" s="130" t="n">
        <v>1.885</v>
      </c>
      <c r="BP1208" s="117" t="n">
        <v>-34.6666666666667</v>
      </c>
      <c r="BR1208" s="131" t="n">
        <v>6.01999999999989</v>
      </c>
      <c r="BS1208" s="132" t="n">
        <v>-17.6000000000849</v>
      </c>
    </row>
    <row r="1209" customFormat="false" ht="15" hidden="false" customHeight="false" outlineLevel="0" collapsed="false">
      <c r="E1209" s="117" t="n">
        <v>159.47</v>
      </c>
      <c r="F1209" s="117" t="n">
        <v>112.2</v>
      </c>
      <c r="I1209" s="0"/>
      <c r="J1209" s="118" t="n">
        <v>6.02499999999989</v>
      </c>
      <c r="K1209" s="119" t="n">
        <v>-5.60000000162006</v>
      </c>
      <c r="BO1209" s="130" t="n">
        <v>1.8875</v>
      </c>
      <c r="BP1209" s="117" t="n">
        <v>-24</v>
      </c>
      <c r="BR1209" s="131" t="n">
        <v>6.02499999999989</v>
      </c>
      <c r="BS1209" s="132" t="n">
        <v>-5.60000000162006</v>
      </c>
    </row>
    <row r="1210" customFormat="false" ht="15" hidden="false" customHeight="false" outlineLevel="0" collapsed="false">
      <c r="E1210" s="117" t="n">
        <v>159.573333333333</v>
      </c>
      <c r="F1210" s="117" t="n">
        <v>114.1</v>
      </c>
      <c r="I1210" s="0"/>
      <c r="J1210" s="118" t="n">
        <v>6.02999999999989</v>
      </c>
      <c r="K1210" s="119" t="n">
        <v>-14.3999999989811</v>
      </c>
      <c r="BO1210" s="130" t="n">
        <v>1.89</v>
      </c>
      <c r="BP1210" s="117" t="n">
        <v>-30</v>
      </c>
      <c r="BR1210" s="131" t="n">
        <v>6.02999999999989</v>
      </c>
      <c r="BS1210" s="132" t="n">
        <v>-14.3999999989811</v>
      </c>
    </row>
    <row r="1211" customFormat="false" ht="15" hidden="false" customHeight="false" outlineLevel="0" collapsed="false">
      <c r="E1211" s="117" t="n">
        <v>159.676666666667</v>
      </c>
      <c r="F1211" s="117" t="n">
        <v>116</v>
      </c>
      <c r="I1211" s="0"/>
      <c r="J1211" s="118" t="n">
        <v>6.03499999999989</v>
      </c>
      <c r="K1211" s="119" t="n">
        <v>-16.7999999994458</v>
      </c>
      <c r="BO1211" s="130" t="n">
        <v>1.8925</v>
      </c>
      <c r="BP1211" s="117" t="n">
        <v>-25.3333333333333</v>
      </c>
      <c r="BR1211" s="131" t="n">
        <v>6.03499999999989</v>
      </c>
      <c r="BS1211" s="132" t="n">
        <v>-16.7999999994458</v>
      </c>
    </row>
    <row r="1212" customFormat="false" ht="15" hidden="false" customHeight="false" outlineLevel="0" collapsed="false">
      <c r="E1212" s="117" t="n">
        <v>159.78</v>
      </c>
      <c r="F1212" s="117" t="n">
        <v>117.9</v>
      </c>
      <c r="I1212" s="0"/>
      <c r="J1212" s="118" t="n">
        <v>6.03999999999989</v>
      </c>
      <c r="K1212" s="119" t="n">
        <v>-11.2000000015348</v>
      </c>
      <c r="BO1212" s="130" t="n">
        <v>1.895</v>
      </c>
      <c r="BP1212" s="117" t="n">
        <v>-34</v>
      </c>
      <c r="BR1212" s="131" t="n">
        <v>6.03999999999989</v>
      </c>
      <c r="BS1212" s="132" t="n">
        <v>-11.2000000015348</v>
      </c>
    </row>
    <row r="1213" customFormat="false" ht="15" hidden="false" customHeight="false" outlineLevel="0" collapsed="false">
      <c r="E1213" s="117" t="n">
        <v>159.883333333333</v>
      </c>
      <c r="F1213" s="117" t="n">
        <v>117.9</v>
      </c>
      <c r="I1213" s="0"/>
      <c r="J1213" s="118" t="n">
        <v>6.04499999999989</v>
      </c>
      <c r="K1213" s="119" t="n">
        <v>-30.0000000005542</v>
      </c>
      <c r="BO1213" s="130" t="n">
        <v>1.8975</v>
      </c>
      <c r="BP1213" s="117" t="n">
        <v>-30.6666666666667</v>
      </c>
      <c r="BR1213" s="131" t="n">
        <v>6.04499999999989</v>
      </c>
      <c r="BS1213" s="132" t="n">
        <v>-30.0000000005542</v>
      </c>
    </row>
    <row r="1214" customFormat="false" ht="15" hidden="false" customHeight="false" outlineLevel="0" collapsed="false">
      <c r="E1214" s="117" t="n">
        <v>159.986666666667</v>
      </c>
      <c r="F1214" s="117" t="n">
        <v>119.8</v>
      </c>
      <c r="I1214" s="0"/>
      <c r="J1214" s="118" t="n">
        <v>6.04999999999989</v>
      </c>
      <c r="K1214" s="119" t="n">
        <v>-3.99999999957192</v>
      </c>
      <c r="BO1214" s="130" t="n">
        <v>1.9</v>
      </c>
      <c r="BP1214" s="117" t="n">
        <v>-52.6666666666666</v>
      </c>
      <c r="BR1214" s="131" t="n">
        <v>6.04999999999989</v>
      </c>
      <c r="BS1214" s="132" t="n">
        <v>-3.99999999957192</v>
      </c>
    </row>
    <row r="1215" customFormat="false" ht="15" hidden="false" customHeight="false" outlineLevel="0" collapsed="false">
      <c r="E1215" s="117" t="n">
        <v>160.09</v>
      </c>
      <c r="F1215" s="117" t="n">
        <v>119.8</v>
      </c>
      <c r="I1215" s="0"/>
      <c r="J1215" s="118" t="n">
        <v>6.05499999999989</v>
      </c>
      <c r="K1215" s="119" t="n">
        <v>-3.20000000136424</v>
      </c>
      <c r="BO1215" s="130" t="n">
        <v>1.9025</v>
      </c>
      <c r="BP1215" s="117" t="n">
        <v>-46.6666666666667</v>
      </c>
      <c r="BR1215" s="131" t="n">
        <v>6.05499999999989</v>
      </c>
      <c r="BS1215" s="132" t="n">
        <v>-3.20000000136424</v>
      </c>
    </row>
    <row r="1216" customFormat="false" ht="15" hidden="false" customHeight="false" outlineLevel="0" collapsed="false">
      <c r="E1216" s="117" t="n">
        <v>160.193333333333</v>
      </c>
      <c r="F1216" s="117" t="n">
        <v>119.8</v>
      </c>
      <c r="I1216" s="0"/>
      <c r="J1216" s="118" t="n">
        <v>6.05999999999989</v>
      </c>
      <c r="K1216" s="119" t="n">
        <v>26.399999998721</v>
      </c>
      <c r="BO1216" s="130" t="n">
        <v>1.905</v>
      </c>
      <c r="BP1216" s="117" t="n">
        <v>-52</v>
      </c>
      <c r="BR1216" s="131" t="n">
        <v>6.05999999999989</v>
      </c>
      <c r="BS1216" s="132" t="n">
        <v>26.399999998721</v>
      </c>
    </row>
    <row r="1217" customFormat="false" ht="15" hidden="false" customHeight="false" outlineLevel="0" collapsed="false">
      <c r="E1217" s="117" t="n">
        <v>160.296666666667</v>
      </c>
      <c r="F1217" s="117" t="n">
        <v>119.8</v>
      </c>
      <c r="I1217" s="0"/>
      <c r="J1217" s="118" t="n">
        <v>6.06499999999989</v>
      </c>
      <c r="K1217" s="119" t="n">
        <v>-0.799999999657075</v>
      </c>
      <c r="BO1217" s="130" t="n">
        <v>1.9075</v>
      </c>
      <c r="BP1217" s="117" t="n">
        <v>-40</v>
      </c>
      <c r="BR1217" s="131" t="n">
        <v>6.06499999999989</v>
      </c>
      <c r="BS1217" s="132" t="n">
        <v>-0.799999999657075</v>
      </c>
    </row>
    <row r="1218" customFormat="false" ht="15" hidden="false" customHeight="false" outlineLevel="0" collapsed="false">
      <c r="E1218" s="117" t="n">
        <v>160.4</v>
      </c>
      <c r="F1218" s="117" t="n">
        <v>119.325</v>
      </c>
      <c r="I1218" s="0"/>
      <c r="J1218" s="118" t="n">
        <v>6.06999999999989</v>
      </c>
      <c r="K1218" s="119" t="n">
        <v>-4.20000000010703</v>
      </c>
      <c r="BO1218" s="130" t="n">
        <v>1.91</v>
      </c>
      <c r="BP1218" s="117" t="n">
        <v>-38.6666666666667</v>
      </c>
      <c r="BR1218" s="131" t="n">
        <v>6.06999999999989</v>
      </c>
      <c r="BS1218" s="132" t="n">
        <v>-4.20000000010703</v>
      </c>
    </row>
    <row r="1219" customFormat="false" ht="15" hidden="false" customHeight="false" outlineLevel="0" collapsed="false">
      <c r="E1219" s="117" t="n">
        <v>160.503333333333</v>
      </c>
      <c r="F1219" s="117" t="n">
        <v>118.85</v>
      </c>
      <c r="I1219" s="0"/>
      <c r="J1219" s="118" t="n">
        <v>6.07499999999989</v>
      </c>
      <c r="K1219" s="119" t="n">
        <v>15.9999999988823</v>
      </c>
      <c r="BO1219" s="130" t="n">
        <v>1.9125</v>
      </c>
      <c r="BP1219" s="117" t="n">
        <v>-38.6666666666667</v>
      </c>
      <c r="BR1219" s="131" t="n">
        <v>6.07499999999989</v>
      </c>
      <c r="BS1219" s="132" t="n">
        <v>15.9999999988823</v>
      </c>
    </row>
    <row r="1220" customFormat="false" ht="15" hidden="false" customHeight="false" outlineLevel="0" collapsed="false">
      <c r="E1220" s="117" t="n">
        <v>160.606666666667</v>
      </c>
      <c r="F1220" s="117" t="n">
        <v>114.1</v>
      </c>
      <c r="I1220" s="0"/>
      <c r="J1220" s="118" t="n">
        <v>6.07999999999989</v>
      </c>
      <c r="K1220" s="119" t="n">
        <v>3.20000000060059</v>
      </c>
      <c r="BO1220" s="130" t="n">
        <v>1.915</v>
      </c>
      <c r="BP1220" s="117" t="n">
        <v>-31.3333333333333</v>
      </c>
      <c r="BR1220" s="131" t="n">
        <v>6.07999999999989</v>
      </c>
      <c r="BS1220" s="132" t="n">
        <v>3.20000000060059</v>
      </c>
    </row>
    <row r="1221" customFormat="false" ht="15" hidden="false" customHeight="false" outlineLevel="0" collapsed="false">
      <c r="E1221" s="117" t="n">
        <v>160.71</v>
      </c>
      <c r="F1221" s="117" t="n">
        <v>112.2</v>
      </c>
      <c r="I1221" s="0"/>
      <c r="J1221" s="118" t="n">
        <v>6.08499999999989</v>
      </c>
      <c r="K1221" s="119" t="n">
        <v>1.59999999918323</v>
      </c>
      <c r="BO1221" s="130" t="n">
        <v>1.9175</v>
      </c>
      <c r="BP1221" s="117" t="n">
        <v>-27.3333333333333</v>
      </c>
      <c r="BR1221" s="131" t="n">
        <v>6.08499999999989</v>
      </c>
      <c r="BS1221" s="132" t="n">
        <v>1.59999999918323</v>
      </c>
    </row>
    <row r="1222" customFormat="false" ht="15" hidden="false" customHeight="false" outlineLevel="0" collapsed="false">
      <c r="E1222" s="117" t="n">
        <v>160.813333333333</v>
      </c>
      <c r="F1222" s="117" t="n">
        <v>112.1</v>
      </c>
      <c r="I1222" s="0"/>
      <c r="J1222" s="118" t="n">
        <v>6.08999999999989</v>
      </c>
      <c r="K1222" s="119" t="n">
        <v>15.999999996389</v>
      </c>
      <c r="BO1222" s="130" t="n">
        <v>1.92</v>
      </c>
      <c r="BP1222" s="117" t="n">
        <v>-31.3333333333333</v>
      </c>
      <c r="BR1222" s="131" t="n">
        <v>6.08999999999989</v>
      </c>
      <c r="BS1222" s="132" t="n">
        <v>15.999999996389</v>
      </c>
    </row>
    <row r="1223" customFormat="false" ht="15" hidden="false" customHeight="false" outlineLevel="0" collapsed="false">
      <c r="E1223" s="117" t="n">
        <v>160.916666666667</v>
      </c>
      <c r="F1223" s="117" t="n">
        <v>114</v>
      </c>
      <c r="I1223" s="0"/>
      <c r="J1223" s="118" t="n">
        <v>6.09499999999989</v>
      </c>
      <c r="K1223" s="119" t="n">
        <v>-7.19999999985674</v>
      </c>
      <c r="BO1223" s="130" t="n">
        <v>1.9225</v>
      </c>
      <c r="BP1223" s="117" t="n">
        <v>-28</v>
      </c>
      <c r="BR1223" s="131" t="n">
        <v>6.09499999999989</v>
      </c>
      <c r="BS1223" s="132" t="n">
        <v>-7.19999999985674</v>
      </c>
    </row>
    <row r="1224" customFormat="false" ht="15" hidden="false" customHeight="false" outlineLevel="0" collapsed="false">
      <c r="E1224" s="117" t="n">
        <v>161.02</v>
      </c>
      <c r="F1224" s="117" t="n">
        <v>115.9</v>
      </c>
      <c r="I1224" s="0"/>
      <c r="J1224" s="118" t="n">
        <v>6.09999999999989</v>
      </c>
      <c r="K1224" s="119" t="n">
        <v>-6.00000000056117</v>
      </c>
      <c r="BO1224" s="130" t="n">
        <v>1.925</v>
      </c>
      <c r="BP1224" s="117" t="n">
        <v>-18</v>
      </c>
      <c r="BR1224" s="131" t="n">
        <v>6.09999999999989</v>
      </c>
      <c r="BS1224" s="132" t="n">
        <v>-6.00000000056117</v>
      </c>
    </row>
    <row r="1225" customFormat="false" ht="15" hidden="false" customHeight="false" outlineLevel="0" collapsed="false">
      <c r="E1225" s="117" t="n">
        <v>161.123333333333</v>
      </c>
      <c r="F1225" s="117" t="n">
        <v>117.8</v>
      </c>
      <c r="I1225" s="0"/>
      <c r="J1225" s="118" t="n">
        <v>6.10499999999989</v>
      </c>
      <c r="K1225" s="119" t="n">
        <v>-3.59999999969784</v>
      </c>
      <c r="BO1225" s="130" t="n">
        <v>1.9275</v>
      </c>
      <c r="BP1225" s="117" t="n">
        <v>-16.6666666666667</v>
      </c>
      <c r="BR1225" s="131" t="n">
        <v>6.10499999999989</v>
      </c>
      <c r="BS1225" s="132" t="n">
        <v>-3.59999999969784</v>
      </c>
    </row>
    <row r="1226" customFormat="false" ht="15" hidden="false" customHeight="false" outlineLevel="0" collapsed="false">
      <c r="E1226" s="117" t="n">
        <v>161.226666666667</v>
      </c>
      <c r="F1226" s="117" t="n">
        <v>117.8</v>
      </c>
      <c r="I1226" s="0"/>
      <c r="J1226" s="118" t="n">
        <v>6.10999999999989</v>
      </c>
      <c r="K1226" s="119" t="n">
        <v>-9.60000000008645</v>
      </c>
      <c r="BO1226" s="130" t="n">
        <v>1.93</v>
      </c>
      <c r="BP1226" s="117" t="n">
        <v>-18.6666666666667</v>
      </c>
      <c r="BR1226" s="131" t="n">
        <v>6.10999999999989</v>
      </c>
      <c r="BS1226" s="132" t="n">
        <v>-9.60000000008645</v>
      </c>
    </row>
    <row r="1227" customFormat="false" ht="15" hidden="false" customHeight="false" outlineLevel="0" collapsed="false">
      <c r="E1227" s="117" t="n">
        <v>161.33</v>
      </c>
      <c r="F1227" s="117" t="n">
        <v>115.9</v>
      </c>
      <c r="I1227" s="0"/>
      <c r="J1227" s="118" t="n">
        <v>6.11499999999989</v>
      </c>
      <c r="K1227" s="119" t="n">
        <v>-9.59999999994221</v>
      </c>
      <c r="BO1227" s="130" t="n">
        <v>1.9325</v>
      </c>
      <c r="BP1227" s="117" t="n">
        <v>-14.6666666666667</v>
      </c>
      <c r="BR1227" s="131" t="n">
        <v>6.11499999999989</v>
      </c>
      <c r="BS1227" s="132" t="n">
        <v>-9.59999999994221</v>
      </c>
    </row>
    <row r="1228" customFormat="false" ht="15" hidden="false" customHeight="false" outlineLevel="0" collapsed="false">
      <c r="E1228" s="117" t="n">
        <v>161.433333333333</v>
      </c>
      <c r="F1228" s="117" t="n">
        <v>112.1</v>
      </c>
      <c r="I1228" s="0"/>
      <c r="J1228" s="118" t="n">
        <v>6.11999999999989</v>
      </c>
      <c r="K1228" s="119" t="n">
        <v>2.00000000099688</v>
      </c>
      <c r="BO1228" s="130" t="n">
        <v>1.935</v>
      </c>
      <c r="BP1228" s="117" t="n">
        <v>-19.3333333333333</v>
      </c>
      <c r="BR1228" s="131" t="n">
        <v>6.11999999999989</v>
      </c>
      <c r="BS1228" s="132" t="n">
        <v>2.00000000099688</v>
      </c>
    </row>
    <row r="1229" customFormat="false" ht="15" hidden="false" customHeight="false" outlineLevel="0" collapsed="false">
      <c r="E1229" s="117" t="n">
        <v>161.536666666667</v>
      </c>
      <c r="F1229" s="117" t="n">
        <v>104.5</v>
      </c>
      <c r="I1229" s="0"/>
      <c r="J1229" s="118" t="n">
        <v>6.12499999999989</v>
      </c>
      <c r="K1229" s="119" t="n">
        <v>-24.7999999989598</v>
      </c>
      <c r="BO1229" s="130" t="n">
        <v>1.9375</v>
      </c>
      <c r="BP1229" s="117" t="n">
        <v>-23.3333333333333</v>
      </c>
      <c r="BR1229" s="131" t="n">
        <v>6.12499999999989</v>
      </c>
      <c r="BS1229" s="132" t="n">
        <v>-24.7999999989598</v>
      </c>
    </row>
    <row r="1230" customFormat="false" ht="15" hidden="false" customHeight="false" outlineLevel="0" collapsed="false">
      <c r="E1230" s="117" t="n">
        <v>161.64</v>
      </c>
      <c r="F1230" s="117" t="n">
        <v>104.025</v>
      </c>
      <c r="I1230" s="0"/>
      <c r="J1230" s="118" t="n">
        <v>6.12999999999989</v>
      </c>
      <c r="K1230" s="119" t="n">
        <v>-41.9200000000695</v>
      </c>
      <c r="BO1230" s="130" t="n">
        <v>1.94</v>
      </c>
      <c r="BP1230" s="117" t="n">
        <v>-18.6666666666667</v>
      </c>
      <c r="BR1230" s="131" t="n">
        <v>6.12999999999989</v>
      </c>
      <c r="BS1230" s="132" t="n">
        <v>-41.9200000000695</v>
      </c>
    </row>
    <row r="1231" customFormat="false" ht="15" hidden="false" customHeight="false" outlineLevel="0" collapsed="false">
      <c r="E1231" s="117" t="n">
        <v>161.743333333333</v>
      </c>
      <c r="F1231" s="117" t="n">
        <v>103.55</v>
      </c>
      <c r="I1231" s="0"/>
      <c r="J1231" s="118" t="n">
        <v>6.13499999999989</v>
      </c>
      <c r="K1231" s="119" t="n">
        <v>-34.1333333336521</v>
      </c>
      <c r="BO1231" s="130" t="n">
        <v>1.9425</v>
      </c>
      <c r="BP1231" s="117" t="n">
        <v>-52.6666666666666</v>
      </c>
      <c r="BR1231" s="131" t="n">
        <v>6.13499999999989</v>
      </c>
      <c r="BS1231" s="132" t="n">
        <v>-34.1333333336521</v>
      </c>
    </row>
    <row r="1232" customFormat="false" ht="15" hidden="false" customHeight="false" outlineLevel="0" collapsed="false">
      <c r="E1232" s="117" t="n">
        <v>161.846666666667</v>
      </c>
      <c r="F1232" s="117" t="n">
        <v>103.075</v>
      </c>
      <c r="I1232" s="0"/>
      <c r="J1232" s="118" t="n">
        <v>6.13999999999989</v>
      </c>
      <c r="K1232" s="119" t="n">
        <v>3.52000000004356</v>
      </c>
      <c r="BO1232" s="130" t="n">
        <v>1.945</v>
      </c>
      <c r="BP1232" s="117" t="n">
        <v>-53.3333333333334</v>
      </c>
      <c r="BR1232" s="131" t="n">
        <v>6.13999999999989</v>
      </c>
      <c r="BS1232" s="132" t="n">
        <v>3.52000000004356</v>
      </c>
    </row>
    <row r="1233" customFormat="false" ht="15" hidden="false" customHeight="false" outlineLevel="0" collapsed="false">
      <c r="E1233" s="117" t="n">
        <v>161.95</v>
      </c>
      <c r="F1233" s="117" t="n">
        <v>102.6</v>
      </c>
      <c r="I1233" s="0"/>
      <c r="J1233" s="118" t="n">
        <v>6.14499999999989</v>
      </c>
      <c r="K1233" s="119" t="n">
        <v>0.126315789657419</v>
      </c>
      <c r="BO1233" s="130" t="n">
        <v>1.9475</v>
      </c>
      <c r="BP1233" s="117" t="n">
        <v>-62.6666666666667</v>
      </c>
      <c r="BR1233" s="131" t="n">
        <v>6.14499999999989</v>
      </c>
      <c r="BS1233" s="132" t="n">
        <v>0.126315789657419</v>
      </c>
    </row>
    <row r="1234" customFormat="false" ht="15" hidden="false" customHeight="false" outlineLevel="0" collapsed="false">
      <c r="E1234" s="117" t="n">
        <v>162.053333333333</v>
      </c>
      <c r="F1234" s="117" t="n">
        <v>102.6</v>
      </c>
      <c r="I1234" s="0"/>
      <c r="J1234" s="118" t="n">
        <v>6.14999999999989</v>
      </c>
      <c r="K1234" s="119" t="n">
        <v>1.11999999965324</v>
      </c>
      <c r="BO1234" s="130" t="n">
        <v>1.95</v>
      </c>
      <c r="BP1234" s="117" t="n">
        <v>-58</v>
      </c>
      <c r="BR1234" s="131" t="n">
        <v>6.14999999999989</v>
      </c>
      <c r="BS1234" s="132" t="n">
        <v>1.11999999965324</v>
      </c>
    </row>
    <row r="1235" customFormat="false" ht="15" hidden="false" customHeight="false" outlineLevel="0" collapsed="false">
      <c r="E1235" s="117" t="n">
        <v>162.156666666667</v>
      </c>
      <c r="F1235" s="117" t="n">
        <v>103.55</v>
      </c>
      <c r="I1235" s="0"/>
      <c r="J1235" s="118" t="n">
        <v>6.15499999999989</v>
      </c>
      <c r="K1235" s="119" t="n">
        <v>-4.31999999976622</v>
      </c>
      <c r="BO1235" s="130" t="n">
        <v>1.9525</v>
      </c>
      <c r="BP1235" s="117" t="n">
        <v>-52.6666666666666</v>
      </c>
      <c r="BR1235" s="131" t="n">
        <v>6.15499999999989</v>
      </c>
      <c r="BS1235" s="132" t="n">
        <v>-4.31999999976622</v>
      </c>
    </row>
    <row r="1236" customFormat="false" ht="15" hidden="false" customHeight="false" outlineLevel="0" collapsed="false">
      <c r="E1236" s="117" t="n">
        <v>162.26</v>
      </c>
      <c r="F1236" s="117" t="n">
        <v>104.5</v>
      </c>
      <c r="I1236" s="0"/>
      <c r="J1236" s="118" t="n">
        <v>6.15999999999989</v>
      </c>
      <c r="K1236" s="119" t="n">
        <v>-5.1199999994725</v>
      </c>
      <c r="BO1236" s="130" t="n">
        <v>1.955</v>
      </c>
      <c r="BP1236" s="117" t="n">
        <v>-44</v>
      </c>
      <c r="BR1236" s="131" t="n">
        <v>6.15999999999989</v>
      </c>
      <c r="BS1236" s="132" t="n">
        <v>-5.1199999994725</v>
      </c>
    </row>
    <row r="1237" customFormat="false" ht="15" hidden="false" customHeight="false" outlineLevel="0" collapsed="false">
      <c r="E1237" s="117" t="n">
        <v>162.363333333333</v>
      </c>
      <c r="F1237" s="117" t="n">
        <v>104.5</v>
      </c>
      <c r="I1237" s="0"/>
      <c r="J1237" s="118" t="n">
        <v>6.16499999999989</v>
      </c>
      <c r="K1237" s="119" t="n">
        <v>20.6399999998251</v>
      </c>
      <c r="BO1237" s="130" t="n">
        <v>1.9575</v>
      </c>
      <c r="BP1237" s="117" t="n">
        <v>-36</v>
      </c>
      <c r="BR1237" s="131" t="n">
        <v>6.16499999999989</v>
      </c>
      <c r="BS1237" s="132" t="n">
        <v>20.6399999998251</v>
      </c>
    </row>
    <row r="1238" customFormat="false" ht="15" hidden="false" customHeight="false" outlineLevel="0" collapsed="false">
      <c r="E1238" s="117" t="n">
        <v>162.466666666667</v>
      </c>
      <c r="F1238" s="117" t="n">
        <v>104.5</v>
      </c>
      <c r="I1238" s="0"/>
      <c r="J1238" s="118" t="n">
        <v>6.16999999999989</v>
      </c>
      <c r="K1238" s="119" t="n">
        <v>-0.319999999473914</v>
      </c>
      <c r="BO1238" s="130" t="n">
        <v>1.96</v>
      </c>
      <c r="BP1238" s="117" t="n">
        <v>-42</v>
      </c>
      <c r="BR1238" s="131" t="n">
        <v>6.16999999999989</v>
      </c>
      <c r="BS1238" s="132" t="n">
        <v>-0.319999999473914</v>
      </c>
    </row>
    <row r="1239" customFormat="false" ht="15" hidden="false" customHeight="false" outlineLevel="0" collapsed="false">
      <c r="E1239" s="117" t="n">
        <v>162.57</v>
      </c>
      <c r="F1239" s="117" t="n">
        <v>104.5</v>
      </c>
      <c r="I1239" s="0"/>
      <c r="J1239" s="118" t="n">
        <v>6.17499999999989</v>
      </c>
      <c r="K1239" s="119" t="n">
        <v>-6.76923076970226</v>
      </c>
      <c r="BO1239" s="130" t="n">
        <v>1.9625</v>
      </c>
      <c r="BP1239" s="117" t="n">
        <v>-44.6666666666667</v>
      </c>
      <c r="BR1239" s="131" t="n">
        <v>6.17499999999989</v>
      </c>
      <c r="BS1239" s="132" t="n">
        <v>-6.76923076970226</v>
      </c>
    </row>
    <row r="1240" customFormat="false" ht="15" hidden="false" customHeight="false" outlineLevel="0" collapsed="false">
      <c r="E1240" s="117" t="n">
        <v>162.673333333333</v>
      </c>
      <c r="F1240" s="117" t="n">
        <v>104.5</v>
      </c>
      <c r="I1240" s="0"/>
      <c r="J1240" s="118" t="n">
        <v>6.17999999999989</v>
      </c>
      <c r="K1240" s="119" t="n">
        <v>0.307692308030347</v>
      </c>
      <c r="BO1240" s="130" t="n">
        <v>1.965</v>
      </c>
      <c r="BP1240" s="117" t="n">
        <v>-34</v>
      </c>
      <c r="BR1240" s="131" t="n">
        <v>6.17999999999989</v>
      </c>
      <c r="BS1240" s="132" t="n">
        <v>0.307692308030347</v>
      </c>
    </row>
    <row r="1241" customFormat="false" ht="15" hidden="false" customHeight="false" outlineLevel="0" collapsed="false">
      <c r="E1241" s="117" t="n">
        <v>162.776666666667</v>
      </c>
      <c r="F1241" s="117" t="n">
        <v>106.4</v>
      </c>
      <c r="I1241" s="0"/>
      <c r="J1241" s="118" t="n">
        <v>6.18499999999989</v>
      </c>
      <c r="K1241" s="119" t="n">
        <v>2.58461538555895</v>
      </c>
      <c r="BO1241" s="130" t="n">
        <v>1.9675</v>
      </c>
      <c r="BP1241" s="117" t="n">
        <v>-25.3333333333333</v>
      </c>
      <c r="BR1241" s="131" t="n">
        <v>6.18499999999989</v>
      </c>
      <c r="BS1241" s="132" t="n">
        <v>2.58461538555895</v>
      </c>
    </row>
    <row r="1242" customFormat="false" ht="15" hidden="false" customHeight="false" outlineLevel="0" collapsed="false">
      <c r="E1242" s="117" t="n">
        <v>162.88</v>
      </c>
      <c r="F1242" s="117" t="n">
        <v>106.4</v>
      </c>
      <c r="I1242" s="0"/>
      <c r="J1242" s="118" t="n">
        <v>6.18999999999989</v>
      </c>
      <c r="K1242" s="119" t="n">
        <v>3.3846153844804</v>
      </c>
      <c r="BO1242" s="130" t="n">
        <v>1.97</v>
      </c>
      <c r="BP1242" s="117" t="n">
        <v>-34.6666666666667</v>
      </c>
      <c r="BR1242" s="131" t="n">
        <v>6.18999999999989</v>
      </c>
      <c r="BS1242" s="132" t="n">
        <v>3.3846153844804</v>
      </c>
    </row>
    <row r="1243" customFormat="false" ht="15" hidden="false" customHeight="false" outlineLevel="0" collapsed="false">
      <c r="E1243" s="117" t="n">
        <v>162.983333333333</v>
      </c>
      <c r="F1243" s="117" t="n">
        <v>106.4</v>
      </c>
      <c r="I1243" s="0"/>
      <c r="J1243" s="118" t="n">
        <v>6.19499999999989</v>
      </c>
      <c r="K1243" s="119" t="n">
        <v>3.63076923137694</v>
      </c>
      <c r="BO1243" s="130" t="n">
        <v>1.9725</v>
      </c>
      <c r="BP1243" s="117" t="n">
        <v>-18</v>
      </c>
      <c r="BR1243" s="131" t="n">
        <v>6.19499999999989</v>
      </c>
      <c r="BS1243" s="132" t="n">
        <v>3.63076923137694</v>
      </c>
    </row>
    <row r="1244" customFormat="false" ht="15" hidden="false" customHeight="false" outlineLevel="0" collapsed="false">
      <c r="E1244" s="117" t="n">
        <v>163.086666666667</v>
      </c>
      <c r="F1244" s="117" t="n">
        <v>106.4</v>
      </c>
      <c r="I1244" s="0"/>
      <c r="J1244" s="118" t="n">
        <v>6.19999999999989</v>
      </c>
      <c r="K1244" s="119" t="n">
        <v>-21.3538461536433</v>
      </c>
      <c r="BO1244" s="130" t="n">
        <v>1.975</v>
      </c>
      <c r="BP1244" s="117" t="n">
        <v>-21.3333333333333</v>
      </c>
      <c r="BR1244" s="131" t="n">
        <v>6.19999999999989</v>
      </c>
      <c r="BS1244" s="132" t="n">
        <v>-21.3538461536433</v>
      </c>
    </row>
    <row r="1245" customFormat="false" ht="15" hidden="false" customHeight="false" outlineLevel="0" collapsed="false">
      <c r="E1245" s="117" t="n">
        <v>163.19</v>
      </c>
      <c r="F1245" s="117" t="n">
        <v>108.3</v>
      </c>
      <c r="I1245" s="0"/>
      <c r="J1245" s="118" t="n">
        <v>6.20499999999989</v>
      </c>
      <c r="K1245" s="119" t="n">
        <v>-16.0000000007709</v>
      </c>
      <c r="BO1245" s="130" t="n">
        <v>1.9775</v>
      </c>
      <c r="BP1245" s="117" t="n">
        <v>-14.6666666666667</v>
      </c>
      <c r="BR1245" s="131" t="n">
        <v>6.20499999999989</v>
      </c>
      <c r="BS1245" s="132" t="n">
        <v>-16.0000000007709</v>
      </c>
    </row>
    <row r="1246" customFormat="false" ht="15" hidden="false" customHeight="false" outlineLevel="0" collapsed="false">
      <c r="E1246" s="117" t="n">
        <v>163.293333333333</v>
      </c>
      <c r="F1246" s="117" t="n">
        <v>108.3</v>
      </c>
      <c r="I1246" s="0"/>
      <c r="J1246" s="118" t="n">
        <v>6.20999999999989</v>
      </c>
      <c r="K1246" s="119" t="n">
        <v>3.09999999922752</v>
      </c>
      <c r="BO1246" s="130" t="n">
        <v>1.98</v>
      </c>
      <c r="BP1246" s="117" t="n">
        <v>-6.66666666666667</v>
      </c>
      <c r="BR1246" s="131" t="n">
        <v>6.20999999999989</v>
      </c>
      <c r="BS1246" s="132" t="n">
        <v>3.09999999922752</v>
      </c>
    </row>
    <row r="1247" customFormat="false" ht="15" hidden="false" customHeight="false" outlineLevel="0" collapsed="false">
      <c r="E1247" s="117" t="n">
        <v>163.396666666667</v>
      </c>
      <c r="F1247" s="117" t="n">
        <v>108.3</v>
      </c>
      <c r="I1247" s="0"/>
      <c r="J1247" s="118" t="n">
        <v>6.21499999999989</v>
      </c>
      <c r="K1247" s="119" t="n">
        <v>-0.200000000219838</v>
      </c>
      <c r="BO1247" s="130" t="n">
        <v>1.9825</v>
      </c>
      <c r="BP1247" s="117" t="n">
        <v>-10</v>
      </c>
      <c r="BR1247" s="131" t="n">
        <v>6.21499999999989</v>
      </c>
      <c r="BS1247" s="132" t="n">
        <v>-0.200000000219838</v>
      </c>
    </row>
    <row r="1248" customFormat="false" ht="15" hidden="false" customHeight="false" outlineLevel="0" collapsed="false">
      <c r="E1248" s="117" t="n">
        <v>163.5</v>
      </c>
      <c r="F1248" s="117" t="n">
        <v>106.4</v>
      </c>
      <c r="I1248" s="0"/>
      <c r="J1248" s="118" t="n">
        <v>6.21999999999989</v>
      </c>
      <c r="K1248" s="119" t="n">
        <v>4.79999999955947</v>
      </c>
      <c r="BO1248" s="130" t="n">
        <v>1.985</v>
      </c>
      <c r="BP1248" s="117" t="n">
        <v>-8.66666666666666</v>
      </c>
      <c r="BR1248" s="131" t="n">
        <v>6.21999999999989</v>
      </c>
      <c r="BS1248" s="132" t="n">
        <v>4.79999999955947</v>
      </c>
    </row>
    <row r="1249" customFormat="false" ht="15" hidden="false" customHeight="false" outlineLevel="0" collapsed="false">
      <c r="E1249" s="117" t="n">
        <v>163.552</v>
      </c>
      <c r="F1249" s="117" t="n">
        <v>106.4</v>
      </c>
      <c r="I1249" s="0"/>
      <c r="J1249" s="118" t="n">
        <v>6.22499999999989</v>
      </c>
      <c r="K1249" s="119" t="n">
        <v>10.3999999997651</v>
      </c>
      <c r="BO1249" s="130" t="n">
        <v>1.9875</v>
      </c>
      <c r="BP1249" s="117" t="n">
        <v>-19.3333333333333</v>
      </c>
      <c r="BR1249" s="131" t="n">
        <v>6.22499999999989</v>
      </c>
      <c r="BS1249" s="132" t="n">
        <v>10.3999999997651</v>
      </c>
    </row>
    <row r="1250" customFormat="false" ht="15" hidden="false" customHeight="false" outlineLevel="0" collapsed="false">
      <c r="E1250" s="117" t="n">
        <v>163.604</v>
      </c>
      <c r="F1250" s="117" t="n">
        <v>106.4</v>
      </c>
      <c r="I1250" s="0"/>
      <c r="J1250" s="118" t="n">
        <v>6.22999999999989</v>
      </c>
      <c r="K1250" s="119" t="n">
        <v>-5.2799999988822</v>
      </c>
      <c r="BO1250" s="130" t="n">
        <v>1.99</v>
      </c>
      <c r="BP1250" s="117" t="n">
        <v>-28</v>
      </c>
      <c r="BR1250" s="131" t="n">
        <v>6.22999999999989</v>
      </c>
      <c r="BS1250" s="132" t="n">
        <v>-5.2799999988822</v>
      </c>
    </row>
    <row r="1251" customFormat="false" ht="15" hidden="false" customHeight="false" outlineLevel="0" collapsed="false">
      <c r="E1251" s="117" t="n">
        <v>163.656</v>
      </c>
      <c r="F1251" s="117" t="n">
        <v>106.4</v>
      </c>
      <c r="I1251" s="0"/>
      <c r="J1251" s="118" t="n">
        <v>6.23499999999989</v>
      </c>
      <c r="K1251" s="119" t="n">
        <v>-12.3199999996477</v>
      </c>
      <c r="BO1251" s="130" t="n">
        <v>1.9925</v>
      </c>
      <c r="BP1251" s="117" t="n">
        <v>-30</v>
      </c>
      <c r="BR1251" s="131" t="n">
        <v>6.23499999999989</v>
      </c>
      <c r="BS1251" s="132" t="n">
        <v>-12.3199999996477</v>
      </c>
    </row>
    <row r="1252" customFormat="false" ht="15" hidden="false" customHeight="false" outlineLevel="0" collapsed="false">
      <c r="E1252" s="117" t="n">
        <v>163.708</v>
      </c>
      <c r="F1252" s="117" t="n">
        <v>106.4</v>
      </c>
      <c r="I1252" s="0"/>
      <c r="J1252" s="118" t="n">
        <v>6.23999999999989</v>
      </c>
      <c r="K1252" s="119" t="n">
        <v>-21.9733333338043</v>
      </c>
      <c r="BO1252" s="130" t="n">
        <v>1.995</v>
      </c>
      <c r="BP1252" s="117" t="n">
        <v>-23.3333333333333</v>
      </c>
      <c r="BR1252" s="131" t="n">
        <v>6.23999999999989</v>
      </c>
      <c r="BS1252" s="132" t="n">
        <v>-21.9733333338043</v>
      </c>
    </row>
    <row r="1253" customFormat="false" ht="15" hidden="false" customHeight="false" outlineLevel="0" collapsed="false">
      <c r="E1253" s="117" t="n">
        <v>163.76</v>
      </c>
      <c r="F1253" s="117" t="n">
        <v>104.5</v>
      </c>
      <c r="I1253" s="0"/>
      <c r="J1253" s="118" t="n">
        <v>6.24499999999989</v>
      </c>
      <c r="K1253" s="119" t="n">
        <v>-10.3000000000278</v>
      </c>
      <c r="BO1253" s="130" t="n">
        <v>1.9975</v>
      </c>
      <c r="BP1253" s="117" t="n">
        <v>-30.6666666666667</v>
      </c>
      <c r="BR1253" s="131" t="n">
        <v>6.24499999999989</v>
      </c>
      <c r="BS1253" s="132" t="n">
        <v>-10.3000000000278</v>
      </c>
    </row>
    <row r="1254" customFormat="false" ht="15" hidden="false" customHeight="false" outlineLevel="0" collapsed="false">
      <c r="E1254" s="117" t="n">
        <v>163.812</v>
      </c>
      <c r="F1254" s="117" t="n">
        <v>104.5</v>
      </c>
      <c r="I1254" s="0"/>
      <c r="J1254" s="118" t="n">
        <v>6.24999999999989</v>
      </c>
      <c r="K1254" s="119" t="n">
        <v>-4.84448037241236E-010</v>
      </c>
      <c r="BO1254" s="130" t="n">
        <v>2</v>
      </c>
      <c r="BP1254" s="117" t="n">
        <v>-41.3333333333333</v>
      </c>
      <c r="BR1254" s="131" t="n">
        <v>6.24999999999989</v>
      </c>
      <c r="BS1254" s="132" t="n">
        <v>-4.84448037241236E-010</v>
      </c>
    </row>
    <row r="1255" customFormat="false" ht="15" hidden="false" customHeight="false" outlineLevel="0" collapsed="false">
      <c r="E1255" s="117" t="n">
        <v>163.864</v>
      </c>
      <c r="F1255" s="117" t="n">
        <v>104.5</v>
      </c>
      <c r="I1255" s="0"/>
      <c r="J1255" s="118" t="n">
        <v>6.25499999999989</v>
      </c>
      <c r="K1255" s="119" t="n">
        <v>2.69090909070737</v>
      </c>
      <c r="BO1255" s="130" t="n">
        <v>2.0025</v>
      </c>
      <c r="BP1255" s="117" t="n">
        <v>-38.6666666666667</v>
      </c>
      <c r="BR1255" s="131" t="n">
        <v>6.25499999999989</v>
      </c>
      <c r="BS1255" s="132" t="n">
        <v>2.69090909070737</v>
      </c>
    </row>
    <row r="1256" customFormat="false" ht="15" hidden="false" customHeight="false" outlineLevel="0" collapsed="false">
      <c r="E1256" s="117" t="n">
        <v>163.916</v>
      </c>
      <c r="F1256" s="117" t="n">
        <v>102.6</v>
      </c>
      <c r="I1256" s="0"/>
      <c r="J1256" s="118" t="n">
        <v>6.25999999999989</v>
      </c>
      <c r="K1256" s="119" t="n">
        <v>-1.66153846126452</v>
      </c>
      <c r="BO1256" s="130" t="n">
        <v>2.005</v>
      </c>
      <c r="BP1256" s="117" t="n">
        <v>-46</v>
      </c>
      <c r="BR1256" s="131" t="n">
        <v>6.25999999999989</v>
      </c>
      <c r="BS1256" s="132" t="n">
        <v>-1.66153846126452</v>
      </c>
    </row>
    <row r="1257" customFormat="false" ht="15" hidden="false" customHeight="false" outlineLevel="0" collapsed="false">
      <c r="E1257" s="117" t="n">
        <v>163.968</v>
      </c>
      <c r="F1257" s="117" t="n">
        <v>102.6</v>
      </c>
      <c r="I1257" s="0"/>
      <c r="J1257" s="118" t="n">
        <v>6.26499999999989</v>
      </c>
      <c r="K1257" s="119" t="n">
        <v>6.60000000022322</v>
      </c>
      <c r="BO1257" s="130" t="n">
        <v>2.0075</v>
      </c>
      <c r="BP1257" s="117" t="n">
        <v>-44</v>
      </c>
      <c r="BR1257" s="131" t="n">
        <v>6.26499999999989</v>
      </c>
      <c r="BS1257" s="132" t="n">
        <v>6.60000000022322</v>
      </c>
    </row>
    <row r="1258" customFormat="false" ht="15" hidden="false" customHeight="false" outlineLevel="0" collapsed="false">
      <c r="E1258" s="117" t="n">
        <v>164.02</v>
      </c>
      <c r="F1258" s="117" t="n">
        <v>100.7</v>
      </c>
      <c r="I1258" s="0"/>
      <c r="J1258" s="118" t="n">
        <v>6.26999999999989</v>
      </c>
      <c r="K1258" s="119" t="n">
        <v>3.19999999962992</v>
      </c>
      <c r="BO1258" s="130" t="n">
        <v>2.01</v>
      </c>
      <c r="BP1258" s="117" t="n">
        <v>-21.3333333333333</v>
      </c>
      <c r="BR1258" s="131" t="n">
        <v>6.26999999999989</v>
      </c>
      <c r="BS1258" s="132" t="n">
        <v>3.19999999962992</v>
      </c>
    </row>
    <row r="1259" customFormat="false" ht="15" hidden="false" customHeight="false" outlineLevel="0" collapsed="false">
      <c r="E1259" s="117" t="n">
        <v>164.072</v>
      </c>
      <c r="F1259" s="117" t="n">
        <v>98.77</v>
      </c>
      <c r="I1259" s="0"/>
      <c r="J1259" s="118" t="n">
        <v>6.27499999999989</v>
      </c>
      <c r="K1259" s="119" t="n">
        <v>-8.6285714296524</v>
      </c>
      <c r="BO1259" s="130" t="n">
        <v>2.0125</v>
      </c>
      <c r="BP1259" s="117" t="n">
        <v>-26.6666666666667</v>
      </c>
      <c r="BR1259" s="131" t="n">
        <v>6.27499999999989</v>
      </c>
      <c r="BS1259" s="132" t="n">
        <v>-8.6285714296524</v>
      </c>
    </row>
    <row r="1260" customFormat="false" ht="15" hidden="false" customHeight="false" outlineLevel="0" collapsed="false">
      <c r="E1260" s="117" t="n">
        <v>164.124</v>
      </c>
      <c r="F1260" s="117" t="n">
        <v>96.87</v>
      </c>
      <c r="I1260" s="0"/>
      <c r="J1260" s="118" t="n">
        <v>6.27999999999989</v>
      </c>
      <c r="K1260" s="119" t="n">
        <v>1.48148148131622</v>
      </c>
      <c r="BO1260" s="130" t="n">
        <v>2.015</v>
      </c>
      <c r="BP1260" s="117" t="n">
        <v>-38.6666666666667</v>
      </c>
      <c r="BR1260" s="131" t="n">
        <v>6.27999999999989</v>
      </c>
      <c r="BS1260" s="132" t="n">
        <v>1.48148148131622</v>
      </c>
    </row>
    <row r="1261" customFormat="false" ht="15" hidden="false" customHeight="false" outlineLevel="0" collapsed="false">
      <c r="E1261" s="117" t="n">
        <v>164.176</v>
      </c>
      <c r="F1261" s="117" t="n">
        <v>96.87</v>
      </c>
      <c r="I1261" s="0"/>
      <c r="J1261" s="118" t="n">
        <v>6.28499999999989</v>
      </c>
      <c r="K1261" s="119" t="n">
        <v>2.85714285720655</v>
      </c>
      <c r="BO1261" s="130" t="n">
        <v>2.0175</v>
      </c>
      <c r="BP1261" s="117" t="n">
        <v>-20.6666666666667</v>
      </c>
      <c r="BR1261" s="131" t="n">
        <v>6.28499999999989</v>
      </c>
      <c r="BS1261" s="132" t="n">
        <v>2.85714285720655</v>
      </c>
    </row>
    <row r="1262" customFormat="false" ht="15" hidden="false" customHeight="false" outlineLevel="0" collapsed="false">
      <c r="E1262" s="117" t="n">
        <v>164.228</v>
      </c>
      <c r="F1262" s="117" t="n">
        <v>94.01</v>
      </c>
      <c r="I1262" s="0"/>
      <c r="J1262" s="118" t="n">
        <v>6.28999999999989</v>
      </c>
      <c r="K1262" s="119" t="n">
        <v>-3.55555555605019</v>
      </c>
      <c r="BO1262" s="130" t="n">
        <v>2.02</v>
      </c>
      <c r="BP1262" s="117" t="n">
        <v>-22.6666666666667</v>
      </c>
      <c r="BR1262" s="131" t="n">
        <v>6.28999999999989</v>
      </c>
      <c r="BS1262" s="132" t="n">
        <v>-3.55555555605019</v>
      </c>
    </row>
    <row r="1263" customFormat="false" ht="15" hidden="false" customHeight="false" outlineLevel="0" collapsed="false">
      <c r="E1263" s="117" t="n">
        <v>164.28</v>
      </c>
      <c r="F1263" s="117" t="n">
        <v>91.16</v>
      </c>
      <c r="I1263" s="0"/>
      <c r="J1263" s="118" t="n">
        <v>6.29499999999989</v>
      </c>
      <c r="K1263" s="119" t="n">
        <v>15.1111111107789</v>
      </c>
      <c r="BO1263" s="130" t="n">
        <v>2.0225</v>
      </c>
      <c r="BP1263" s="117" t="n">
        <v>-15.3333333333333</v>
      </c>
      <c r="BR1263" s="131" t="n">
        <v>6.29499999999989</v>
      </c>
      <c r="BS1263" s="132" t="n">
        <v>15.1111111107789</v>
      </c>
    </row>
    <row r="1264" customFormat="false" ht="15" hidden="false" customHeight="false" outlineLevel="0" collapsed="false">
      <c r="E1264" s="117" t="n">
        <v>164.332</v>
      </c>
      <c r="F1264" s="117" t="n">
        <v>89.26</v>
      </c>
      <c r="I1264" s="0"/>
      <c r="J1264" s="118" t="n">
        <v>6.29999999999989</v>
      </c>
      <c r="K1264" s="119" t="n">
        <v>10.6074074083372</v>
      </c>
      <c r="BO1264" s="130" t="n">
        <v>2.025</v>
      </c>
      <c r="BP1264" s="117" t="n">
        <v>-0.666666666666682</v>
      </c>
      <c r="BR1264" s="131" t="n">
        <v>6.29999999999989</v>
      </c>
      <c r="BS1264" s="132" t="n">
        <v>10.6074074083372</v>
      </c>
    </row>
    <row r="1265" customFormat="false" ht="15" hidden="false" customHeight="false" outlineLevel="0" collapsed="false">
      <c r="E1265" s="117" t="n">
        <v>164.384</v>
      </c>
      <c r="F1265" s="117" t="n">
        <v>86.405</v>
      </c>
      <c r="I1265" s="0"/>
      <c r="J1265" s="118" t="n">
        <v>6.30499999999989</v>
      </c>
      <c r="K1265" s="119" t="n">
        <v>-0.800000000000019</v>
      </c>
      <c r="BO1265" s="130" t="n">
        <v>2.0275</v>
      </c>
      <c r="BP1265" s="117" t="n">
        <v>-14</v>
      </c>
      <c r="BR1265" s="131" t="n">
        <v>6.30499999999989</v>
      </c>
      <c r="BS1265" s="132" t="n">
        <v>-0.800000000000019</v>
      </c>
    </row>
    <row r="1266" customFormat="false" ht="15" hidden="false" customHeight="false" outlineLevel="0" collapsed="false">
      <c r="E1266" s="117" t="n">
        <v>164.436</v>
      </c>
      <c r="F1266" s="117" t="n">
        <v>83.55</v>
      </c>
      <c r="I1266" s="0"/>
      <c r="J1266" s="118" t="n">
        <v>6.30999999999989</v>
      </c>
      <c r="K1266" s="119" t="n">
        <v>-1.45185185178541</v>
      </c>
      <c r="BO1266" s="130" t="n">
        <v>2.03</v>
      </c>
      <c r="BP1266" s="117" t="n">
        <v>-7.33333333333333</v>
      </c>
      <c r="BR1266" s="131" t="n">
        <v>6.30999999999989</v>
      </c>
      <c r="BS1266" s="132" t="n">
        <v>-1.45185185178541</v>
      </c>
    </row>
    <row r="1267" customFormat="false" ht="15" hidden="false" customHeight="false" outlineLevel="0" collapsed="false">
      <c r="E1267" s="117" t="n">
        <v>164.488</v>
      </c>
      <c r="F1267" s="117" t="n">
        <v>79.75</v>
      </c>
      <c r="I1267" s="0"/>
      <c r="J1267" s="118" t="n">
        <v>6.31499999999989</v>
      </c>
      <c r="K1267" s="119" t="n">
        <v>7.40000000009651</v>
      </c>
      <c r="BO1267" s="130" t="n">
        <v>2.0325</v>
      </c>
      <c r="BP1267" s="117" t="n">
        <v>-8.66666666666666</v>
      </c>
      <c r="BR1267" s="131" t="n">
        <v>6.31499999999989</v>
      </c>
      <c r="BS1267" s="132" t="n">
        <v>7.40000000009651</v>
      </c>
    </row>
    <row r="1268" customFormat="false" ht="15" hidden="false" customHeight="false" outlineLevel="0" collapsed="false">
      <c r="E1268" s="117" t="n">
        <v>164.54</v>
      </c>
      <c r="F1268" s="117" t="n">
        <v>75.94</v>
      </c>
      <c r="I1268" s="0"/>
      <c r="J1268" s="118" t="n">
        <v>6.31999999999989</v>
      </c>
      <c r="K1268" s="119" t="n">
        <v>1.83703703780282</v>
      </c>
      <c r="BO1268" s="130" t="n">
        <v>2.035</v>
      </c>
      <c r="BP1268" s="117" t="n">
        <v>-22</v>
      </c>
      <c r="BR1268" s="131" t="n">
        <v>6.31999999999989</v>
      </c>
      <c r="BS1268" s="132" t="n">
        <v>1.83703703780282</v>
      </c>
    </row>
    <row r="1269" customFormat="false" ht="15" hidden="false" customHeight="false" outlineLevel="0" collapsed="false">
      <c r="E1269" s="117" t="n">
        <v>164.592</v>
      </c>
      <c r="F1269" s="117" t="n">
        <v>71.19</v>
      </c>
      <c r="I1269" s="0"/>
      <c r="J1269" s="118" t="n">
        <v>6.32499999999989</v>
      </c>
      <c r="K1269" s="119" t="n">
        <v>0.355555554856579</v>
      </c>
      <c r="BO1269" s="130" t="n">
        <v>2.0375</v>
      </c>
      <c r="BP1269" s="117" t="n">
        <v>-26.6666666666667</v>
      </c>
      <c r="BR1269" s="131" t="n">
        <v>6.32499999999989</v>
      </c>
      <c r="BS1269" s="132" t="n">
        <v>0.355555554856579</v>
      </c>
    </row>
    <row r="1270" customFormat="false" ht="15" hidden="false" customHeight="false" outlineLevel="0" collapsed="false">
      <c r="E1270" s="117" t="n">
        <v>164.644</v>
      </c>
      <c r="F1270" s="117" t="n">
        <v>68.34</v>
      </c>
      <c r="I1270" s="0"/>
      <c r="J1270" s="118" t="n">
        <v>6.32999999999989</v>
      </c>
      <c r="K1270" s="119" t="n">
        <v>0.199999999774398</v>
      </c>
      <c r="BO1270" s="130" t="n">
        <v>2.04</v>
      </c>
      <c r="BP1270" s="117" t="n">
        <v>-29.3333333333333</v>
      </c>
      <c r="BR1270" s="131" t="n">
        <v>6.32999999999989</v>
      </c>
      <c r="BS1270" s="132" t="n">
        <v>0.199999999774398</v>
      </c>
    </row>
    <row r="1271" customFormat="false" ht="15" hidden="false" customHeight="false" outlineLevel="0" collapsed="false">
      <c r="E1271" s="117" t="n">
        <v>164.696</v>
      </c>
      <c r="F1271" s="117" t="n">
        <v>66.44</v>
      </c>
      <c r="I1271" s="0"/>
      <c r="J1271" s="118" t="n">
        <v>6.33499999999989</v>
      </c>
      <c r="K1271" s="119" t="n">
        <v>-7.02222222212217</v>
      </c>
      <c r="BO1271" s="130" t="n">
        <v>2.0425</v>
      </c>
      <c r="BP1271" s="117" t="n">
        <v>-26</v>
      </c>
      <c r="BR1271" s="131" t="n">
        <v>6.33499999999989</v>
      </c>
      <c r="BS1271" s="132" t="n">
        <v>-7.02222222212217</v>
      </c>
    </row>
    <row r="1272" customFormat="false" ht="15" hidden="false" customHeight="false" outlineLevel="0" collapsed="false">
      <c r="E1272" s="117" t="n">
        <v>164.748</v>
      </c>
      <c r="F1272" s="117" t="n">
        <v>62.63</v>
      </c>
      <c r="I1272" s="0"/>
      <c r="J1272" s="118" t="n">
        <v>6.33999999999989</v>
      </c>
      <c r="K1272" s="119" t="n">
        <v>-2.42580645213728</v>
      </c>
      <c r="BO1272" s="130" t="n">
        <v>2.045</v>
      </c>
      <c r="BP1272" s="117" t="n">
        <v>-46</v>
      </c>
      <c r="BR1272" s="131" t="n">
        <v>6.33999999999989</v>
      </c>
      <c r="BS1272" s="132" t="n">
        <v>-2.42580645213728</v>
      </c>
    </row>
    <row r="1273" customFormat="false" ht="15" hidden="false" customHeight="false" outlineLevel="0" collapsed="false">
      <c r="E1273" s="117" t="n">
        <v>164.8</v>
      </c>
      <c r="F1273" s="117" t="n">
        <v>61.205</v>
      </c>
      <c r="I1273" s="0"/>
      <c r="J1273" s="118" t="n">
        <v>6.34499999999989</v>
      </c>
      <c r="K1273" s="119" t="n">
        <v>8.1684210524412</v>
      </c>
      <c r="BO1273" s="130" t="n">
        <v>2.0475</v>
      </c>
      <c r="BP1273" s="117" t="n">
        <v>-36.6666666666667</v>
      </c>
      <c r="BR1273" s="131" t="n">
        <v>6.34499999999989</v>
      </c>
      <c r="BS1273" s="132" t="n">
        <v>8.1684210524412</v>
      </c>
    </row>
    <row r="1274" customFormat="false" ht="15" hidden="false" customHeight="false" outlineLevel="0" collapsed="false">
      <c r="E1274" s="117" t="n">
        <v>164.852</v>
      </c>
      <c r="F1274" s="117" t="n">
        <v>59.78</v>
      </c>
      <c r="I1274" s="0"/>
      <c r="J1274" s="118" t="n">
        <v>6.34999999999989</v>
      </c>
      <c r="K1274" s="119" t="n">
        <v>16.3368421050249</v>
      </c>
      <c r="BO1274" s="130" t="n">
        <v>2.05</v>
      </c>
      <c r="BP1274" s="117" t="n">
        <v>-32</v>
      </c>
      <c r="BR1274" s="131" t="n">
        <v>6.34999999999989</v>
      </c>
      <c r="BS1274" s="132" t="n">
        <v>16.3368421050249</v>
      </c>
    </row>
    <row r="1275" customFormat="false" ht="15" hidden="false" customHeight="false" outlineLevel="0" collapsed="false">
      <c r="E1275" s="117" t="n">
        <v>164.904</v>
      </c>
      <c r="F1275" s="117" t="n">
        <v>59.3</v>
      </c>
      <c r="I1275" s="0"/>
      <c r="J1275" s="118" t="n">
        <v>6.35499999999989</v>
      </c>
      <c r="K1275" s="119" t="n">
        <v>14.9052631574186</v>
      </c>
      <c r="BO1275" s="130" t="n">
        <v>2.0525</v>
      </c>
      <c r="BP1275" s="117" t="n">
        <v>-26</v>
      </c>
      <c r="BR1275" s="131" t="n">
        <v>6.35499999999989</v>
      </c>
      <c r="BS1275" s="132" t="n">
        <v>14.9052631574186</v>
      </c>
    </row>
    <row r="1276" customFormat="false" ht="15" hidden="false" customHeight="false" outlineLevel="0" collapsed="false">
      <c r="E1276" s="117" t="n">
        <v>164.956</v>
      </c>
      <c r="F1276" s="117" t="n">
        <v>58.82</v>
      </c>
      <c r="I1276" s="0"/>
      <c r="J1276" s="118" t="n">
        <v>6.35999999999989</v>
      </c>
      <c r="K1276" s="119" t="n">
        <v>18.0210526318173</v>
      </c>
      <c r="BO1276" s="130" t="n">
        <v>2.055</v>
      </c>
      <c r="BP1276" s="117" t="n">
        <v>-24.6666666666667</v>
      </c>
      <c r="BR1276" s="131" t="n">
        <v>6.35999999999989</v>
      </c>
      <c r="BS1276" s="132" t="n">
        <v>18.0210526318173</v>
      </c>
    </row>
    <row r="1277" customFormat="false" ht="15" hidden="false" customHeight="false" outlineLevel="0" collapsed="false">
      <c r="E1277" s="117" t="n">
        <v>165.008</v>
      </c>
      <c r="F1277" s="117" t="n">
        <v>56.92</v>
      </c>
      <c r="I1277" s="0"/>
      <c r="J1277" s="118" t="n">
        <v>6.36499999999989</v>
      </c>
      <c r="K1277" s="119" t="n">
        <v>-3.32631578918733</v>
      </c>
      <c r="BO1277" s="130" t="n">
        <v>2.0575</v>
      </c>
      <c r="BP1277" s="117" t="n">
        <v>-32.6666666666667</v>
      </c>
      <c r="BR1277" s="131" t="n">
        <v>6.36499999999989</v>
      </c>
      <c r="BS1277" s="132" t="n">
        <v>-3.32631578918733</v>
      </c>
    </row>
    <row r="1278" customFormat="false" ht="15" hidden="false" customHeight="false" outlineLevel="0" collapsed="false">
      <c r="E1278" s="117" t="n">
        <v>165.06</v>
      </c>
      <c r="F1278" s="117" t="n">
        <v>56.92</v>
      </c>
      <c r="I1278" s="0"/>
      <c r="J1278" s="118" t="n">
        <v>6.36999999999989</v>
      </c>
      <c r="K1278" s="119" t="n">
        <v>-1.38947368459284</v>
      </c>
      <c r="BO1278" s="130" t="n">
        <v>2.06</v>
      </c>
      <c r="BP1278" s="117" t="n">
        <v>-34</v>
      </c>
      <c r="BR1278" s="131" t="n">
        <v>6.36999999999989</v>
      </c>
      <c r="BS1278" s="132" t="n">
        <v>-1.38947368459284</v>
      </c>
    </row>
    <row r="1279" customFormat="false" ht="15" hidden="false" customHeight="false" outlineLevel="0" collapsed="false">
      <c r="E1279" s="117" t="n">
        <v>165.112</v>
      </c>
      <c r="F1279" s="117" t="n">
        <v>56.92</v>
      </c>
      <c r="I1279" s="0"/>
      <c r="J1279" s="118" t="n">
        <v>6.37499999999989</v>
      </c>
      <c r="K1279" s="119" t="n">
        <v>7.59999999954616</v>
      </c>
      <c r="BO1279" s="130" t="n">
        <v>2.0625</v>
      </c>
      <c r="BP1279" s="117" t="n">
        <v>-43.3333333333333</v>
      </c>
      <c r="BR1279" s="131" t="n">
        <v>6.37499999999989</v>
      </c>
      <c r="BS1279" s="132" t="n">
        <v>7.59999999954616</v>
      </c>
    </row>
    <row r="1280" customFormat="false" ht="15" hidden="false" customHeight="false" outlineLevel="0" collapsed="false">
      <c r="E1280" s="117" t="n">
        <v>165.164</v>
      </c>
      <c r="F1280" s="117" t="n">
        <v>57.865</v>
      </c>
      <c r="I1280" s="0"/>
      <c r="J1280" s="118" t="n">
        <v>6.37999999999989</v>
      </c>
      <c r="K1280" s="119" t="n">
        <v>10.3578947364596</v>
      </c>
      <c r="BO1280" s="130" t="n">
        <v>2.065</v>
      </c>
      <c r="BP1280" s="117" t="n">
        <v>-63.3333333333333</v>
      </c>
      <c r="BR1280" s="131" t="n">
        <v>6.37999999999989</v>
      </c>
      <c r="BS1280" s="132" t="n">
        <v>10.3578947364596</v>
      </c>
    </row>
    <row r="1281" customFormat="false" ht="15" hidden="false" customHeight="false" outlineLevel="0" collapsed="false">
      <c r="E1281" s="117" t="n">
        <v>165.216</v>
      </c>
      <c r="F1281" s="117" t="n">
        <v>58.81</v>
      </c>
      <c r="I1281" s="0"/>
      <c r="J1281" s="118" t="n">
        <v>6.38499999999989</v>
      </c>
      <c r="K1281" s="119" t="n">
        <v>15.9999999991862</v>
      </c>
      <c r="BO1281" s="130" t="n">
        <v>2.0675</v>
      </c>
      <c r="BP1281" s="117" t="n">
        <v>-63.3333333333333</v>
      </c>
      <c r="BR1281" s="131" t="n">
        <v>6.38499999999989</v>
      </c>
      <c r="BS1281" s="132" t="n">
        <v>15.9999999991862</v>
      </c>
    </row>
    <row r="1282" customFormat="false" ht="15" hidden="false" customHeight="false" outlineLevel="0" collapsed="false">
      <c r="E1282" s="117" t="n">
        <v>165.268</v>
      </c>
      <c r="F1282" s="117" t="n">
        <v>58.81</v>
      </c>
      <c r="I1282" s="0"/>
      <c r="J1282" s="118" t="n">
        <v>6.38999999999989</v>
      </c>
      <c r="K1282" s="119" t="n">
        <v>3.66666666640036</v>
      </c>
      <c r="BO1282" s="130" t="n">
        <v>2.07</v>
      </c>
      <c r="BP1282" s="117" t="n">
        <v>-65.3333333333333</v>
      </c>
      <c r="BR1282" s="131" t="n">
        <v>6.38999999999989</v>
      </c>
      <c r="BS1282" s="132" t="n">
        <v>3.66666666640036</v>
      </c>
    </row>
    <row r="1283" customFormat="false" ht="15" hidden="false" customHeight="false" outlineLevel="0" collapsed="false">
      <c r="E1283" s="117" t="n">
        <v>165.32</v>
      </c>
      <c r="F1283" s="117" t="n">
        <v>60.71</v>
      </c>
      <c r="I1283" s="0"/>
      <c r="J1283" s="118" t="n">
        <v>6.39499999999989</v>
      </c>
      <c r="K1283" s="119" t="n">
        <v>5.35652173988687</v>
      </c>
      <c r="BO1283" s="130" t="n">
        <v>2.0725</v>
      </c>
      <c r="BP1283" s="117" t="n">
        <v>-70</v>
      </c>
      <c r="BR1283" s="131" t="n">
        <v>6.39499999999989</v>
      </c>
      <c r="BS1283" s="132" t="n">
        <v>5.35652173988687</v>
      </c>
    </row>
    <row r="1284" customFormat="false" ht="15" hidden="false" customHeight="false" outlineLevel="0" collapsed="false">
      <c r="E1284" s="117" t="n">
        <v>165.372</v>
      </c>
      <c r="F1284" s="117" t="n">
        <v>62.61</v>
      </c>
      <c r="I1284" s="0"/>
      <c r="J1284" s="118" t="n">
        <v>6.39999999999989</v>
      </c>
      <c r="K1284" s="119" t="n">
        <v>2.26666666681915</v>
      </c>
      <c r="BO1284" s="130" t="n">
        <v>2.075</v>
      </c>
      <c r="BP1284" s="117" t="n">
        <v>-62</v>
      </c>
      <c r="BR1284" s="131" t="n">
        <v>6.39999999999989</v>
      </c>
      <c r="BS1284" s="132" t="n">
        <v>2.26666666681915</v>
      </c>
    </row>
    <row r="1285" customFormat="false" ht="15" hidden="false" customHeight="false" outlineLevel="0" collapsed="false">
      <c r="E1285" s="117" t="n">
        <v>165.424</v>
      </c>
      <c r="F1285" s="117" t="n">
        <v>64.51</v>
      </c>
      <c r="I1285" s="0"/>
      <c r="J1285" s="118" t="n">
        <v>6.40499999999989</v>
      </c>
      <c r="K1285" s="119" t="n">
        <v>-2.49999999988521</v>
      </c>
      <c r="BO1285" s="130" t="n">
        <v>2.0775</v>
      </c>
      <c r="BP1285" s="117" t="n">
        <v>-61.3333333333334</v>
      </c>
      <c r="BR1285" s="131" t="n">
        <v>6.40499999999989</v>
      </c>
      <c r="BS1285" s="132" t="n">
        <v>-2.49999999988521</v>
      </c>
    </row>
    <row r="1286" customFormat="false" ht="15" hidden="false" customHeight="false" outlineLevel="0" collapsed="false">
      <c r="E1286" s="117" t="n">
        <v>165.476</v>
      </c>
      <c r="F1286" s="117" t="n">
        <v>68.31</v>
      </c>
      <c r="I1286" s="0"/>
      <c r="J1286" s="118" t="n">
        <v>6.40999999999989</v>
      </c>
      <c r="K1286" s="119" t="n">
        <v>6.03333333337144</v>
      </c>
      <c r="BO1286" s="130" t="n">
        <v>2.08</v>
      </c>
      <c r="BP1286" s="117" t="n">
        <v>-48.6666666666667</v>
      </c>
      <c r="BR1286" s="131" t="n">
        <v>6.40999999999989</v>
      </c>
      <c r="BS1286" s="132" t="n">
        <v>6.03333333337144</v>
      </c>
    </row>
    <row r="1287" customFormat="false" ht="15" hidden="false" customHeight="false" outlineLevel="0" collapsed="false">
      <c r="E1287" s="117" t="n">
        <v>165.528</v>
      </c>
      <c r="F1287" s="117" t="n">
        <v>68.305</v>
      </c>
      <c r="I1287" s="0"/>
      <c r="J1287" s="118" t="n">
        <v>6.41499999999989</v>
      </c>
      <c r="K1287" s="119" t="n">
        <v>7.39999999977123</v>
      </c>
      <c r="BO1287" s="130" t="n">
        <v>2.0825</v>
      </c>
      <c r="BP1287" s="117" t="n">
        <v>-50.6666666666667</v>
      </c>
      <c r="BR1287" s="131" t="n">
        <v>6.41499999999989</v>
      </c>
      <c r="BS1287" s="132" t="n">
        <v>7.39999999977123</v>
      </c>
    </row>
    <row r="1288" customFormat="false" ht="15" hidden="false" customHeight="false" outlineLevel="0" collapsed="false">
      <c r="E1288" s="117" t="n">
        <v>165.58</v>
      </c>
      <c r="F1288" s="117" t="n">
        <v>68.3</v>
      </c>
      <c r="I1288" s="0"/>
      <c r="J1288" s="118" t="n">
        <v>6.41999999999989</v>
      </c>
      <c r="K1288" s="119" t="n">
        <v>12.2666666667048</v>
      </c>
      <c r="BO1288" s="130" t="n">
        <v>2.085</v>
      </c>
      <c r="BP1288" s="117" t="n">
        <v>-41.3333333333333</v>
      </c>
      <c r="BR1288" s="131" t="n">
        <v>6.41999999999989</v>
      </c>
      <c r="BS1288" s="132" t="n">
        <v>12.2666666667048</v>
      </c>
    </row>
    <row r="1289" customFormat="false" ht="15" hidden="false" customHeight="false" outlineLevel="0" collapsed="false">
      <c r="E1289" s="117" t="n">
        <v>165.632</v>
      </c>
      <c r="F1289" s="117" t="n">
        <v>70.2</v>
      </c>
      <c r="I1289" s="0"/>
      <c r="J1289" s="118" t="n">
        <v>6.42499999999989</v>
      </c>
      <c r="K1289" s="119" t="n">
        <v>12.3999999999235</v>
      </c>
      <c r="BO1289" s="130" t="n">
        <v>2.0875</v>
      </c>
      <c r="BP1289" s="117" t="n">
        <v>-43.3333333333333</v>
      </c>
      <c r="BR1289" s="131" t="n">
        <v>6.42499999999989</v>
      </c>
      <c r="BS1289" s="132" t="n">
        <v>12.3999999999235</v>
      </c>
    </row>
    <row r="1290" customFormat="false" ht="15" hidden="false" customHeight="false" outlineLevel="0" collapsed="false">
      <c r="E1290" s="117" t="n">
        <v>165.684</v>
      </c>
      <c r="F1290" s="117" t="n">
        <v>69.725</v>
      </c>
      <c r="I1290" s="0"/>
      <c r="J1290" s="118" t="n">
        <v>6.42999999999989</v>
      </c>
      <c r="K1290" s="119" t="n">
        <v>11.2</v>
      </c>
      <c r="BO1290" s="130" t="n">
        <v>2.09</v>
      </c>
      <c r="BP1290" s="117" t="n">
        <v>-31.3333333333333</v>
      </c>
      <c r="BR1290" s="131" t="n">
        <v>6.42999999999989</v>
      </c>
      <c r="BS1290" s="132" t="n">
        <v>11.2</v>
      </c>
    </row>
    <row r="1291" customFormat="false" ht="15" hidden="false" customHeight="false" outlineLevel="0" collapsed="false">
      <c r="E1291" s="117" t="n">
        <v>165.736</v>
      </c>
      <c r="F1291" s="117" t="n">
        <v>69.25</v>
      </c>
      <c r="I1291" s="0"/>
      <c r="J1291" s="118" t="n">
        <v>6.43499999999989</v>
      </c>
      <c r="K1291" s="119" t="n">
        <v>8.09411764695074</v>
      </c>
      <c r="BO1291" s="130" t="n">
        <v>2.0925</v>
      </c>
      <c r="BP1291" s="117" t="n">
        <v>-26.6666666666667</v>
      </c>
      <c r="BR1291" s="131" t="n">
        <v>6.43499999999989</v>
      </c>
      <c r="BS1291" s="132" t="n">
        <v>8.09411764695074</v>
      </c>
    </row>
    <row r="1292" customFormat="false" ht="15" hidden="false" customHeight="false" outlineLevel="0" collapsed="false">
      <c r="E1292" s="117" t="n">
        <v>165.788</v>
      </c>
      <c r="F1292" s="117" t="n">
        <v>68.295</v>
      </c>
      <c r="I1292" s="0"/>
      <c r="J1292" s="118" t="n">
        <v>6.43999999999989</v>
      </c>
      <c r="K1292" s="119" t="n">
        <v>7.90588235283277</v>
      </c>
      <c r="BO1292" s="130" t="n">
        <v>2.095</v>
      </c>
      <c r="BP1292" s="117" t="n">
        <v>-17.3333333333333</v>
      </c>
      <c r="BR1292" s="131" t="n">
        <v>6.43999999999989</v>
      </c>
      <c r="BS1292" s="132" t="n">
        <v>7.90588235283277</v>
      </c>
    </row>
    <row r="1293" customFormat="false" ht="15" hidden="false" customHeight="false" outlineLevel="0" collapsed="false">
      <c r="E1293" s="117" t="n">
        <v>165.84</v>
      </c>
      <c r="F1293" s="117" t="n">
        <v>67.34</v>
      </c>
      <c r="I1293" s="0"/>
      <c r="J1293" s="118" t="n">
        <v>6.44499999999989</v>
      </c>
      <c r="K1293" s="119" t="n">
        <v>-4.66666666630701</v>
      </c>
      <c r="BO1293" s="130" t="n">
        <v>2.0975</v>
      </c>
      <c r="BP1293" s="117" t="n">
        <v>-15.3333333333333</v>
      </c>
      <c r="BR1293" s="131" t="n">
        <v>6.44499999999989</v>
      </c>
      <c r="BS1293" s="132" t="n">
        <v>-4.66666666630701</v>
      </c>
    </row>
    <row r="1294" customFormat="false" ht="15" hidden="false" customHeight="false" outlineLevel="0" collapsed="false">
      <c r="E1294" s="117" t="n">
        <v>165.892</v>
      </c>
      <c r="F1294" s="117" t="n">
        <v>64.49</v>
      </c>
      <c r="I1294" s="0"/>
      <c r="J1294" s="118" t="n">
        <v>6.44999999999989</v>
      </c>
      <c r="K1294" s="119" t="n">
        <v>-6.59999999965496</v>
      </c>
      <c r="BO1294" s="130" t="n">
        <v>2.1</v>
      </c>
      <c r="BP1294" s="117" t="n">
        <v>-14</v>
      </c>
      <c r="BR1294" s="131" t="n">
        <v>6.44999999999989</v>
      </c>
      <c r="BS1294" s="132" t="n">
        <v>-6.59999999965496</v>
      </c>
    </row>
    <row r="1295" customFormat="false" ht="15" hidden="false" customHeight="false" outlineLevel="0" collapsed="false">
      <c r="E1295" s="117" t="n">
        <v>165.944</v>
      </c>
      <c r="F1295" s="117" t="n">
        <v>62.59</v>
      </c>
      <c r="I1295" s="0"/>
      <c r="J1295" s="118" t="n">
        <v>6.45499999999988</v>
      </c>
      <c r="K1295" s="119" t="n">
        <v>3.99999999982679</v>
      </c>
      <c r="BO1295" s="130" t="n">
        <v>2.1025</v>
      </c>
      <c r="BP1295" s="117" t="n">
        <v>-21.3333333333333</v>
      </c>
      <c r="BR1295" s="131" t="n">
        <v>6.45499999999988</v>
      </c>
      <c r="BS1295" s="132" t="n">
        <v>3.99999999982679</v>
      </c>
    </row>
    <row r="1296" customFormat="false" ht="15" hidden="false" customHeight="false" outlineLevel="0" collapsed="false">
      <c r="E1296" s="117" t="n">
        <v>165.996</v>
      </c>
      <c r="F1296" s="117" t="n">
        <v>59.73</v>
      </c>
      <c r="I1296" s="0"/>
      <c r="J1296" s="118" t="n">
        <v>6.45999999999988</v>
      </c>
      <c r="K1296" s="119" t="n">
        <v>-0.250000000318771</v>
      </c>
      <c r="BO1296" s="130" t="n">
        <v>2.105</v>
      </c>
      <c r="BP1296" s="117" t="n">
        <v>-28.6666666666667</v>
      </c>
      <c r="BR1296" s="131" t="n">
        <v>6.45999999999988</v>
      </c>
      <c r="BS1296" s="132" t="n">
        <v>-0.250000000318771</v>
      </c>
    </row>
    <row r="1297" customFormat="false" ht="15" hidden="false" customHeight="false" outlineLevel="0" collapsed="false">
      <c r="E1297" s="117" t="n">
        <v>166.048</v>
      </c>
      <c r="F1297" s="117" t="n">
        <v>54.98</v>
      </c>
      <c r="I1297" s="0"/>
      <c r="J1297" s="118" t="n">
        <v>6.46499999999988</v>
      </c>
      <c r="K1297" s="119" t="n">
        <v>5.50000000014432</v>
      </c>
      <c r="BO1297" s="130" t="n">
        <v>2.1075</v>
      </c>
      <c r="BP1297" s="117" t="n">
        <v>-26.6666666666667</v>
      </c>
      <c r="BR1297" s="131" t="n">
        <v>6.46499999999988</v>
      </c>
      <c r="BS1297" s="132" t="n">
        <v>5.50000000014432</v>
      </c>
    </row>
    <row r="1298" customFormat="false" ht="15" hidden="false" customHeight="false" outlineLevel="0" collapsed="false">
      <c r="E1298" s="117" t="n">
        <v>166.1</v>
      </c>
      <c r="F1298" s="117" t="n">
        <v>52.13</v>
      </c>
      <c r="I1298" s="0"/>
      <c r="J1298" s="118" t="n">
        <v>6.46999999999988</v>
      </c>
      <c r="K1298" s="119" t="n">
        <v>-1.04999999982581</v>
      </c>
      <c r="BO1298" s="130" t="n">
        <v>2.11</v>
      </c>
      <c r="BP1298" s="117" t="n">
        <v>-18.6666666666667</v>
      </c>
      <c r="BR1298" s="131" t="n">
        <v>6.46999999999988</v>
      </c>
      <c r="BS1298" s="132" t="n">
        <v>-1.04999999982581</v>
      </c>
    </row>
    <row r="1299" customFormat="false" ht="15" hidden="false" customHeight="false" outlineLevel="0" collapsed="false">
      <c r="E1299" s="117" t="n">
        <v>166.1275</v>
      </c>
      <c r="F1299" s="117" t="n">
        <v>49.27</v>
      </c>
      <c r="I1299" s="0"/>
      <c r="J1299" s="118" t="n">
        <v>6.47499999999988</v>
      </c>
      <c r="K1299" s="119" t="n">
        <v>2.07499999968185</v>
      </c>
      <c r="BO1299" s="130" t="n">
        <v>2.1125</v>
      </c>
      <c r="BP1299" s="117" t="n">
        <v>-18</v>
      </c>
      <c r="BR1299" s="131" t="n">
        <v>6.47499999999988</v>
      </c>
      <c r="BS1299" s="132" t="n">
        <v>2.07499999968185</v>
      </c>
    </row>
    <row r="1300" customFormat="false" ht="15" hidden="false" customHeight="false" outlineLevel="0" collapsed="false">
      <c r="E1300" s="117" t="n">
        <v>166.155</v>
      </c>
      <c r="F1300" s="117" t="n">
        <v>47.37</v>
      </c>
      <c r="I1300" s="0"/>
      <c r="J1300" s="118" t="n">
        <v>6.47999999999988</v>
      </c>
      <c r="K1300" s="119" t="n">
        <v>2.39999999999998</v>
      </c>
      <c r="BO1300" s="130" t="n">
        <v>2.115</v>
      </c>
      <c r="BP1300" s="117" t="n">
        <v>-18</v>
      </c>
      <c r="BR1300" s="131" t="n">
        <v>6.47999999999988</v>
      </c>
      <c r="BS1300" s="132" t="n">
        <v>2.39999999999998</v>
      </c>
    </row>
    <row r="1301" customFormat="false" ht="15" hidden="false" customHeight="false" outlineLevel="0" collapsed="false">
      <c r="E1301" s="117" t="n">
        <v>166.1825</v>
      </c>
      <c r="F1301" s="117" t="n">
        <v>42.62</v>
      </c>
      <c r="I1301" s="0"/>
      <c r="J1301" s="118" t="n">
        <v>6.48499999999988</v>
      </c>
      <c r="K1301" s="119" t="n">
        <v>-1.94999999982528</v>
      </c>
      <c r="BO1301" s="130" t="n">
        <v>2.1175</v>
      </c>
      <c r="BP1301" s="117" t="n">
        <v>-32.6666666666667</v>
      </c>
      <c r="BR1301" s="131" t="n">
        <v>6.48499999999988</v>
      </c>
      <c r="BS1301" s="132" t="n">
        <v>-1.94999999982528</v>
      </c>
    </row>
    <row r="1302" customFormat="false" ht="15" hidden="false" customHeight="false" outlineLevel="0" collapsed="false">
      <c r="E1302" s="117" t="n">
        <v>166.21</v>
      </c>
      <c r="F1302" s="117" t="n">
        <v>39.76</v>
      </c>
      <c r="I1302" s="0"/>
      <c r="J1302" s="118" t="n">
        <v>6.48999999999988</v>
      </c>
      <c r="K1302" s="119" t="n">
        <v>5.27500000008711</v>
      </c>
      <c r="BO1302" s="130" t="n">
        <v>2.12</v>
      </c>
      <c r="BP1302" s="117" t="n">
        <v>-30</v>
      </c>
      <c r="BR1302" s="131" t="n">
        <v>6.48999999999988</v>
      </c>
      <c r="BS1302" s="132" t="n">
        <v>5.27500000008711</v>
      </c>
    </row>
    <row r="1303" customFormat="false" ht="15" hidden="false" customHeight="false" outlineLevel="0" collapsed="false">
      <c r="E1303" s="117" t="n">
        <v>166.2375</v>
      </c>
      <c r="F1303" s="117" t="n">
        <v>35.01</v>
      </c>
      <c r="I1303" s="0"/>
      <c r="J1303" s="118" t="n">
        <v>6.49499999999988</v>
      </c>
      <c r="K1303" s="119" t="n">
        <v>-1.04999999971074</v>
      </c>
      <c r="BO1303" s="130" t="n">
        <v>2.1225</v>
      </c>
      <c r="BP1303" s="117" t="n">
        <v>-30</v>
      </c>
      <c r="BR1303" s="131" t="n">
        <v>6.49499999999988</v>
      </c>
      <c r="BS1303" s="132" t="n">
        <v>-1.04999999971074</v>
      </c>
    </row>
    <row r="1304" customFormat="false" ht="15" hidden="false" customHeight="false" outlineLevel="0" collapsed="false">
      <c r="E1304" s="117" t="n">
        <v>166.265</v>
      </c>
      <c r="F1304" s="117" t="n">
        <v>32.16</v>
      </c>
      <c r="I1304" s="0"/>
      <c r="J1304" s="118" t="n">
        <v>6.49999999999988</v>
      </c>
      <c r="K1304" s="119" t="n">
        <v>-3.10000000034996</v>
      </c>
      <c r="BO1304" s="130" t="n">
        <v>2.125</v>
      </c>
      <c r="BP1304" s="117" t="n">
        <v>-18</v>
      </c>
      <c r="BR1304" s="131" t="n">
        <v>6.49999999999988</v>
      </c>
      <c r="BS1304" s="132" t="n">
        <v>-3.10000000034996</v>
      </c>
    </row>
    <row r="1305" customFormat="false" ht="15" hidden="false" customHeight="false" outlineLevel="0" collapsed="false">
      <c r="E1305" s="117" t="n">
        <v>166.2925</v>
      </c>
      <c r="F1305" s="117" t="n">
        <v>30.26</v>
      </c>
      <c r="I1305" s="0"/>
      <c r="J1305" s="118" t="n">
        <v>6.50499999999988</v>
      </c>
      <c r="K1305" s="119" t="n">
        <v>-5.3161290321377</v>
      </c>
      <c r="BO1305" s="130" t="n">
        <v>2.1275</v>
      </c>
      <c r="BP1305" s="117" t="n">
        <v>-16</v>
      </c>
      <c r="BR1305" s="131" t="n">
        <v>6.50499999999988</v>
      </c>
      <c r="BS1305" s="132" t="n">
        <v>-5.3161290321377</v>
      </c>
    </row>
    <row r="1306" customFormat="false" ht="15" hidden="false" customHeight="false" outlineLevel="0" collapsed="false">
      <c r="E1306" s="117" t="n">
        <v>166.32</v>
      </c>
      <c r="F1306" s="117" t="n">
        <v>30.25</v>
      </c>
      <c r="I1306" s="0"/>
      <c r="J1306" s="118" t="n">
        <v>6.50999999999988</v>
      </c>
      <c r="K1306" s="119" t="n">
        <v>-6.2000000000878</v>
      </c>
      <c r="BO1306" s="130" t="n">
        <v>2.13</v>
      </c>
      <c r="BP1306" s="117" t="n">
        <v>-5.99999999999999</v>
      </c>
      <c r="BR1306" s="131" t="n">
        <v>6.50999999999988</v>
      </c>
      <c r="BS1306" s="132" t="n">
        <v>-6.2000000000878</v>
      </c>
    </row>
    <row r="1307" customFormat="false" ht="15" hidden="false" customHeight="false" outlineLevel="0" collapsed="false">
      <c r="E1307" s="117" t="n">
        <v>166.3475</v>
      </c>
      <c r="F1307" s="117" t="n">
        <v>28.35</v>
      </c>
      <c r="I1307" s="0"/>
      <c r="J1307" s="118" t="n">
        <v>6.51499999999988</v>
      </c>
      <c r="K1307" s="119" t="n">
        <v>6.39999999897611</v>
      </c>
      <c r="BO1307" s="130" t="n">
        <v>2.1325</v>
      </c>
      <c r="BP1307" s="117" t="n">
        <v>-4</v>
      </c>
      <c r="BR1307" s="131" t="n">
        <v>6.51499999999988</v>
      </c>
      <c r="BS1307" s="132" t="n">
        <v>6.39999999897611</v>
      </c>
    </row>
    <row r="1308" customFormat="false" ht="15" hidden="false" customHeight="false" outlineLevel="0" collapsed="false">
      <c r="E1308" s="117" t="n">
        <v>166.375</v>
      </c>
      <c r="F1308" s="117" t="n">
        <v>28.35</v>
      </c>
      <c r="I1308" s="0"/>
      <c r="J1308" s="118" t="n">
        <v>6.51999999999988</v>
      </c>
      <c r="K1308" s="119" t="n">
        <v>0.900000000408774</v>
      </c>
      <c r="BO1308" s="130" t="n">
        <v>2.135</v>
      </c>
      <c r="BP1308" s="117" t="n">
        <v>-4</v>
      </c>
      <c r="BR1308" s="131" t="n">
        <v>6.51999999999988</v>
      </c>
      <c r="BS1308" s="132" t="n">
        <v>0.900000000408774</v>
      </c>
    </row>
    <row r="1309" customFormat="false" ht="15" hidden="false" customHeight="false" outlineLevel="0" collapsed="false">
      <c r="E1309" s="117" t="n">
        <v>166.4025</v>
      </c>
      <c r="F1309" s="117" t="n">
        <v>30.25</v>
      </c>
      <c r="I1309" s="0"/>
      <c r="J1309" s="118" t="n">
        <v>6.52499999999988</v>
      </c>
      <c r="K1309" s="119" t="n">
        <v>-5.90000000014655</v>
      </c>
      <c r="BO1309" s="130" t="n">
        <v>2.1375</v>
      </c>
      <c r="BP1309" s="117" t="n">
        <v>-7.33333333333333</v>
      </c>
      <c r="BR1309" s="131" t="n">
        <v>6.52499999999988</v>
      </c>
      <c r="BS1309" s="132" t="n">
        <v>-5.90000000014655</v>
      </c>
    </row>
    <row r="1310" customFormat="false" ht="15" hidden="false" customHeight="false" outlineLevel="0" collapsed="false">
      <c r="E1310" s="117" t="n">
        <v>166.43</v>
      </c>
      <c r="F1310" s="117" t="n">
        <v>32.15</v>
      </c>
      <c r="I1310" s="0"/>
      <c r="J1310" s="118" t="n">
        <v>6.52999999999988</v>
      </c>
      <c r="K1310" s="119" t="n">
        <v>4.98064516089798</v>
      </c>
      <c r="BO1310" s="130" t="n">
        <v>2.14</v>
      </c>
      <c r="BP1310" s="117" t="n">
        <v>0</v>
      </c>
      <c r="BR1310" s="131" t="n">
        <v>6.52999999999988</v>
      </c>
      <c r="BS1310" s="132" t="n">
        <v>4.98064516089798</v>
      </c>
    </row>
    <row r="1311" customFormat="false" ht="15" hidden="false" customHeight="false" outlineLevel="0" collapsed="false">
      <c r="E1311" s="117" t="n">
        <v>166.4575</v>
      </c>
      <c r="F1311" s="117" t="n">
        <v>35.95</v>
      </c>
      <c r="I1311" s="0"/>
      <c r="J1311" s="118" t="n">
        <v>6.53499999999988</v>
      </c>
      <c r="K1311" s="119" t="n">
        <v>7.2500000004111</v>
      </c>
      <c r="BO1311" s="130" t="n">
        <v>2.1425</v>
      </c>
      <c r="BP1311" s="117" t="n">
        <v>-14</v>
      </c>
      <c r="BR1311" s="131" t="n">
        <v>6.53499999999988</v>
      </c>
      <c r="BS1311" s="132" t="n">
        <v>7.2500000004111</v>
      </c>
    </row>
    <row r="1312" customFormat="false" ht="15" hidden="false" customHeight="false" outlineLevel="0" collapsed="false">
      <c r="E1312" s="117" t="n">
        <v>166.485</v>
      </c>
      <c r="F1312" s="117" t="n">
        <v>39.75</v>
      </c>
      <c r="I1312" s="0"/>
      <c r="J1312" s="118" t="n">
        <v>6.53999999999988</v>
      </c>
      <c r="K1312" s="119" t="n">
        <v>2.57499999985374</v>
      </c>
      <c r="BO1312" s="130" t="n">
        <v>2.145</v>
      </c>
      <c r="BP1312" s="117" t="n">
        <v>-24.6666666666667</v>
      </c>
      <c r="BR1312" s="131" t="n">
        <v>6.53999999999988</v>
      </c>
      <c r="BS1312" s="132" t="n">
        <v>2.57499999985374</v>
      </c>
    </row>
    <row r="1313" customFormat="false" ht="15" hidden="false" customHeight="false" outlineLevel="0" collapsed="false">
      <c r="E1313" s="117" t="n">
        <v>166.5125</v>
      </c>
      <c r="F1313" s="117" t="n">
        <v>43.55</v>
      </c>
      <c r="I1313" s="0"/>
      <c r="J1313" s="118" t="n">
        <v>6.54499999999988</v>
      </c>
      <c r="K1313" s="119" t="n">
        <v>-11.7500000005262</v>
      </c>
      <c r="BO1313" s="130" t="n">
        <v>2.1475</v>
      </c>
      <c r="BP1313" s="117" t="n">
        <v>-51.3333333333333</v>
      </c>
      <c r="BR1313" s="131" t="n">
        <v>6.54499999999988</v>
      </c>
      <c r="BS1313" s="132" t="n">
        <v>-11.7500000005262</v>
      </c>
    </row>
    <row r="1314" customFormat="false" ht="15" hidden="false" customHeight="false" outlineLevel="0" collapsed="false">
      <c r="E1314" s="117" t="n">
        <v>166.54</v>
      </c>
      <c r="F1314" s="117" t="n">
        <v>51.15</v>
      </c>
      <c r="I1314" s="0"/>
      <c r="J1314" s="118" t="n">
        <v>6.54999999999988</v>
      </c>
      <c r="K1314" s="119" t="n">
        <v>-3.97499999997056</v>
      </c>
      <c r="BO1314" s="130" t="n">
        <v>2.15</v>
      </c>
      <c r="BP1314" s="117" t="n">
        <v>-61.3333333333334</v>
      </c>
      <c r="BR1314" s="131" t="n">
        <v>6.54999999999988</v>
      </c>
      <c r="BS1314" s="132" t="n">
        <v>-3.97499999997056</v>
      </c>
    </row>
    <row r="1315" customFormat="false" ht="15" hidden="false" customHeight="false" outlineLevel="0" collapsed="false">
      <c r="E1315" s="117" t="n">
        <v>166.5675</v>
      </c>
      <c r="F1315" s="117" t="n">
        <v>54.94</v>
      </c>
      <c r="I1315" s="0"/>
      <c r="J1315" s="118" t="n">
        <v>6.55499999999988</v>
      </c>
      <c r="K1315" s="119" t="n">
        <v>2.17499999979445</v>
      </c>
      <c r="BO1315" s="130" t="n">
        <v>2.1525</v>
      </c>
      <c r="BP1315" s="117" t="n">
        <v>-66</v>
      </c>
      <c r="BR1315" s="131" t="n">
        <v>6.55499999999988</v>
      </c>
      <c r="BS1315" s="132" t="n">
        <v>2.17499999979445</v>
      </c>
    </row>
    <row r="1316" customFormat="false" ht="15" hidden="false" customHeight="false" outlineLevel="0" collapsed="false">
      <c r="E1316" s="117" t="n">
        <v>166.595</v>
      </c>
      <c r="F1316" s="117" t="n">
        <v>55.89</v>
      </c>
      <c r="I1316" s="0"/>
      <c r="J1316" s="118" t="n">
        <v>6.55999999999988</v>
      </c>
      <c r="K1316" s="119" t="n">
        <v>-2.47499999997075</v>
      </c>
      <c r="BO1316" s="130" t="n">
        <v>2.155</v>
      </c>
      <c r="BP1316" s="117" t="n">
        <v>-66.6666666666667</v>
      </c>
      <c r="BR1316" s="131" t="n">
        <v>6.55999999999988</v>
      </c>
      <c r="BS1316" s="132" t="n">
        <v>-2.47499999997075</v>
      </c>
    </row>
    <row r="1317" customFormat="false" ht="15" hidden="false" customHeight="false" outlineLevel="0" collapsed="false">
      <c r="E1317" s="117" t="n">
        <v>166.6225</v>
      </c>
      <c r="F1317" s="117" t="n">
        <v>56.84</v>
      </c>
      <c r="I1317" s="0"/>
      <c r="J1317" s="118" t="n">
        <v>6.56499999999988</v>
      </c>
      <c r="K1317" s="119" t="n">
        <v>-4.249999999941</v>
      </c>
      <c r="BO1317" s="130" t="n">
        <v>2.1575</v>
      </c>
      <c r="BP1317" s="117" t="n">
        <v>-58</v>
      </c>
      <c r="BR1317" s="131" t="n">
        <v>6.56499999999988</v>
      </c>
      <c r="BS1317" s="132" t="n">
        <v>-4.249999999941</v>
      </c>
    </row>
    <row r="1318" customFormat="false" ht="15" hidden="false" customHeight="false" outlineLevel="0" collapsed="false">
      <c r="E1318" s="117" t="n">
        <v>166.65</v>
      </c>
      <c r="F1318" s="117" t="n">
        <v>56.84</v>
      </c>
      <c r="I1318" s="0"/>
      <c r="J1318" s="118" t="n">
        <v>6.56999999999988</v>
      </c>
      <c r="K1318" s="119" t="n">
        <v>-0.800000000000019</v>
      </c>
      <c r="BO1318" s="130" t="n">
        <v>2.16</v>
      </c>
      <c r="BP1318" s="117" t="n">
        <v>-61.3333333333334</v>
      </c>
      <c r="BR1318" s="131" t="n">
        <v>6.56999999999988</v>
      </c>
      <c r="BS1318" s="132" t="n">
        <v>-0.800000000000019</v>
      </c>
    </row>
    <row r="1319" customFormat="false" ht="15" hidden="false" customHeight="false" outlineLevel="0" collapsed="false">
      <c r="E1319" s="117" t="n">
        <v>166.6775</v>
      </c>
      <c r="F1319" s="117" t="n">
        <v>54.94</v>
      </c>
      <c r="I1319" s="0"/>
      <c r="J1319" s="118" t="n">
        <v>6.57499999999988</v>
      </c>
      <c r="K1319" s="119" t="n">
        <v>0.499999999940783</v>
      </c>
      <c r="BO1319" s="130" t="n">
        <v>2.1625</v>
      </c>
      <c r="BP1319" s="117" t="n">
        <v>-47.3333333333333</v>
      </c>
      <c r="BR1319" s="131" t="n">
        <v>6.57499999999988</v>
      </c>
      <c r="BS1319" s="132" t="n">
        <v>0.499999999940783</v>
      </c>
    </row>
    <row r="1320" customFormat="false" ht="15" hidden="false" customHeight="false" outlineLevel="0" collapsed="false">
      <c r="E1320" s="117" t="n">
        <v>166.705</v>
      </c>
      <c r="F1320" s="117" t="n">
        <v>53.04</v>
      </c>
      <c r="I1320" s="0"/>
      <c r="J1320" s="118" t="n">
        <v>6.57999999999988</v>
      </c>
      <c r="K1320" s="119" t="n">
        <v>0.399999999881864</v>
      </c>
      <c r="BO1320" s="130" t="n">
        <v>2.165</v>
      </c>
      <c r="BP1320" s="117" t="n">
        <v>-43.3333333333333</v>
      </c>
      <c r="BR1320" s="131" t="n">
        <v>6.57999999999988</v>
      </c>
      <c r="BS1320" s="132" t="n">
        <v>0.399999999881864</v>
      </c>
    </row>
    <row r="1321" customFormat="false" ht="15" hidden="false" customHeight="false" outlineLevel="0" collapsed="false">
      <c r="E1321" s="117" t="n">
        <v>166.7325</v>
      </c>
      <c r="F1321" s="117" t="n">
        <v>53.03</v>
      </c>
      <c r="I1321" s="0"/>
      <c r="J1321" s="118" t="n">
        <v>6.58499999999988</v>
      </c>
      <c r="K1321" s="119" t="n">
        <v>0.74999999973322</v>
      </c>
      <c r="BO1321" s="130" t="n">
        <v>2.1675</v>
      </c>
      <c r="BP1321" s="117" t="n">
        <v>-36</v>
      </c>
      <c r="BR1321" s="131" t="n">
        <v>6.58499999999988</v>
      </c>
      <c r="BS1321" s="132" t="n">
        <v>0.74999999973322</v>
      </c>
    </row>
    <row r="1322" customFormat="false" ht="15" hidden="false" customHeight="false" outlineLevel="0" collapsed="false">
      <c r="E1322" s="117" t="n">
        <v>166.76</v>
      </c>
      <c r="F1322" s="117" t="n">
        <v>53.03</v>
      </c>
      <c r="I1322" s="0"/>
      <c r="J1322" s="118" t="n">
        <v>6.58999999999988</v>
      </c>
      <c r="K1322" s="119" t="n">
        <v>7.19999999991138</v>
      </c>
      <c r="BO1322" s="130" t="n">
        <v>2.17</v>
      </c>
      <c r="BP1322" s="117" t="n">
        <v>-30.6666666666667</v>
      </c>
      <c r="BR1322" s="131" t="n">
        <v>6.58999999999988</v>
      </c>
      <c r="BS1322" s="132" t="n">
        <v>7.19999999991138</v>
      </c>
    </row>
    <row r="1323" customFormat="false" ht="15" hidden="false" customHeight="false" outlineLevel="0" collapsed="false">
      <c r="E1323" s="117" t="n">
        <v>166.7875</v>
      </c>
      <c r="F1323" s="117" t="n">
        <v>54.93</v>
      </c>
      <c r="I1323" s="0"/>
      <c r="J1323" s="118" t="n">
        <v>6.59499999999988</v>
      </c>
      <c r="K1323" s="119" t="n">
        <v>-1.59999999990529</v>
      </c>
      <c r="BO1323" s="130" t="n">
        <v>2.1725</v>
      </c>
      <c r="BP1323" s="117" t="n">
        <v>-29.3333333333333</v>
      </c>
      <c r="BR1323" s="131" t="n">
        <v>6.59499999999988</v>
      </c>
      <c r="BS1323" s="132" t="n">
        <v>-1.59999999990529</v>
      </c>
    </row>
    <row r="1324" customFormat="false" ht="15" hidden="false" customHeight="false" outlineLevel="0" collapsed="false">
      <c r="E1324" s="117" t="n">
        <v>166.815</v>
      </c>
      <c r="F1324" s="117" t="n">
        <v>56.83</v>
      </c>
      <c r="I1324" s="0"/>
      <c r="J1324" s="118" t="n">
        <v>6.59999999999988</v>
      </c>
      <c r="K1324" s="119" t="n">
        <v>-5.86666666663504</v>
      </c>
      <c r="BO1324" s="130" t="n">
        <v>2.175</v>
      </c>
      <c r="BP1324" s="117" t="n">
        <v>-22</v>
      </c>
      <c r="BR1324" s="131" t="n">
        <v>6.59999999999988</v>
      </c>
      <c r="BS1324" s="132" t="n">
        <v>-5.86666666663504</v>
      </c>
    </row>
    <row r="1325" customFormat="false" ht="15" hidden="false" customHeight="false" outlineLevel="0" collapsed="false">
      <c r="E1325" s="117" t="n">
        <v>166.8425</v>
      </c>
      <c r="F1325" s="117" t="n">
        <v>56.83</v>
      </c>
      <c r="I1325" s="0"/>
      <c r="J1325" s="118" t="n">
        <v>6.60499999999988</v>
      </c>
      <c r="K1325" s="119" t="n">
        <v>-4.00000000009523</v>
      </c>
      <c r="BO1325" s="130" t="n">
        <v>2.1775</v>
      </c>
      <c r="BP1325" s="117" t="n">
        <v>-18</v>
      </c>
      <c r="BR1325" s="131" t="n">
        <v>6.60499999999988</v>
      </c>
      <c r="BS1325" s="132" t="n">
        <v>-4.00000000009523</v>
      </c>
    </row>
    <row r="1326" customFormat="false" ht="15" hidden="false" customHeight="false" outlineLevel="0" collapsed="false">
      <c r="E1326" s="117" t="n">
        <v>166.87</v>
      </c>
      <c r="F1326" s="117" t="n">
        <v>56.825</v>
      </c>
      <c r="I1326" s="0"/>
      <c r="J1326" s="118" t="n">
        <v>6.60999999999988</v>
      </c>
      <c r="K1326" s="119" t="n">
        <v>1.33333333311228</v>
      </c>
      <c r="BO1326" s="130" t="n">
        <v>2.18</v>
      </c>
      <c r="BP1326" s="117" t="n">
        <v>-8.66666666666666</v>
      </c>
      <c r="BR1326" s="131" t="n">
        <v>6.60999999999988</v>
      </c>
      <c r="BS1326" s="132" t="n">
        <v>1.33333333311228</v>
      </c>
    </row>
    <row r="1327" customFormat="false" ht="15" hidden="false" customHeight="false" outlineLevel="0" collapsed="false">
      <c r="E1327" s="117" t="n">
        <v>166.8975</v>
      </c>
      <c r="F1327" s="117" t="n">
        <v>56.82</v>
      </c>
      <c r="I1327" s="0"/>
      <c r="J1327" s="118" t="n">
        <v>6.61499999999988</v>
      </c>
      <c r="K1327" s="119" t="n">
        <v>-3.46666666710991</v>
      </c>
      <c r="BO1327" s="130" t="n">
        <v>2.1825</v>
      </c>
      <c r="BP1327" s="117" t="n">
        <v>-12</v>
      </c>
      <c r="BR1327" s="131" t="n">
        <v>6.61499999999988</v>
      </c>
      <c r="BS1327" s="132" t="n">
        <v>-3.46666666710991</v>
      </c>
    </row>
    <row r="1328" customFormat="false" ht="15" hidden="false" customHeight="false" outlineLevel="0" collapsed="false">
      <c r="E1328" s="117" t="n">
        <v>166.925</v>
      </c>
      <c r="F1328" s="117" t="n">
        <v>56.82</v>
      </c>
      <c r="I1328" s="0"/>
      <c r="J1328" s="118" t="n">
        <v>6.61999999999988</v>
      </c>
      <c r="K1328" s="119" t="n">
        <v>3.99999999999999</v>
      </c>
      <c r="BO1328" s="130" t="n">
        <v>2.185</v>
      </c>
      <c r="BP1328" s="117" t="n">
        <v>-12.6666666666667</v>
      </c>
      <c r="BR1328" s="131" t="n">
        <v>6.61999999999988</v>
      </c>
      <c r="BS1328" s="132" t="n">
        <v>3.99999999999999</v>
      </c>
    </row>
    <row r="1329" customFormat="false" ht="15" hidden="false" customHeight="false" outlineLevel="0" collapsed="false">
      <c r="E1329" s="117" t="n">
        <v>166.9525</v>
      </c>
      <c r="F1329" s="117" t="n">
        <v>54.92</v>
      </c>
      <c r="I1329" s="0"/>
      <c r="J1329" s="118" t="n">
        <v>6.62499999999988</v>
      </c>
      <c r="K1329" s="119" t="n">
        <v>5.06666666622124</v>
      </c>
      <c r="BO1329" s="130" t="n">
        <v>2.1875</v>
      </c>
      <c r="BP1329" s="117" t="n">
        <v>-10</v>
      </c>
      <c r="BR1329" s="131" t="n">
        <v>6.62499999999988</v>
      </c>
      <c r="BS1329" s="132" t="n">
        <v>5.06666666622124</v>
      </c>
    </row>
    <row r="1330" customFormat="false" ht="15" hidden="false" customHeight="false" outlineLevel="0" collapsed="false">
      <c r="E1330" s="117" t="n">
        <v>166.98</v>
      </c>
      <c r="F1330" s="117" t="n">
        <v>54.91</v>
      </c>
      <c r="I1330" s="0"/>
      <c r="J1330" s="118" t="n">
        <v>6.62999999999988</v>
      </c>
      <c r="K1330" s="119" t="n">
        <v>9.86666666682496</v>
      </c>
      <c r="BO1330" s="130" t="n">
        <v>2.19</v>
      </c>
      <c r="BP1330" s="117" t="n">
        <v>-22</v>
      </c>
      <c r="BR1330" s="131" t="n">
        <v>6.62999999999988</v>
      </c>
      <c r="BS1330" s="132" t="n">
        <v>9.86666666682496</v>
      </c>
    </row>
    <row r="1331" customFormat="false" ht="15" hidden="false" customHeight="false" outlineLevel="0" collapsed="false">
      <c r="E1331" s="117" t="n">
        <v>167.0075</v>
      </c>
      <c r="F1331" s="117" t="n">
        <v>53.01</v>
      </c>
      <c r="I1331" s="0"/>
      <c r="J1331" s="118" t="n">
        <v>6.63499999999988</v>
      </c>
      <c r="K1331" s="119" t="n">
        <v>16.7999999996191</v>
      </c>
      <c r="BO1331" s="130" t="n">
        <v>2.1925</v>
      </c>
      <c r="BP1331" s="117" t="n">
        <v>-30</v>
      </c>
      <c r="BR1331" s="131" t="n">
        <v>6.63499999999988</v>
      </c>
      <c r="BS1331" s="132" t="n">
        <v>16.7999999996191</v>
      </c>
    </row>
    <row r="1332" customFormat="false" ht="15" hidden="false" customHeight="false" outlineLevel="0" collapsed="false">
      <c r="E1332" s="117" t="n">
        <v>167.035</v>
      </c>
      <c r="F1332" s="117" t="n">
        <v>51.11</v>
      </c>
      <c r="I1332" s="0"/>
      <c r="J1332" s="118" t="n">
        <v>6.63999999999988</v>
      </c>
      <c r="K1332" s="119" t="n">
        <v>3.84000000019075</v>
      </c>
      <c r="BO1332" s="130" t="n">
        <v>2.195</v>
      </c>
      <c r="BP1332" s="117" t="n">
        <v>-36</v>
      </c>
      <c r="BR1332" s="131" t="n">
        <v>6.63999999999988</v>
      </c>
      <c r="BS1332" s="132" t="n">
        <v>3.84000000019075</v>
      </c>
    </row>
    <row r="1333" customFormat="false" ht="15" hidden="false" customHeight="false" outlineLevel="0" collapsed="false">
      <c r="E1333" s="117" t="n">
        <v>167.0625</v>
      </c>
      <c r="F1333" s="117" t="n">
        <v>51.11</v>
      </c>
      <c r="I1333" s="0"/>
      <c r="J1333" s="118" t="n">
        <v>6.64499999999988</v>
      </c>
      <c r="K1333" s="119" t="n">
        <v>-8.99199999988525</v>
      </c>
      <c r="BO1333" s="130" t="n">
        <v>2.1975</v>
      </c>
      <c r="BP1333" s="117" t="n">
        <v>-40</v>
      </c>
      <c r="BR1333" s="131" t="n">
        <v>6.64499999999988</v>
      </c>
      <c r="BS1333" s="132" t="n">
        <v>-8.99199999988525</v>
      </c>
    </row>
    <row r="1334" customFormat="false" ht="15" hidden="false" customHeight="false" outlineLevel="0" collapsed="false">
      <c r="E1334" s="117" t="n">
        <v>167.09</v>
      </c>
      <c r="F1334" s="117" t="n">
        <v>51.11</v>
      </c>
      <c r="I1334" s="0"/>
      <c r="J1334" s="118" t="n">
        <v>6.64999999999988</v>
      </c>
      <c r="K1334" s="119" t="n">
        <v>-8.83199999934909</v>
      </c>
      <c r="BO1334" s="130" t="n">
        <v>2.2</v>
      </c>
      <c r="BP1334" s="117" t="n">
        <v>-42</v>
      </c>
      <c r="BR1334" s="131" t="n">
        <v>6.64999999999988</v>
      </c>
      <c r="BS1334" s="132" t="n">
        <v>-8.83199999934909</v>
      </c>
    </row>
    <row r="1335" customFormat="false" ht="15" hidden="false" customHeight="false" outlineLevel="0" collapsed="false">
      <c r="E1335" s="117" t="n">
        <v>167.1175</v>
      </c>
      <c r="F1335" s="117" t="n">
        <v>51.105</v>
      </c>
      <c r="I1335" s="0"/>
      <c r="J1335" s="118" t="n">
        <v>6.65499999999988</v>
      </c>
      <c r="K1335" s="119" t="n">
        <v>0.704000000268827</v>
      </c>
      <c r="BO1335" s="130" t="n">
        <v>2.2025</v>
      </c>
      <c r="BP1335" s="117" t="n">
        <v>-40</v>
      </c>
      <c r="BR1335" s="131" t="n">
        <v>6.65499999999988</v>
      </c>
      <c r="BS1335" s="132" t="n">
        <v>0.704000000268827</v>
      </c>
    </row>
    <row r="1336" customFormat="false" ht="15" hidden="false" customHeight="false" outlineLevel="0" collapsed="false">
      <c r="E1336" s="117" t="n">
        <v>167.145</v>
      </c>
      <c r="F1336" s="117" t="n">
        <v>51.1</v>
      </c>
      <c r="I1336" s="0"/>
      <c r="J1336" s="118" t="n">
        <v>6.65999999999988</v>
      </c>
      <c r="K1336" s="119" t="n">
        <v>-1.75999999976945</v>
      </c>
      <c r="BO1336" s="130" t="n">
        <v>2.205</v>
      </c>
      <c r="BP1336" s="117" t="n">
        <v>-34</v>
      </c>
      <c r="BR1336" s="131" t="n">
        <v>6.65999999999988</v>
      </c>
      <c r="BS1336" s="132" t="n">
        <v>-1.75999999976945</v>
      </c>
    </row>
    <row r="1337" customFormat="false" ht="15" hidden="false" customHeight="false" outlineLevel="0" collapsed="false">
      <c r="E1337" s="117" t="n">
        <v>167.1725</v>
      </c>
      <c r="F1337" s="117" t="n">
        <v>51.1</v>
      </c>
      <c r="I1337" s="0"/>
      <c r="J1337" s="118" t="n">
        <v>6.66499999999988</v>
      </c>
      <c r="K1337" s="119" t="n">
        <v>6.78399999992344</v>
      </c>
      <c r="BO1337" s="130" t="n">
        <v>2.2075</v>
      </c>
      <c r="BP1337" s="117" t="n">
        <v>-24.6666666666667</v>
      </c>
      <c r="BR1337" s="131" t="n">
        <v>6.66499999999988</v>
      </c>
      <c r="BS1337" s="132" t="n">
        <v>6.78399999992344</v>
      </c>
    </row>
    <row r="1338" customFormat="false" ht="15" hidden="false" customHeight="false" outlineLevel="0" collapsed="false">
      <c r="E1338" s="117" t="n">
        <v>167.2</v>
      </c>
      <c r="F1338" s="117" t="n">
        <v>51.1</v>
      </c>
      <c r="I1338" s="0"/>
      <c r="J1338" s="118" t="n">
        <v>6.66999999999988</v>
      </c>
      <c r="K1338" s="119" t="n">
        <v>-5.08799999953972</v>
      </c>
      <c r="BO1338" s="130" t="n">
        <v>2.21</v>
      </c>
      <c r="BP1338" s="117" t="n">
        <v>-24</v>
      </c>
      <c r="BR1338" s="131" t="n">
        <v>6.66999999999988</v>
      </c>
      <c r="BS1338" s="132" t="n">
        <v>-5.08799999953972</v>
      </c>
    </row>
    <row r="1339" customFormat="false" ht="15" hidden="false" customHeight="false" outlineLevel="0" collapsed="false">
      <c r="E1339" s="117" t="n">
        <v>167.2275</v>
      </c>
      <c r="F1339" s="117" t="n">
        <v>51.1</v>
      </c>
      <c r="I1339" s="0"/>
      <c r="J1339" s="118" t="n">
        <v>6.67499999999988</v>
      </c>
      <c r="K1339" s="119" t="n">
        <v>-3.87200000049852</v>
      </c>
      <c r="BO1339" s="130" t="n">
        <v>2.2125</v>
      </c>
      <c r="BP1339" s="117" t="n">
        <v>-15.3333333333333</v>
      </c>
      <c r="BR1339" s="131" t="n">
        <v>6.67499999999988</v>
      </c>
      <c r="BS1339" s="132" t="n">
        <v>-3.87200000049852</v>
      </c>
    </row>
    <row r="1340" customFormat="false" ht="15" hidden="false" customHeight="false" outlineLevel="0" collapsed="false">
      <c r="E1340" s="117" t="n">
        <v>167.255</v>
      </c>
      <c r="F1340" s="117" t="n">
        <v>54.9</v>
      </c>
      <c r="I1340" s="0"/>
      <c r="J1340" s="118" t="n">
        <v>6.67999999999988</v>
      </c>
      <c r="K1340" s="119" t="n">
        <v>-0.946938775490587</v>
      </c>
      <c r="BO1340" s="130" t="n">
        <v>2.215</v>
      </c>
      <c r="BP1340" s="117" t="n">
        <v>-24</v>
      </c>
      <c r="BR1340" s="131" t="n">
        <v>6.67999999999988</v>
      </c>
      <c r="BS1340" s="132" t="n">
        <v>-0.946938775490587</v>
      </c>
    </row>
    <row r="1341" customFormat="false" ht="15" hidden="false" customHeight="false" outlineLevel="0" collapsed="false">
      <c r="E1341" s="117" t="n">
        <v>167.2825</v>
      </c>
      <c r="F1341" s="117" t="n">
        <v>54.895</v>
      </c>
      <c r="I1341" s="0"/>
      <c r="J1341" s="118" t="n">
        <v>6.68499999999988</v>
      </c>
      <c r="K1341" s="119" t="n">
        <v>-2.55999999988457</v>
      </c>
      <c r="BO1341" s="130" t="n">
        <v>2.2175</v>
      </c>
      <c r="BP1341" s="117" t="n">
        <v>-25.3333333333333</v>
      </c>
      <c r="BR1341" s="131" t="n">
        <v>6.68499999999988</v>
      </c>
      <c r="BS1341" s="132" t="n">
        <v>-2.55999999988457</v>
      </c>
    </row>
    <row r="1342" customFormat="false" ht="15" hidden="false" customHeight="false" outlineLevel="0" collapsed="false">
      <c r="E1342" s="117" t="n">
        <v>167.31</v>
      </c>
      <c r="F1342" s="117" t="n">
        <v>54.89</v>
      </c>
      <c r="I1342" s="0"/>
      <c r="J1342" s="118" t="n">
        <v>6.68999999999988</v>
      </c>
      <c r="K1342" s="119" t="n">
        <v>-4.25599999988485</v>
      </c>
      <c r="BO1342" s="130" t="n">
        <v>2.22</v>
      </c>
      <c r="BP1342" s="117" t="n">
        <v>-22.6666666666667</v>
      </c>
      <c r="BR1342" s="131" t="n">
        <v>6.68999999999988</v>
      </c>
      <c r="BS1342" s="132" t="n">
        <v>-4.25599999988485</v>
      </c>
    </row>
    <row r="1343" customFormat="false" ht="15" hidden="false" customHeight="false" outlineLevel="0" collapsed="false">
      <c r="E1343" s="117" t="n">
        <v>167.3375</v>
      </c>
      <c r="F1343" s="117" t="n">
        <v>60.59</v>
      </c>
      <c r="I1343" s="0"/>
      <c r="J1343" s="118" t="n">
        <v>6.69499999999988</v>
      </c>
      <c r="K1343" s="119" t="n">
        <v>-1.5039999997683</v>
      </c>
      <c r="BO1343" s="130" t="n">
        <v>2.2225</v>
      </c>
      <c r="BP1343" s="117" t="n">
        <v>-17.3333333333333</v>
      </c>
      <c r="BR1343" s="131" t="n">
        <v>6.69499999999988</v>
      </c>
      <c r="BS1343" s="132" t="n">
        <v>-1.5039999997683</v>
      </c>
    </row>
    <row r="1344" customFormat="false" ht="15" hidden="false" customHeight="false" outlineLevel="0" collapsed="false">
      <c r="E1344" s="117" t="n">
        <v>167.365</v>
      </c>
      <c r="F1344" s="117" t="n">
        <v>64.39</v>
      </c>
      <c r="I1344" s="0"/>
      <c r="J1344" s="118" t="n">
        <v>6.69999999999988</v>
      </c>
      <c r="K1344" s="119" t="n">
        <v>1.69599999976867</v>
      </c>
      <c r="BO1344" s="130" t="n">
        <v>2.225</v>
      </c>
      <c r="BP1344" s="117" t="n">
        <v>-10.6666666666667</v>
      </c>
      <c r="BR1344" s="131" t="n">
        <v>6.69999999999988</v>
      </c>
      <c r="BS1344" s="132" t="n">
        <v>1.69599999976867</v>
      </c>
    </row>
    <row r="1345" customFormat="false" ht="15" hidden="false" customHeight="false" outlineLevel="0" collapsed="false">
      <c r="E1345" s="117" t="n">
        <v>167.3925</v>
      </c>
      <c r="F1345" s="117" t="n">
        <v>66.29</v>
      </c>
      <c r="I1345" s="0"/>
      <c r="J1345" s="118" t="n">
        <v>6.70499999999988</v>
      </c>
      <c r="K1345" s="119" t="n">
        <v>8.19199999984498</v>
      </c>
      <c r="BO1345" s="130" t="n">
        <v>2.2275</v>
      </c>
      <c r="BP1345" s="117" t="n">
        <v>-12.6666666666667</v>
      </c>
      <c r="BR1345" s="131" t="n">
        <v>6.70499999999988</v>
      </c>
      <c r="BS1345" s="132" t="n">
        <v>8.19199999984498</v>
      </c>
    </row>
    <row r="1346" customFormat="false" ht="15" hidden="false" customHeight="false" outlineLevel="0" collapsed="false">
      <c r="E1346" s="117" t="n">
        <v>167.42</v>
      </c>
      <c r="F1346" s="117" t="n">
        <v>68.19</v>
      </c>
      <c r="I1346" s="0"/>
      <c r="J1346" s="118" t="n">
        <v>6.70999999999988</v>
      </c>
      <c r="K1346" s="119" t="n">
        <v>7.83999999988385</v>
      </c>
      <c r="BO1346" s="130" t="n">
        <v>2.23</v>
      </c>
      <c r="BP1346" s="117" t="n">
        <v>-15.3333333333333</v>
      </c>
      <c r="BR1346" s="131" t="n">
        <v>6.70999999999988</v>
      </c>
      <c r="BS1346" s="132" t="n">
        <v>7.83999999988385</v>
      </c>
    </row>
    <row r="1347" customFormat="false" ht="15" hidden="false" customHeight="false" outlineLevel="0" collapsed="false">
      <c r="E1347" s="117" t="n">
        <v>167.4475</v>
      </c>
      <c r="F1347" s="117" t="n">
        <v>71.99</v>
      </c>
      <c r="I1347" s="0"/>
      <c r="J1347" s="118" t="n">
        <v>6.71499999999988</v>
      </c>
      <c r="K1347" s="119" t="n">
        <v>-0.383999999729738</v>
      </c>
      <c r="BO1347" s="130" t="n">
        <v>2.2325</v>
      </c>
      <c r="BP1347" s="117" t="n">
        <v>-17.3333333333333</v>
      </c>
      <c r="BR1347" s="131" t="n">
        <v>6.71499999999988</v>
      </c>
      <c r="BS1347" s="132" t="n">
        <v>-0.383999999729738</v>
      </c>
    </row>
    <row r="1348" customFormat="false" ht="15" hidden="false" customHeight="false" outlineLevel="0" collapsed="false">
      <c r="E1348" s="117" t="n">
        <v>167.475</v>
      </c>
      <c r="F1348" s="117" t="n">
        <v>74.84</v>
      </c>
      <c r="I1348" s="0"/>
      <c r="J1348" s="118" t="n">
        <v>6.71999999999988</v>
      </c>
      <c r="K1348" s="119" t="n">
        <v>4.8319999998834</v>
      </c>
      <c r="BO1348" s="130" t="n">
        <v>2.235</v>
      </c>
      <c r="BP1348" s="117" t="n">
        <v>-22</v>
      </c>
      <c r="BR1348" s="131" t="n">
        <v>6.71999999999988</v>
      </c>
      <c r="BS1348" s="132" t="n">
        <v>4.8319999998834</v>
      </c>
    </row>
    <row r="1349" customFormat="false" ht="15" hidden="false" customHeight="false" outlineLevel="0" collapsed="false">
      <c r="E1349" s="117" t="n">
        <v>167.5025</v>
      </c>
      <c r="F1349" s="117" t="n">
        <v>77.69</v>
      </c>
      <c r="I1349" s="0"/>
      <c r="J1349" s="118" t="n">
        <v>6.72499999999988</v>
      </c>
      <c r="K1349" s="119" t="n">
        <v>2.3359999995747</v>
      </c>
      <c r="BO1349" s="130" t="n">
        <v>2.2375</v>
      </c>
      <c r="BP1349" s="117" t="n">
        <v>-38</v>
      </c>
      <c r="BR1349" s="131" t="n">
        <v>6.72499999999988</v>
      </c>
      <c r="BS1349" s="132" t="n">
        <v>2.3359999995747</v>
      </c>
    </row>
    <row r="1350" customFormat="false" ht="15" hidden="false" customHeight="false" outlineLevel="0" collapsed="false">
      <c r="E1350" s="117" t="n">
        <v>167.53</v>
      </c>
      <c r="F1350" s="117" t="n">
        <v>79.59</v>
      </c>
      <c r="I1350" s="0"/>
      <c r="J1350" s="118" t="n">
        <v>6.72999999999988</v>
      </c>
      <c r="K1350" s="119" t="n">
        <v>4.89600000050736</v>
      </c>
      <c r="BO1350" s="130" t="n">
        <v>2.24</v>
      </c>
      <c r="BP1350" s="117" t="n">
        <v>-52</v>
      </c>
      <c r="BR1350" s="131" t="n">
        <v>6.72999999999988</v>
      </c>
      <c r="BS1350" s="132" t="n">
        <v>4.89600000050736</v>
      </c>
    </row>
    <row r="1351" customFormat="false" ht="15" hidden="false" customHeight="false" outlineLevel="0" collapsed="false">
      <c r="E1351" s="117" t="n">
        <v>167.5575</v>
      </c>
      <c r="F1351" s="117" t="n">
        <v>83.38</v>
      </c>
      <c r="I1351" s="0"/>
      <c r="J1351" s="118" t="n">
        <v>6.73499999999988</v>
      </c>
      <c r="K1351" s="119" t="n">
        <v>-5.2800000003106</v>
      </c>
      <c r="BO1351" s="130" t="n">
        <v>2.2425</v>
      </c>
      <c r="BP1351" s="117" t="n">
        <v>-42.6666666666667</v>
      </c>
      <c r="BR1351" s="131" t="n">
        <v>6.73499999999988</v>
      </c>
      <c r="BS1351" s="132" t="n">
        <v>-5.2800000003106</v>
      </c>
    </row>
    <row r="1352" customFormat="false" ht="15" hidden="false" customHeight="false" outlineLevel="0" collapsed="false">
      <c r="E1352" s="117" t="n">
        <v>167.585</v>
      </c>
      <c r="F1352" s="117" t="n">
        <v>85.28</v>
      </c>
      <c r="I1352" s="0"/>
      <c r="J1352" s="118" t="n">
        <v>6.73999999999988</v>
      </c>
      <c r="K1352" s="119" t="n">
        <v>1.56800000023196</v>
      </c>
      <c r="BO1352" s="130" t="n">
        <v>2.245</v>
      </c>
      <c r="BP1352" s="117" t="n">
        <v>-38</v>
      </c>
      <c r="BR1352" s="131" t="n">
        <v>6.73999999999988</v>
      </c>
      <c r="BS1352" s="132" t="n">
        <v>1.56800000023196</v>
      </c>
    </row>
    <row r="1353" customFormat="false" ht="15" hidden="false" customHeight="false" outlineLevel="0" collapsed="false">
      <c r="E1353" s="117" t="n">
        <v>167.6125</v>
      </c>
      <c r="F1353" s="117" t="n">
        <v>87.18</v>
      </c>
      <c r="I1353" s="0"/>
      <c r="J1353" s="118" t="n">
        <v>6.74499999999988</v>
      </c>
      <c r="K1353" s="119" t="n">
        <v>3.48800000011696</v>
      </c>
      <c r="BO1353" s="130" t="n">
        <v>2.2475</v>
      </c>
      <c r="BP1353" s="117" t="n">
        <v>-32.6666666666667</v>
      </c>
      <c r="BR1353" s="131" t="n">
        <v>6.74499999999988</v>
      </c>
      <c r="BS1353" s="132" t="n">
        <v>3.48800000011696</v>
      </c>
    </row>
    <row r="1354" customFormat="false" ht="15" hidden="false" customHeight="false" outlineLevel="0" collapsed="false">
      <c r="E1354" s="117" t="n">
        <v>167.64</v>
      </c>
      <c r="F1354" s="117" t="n">
        <v>90.98</v>
      </c>
      <c r="I1354" s="0"/>
      <c r="J1354" s="118" t="n">
        <v>6.74999999999988</v>
      </c>
      <c r="K1354" s="119" t="n">
        <v>8.00000000000001</v>
      </c>
      <c r="BO1354" s="130" t="n">
        <v>2.25</v>
      </c>
      <c r="BP1354" s="117" t="n">
        <v>-25.3333333333333</v>
      </c>
      <c r="BR1354" s="131" t="n">
        <v>6.74999999999988</v>
      </c>
      <c r="BS1354" s="132" t="n">
        <v>8.00000000000001</v>
      </c>
    </row>
    <row r="1355" customFormat="false" ht="15" hidden="false" customHeight="false" outlineLevel="0" collapsed="false">
      <c r="E1355" s="117" t="n">
        <v>167.6675</v>
      </c>
      <c r="F1355" s="117" t="n">
        <v>90.98</v>
      </c>
      <c r="I1355" s="0"/>
      <c r="J1355" s="118" t="n">
        <v>6.75499999999988</v>
      </c>
      <c r="K1355" s="119" t="n">
        <v>18.0479999995694</v>
      </c>
      <c r="BO1355" s="130" t="n">
        <v>2.2525</v>
      </c>
      <c r="BP1355" s="117" t="n">
        <v>-14.6666666666667</v>
      </c>
      <c r="BR1355" s="131" t="n">
        <v>6.75499999999988</v>
      </c>
      <c r="BS1355" s="132" t="n">
        <v>18.0479999995694</v>
      </c>
    </row>
    <row r="1356" customFormat="false" ht="15" hidden="false" customHeight="false" outlineLevel="0" collapsed="false">
      <c r="E1356" s="117" t="n">
        <v>167.695</v>
      </c>
      <c r="F1356" s="117" t="n">
        <v>90.98</v>
      </c>
      <c r="I1356" s="0"/>
      <c r="J1356" s="118" t="n">
        <v>6.75999999999988</v>
      </c>
      <c r="K1356" s="119" t="n">
        <v>23.1999999995327</v>
      </c>
      <c r="BO1356" s="130" t="n">
        <v>2.255</v>
      </c>
      <c r="BP1356" s="117" t="n">
        <v>-10.6666666666667</v>
      </c>
      <c r="BR1356" s="131" t="n">
        <v>6.75999999999988</v>
      </c>
      <c r="BS1356" s="132" t="n">
        <v>23.1999999995327</v>
      </c>
    </row>
    <row r="1357" customFormat="false" ht="15" hidden="false" customHeight="false" outlineLevel="0" collapsed="false">
      <c r="E1357" s="117" t="n">
        <v>167.7225</v>
      </c>
      <c r="F1357" s="117" t="n">
        <v>94.78</v>
      </c>
      <c r="I1357" s="0"/>
      <c r="J1357" s="118" t="n">
        <v>6.76499999999988</v>
      </c>
      <c r="K1357" s="119" t="n">
        <v>11.5354838710941</v>
      </c>
      <c r="BO1357" s="130" t="n">
        <v>2.2575</v>
      </c>
      <c r="BP1357" s="117" t="n">
        <v>-5.99999999999999</v>
      </c>
      <c r="BR1357" s="131" t="n">
        <v>6.76499999999988</v>
      </c>
      <c r="BS1357" s="132" t="n">
        <v>11.5354838710941</v>
      </c>
    </row>
    <row r="1358" customFormat="false" ht="15" hidden="false" customHeight="false" outlineLevel="0" collapsed="false">
      <c r="E1358" s="117" t="n">
        <v>167.75</v>
      </c>
      <c r="F1358" s="117" t="n">
        <v>94.775</v>
      </c>
      <c r="I1358" s="0"/>
      <c r="J1358" s="118" t="n">
        <v>6.76999999999988</v>
      </c>
      <c r="K1358" s="119" t="n">
        <v>5.72000000014683</v>
      </c>
      <c r="BO1358" s="130" t="n">
        <v>2.26</v>
      </c>
      <c r="BP1358" s="117" t="n">
        <v>1.33333333333333</v>
      </c>
      <c r="BR1358" s="131" t="n">
        <v>6.76999999999988</v>
      </c>
      <c r="BS1358" s="132" t="n">
        <v>5.72000000014683</v>
      </c>
    </row>
    <row r="1359" customFormat="false" ht="15" hidden="false" customHeight="false" outlineLevel="0" collapsed="false">
      <c r="E1359" s="117" t="n">
        <v>167.7775</v>
      </c>
      <c r="F1359" s="117" t="n">
        <v>94.77</v>
      </c>
      <c r="I1359" s="0"/>
      <c r="J1359" s="118" t="n">
        <v>6.77499999999988</v>
      </c>
      <c r="K1359" s="119" t="n">
        <v>4.6060606060016</v>
      </c>
      <c r="BO1359" s="130" t="n">
        <v>2.2625</v>
      </c>
      <c r="BP1359" s="117" t="n">
        <v>-4.66666666666666</v>
      </c>
      <c r="BR1359" s="131" t="n">
        <v>6.77499999999988</v>
      </c>
      <c r="BS1359" s="132" t="n">
        <v>4.6060606060016</v>
      </c>
    </row>
    <row r="1360" customFormat="false" ht="15" hidden="false" customHeight="false" outlineLevel="0" collapsed="false">
      <c r="E1360" s="117" t="n">
        <v>167.805</v>
      </c>
      <c r="F1360" s="117" t="n">
        <v>96.67</v>
      </c>
      <c r="I1360" s="0"/>
      <c r="J1360" s="118" t="n">
        <v>6.77999999999988</v>
      </c>
      <c r="K1360" s="119" t="n">
        <v>6.53344045531412E-011</v>
      </c>
      <c r="BO1360" s="130" t="n">
        <v>2.265</v>
      </c>
      <c r="BP1360" s="117" t="n">
        <v>-14.6666666666667</v>
      </c>
      <c r="BR1360" s="131" t="n">
        <v>6.77999999999988</v>
      </c>
      <c r="BS1360" s="132" t="n">
        <v>6.53344045531412E-011</v>
      </c>
    </row>
    <row r="1361" customFormat="false" ht="15" hidden="false" customHeight="false" outlineLevel="0" collapsed="false">
      <c r="E1361" s="117" t="n">
        <v>167.8325</v>
      </c>
      <c r="F1361" s="117" t="n">
        <v>96.67</v>
      </c>
      <c r="I1361" s="0"/>
      <c r="J1361" s="118" t="n">
        <v>6.78499999999988</v>
      </c>
      <c r="K1361" s="119" t="n">
        <v>-7.73333333379149</v>
      </c>
      <c r="BO1361" s="130" t="n">
        <v>2.2675</v>
      </c>
      <c r="BP1361" s="117" t="n">
        <v>-9.33333333333334</v>
      </c>
      <c r="BR1361" s="131" t="n">
        <v>6.78499999999988</v>
      </c>
      <c r="BS1361" s="132" t="n">
        <v>-7.73333333379149</v>
      </c>
    </row>
    <row r="1362" customFormat="false" ht="15" hidden="false" customHeight="false" outlineLevel="0" collapsed="false">
      <c r="E1362" s="117" t="n">
        <v>167.86</v>
      </c>
      <c r="F1362" s="117" t="n">
        <v>97.62</v>
      </c>
      <c r="I1362" s="0"/>
      <c r="J1362" s="118" t="n">
        <v>6.78999999999988</v>
      </c>
      <c r="K1362" s="119" t="n">
        <v>2.89032258058178</v>
      </c>
      <c r="BO1362" s="130" t="n">
        <v>2.27</v>
      </c>
      <c r="BP1362" s="117" t="n">
        <v>-16.6666666666667</v>
      </c>
      <c r="BR1362" s="131" t="n">
        <v>6.78999999999988</v>
      </c>
      <c r="BS1362" s="132" t="n">
        <v>2.89032258058178</v>
      </c>
    </row>
    <row r="1363" customFormat="false" ht="15" hidden="false" customHeight="false" outlineLevel="0" collapsed="false">
      <c r="E1363" s="117" t="n">
        <v>167.8875</v>
      </c>
      <c r="F1363" s="117" t="n">
        <v>98.57</v>
      </c>
      <c r="I1363" s="0"/>
      <c r="J1363" s="118" t="n">
        <v>6.79499999999988</v>
      </c>
      <c r="K1363" s="119" t="n">
        <v>6.13333333349761</v>
      </c>
      <c r="BO1363" s="130" t="n">
        <v>2.2725</v>
      </c>
      <c r="BP1363" s="117" t="n">
        <v>-18</v>
      </c>
      <c r="BR1363" s="131" t="n">
        <v>6.79499999999988</v>
      </c>
      <c r="BS1363" s="132" t="n">
        <v>6.13333333349761</v>
      </c>
    </row>
    <row r="1364" customFormat="false" ht="15" hidden="false" customHeight="false" outlineLevel="0" collapsed="false">
      <c r="E1364" s="117" t="n">
        <v>167.915</v>
      </c>
      <c r="F1364" s="117" t="n">
        <v>98.56</v>
      </c>
      <c r="I1364" s="0"/>
      <c r="J1364" s="118" t="n">
        <v>6.79999999999988</v>
      </c>
      <c r="K1364" s="119" t="n">
        <v>-5.18709677432092</v>
      </c>
      <c r="BO1364" s="130" t="n">
        <v>2.275</v>
      </c>
      <c r="BP1364" s="117" t="n">
        <v>-42.6666666666667</v>
      </c>
      <c r="BR1364" s="131" t="n">
        <v>6.79999999999988</v>
      </c>
      <c r="BS1364" s="132" t="n">
        <v>-5.18709677432092</v>
      </c>
    </row>
    <row r="1365" customFormat="false" ht="15" hidden="false" customHeight="false" outlineLevel="0" collapsed="false">
      <c r="E1365" s="117" t="n">
        <v>167.9425</v>
      </c>
      <c r="F1365" s="117" t="n">
        <v>98.56</v>
      </c>
      <c r="I1365" s="0"/>
      <c r="J1365" s="118" t="n">
        <v>6.80499999999988</v>
      </c>
      <c r="K1365" s="119" t="n">
        <v>-1.17333333339879</v>
      </c>
      <c r="BO1365" s="130" t="n">
        <v>2.2775</v>
      </c>
      <c r="BP1365" s="117" t="n">
        <v>-38</v>
      </c>
      <c r="BR1365" s="131" t="n">
        <v>6.80499999999988</v>
      </c>
      <c r="BS1365" s="132" t="n">
        <v>-1.17333333339879</v>
      </c>
    </row>
    <row r="1366" customFormat="false" ht="15" hidden="false" customHeight="false" outlineLevel="0" collapsed="false">
      <c r="E1366" s="117" t="n">
        <v>167.97</v>
      </c>
      <c r="F1366" s="117" t="n">
        <v>98.56</v>
      </c>
      <c r="I1366" s="0"/>
      <c r="J1366" s="118" t="n">
        <v>6.80999999999988</v>
      </c>
      <c r="K1366" s="119" t="n">
        <v>-1.27999999980325</v>
      </c>
      <c r="BO1366" s="130" t="n">
        <v>2.28</v>
      </c>
      <c r="BP1366" s="117" t="n">
        <v>-40.6666666666667</v>
      </c>
      <c r="BR1366" s="131" t="n">
        <v>6.80999999999988</v>
      </c>
      <c r="BS1366" s="132" t="n">
        <v>-1.27999999980325</v>
      </c>
    </row>
    <row r="1367" customFormat="false" ht="15" hidden="false" customHeight="false" outlineLevel="0" collapsed="false">
      <c r="E1367" s="117" t="n">
        <v>167.9975</v>
      </c>
      <c r="F1367" s="117" t="n">
        <v>98.56</v>
      </c>
      <c r="I1367" s="0"/>
      <c r="J1367" s="118" t="n">
        <v>6.81499999999988</v>
      </c>
      <c r="K1367" s="119" t="n">
        <v>1.91999999980315</v>
      </c>
      <c r="BO1367" s="130" t="n">
        <v>2.2825</v>
      </c>
      <c r="BP1367" s="117" t="n">
        <v>-45.3333333333333</v>
      </c>
      <c r="BR1367" s="131" t="n">
        <v>6.81499999999988</v>
      </c>
      <c r="BS1367" s="132" t="n">
        <v>1.91999999980315</v>
      </c>
    </row>
    <row r="1368" customFormat="false" ht="15" hidden="false" customHeight="false" outlineLevel="0" collapsed="false">
      <c r="E1368" s="117" t="n">
        <v>168.025</v>
      </c>
      <c r="F1368" s="117" t="n">
        <v>98.56</v>
      </c>
      <c r="I1368" s="0"/>
      <c r="J1368" s="118" t="n">
        <v>6.81999999999988</v>
      </c>
      <c r="K1368" s="119" t="n">
        <v>16.3733333327742</v>
      </c>
      <c r="BO1368" s="130" t="n">
        <v>2.285</v>
      </c>
      <c r="BP1368" s="117" t="n">
        <v>-38</v>
      </c>
      <c r="BR1368" s="131" t="n">
        <v>6.81999999999988</v>
      </c>
      <c r="BS1368" s="132" t="n">
        <v>16.3733333327742</v>
      </c>
    </row>
    <row r="1369" customFormat="false" ht="15" hidden="false" customHeight="false" outlineLevel="0" collapsed="false">
      <c r="E1369" s="117" t="n">
        <v>168.0525</v>
      </c>
      <c r="F1369" s="117" t="n">
        <v>98.555</v>
      </c>
      <c r="I1369" s="0"/>
      <c r="J1369" s="118" t="n">
        <v>6.82499999999988</v>
      </c>
      <c r="K1369" s="119" t="n">
        <v>2.42580645119958</v>
      </c>
      <c r="BO1369" s="130" t="n">
        <v>2.2875</v>
      </c>
      <c r="BP1369" s="117" t="n">
        <v>-30.6666666666667</v>
      </c>
      <c r="BR1369" s="131" t="n">
        <v>6.82499999999988</v>
      </c>
      <c r="BS1369" s="132" t="n">
        <v>2.42580645119958</v>
      </c>
    </row>
    <row r="1370" customFormat="false" ht="15" hidden="false" customHeight="false" outlineLevel="0" collapsed="false">
      <c r="E1370" s="117" t="n">
        <v>168.08</v>
      </c>
      <c r="F1370" s="117" t="n">
        <v>98.55</v>
      </c>
      <c r="I1370" s="0"/>
      <c r="J1370" s="118" t="n">
        <v>6.82999999999988</v>
      </c>
      <c r="K1370" s="119" t="n">
        <v>5.41333333356256</v>
      </c>
      <c r="BO1370" s="130" t="n">
        <v>2.29</v>
      </c>
      <c r="BP1370" s="117" t="n">
        <v>-30</v>
      </c>
      <c r="BR1370" s="131" t="n">
        <v>6.82999999999988</v>
      </c>
      <c r="BS1370" s="132" t="n">
        <v>5.41333333356256</v>
      </c>
    </row>
    <row r="1371" customFormat="false" ht="15" hidden="false" customHeight="false" outlineLevel="0" collapsed="false">
      <c r="E1371" s="117" t="n">
        <v>168.1075</v>
      </c>
      <c r="F1371" s="117" t="n">
        <v>98.55</v>
      </c>
      <c r="I1371" s="0"/>
      <c r="J1371" s="118" t="n">
        <v>6.83499999999988</v>
      </c>
      <c r="K1371" s="119" t="n">
        <v>0</v>
      </c>
      <c r="BO1371" s="130" t="n">
        <v>2.2925</v>
      </c>
      <c r="BP1371" s="117" t="n">
        <v>-15.3333333333333</v>
      </c>
      <c r="BR1371" s="131" t="n">
        <v>6.83499999999988</v>
      </c>
      <c r="BS1371" s="132" t="n">
        <v>0</v>
      </c>
    </row>
    <row r="1372" customFormat="false" ht="15" hidden="false" customHeight="false" outlineLevel="0" collapsed="false">
      <c r="E1372" s="117" t="n">
        <v>168.135</v>
      </c>
      <c r="F1372" s="117" t="n">
        <v>96.65</v>
      </c>
      <c r="I1372" s="0"/>
      <c r="J1372" s="118" t="n">
        <v>6.83999999999988</v>
      </c>
      <c r="K1372" s="119" t="n">
        <v>14.1333333328713</v>
      </c>
      <c r="BO1372" s="130" t="n">
        <v>2.295</v>
      </c>
      <c r="BP1372" s="117" t="n">
        <v>-14.6666666666667</v>
      </c>
      <c r="BR1372" s="131" t="n">
        <v>6.83999999999988</v>
      </c>
      <c r="BS1372" s="132" t="n">
        <v>14.1333333328713</v>
      </c>
    </row>
    <row r="1373" customFormat="false" ht="15" hidden="false" customHeight="false" outlineLevel="0" collapsed="false">
      <c r="E1373" s="117" t="n">
        <v>168.1625</v>
      </c>
      <c r="F1373" s="117" t="n">
        <v>96.65</v>
      </c>
      <c r="I1373" s="0"/>
      <c r="J1373" s="118" t="n">
        <v>6.84499999999988</v>
      </c>
      <c r="K1373" s="119" t="n">
        <v>10.5333333321748</v>
      </c>
      <c r="BO1373" s="130" t="n">
        <v>2.2975</v>
      </c>
      <c r="BP1373" s="117" t="n">
        <v>-2.66666666666667</v>
      </c>
      <c r="BR1373" s="131" t="n">
        <v>6.84499999999988</v>
      </c>
      <c r="BS1373" s="132" t="n">
        <v>10.5333333321748</v>
      </c>
    </row>
    <row r="1374" customFormat="false" ht="15" hidden="false" customHeight="false" outlineLevel="0" collapsed="false">
      <c r="E1374" s="117" t="n">
        <v>168.19</v>
      </c>
      <c r="F1374" s="117" t="n">
        <v>96.17</v>
      </c>
      <c r="I1374" s="0"/>
      <c r="J1374" s="118" t="n">
        <v>6.84999999999988</v>
      </c>
      <c r="K1374" s="119" t="n">
        <v>-0.452173912611791</v>
      </c>
      <c r="BO1374" s="130" t="n">
        <v>2.3</v>
      </c>
      <c r="BP1374" s="117" t="n">
        <v>-3.33333333333332</v>
      </c>
      <c r="BR1374" s="131" t="n">
        <v>6.84999999999988</v>
      </c>
      <c r="BS1374" s="132" t="n">
        <v>-0.452173912611791</v>
      </c>
    </row>
    <row r="1375" customFormat="false" ht="15" hidden="false" customHeight="false" outlineLevel="0" collapsed="false">
      <c r="E1375" s="117" t="n">
        <v>168.2175</v>
      </c>
      <c r="F1375" s="117" t="n">
        <v>95.69</v>
      </c>
      <c r="I1375" s="0"/>
      <c r="J1375" s="118" t="n">
        <v>6.85499999999988</v>
      </c>
      <c r="K1375" s="119" t="n">
        <v>-16.8</v>
      </c>
      <c r="BO1375" s="130" t="n">
        <v>2.3025</v>
      </c>
      <c r="BP1375" s="117" t="n">
        <v>-8.66666666666666</v>
      </c>
      <c r="BR1375" s="131" t="n">
        <v>6.85499999999988</v>
      </c>
      <c r="BS1375" s="132" t="n">
        <v>-16.8</v>
      </c>
    </row>
    <row r="1376" customFormat="false" ht="15" hidden="false" customHeight="false" outlineLevel="0" collapsed="false">
      <c r="E1376" s="117" t="n">
        <v>168.245</v>
      </c>
      <c r="F1376" s="117" t="n">
        <v>95.215</v>
      </c>
      <c r="I1376" s="0"/>
      <c r="J1376" s="118" t="n">
        <v>6.85999999999988</v>
      </c>
      <c r="K1376" s="119" t="n">
        <v>-10.2588235298795</v>
      </c>
      <c r="BO1376" s="130" t="n">
        <v>2.305</v>
      </c>
      <c r="BP1376" s="117" t="n">
        <v>-8.00000000000001</v>
      </c>
      <c r="BR1376" s="131" t="n">
        <v>6.85999999999988</v>
      </c>
      <c r="BS1376" s="132" t="n">
        <v>-10.2588235298795</v>
      </c>
    </row>
    <row r="1377" customFormat="false" ht="15" hidden="false" customHeight="false" outlineLevel="0" collapsed="false">
      <c r="E1377" s="117" t="n">
        <v>168.2725</v>
      </c>
      <c r="F1377" s="117" t="n">
        <v>94.74</v>
      </c>
      <c r="I1377" s="0"/>
      <c r="J1377" s="118" t="n">
        <v>6.86499999999988</v>
      </c>
      <c r="K1377" s="119" t="n">
        <v>-7.8222222220024</v>
      </c>
      <c r="BO1377" s="130" t="n">
        <v>2.3075</v>
      </c>
      <c r="BP1377" s="117" t="n">
        <v>-13.3333333333333</v>
      </c>
      <c r="BR1377" s="131" t="n">
        <v>6.86499999999988</v>
      </c>
      <c r="BS1377" s="132" t="n">
        <v>-7.8222222220024</v>
      </c>
    </row>
    <row r="1378" customFormat="false" ht="15" hidden="false" customHeight="false" outlineLevel="0" collapsed="false">
      <c r="E1378" s="117" t="n">
        <v>168.3</v>
      </c>
      <c r="F1378" s="117" t="n">
        <v>94.74</v>
      </c>
      <c r="I1378" s="0"/>
      <c r="J1378" s="118" t="n">
        <v>6.86999999999988</v>
      </c>
      <c r="K1378" s="119" t="n">
        <v>2.04444444433381</v>
      </c>
      <c r="BO1378" s="130" t="n">
        <v>2.31</v>
      </c>
      <c r="BP1378" s="117" t="n">
        <v>-25.3333333333333</v>
      </c>
      <c r="BR1378" s="131" t="n">
        <v>6.86999999999988</v>
      </c>
      <c r="BS1378" s="132" t="n">
        <v>2.04444444433381</v>
      </c>
    </row>
    <row r="1379" customFormat="false" ht="15" hidden="false" customHeight="false" outlineLevel="0" collapsed="false">
      <c r="E1379" s="117" t="n">
        <v>168.333333333333</v>
      </c>
      <c r="F1379" s="117" t="n">
        <v>92.83</v>
      </c>
      <c r="I1379" s="0"/>
      <c r="J1379" s="118" t="n">
        <v>6.87499999999988</v>
      </c>
      <c r="K1379" s="119" t="n">
        <v>19.3333333351476</v>
      </c>
      <c r="BO1379" s="130" t="n">
        <v>2.3125</v>
      </c>
      <c r="BP1379" s="117" t="n">
        <v>-31.3333333333333</v>
      </c>
      <c r="BR1379" s="131" t="n">
        <v>6.87499999999988</v>
      </c>
      <c r="BS1379" s="132" t="n">
        <v>19.3333333351476</v>
      </c>
    </row>
    <row r="1380" customFormat="false" ht="15" hidden="false" customHeight="false" outlineLevel="0" collapsed="false">
      <c r="E1380" s="117" t="n">
        <v>168.366666666667</v>
      </c>
      <c r="F1380" s="117" t="n">
        <v>92.83</v>
      </c>
      <c r="I1380" s="0"/>
      <c r="J1380" s="118" t="n">
        <v>6.87999999999988</v>
      </c>
      <c r="K1380" s="119" t="n">
        <v>-3.73333333316808</v>
      </c>
      <c r="BO1380" s="130" t="n">
        <v>2.315</v>
      </c>
      <c r="BP1380" s="117" t="n">
        <v>-34</v>
      </c>
      <c r="BR1380" s="131" t="n">
        <v>6.87999999999988</v>
      </c>
      <c r="BS1380" s="132" t="n">
        <v>-3.73333333316808</v>
      </c>
    </row>
    <row r="1381" customFormat="false" ht="15" hidden="false" customHeight="false" outlineLevel="0" collapsed="false">
      <c r="E1381" s="117" t="n">
        <v>168.4</v>
      </c>
      <c r="F1381" s="117" t="n">
        <v>90.93</v>
      </c>
      <c r="I1381" s="0"/>
      <c r="J1381" s="118" t="n">
        <v>6.88499999999988</v>
      </c>
      <c r="K1381" s="119" t="n">
        <v>-0.799999999833823</v>
      </c>
      <c r="BO1381" s="130" t="n">
        <v>2.3175</v>
      </c>
      <c r="BP1381" s="117" t="n">
        <v>-34.6666666666667</v>
      </c>
      <c r="BR1381" s="131" t="n">
        <v>6.88499999999988</v>
      </c>
      <c r="BS1381" s="132" t="n">
        <v>-0.799999999833823</v>
      </c>
    </row>
    <row r="1382" customFormat="false" ht="15" hidden="false" customHeight="false" outlineLevel="0" collapsed="false">
      <c r="E1382" s="117" t="n">
        <v>168.433333333333</v>
      </c>
      <c r="F1382" s="117" t="n">
        <v>90.93</v>
      </c>
      <c r="I1382" s="0"/>
      <c r="J1382" s="118" t="n">
        <v>6.88999999999988</v>
      </c>
      <c r="K1382" s="119" t="n">
        <v>-6.9647058827622</v>
      </c>
      <c r="BO1382" s="130" t="n">
        <v>2.32</v>
      </c>
      <c r="BP1382" s="117" t="n">
        <v>-35.3333333333333</v>
      </c>
      <c r="BR1382" s="131" t="n">
        <v>6.88999999999988</v>
      </c>
      <c r="BS1382" s="132" t="n">
        <v>-6.9647058827622</v>
      </c>
    </row>
    <row r="1383" customFormat="false" ht="15" hidden="false" customHeight="false" outlineLevel="0" collapsed="false">
      <c r="E1383" s="117" t="n">
        <v>168.466666666667</v>
      </c>
      <c r="F1383" s="117" t="n">
        <v>90.93</v>
      </c>
      <c r="I1383" s="0"/>
      <c r="J1383" s="118" t="n">
        <v>6.89499999999988</v>
      </c>
      <c r="K1383" s="119" t="n">
        <v>-6.62222222216681</v>
      </c>
      <c r="BO1383" s="130" t="n">
        <v>2.3225</v>
      </c>
      <c r="BP1383" s="117" t="n">
        <v>-24.6666666666667</v>
      </c>
      <c r="BR1383" s="131" t="n">
        <v>6.89499999999988</v>
      </c>
      <c r="BS1383" s="132" t="n">
        <v>-6.62222222216681</v>
      </c>
    </row>
    <row r="1384" customFormat="false" ht="15" hidden="false" customHeight="false" outlineLevel="0" collapsed="false">
      <c r="E1384" s="117" t="n">
        <v>168.5</v>
      </c>
      <c r="F1384" s="117" t="n">
        <v>90.92</v>
      </c>
      <c r="I1384" s="0"/>
      <c r="J1384" s="118" t="n">
        <v>6.89999999999988</v>
      </c>
      <c r="K1384" s="119" t="n">
        <v>-16.1411764714092</v>
      </c>
      <c r="BO1384" s="130" t="n">
        <v>2.325</v>
      </c>
      <c r="BP1384" s="117" t="n">
        <v>-19.3333333333333</v>
      </c>
      <c r="BR1384" s="131" t="n">
        <v>6.89999999999988</v>
      </c>
      <c r="BS1384" s="132" t="n">
        <v>-16.1411764714092</v>
      </c>
    </row>
    <row r="1385" customFormat="false" ht="15" hidden="false" customHeight="false" outlineLevel="0" collapsed="false">
      <c r="E1385" s="117" t="n">
        <v>168.533333333333</v>
      </c>
      <c r="F1385" s="117" t="n">
        <v>89.02</v>
      </c>
      <c r="I1385" s="0"/>
      <c r="J1385" s="118" t="n">
        <v>6.90499999999988</v>
      </c>
      <c r="K1385" s="119" t="n">
        <v>3.91111111105566</v>
      </c>
      <c r="BO1385" s="130" t="n">
        <v>2.3275</v>
      </c>
      <c r="BP1385" s="117" t="n">
        <v>-27.3333333333333</v>
      </c>
      <c r="BR1385" s="131" t="n">
        <v>6.90499999999988</v>
      </c>
      <c r="BS1385" s="132" t="n">
        <v>3.91111111105566</v>
      </c>
    </row>
    <row r="1386" customFormat="false" ht="15" hidden="false" customHeight="false" outlineLevel="0" collapsed="false">
      <c r="E1386" s="117" t="n">
        <v>168.566666666667</v>
      </c>
      <c r="F1386" s="117" t="n">
        <v>90.92</v>
      </c>
      <c r="I1386" s="0"/>
      <c r="J1386" s="118" t="n">
        <v>6.90999999999988</v>
      </c>
      <c r="K1386" s="119" t="n">
        <v>-4.26666666705721</v>
      </c>
      <c r="BO1386" s="130" t="n">
        <v>2.33</v>
      </c>
      <c r="BP1386" s="117" t="n">
        <v>-27.3333333333333</v>
      </c>
      <c r="BR1386" s="131" t="n">
        <v>6.90999999999988</v>
      </c>
      <c r="BS1386" s="132" t="n">
        <v>-4.26666666705721</v>
      </c>
    </row>
    <row r="1387" customFormat="false" ht="15" hidden="false" customHeight="false" outlineLevel="0" collapsed="false">
      <c r="E1387" s="117" t="n">
        <v>168.6</v>
      </c>
      <c r="F1387" s="117" t="n">
        <v>90.92</v>
      </c>
      <c r="I1387" s="0"/>
      <c r="J1387" s="118" t="n">
        <v>6.91499999999988</v>
      </c>
      <c r="K1387" s="119" t="n">
        <v>1.91999999995534</v>
      </c>
      <c r="BO1387" s="130" t="n">
        <v>2.3325</v>
      </c>
      <c r="BP1387" s="117" t="n">
        <v>-19.3333333333333</v>
      </c>
      <c r="BR1387" s="131" t="n">
        <v>6.91499999999988</v>
      </c>
      <c r="BS1387" s="132" t="n">
        <v>1.91999999995534</v>
      </c>
    </row>
    <row r="1388" customFormat="false" ht="15" hidden="false" customHeight="false" outlineLevel="0" collapsed="false">
      <c r="E1388" s="117" t="n">
        <v>168.633333333333</v>
      </c>
      <c r="F1388" s="117" t="n">
        <v>90.915</v>
      </c>
      <c r="I1388" s="0"/>
      <c r="J1388" s="118" t="n">
        <v>6.91999999999988</v>
      </c>
      <c r="K1388" s="119" t="n">
        <v>7.55555555516562</v>
      </c>
      <c r="BO1388" s="130" t="n">
        <v>2.335</v>
      </c>
      <c r="BP1388" s="117" t="n">
        <v>-10.6666666666667</v>
      </c>
      <c r="BR1388" s="131" t="n">
        <v>6.91999999999988</v>
      </c>
      <c r="BS1388" s="132" t="n">
        <v>7.55555555516562</v>
      </c>
    </row>
    <row r="1389" customFormat="false" ht="15" hidden="false" customHeight="false" outlineLevel="0" collapsed="false">
      <c r="E1389" s="117" t="n">
        <v>168.666666666667</v>
      </c>
      <c r="F1389" s="117" t="n">
        <v>90.91</v>
      </c>
      <c r="I1389" s="0"/>
      <c r="J1389" s="118" t="n">
        <v>6.92499999999987</v>
      </c>
      <c r="K1389" s="119" t="n">
        <v>10.1333333329992</v>
      </c>
      <c r="BO1389" s="130" t="n">
        <v>2.3375</v>
      </c>
      <c r="BP1389" s="117" t="n">
        <v>-4</v>
      </c>
      <c r="BR1389" s="131" t="n">
        <v>6.92499999999987</v>
      </c>
      <c r="BS1389" s="132" t="n">
        <v>10.1333333329992</v>
      </c>
    </row>
    <row r="1390" customFormat="false" ht="15" hidden="false" customHeight="false" outlineLevel="0" collapsed="false">
      <c r="E1390" s="117" t="n">
        <v>168.7</v>
      </c>
      <c r="F1390" s="117" t="n">
        <v>92.81</v>
      </c>
      <c r="I1390" s="0"/>
      <c r="J1390" s="118" t="n">
        <v>6.92999999999987</v>
      </c>
      <c r="K1390" s="119" t="n">
        <v>5.42222222211016</v>
      </c>
      <c r="BO1390" s="130" t="n">
        <v>2.34</v>
      </c>
      <c r="BP1390" s="117" t="n">
        <v>1.99999999999999</v>
      </c>
      <c r="BR1390" s="131" t="n">
        <v>6.92999999999987</v>
      </c>
      <c r="BS1390" s="132" t="n">
        <v>5.42222222211016</v>
      </c>
    </row>
    <row r="1391" customFormat="false" ht="15" hidden="false" customHeight="false" outlineLevel="0" collapsed="false">
      <c r="E1391" s="117" t="n">
        <v>168.733333333333</v>
      </c>
      <c r="F1391" s="117" t="n">
        <v>92.81</v>
      </c>
      <c r="I1391" s="0"/>
      <c r="J1391" s="118" t="n">
        <v>6.93499999999987</v>
      </c>
      <c r="K1391" s="119" t="n">
        <v>-2.83773584879093</v>
      </c>
      <c r="BO1391" s="130" t="n">
        <v>2.3425</v>
      </c>
      <c r="BP1391" s="117" t="n">
        <v>-6.66666666666667</v>
      </c>
      <c r="BR1391" s="131" t="n">
        <v>6.93499999999987</v>
      </c>
      <c r="BS1391" s="132" t="n">
        <v>-2.83773584879093</v>
      </c>
    </row>
    <row r="1392" customFormat="false" ht="15" hidden="false" customHeight="false" outlineLevel="0" collapsed="false">
      <c r="E1392" s="117" t="n">
        <v>168.766666666667</v>
      </c>
      <c r="F1392" s="117" t="n">
        <v>92.81</v>
      </c>
      <c r="I1392" s="0"/>
      <c r="J1392" s="118" t="n">
        <v>6.93999999999987</v>
      </c>
      <c r="K1392" s="119" t="n">
        <v>-4.80000000033634</v>
      </c>
      <c r="BO1392" s="130" t="n">
        <v>2.345</v>
      </c>
      <c r="BP1392" s="117" t="n">
        <v>-9.33333333333334</v>
      </c>
      <c r="BR1392" s="131" t="n">
        <v>6.93999999999987</v>
      </c>
      <c r="BS1392" s="132" t="n">
        <v>-4.80000000033634</v>
      </c>
    </row>
    <row r="1393" customFormat="false" ht="15" hidden="false" customHeight="false" outlineLevel="0" collapsed="false">
      <c r="E1393" s="117" t="n">
        <v>168.8</v>
      </c>
      <c r="F1393" s="117" t="n">
        <v>94.71</v>
      </c>
      <c r="I1393" s="0"/>
      <c r="J1393" s="118" t="n">
        <v>6.94499999999987</v>
      </c>
      <c r="K1393" s="119" t="n">
        <v>-4.0727272727456</v>
      </c>
      <c r="BO1393" s="130" t="n">
        <v>2.3475</v>
      </c>
      <c r="BP1393" s="117" t="n">
        <v>-1.33333333333333</v>
      </c>
      <c r="BR1393" s="131" t="n">
        <v>6.94499999999987</v>
      </c>
      <c r="BS1393" s="132" t="n">
        <v>-4.0727272727456</v>
      </c>
    </row>
    <row r="1394" customFormat="false" ht="15" hidden="false" customHeight="false" outlineLevel="0" collapsed="false">
      <c r="E1394" s="117" t="n">
        <v>168.833333333333</v>
      </c>
      <c r="F1394" s="117" t="n">
        <v>92.8</v>
      </c>
      <c r="I1394" s="0"/>
      <c r="J1394" s="118" t="n">
        <v>6.94999999999987</v>
      </c>
      <c r="K1394" s="119" t="n">
        <v>-7.92727272716309</v>
      </c>
      <c r="BO1394" s="130" t="n">
        <v>2.35</v>
      </c>
      <c r="BP1394" s="117" t="n">
        <v>-23.3333333333333</v>
      </c>
      <c r="BR1394" s="131" t="n">
        <v>6.94999999999987</v>
      </c>
      <c r="BS1394" s="132" t="n">
        <v>-7.92727272716309</v>
      </c>
    </row>
    <row r="1395" customFormat="false" ht="15" hidden="false" customHeight="false" outlineLevel="0" collapsed="false">
      <c r="E1395" s="117" t="n">
        <v>168.866666666667</v>
      </c>
      <c r="F1395" s="117" t="n">
        <v>92.8</v>
      </c>
      <c r="I1395" s="0"/>
      <c r="J1395" s="118" t="n">
        <v>6.95499999999987</v>
      </c>
      <c r="K1395" s="119" t="n">
        <v>5.16363636319635</v>
      </c>
      <c r="BO1395" s="130" t="n">
        <v>2.3525</v>
      </c>
      <c r="BP1395" s="117" t="n">
        <v>-32.6666666666667</v>
      </c>
      <c r="BR1395" s="131" t="n">
        <v>6.95499999999987</v>
      </c>
      <c r="BS1395" s="132" t="n">
        <v>5.16363636319635</v>
      </c>
    </row>
    <row r="1396" customFormat="false" ht="15" hidden="false" customHeight="false" outlineLevel="0" collapsed="false">
      <c r="E1396" s="117" t="n">
        <v>168.9</v>
      </c>
      <c r="F1396" s="117" t="n">
        <v>90.9</v>
      </c>
      <c r="I1396" s="0"/>
      <c r="J1396" s="118" t="n">
        <v>6.95999999999987</v>
      </c>
      <c r="K1396" s="119" t="n">
        <v>13.963636363508</v>
      </c>
      <c r="BO1396" s="130" t="n">
        <v>2.355</v>
      </c>
      <c r="BP1396" s="117" t="n">
        <v>-38</v>
      </c>
      <c r="BR1396" s="131" t="n">
        <v>6.95999999999987</v>
      </c>
      <c r="BS1396" s="132" t="n">
        <v>13.963636363508</v>
      </c>
    </row>
    <row r="1397" customFormat="false" ht="15" hidden="false" customHeight="false" outlineLevel="0" collapsed="false">
      <c r="E1397" s="117" t="n">
        <v>168.933333333333</v>
      </c>
      <c r="F1397" s="117" t="n">
        <v>88.05</v>
      </c>
      <c r="I1397" s="0"/>
      <c r="J1397" s="118" t="n">
        <v>6.96499999999987</v>
      </c>
      <c r="K1397" s="119" t="n">
        <v>16.6857142856855</v>
      </c>
      <c r="BO1397" s="130" t="n">
        <v>2.3575</v>
      </c>
      <c r="BP1397" s="117" t="n">
        <v>-48.6666666666667</v>
      </c>
      <c r="BR1397" s="131" t="n">
        <v>6.96499999999987</v>
      </c>
      <c r="BS1397" s="132" t="n">
        <v>16.6857142856855</v>
      </c>
    </row>
    <row r="1398" customFormat="false" ht="15" hidden="false" customHeight="false" outlineLevel="0" collapsed="false">
      <c r="E1398" s="117" t="n">
        <v>168.966666666667</v>
      </c>
      <c r="F1398" s="117" t="n">
        <v>87.57</v>
      </c>
      <c r="I1398" s="0"/>
      <c r="J1398" s="118" t="n">
        <v>6.96999999999987</v>
      </c>
      <c r="K1398" s="119" t="n">
        <v>12.5485714288319</v>
      </c>
      <c r="BO1398" s="130" t="n">
        <v>2.36</v>
      </c>
      <c r="BP1398" s="117" t="n">
        <v>-46</v>
      </c>
      <c r="BR1398" s="131" t="n">
        <v>6.96999999999987</v>
      </c>
      <c r="BS1398" s="132" t="n">
        <v>12.5485714288319</v>
      </c>
    </row>
    <row r="1399" customFormat="false" ht="15" hidden="false" customHeight="false" outlineLevel="0" collapsed="false">
      <c r="E1399" s="117" t="n">
        <v>169</v>
      </c>
      <c r="F1399" s="117" t="n">
        <v>87.09</v>
      </c>
      <c r="I1399" s="0"/>
      <c r="J1399" s="118" t="n">
        <v>6.97499999999987</v>
      </c>
      <c r="K1399" s="119" t="n">
        <v>0.8000000003371</v>
      </c>
      <c r="BO1399" s="130" t="n">
        <v>2.3625</v>
      </c>
      <c r="BP1399" s="117" t="n">
        <v>-35.3333333333333</v>
      </c>
      <c r="BR1399" s="131" t="n">
        <v>6.97499999999987</v>
      </c>
      <c r="BS1399" s="132" t="n">
        <v>0.8000000003371</v>
      </c>
    </row>
    <row r="1400" customFormat="false" ht="15" hidden="false" customHeight="false" outlineLevel="0" collapsed="false">
      <c r="E1400" s="117" t="n">
        <v>169.033333333333</v>
      </c>
      <c r="F1400" s="117" t="n">
        <v>84.24</v>
      </c>
      <c r="I1400" s="0"/>
      <c r="J1400" s="118" t="n">
        <v>6.97999999999987</v>
      </c>
      <c r="K1400" s="119" t="n">
        <v>5.6000000003381</v>
      </c>
      <c r="BO1400" s="130" t="n">
        <v>2.365</v>
      </c>
      <c r="BP1400" s="117" t="n">
        <v>-42.6666666666667</v>
      </c>
      <c r="BR1400" s="131" t="n">
        <v>6.97999999999987</v>
      </c>
      <c r="BS1400" s="132" t="n">
        <v>5.6000000003381</v>
      </c>
    </row>
    <row r="1401" customFormat="false" ht="15" hidden="false" customHeight="false" outlineLevel="0" collapsed="false">
      <c r="E1401" s="117" t="n">
        <v>169.066666666667</v>
      </c>
      <c r="F1401" s="117" t="n">
        <v>79.49</v>
      </c>
      <c r="I1401" s="0"/>
      <c r="J1401" s="118" t="n">
        <v>6.98499999999987</v>
      </c>
      <c r="K1401" s="119" t="n">
        <v>-0.0914285716605789</v>
      </c>
      <c r="BO1401" s="130" t="n">
        <v>2.3675</v>
      </c>
      <c r="BP1401" s="117" t="n">
        <v>-26.6666666666667</v>
      </c>
      <c r="BR1401" s="131" t="n">
        <v>6.98499999999987</v>
      </c>
      <c r="BS1401" s="132" t="n">
        <v>-0.0914285716605789</v>
      </c>
    </row>
    <row r="1402" customFormat="false" ht="15" hidden="false" customHeight="false" outlineLevel="0" collapsed="false">
      <c r="E1402" s="117" t="n">
        <v>169.1</v>
      </c>
      <c r="F1402" s="117" t="n">
        <v>79.48</v>
      </c>
      <c r="I1402" s="0"/>
      <c r="J1402" s="118" t="n">
        <v>6.98999999999987</v>
      </c>
      <c r="K1402" s="119" t="n">
        <v>8.8888888886645</v>
      </c>
      <c r="BO1402" s="130" t="n">
        <v>2.37</v>
      </c>
      <c r="BP1402" s="117" t="n">
        <v>-32.6666666666667</v>
      </c>
      <c r="BR1402" s="131" t="n">
        <v>6.98999999999987</v>
      </c>
      <c r="BS1402" s="132" t="n">
        <v>8.8888888886645</v>
      </c>
    </row>
    <row r="1403" customFormat="false" ht="15" hidden="false" customHeight="false" outlineLevel="0" collapsed="false">
      <c r="E1403" s="117" t="n">
        <v>169.133333333333</v>
      </c>
      <c r="F1403" s="117" t="n">
        <v>77.58</v>
      </c>
      <c r="I1403" s="0"/>
      <c r="J1403" s="118" t="n">
        <v>6.99499999999987</v>
      </c>
      <c r="K1403" s="119" t="n">
        <v>8.25915492936289</v>
      </c>
      <c r="BO1403" s="130" t="n">
        <v>2.3725</v>
      </c>
      <c r="BP1403" s="117" t="n">
        <v>-26.6666666666667</v>
      </c>
      <c r="BR1403" s="131" t="n">
        <v>6.99499999999987</v>
      </c>
      <c r="BS1403" s="132" t="n">
        <v>8.25915492936289</v>
      </c>
    </row>
    <row r="1404" customFormat="false" ht="15" hidden="false" customHeight="false" outlineLevel="0" collapsed="false">
      <c r="E1404" s="117" t="n">
        <v>169.166666666667</v>
      </c>
      <c r="F1404" s="117" t="n">
        <v>74.73</v>
      </c>
      <c r="I1404" s="0"/>
      <c r="J1404" s="118" t="n">
        <v>6.99999999999987</v>
      </c>
      <c r="K1404" s="119" t="n">
        <v>16.7098591547144</v>
      </c>
      <c r="BO1404" s="130" t="n">
        <v>2.375</v>
      </c>
      <c r="BP1404" s="117" t="n">
        <v>-10.6666666666667</v>
      </c>
      <c r="BR1404" s="131" t="n">
        <v>6.99999999999987</v>
      </c>
      <c r="BS1404" s="132" t="n">
        <v>16.7098591547144</v>
      </c>
    </row>
    <row r="1405" customFormat="false" ht="15" hidden="false" customHeight="false" outlineLevel="0" collapsed="false">
      <c r="E1405" s="117" t="n">
        <v>169.2</v>
      </c>
      <c r="F1405" s="117" t="n">
        <v>74.25</v>
      </c>
      <c r="I1405" s="0"/>
      <c r="J1405" s="118" t="n">
        <v>7.00499999999987</v>
      </c>
      <c r="K1405" s="119" t="n">
        <v>3.04000000069188</v>
      </c>
      <c r="BO1405" s="130" t="n">
        <v>2.3775</v>
      </c>
      <c r="BP1405" s="117" t="n">
        <v>-10</v>
      </c>
      <c r="BR1405" s="131" t="n">
        <v>7.00499999999987</v>
      </c>
      <c r="BS1405" s="132" t="n">
        <v>3.04000000069188</v>
      </c>
    </row>
    <row r="1406" customFormat="false" ht="15" hidden="false" customHeight="false" outlineLevel="0" collapsed="false">
      <c r="E1406" s="117" t="n">
        <v>169.233333333333</v>
      </c>
      <c r="F1406" s="117" t="n">
        <v>73.77</v>
      </c>
      <c r="I1406" s="0"/>
      <c r="J1406" s="118" t="n">
        <v>7.00999999999987</v>
      </c>
      <c r="K1406" s="119" t="n">
        <v>-5.64705882338984</v>
      </c>
      <c r="BO1406" s="130" t="n">
        <v>2.38</v>
      </c>
      <c r="BP1406" s="117" t="n">
        <v>-9.33333333333334</v>
      </c>
      <c r="BR1406" s="131" t="n">
        <v>7.00999999999987</v>
      </c>
      <c r="BS1406" s="132" t="n">
        <v>-5.64705882338984</v>
      </c>
    </row>
    <row r="1407" customFormat="false" ht="15" hidden="false" customHeight="false" outlineLevel="0" collapsed="false">
      <c r="E1407" s="117" t="n">
        <v>169.266666666667</v>
      </c>
      <c r="F1407" s="117" t="n">
        <v>71.87</v>
      </c>
      <c r="I1407" s="0"/>
      <c r="J1407" s="118" t="n">
        <v>7.01499999999987</v>
      </c>
      <c r="K1407" s="119" t="n">
        <v>-3.77600000053178</v>
      </c>
      <c r="BO1407" s="130" t="n">
        <v>2.3825</v>
      </c>
      <c r="BP1407" s="117" t="n">
        <v>-0.666666666666682</v>
      </c>
      <c r="BR1407" s="131" t="n">
        <v>7.01499999999987</v>
      </c>
      <c r="BS1407" s="132" t="n">
        <v>-3.77600000053178</v>
      </c>
    </row>
    <row r="1408" customFormat="false" ht="15" hidden="false" customHeight="false" outlineLevel="0" collapsed="false">
      <c r="E1408" s="117" t="n">
        <v>169.3</v>
      </c>
      <c r="F1408" s="117" t="n">
        <v>71.87</v>
      </c>
      <c r="I1408" s="0"/>
      <c r="J1408" s="118" t="n">
        <v>7.01999999999987</v>
      </c>
      <c r="K1408" s="119" t="n">
        <v>2.27199999942734</v>
      </c>
      <c r="BO1408" s="130" t="n">
        <v>2.385</v>
      </c>
      <c r="BP1408" s="117" t="n">
        <v>-6.66666666666667</v>
      </c>
      <c r="BR1408" s="131" t="n">
        <v>7.01999999999987</v>
      </c>
      <c r="BS1408" s="132" t="n">
        <v>2.27199999942734</v>
      </c>
    </row>
    <row r="1409" customFormat="false" ht="15" hidden="false" customHeight="false" outlineLevel="0" collapsed="false">
      <c r="E1409" s="117" t="n">
        <v>169.333333333333</v>
      </c>
      <c r="F1409" s="117" t="n">
        <v>71.87</v>
      </c>
      <c r="I1409" s="0"/>
      <c r="J1409" s="118" t="n">
        <v>7.02499999999987</v>
      </c>
      <c r="K1409" s="119" t="n">
        <v>-2.58823529379679</v>
      </c>
      <c r="BO1409" s="130" t="n">
        <v>2.3875</v>
      </c>
      <c r="BP1409" s="117" t="n">
        <v>-16.6666666666667</v>
      </c>
      <c r="BR1409" s="131" t="n">
        <v>7.02499999999987</v>
      </c>
      <c r="BS1409" s="132" t="n">
        <v>-2.58823529379679</v>
      </c>
    </row>
    <row r="1410" customFormat="false" ht="15" hidden="false" customHeight="false" outlineLevel="0" collapsed="false">
      <c r="E1410" s="117" t="n">
        <v>169.366666666667</v>
      </c>
      <c r="F1410" s="117" t="n">
        <v>69.96</v>
      </c>
      <c r="I1410" s="0"/>
      <c r="J1410" s="118" t="n">
        <v>7.02999999999987</v>
      </c>
      <c r="K1410" s="119" t="n">
        <v>-3.93599999914269</v>
      </c>
      <c r="BO1410" s="130" t="n">
        <v>2.39</v>
      </c>
      <c r="BP1410" s="117" t="n">
        <v>-20.6666666666667</v>
      </c>
      <c r="BR1410" s="131" t="n">
        <v>7.02999999999987</v>
      </c>
      <c r="BS1410" s="132" t="n">
        <v>-3.93599999914269</v>
      </c>
    </row>
    <row r="1411" customFormat="false" ht="15" hidden="false" customHeight="false" outlineLevel="0" collapsed="false">
      <c r="E1411" s="117" t="n">
        <v>169.4</v>
      </c>
      <c r="F1411" s="117" t="n">
        <v>69.96</v>
      </c>
      <c r="I1411" s="0"/>
      <c r="J1411" s="118" t="n">
        <v>7.03499999999987</v>
      </c>
      <c r="K1411" s="119" t="n">
        <v>-11.2319999999183</v>
      </c>
      <c r="BO1411" s="130" t="n">
        <v>2.3925</v>
      </c>
      <c r="BP1411" s="117" t="n">
        <v>-24.6666666666667</v>
      </c>
      <c r="BR1411" s="131" t="n">
        <v>7.03499999999987</v>
      </c>
      <c r="BS1411" s="132" t="n">
        <v>-11.2319999999183</v>
      </c>
    </row>
    <row r="1412" customFormat="false" ht="15" hidden="false" customHeight="false" outlineLevel="0" collapsed="false">
      <c r="E1412" s="117" t="n">
        <v>169.433333333333</v>
      </c>
      <c r="F1412" s="117" t="n">
        <v>69.96</v>
      </c>
      <c r="I1412" s="0"/>
      <c r="J1412" s="118" t="n">
        <v>7.03999999999987</v>
      </c>
      <c r="K1412" s="119" t="n">
        <v>-1.31199999971425</v>
      </c>
      <c r="BO1412" s="130" t="n">
        <v>2.395</v>
      </c>
      <c r="BP1412" s="117" t="n">
        <v>-12</v>
      </c>
      <c r="BR1412" s="131" t="n">
        <v>7.03999999999987</v>
      </c>
      <c r="BS1412" s="132" t="n">
        <v>-1.31199999971425</v>
      </c>
    </row>
    <row r="1413" customFormat="false" ht="15" hidden="false" customHeight="false" outlineLevel="0" collapsed="false">
      <c r="E1413" s="117" t="n">
        <v>169.466666666667</v>
      </c>
      <c r="F1413" s="117" t="n">
        <v>69.96</v>
      </c>
      <c r="I1413" s="0"/>
      <c r="J1413" s="118" t="n">
        <v>7.04499999999987</v>
      </c>
      <c r="K1413" s="119" t="n">
        <v>7.64799999909734</v>
      </c>
      <c r="BO1413" s="130" t="n">
        <v>2.3975</v>
      </c>
      <c r="BP1413" s="117" t="n">
        <v>-15.3333333333333</v>
      </c>
      <c r="BR1413" s="131" t="n">
        <v>7.04499999999987</v>
      </c>
      <c r="BS1413" s="132" t="n">
        <v>7.64799999909734</v>
      </c>
    </row>
    <row r="1414" customFormat="false" ht="15" hidden="false" customHeight="false" outlineLevel="0" collapsed="false">
      <c r="E1414" s="117" t="n">
        <v>169.5</v>
      </c>
      <c r="F1414" s="117" t="n">
        <v>69.96</v>
      </c>
      <c r="I1414" s="0"/>
      <c r="J1414" s="118" t="n">
        <v>7.04999999999987</v>
      </c>
      <c r="K1414" s="119" t="n">
        <v>-15.3919999994666</v>
      </c>
      <c r="BO1414" s="130" t="n">
        <v>2.4</v>
      </c>
      <c r="BP1414" s="117" t="n">
        <v>-16.6666666666667</v>
      </c>
      <c r="BR1414" s="131" t="n">
        <v>7.04999999999987</v>
      </c>
      <c r="BS1414" s="132" t="n">
        <v>-15.3919999994666</v>
      </c>
    </row>
    <row r="1415" customFormat="false" ht="15" hidden="false" customHeight="false" outlineLevel="0" collapsed="false">
      <c r="E1415" s="117" t="n">
        <v>169.533333333333</v>
      </c>
      <c r="F1415" s="117" t="n">
        <v>69.955</v>
      </c>
      <c r="I1415" s="0"/>
      <c r="J1415" s="118" t="n">
        <v>7.05499999999987</v>
      </c>
      <c r="K1415" s="119" t="n">
        <v>-1.85599999963074</v>
      </c>
      <c r="BO1415" s="130" t="n">
        <v>2.4025</v>
      </c>
      <c r="BP1415" s="117" t="n">
        <v>-29.3333333333333</v>
      </c>
      <c r="BR1415" s="131" t="n">
        <v>7.05499999999987</v>
      </c>
      <c r="BS1415" s="132" t="n">
        <v>-1.85599999963074</v>
      </c>
    </row>
    <row r="1416" customFormat="false" ht="15" hidden="false" customHeight="false" outlineLevel="0" collapsed="false">
      <c r="E1416" s="117" t="n">
        <v>169.566666666667</v>
      </c>
      <c r="F1416" s="117" t="n">
        <v>69.95</v>
      </c>
      <c r="I1416" s="0"/>
      <c r="J1416" s="118" t="n">
        <v>7.05999999999987</v>
      </c>
      <c r="K1416" s="119" t="n">
        <v>-0.676923076765448</v>
      </c>
      <c r="BO1416" s="130" t="n">
        <v>2.405</v>
      </c>
      <c r="BP1416" s="117" t="n">
        <v>-30.6666666666667</v>
      </c>
      <c r="BR1416" s="131" t="n">
        <v>7.05999999999987</v>
      </c>
      <c r="BS1416" s="132" t="n">
        <v>-0.676923076765448</v>
      </c>
    </row>
    <row r="1417" customFormat="false" ht="15" hidden="false" customHeight="false" outlineLevel="0" collapsed="false">
      <c r="E1417" s="117" t="n">
        <v>169.6</v>
      </c>
      <c r="F1417" s="117" t="n">
        <v>71.85</v>
      </c>
      <c r="I1417" s="0"/>
      <c r="J1417" s="118" t="n">
        <v>7.06499999999987</v>
      </c>
      <c r="K1417" s="119" t="n">
        <v>-0.351999999959069</v>
      </c>
      <c r="BO1417" s="130" t="n">
        <v>2.4075</v>
      </c>
      <c r="BP1417" s="117" t="n">
        <v>-12</v>
      </c>
      <c r="BR1417" s="131" t="n">
        <v>7.06499999999987</v>
      </c>
      <c r="BS1417" s="132" t="n">
        <v>-0.351999999959069</v>
      </c>
    </row>
    <row r="1418" customFormat="false" ht="15" hidden="false" customHeight="false" outlineLevel="0" collapsed="false">
      <c r="E1418" s="117" t="n">
        <v>169.633333333333</v>
      </c>
      <c r="F1418" s="117" t="n">
        <v>71.85</v>
      </c>
      <c r="I1418" s="0"/>
      <c r="J1418" s="118" t="n">
        <v>7.06999999999987</v>
      </c>
      <c r="K1418" s="119" t="n">
        <v>6.8159999996724</v>
      </c>
      <c r="BO1418" s="130" t="n">
        <v>2.41</v>
      </c>
      <c r="BP1418" s="117" t="n">
        <v>-4</v>
      </c>
      <c r="BR1418" s="131" t="n">
        <v>7.06999999999987</v>
      </c>
      <c r="BS1418" s="132" t="n">
        <v>6.8159999996724</v>
      </c>
    </row>
    <row r="1419" customFormat="false" ht="15" hidden="false" customHeight="false" outlineLevel="0" collapsed="false">
      <c r="E1419" s="117" t="n">
        <v>169.666666666667</v>
      </c>
      <c r="F1419" s="117" t="n">
        <v>71.85</v>
      </c>
      <c r="I1419" s="0"/>
      <c r="J1419" s="118" t="n">
        <v>7.07499999999987</v>
      </c>
      <c r="K1419" s="119" t="n">
        <v>7.63076923053152</v>
      </c>
      <c r="BO1419" s="130" t="n">
        <v>2.4125</v>
      </c>
      <c r="BP1419" s="117" t="n">
        <v>-9.33333333333334</v>
      </c>
      <c r="BR1419" s="131" t="n">
        <v>7.07499999999987</v>
      </c>
      <c r="BS1419" s="132" t="n">
        <v>7.63076923053152</v>
      </c>
    </row>
    <row r="1420" customFormat="false" ht="15" hidden="false" customHeight="false" outlineLevel="0" collapsed="false">
      <c r="E1420" s="117" t="n">
        <v>169.7</v>
      </c>
      <c r="F1420" s="117" t="n">
        <v>75.65</v>
      </c>
      <c r="I1420" s="0"/>
      <c r="J1420" s="118" t="n">
        <v>7.07999999999987</v>
      </c>
      <c r="K1420" s="119" t="n">
        <v>8.00000000000001</v>
      </c>
      <c r="BO1420" s="130" t="n">
        <v>2.415</v>
      </c>
      <c r="BP1420" s="117" t="n">
        <v>-9.33333333333334</v>
      </c>
      <c r="BR1420" s="131" t="n">
        <v>7.07999999999987</v>
      </c>
      <c r="BS1420" s="132" t="n">
        <v>8.00000000000001</v>
      </c>
    </row>
    <row r="1421" customFormat="false" ht="15" hidden="false" customHeight="false" outlineLevel="0" collapsed="false">
      <c r="E1421" s="117" t="n">
        <v>169.733333333333</v>
      </c>
      <c r="F1421" s="117" t="n">
        <v>77.54</v>
      </c>
      <c r="I1421" s="0"/>
      <c r="J1421" s="118" t="n">
        <v>7.08499999999987</v>
      </c>
      <c r="K1421" s="119" t="n">
        <v>13.4000000001286</v>
      </c>
      <c r="BO1421" s="130" t="n">
        <v>2.4175</v>
      </c>
      <c r="BP1421" s="117" t="n">
        <v>-6.66666666666667</v>
      </c>
      <c r="BR1421" s="131" t="n">
        <v>7.08499999999987</v>
      </c>
      <c r="BS1421" s="132" t="n">
        <v>13.4000000001286</v>
      </c>
    </row>
    <row r="1422" customFormat="false" ht="15" hidden="false" customHeight="false" outlineLevel="0" collapsed="false">
      <c r="E1422" s="117" t="n">
        <v>169.766666666667</v>
      </c>
      <c r="F1422" s="117" t="n">
        <v>78.49</v>
      </c>
      <c r="I1422" s="0"/>
      <c r="J1422" s="118" t="n">
        <v>7.08999999999987</v>
      </c>
      <c r="K1422" s="119" t="n">
        <v>6.864516129232</v>
      </c>
      <c r="BO1422" s="130" t="n">
        <v>2.42</v>
      </c>
      <c r="BP1422" s="117" t="n">
        <v>-8.00000000000001</v>
      </c>
      <c r="BR1422" s="131" t="n">
        <v>7.08999999999987</v>
      </c>
      <c r="BS1422" s="132" t="n">
        <v>6.864516129232</v>
      </c>
    </row>
    <row r="1423" customFormat="false" ht="15" hidden="false" customHeight="false" outlineLevel="0" collapsed="false">
      <c r="E1423" s="117" t="n">
        <v>169.8</v>
      </c>
      <c r="F1423" s="117" t="n">
        <v>79.44</v>
      </c>
      <c r="I1423" s="0"/>
      <c r="J1423" s="118" t="n">
        <v>7.09499999999987</v>
      </c>
      <c r="K1423" s="119" t="n">
        <v>-4.74999999993553</v>
      </c>
      <c r="BO1423" s="130" t="n">
        <v>2.4225</v>
      </c>
      <c r="BP1423" s="117" t="n">
        <v>-20</v>
      </c>
      <c r="BR1423" s="131" t="n">
        <v>7.09499999999987</v>
      </c>
      <c r="BS1423" s="132" t="n">
        <v>-4.74999999993553</v>
      </c>
    </row>
    <row r="1424" customFormat="false" ht="15" hidden="false" customHeight="false" outlineLevel="0" collapsed="false">
      <c r="E1424" s="117" t="n">
        <v>169.833333333333</v>
      </c>
      <c r="F1424" s="117" t="n">
        <v>81.34</v>
      </c>
      <c r="I1424" s="0"/>
      <c r="J1424" s="118" t="n">
        <v>7.09999999999987</v>
      </c>
      <c r="K1424" s="119" t="n">
        <v>-8.89999999993538</v>
      </c>
      <c r="BO1424" s="130" t="n">
        <v>2.425</v>
      </c>
      <c r="BP1424" s="117" t="n">
        <v>-17.3333333333333</v>
      </c>
      <c r="BR1424" s="131" t="n">
        <v>7.09999999999987</v>
      </c>
      <c r="BS1424" s="132" t="n">
        <v>-8.89999999993538</v>
      </c>
    </row>
    <row r="1425" customFormat="false" ht="15" hidden="false" customHeight="false" outlineLevel="0" collapsed="false">
      <c r="E1425" s="117" t="n">
        <v>169.866666666667</v>
      </c>
      <c r="F1425" s="117" t="n">
        <v>82.29</v>
      </c>
      <c r="I1425" s="0"/>
      <c r="J1425" s="118" t="n">
        <v>7.10499999999987</v>
      </c>
      <c r="K1425" s="119" t="n">
        <v>-7.37297297316843</v>
      </c>
      <c r="BO1425" s="130" t="n">
        <v>2.4275</v>
      </c>
      <c r="BP1425" s="117" t="n">
        <v>-28.6666666666667</v>
      </c>
      <c r="BR1425" s="131" t="n">
        <v>7.10499999999987</v>
      </c>
      <c r="BS1425" s="132" t="n">
        <v>-7.37297297316843</v>
      </c>
    </row>
    <row r="1426" customFormat="false" ht="15" hidden="false" customHeight="false" outlineLevel="0" collapsed="false">
      <c r="E1426" s="117" t="n">
        <v>169.9</v>
      </c>
      <c r="F1426" s="117" t="n">
        <v>83.24</v>
      </c>
      <c r="I1426" s="0"/>
      <c r="J1426" s="118" t="n">
        <v>7.10999999999987</v>
      </c>
      <c r="K1426" s="119" t="n">
        <v>1.62162162137093</v>
      </c>
      <c r="BO1426" s="130" t="n">
        <v>2.43</v>
      </c>
      <c r="BP1426" s="117" t="n">
        <v>-46.6666666666667</v>
      </c>
      <c r="BR1426" s="131" t="n">
        <v>7.10999999999987</v>
      </c>
      <c r="BS1426" s="132" t="n">
        <v>1.62162162137093</v>
      </c>
    </row>
    <row r="1427" customFormat="false" ht="15" hidden="false" customHeight="false" outlineLevel="0" collapsed="false">
      <c r="E1427" s="117" t="n">
        <v>169.933333333333</v>
      </c>
      <c r="F1427" s="117" t="n">
        <v>85.14</v>
      </c>
      <c r="I1427" s="0"/>
      <c r="J1427" s="118" t="n">
        <v>7.11499999999987</v>
      </c>
      <c r="K1427" s="119" t="n">
        <v>8.20840336143984</v>
      </c>
      <c r="BO1427" s="130" t="n">
        <v>2.4325</v>
      </c>
      <c r="BP1427" s="117" t="n">
        <v>-62.6666666666667</v>
      </c>
      <c r="BR1427" s="131" t="n">
        <v>7.11499999999987</v>
      </c>
      <c r="BS1427" s="132" t="n">
        <v>8.20840336143984</v>
      </c>
    </row>
    <row r="1428" customFormat="false" ht="15" hidden="false" customHeight="false" outlineLevel="0" collapsed="false">
      <c r="E1428" s="117" t="n">
        <v>169.966666666667</v>
      </c>
      <c r="F1428" s="117" t="n">
        <v>85.13</v>
      </c>
      <c r="I1428" s="0"/>
      <c r="J1428" s="118" t="n">
        <v>7.11999999999987</v>
      </c>
      <c r="K1428" s="119" t="n">
        <v>4.51092436984336</v>
      </c>
      <c r="BO1428" s="130" t="n">
        <v>2.435</v>
      </c>
      <c r="BP1428" s="117" t="n">
        <v>-57.3333333333333</v>
      </c>
      <c r="BR1428" s="131" t="n">
        <v>7.11999999999987</v>
      </c>
      <c r="BS1428" s="132" t="n">
        <v>4.51092436984336</v>
      </c>
    </row>
    <row r="1429" customFormat="false" ht="15" hidden="false" customHeight="false" outlineLevel="0" collapsed="false">
      <c r="E1429" s="117" t="n">
        <v>170</v>
      </c>
      <c r="F1429" s="117" t="n">
        <v>88.69</v>
      </c>
      <c r="I1429" s="0"/>
      <c r="J1429" s="118" t="n">
        <v>7.12499999999987</v>
      </c>
      <c r="K1429" s="119" t="n">
        <v>0.813445378246875</v>
      </c>
      <c r="BO1429" s="130" t="n">
        <v>2.4375</v>
      </c>
      <c r="BP1429" s="117" t="n">
        <v>-60.6666666666666</v>
      </c>
      <c r="BR1429" s="131" t="n">
        <v>7.12499999999987</v>
      </c>
      <c r="BS1429" s="132" t="n">
        <v>0.813445378246875</v>
      </c>
    </row>
    <row r="1430" customFormat="false" ht="15" hidden="false" customHeight="false" outlineLevel="0" collapsed="false">
      <c r="E1430" s="117" t="n">
        <v>170.033333333333</v>
      </c>
      <c r="F1430" s="117" t="n">
        <v>90.58</v>
      </c>
      <c r="I1430" s="0"/>
      <c r="J1430" s="118" t="n">
        <v>7.12999999999987</v>
      </c>
      <c r="K1430" s="119" t="n">
        <v>-2.88403361334961</v>
      </c>
      <c r="BO1430" s="130" t="n">
        <v>2.44</v>
      </c>
      <c r="BP1430" s="117" t="n">
        <v>-52</v>
      </c>
      <c r="BR1430" s="131" t="n">
        <v>7.12999999999987</v>
      </c>
      <c r="BS1430" s="132" t="n">
        <v>-2.88403361334961</v>
      </c>
    </row>
    <row r="1431" customFormat="false" ht="15" hidden="false" customHeight="false" outlineLevel="0" collapsed="false">
      <c r="E1431" s="117" t="n">
        <v>170.066666666667</v>
      </c>
      <c r="F1431" s="117" t="n">
        <v>90.575</v>
      </c>
      <c r="I1431" s="0"/>
      <c r="J1431" s="118" t="n">
        <v>7.13499999999987</v>
      </c>
      <c r="K1431" s="119" t="n">
        <v>-6.58151260494609</v>
      </c>
      <c r="BO1431" s="130" t="n">
        <v>2.4425</v>
      </c>
      <c r="BP1431" s="117" t="n">
        <v>-51.3333333333333</v>
      </c>
      <c r="BR1431" s="131" t="n">
        <v>7.13499999999987</v>
      </c>
      <c r="BS1431" s="132" t="n">
        <v>-6.58151260494609</v>
      </c>
    </row>
    <row r="1432" customFormat="false" ht="15" hidden="false" customHeight="false" outlineLevel="0" collapsed="false">
      <c r="E1432" s="117" t="n">
        <v>170.1</v>
      </c>
      <c r="F1432" s="117" t="n">
        <v>90.57</v>
      </c>
      <c r="I1432" s="0"/>
      <c r="J1432" s="118" t="n">
        <v>7.13999999999987</v>
      </c>
      <c r="K1432" s="119" t="n">
        <v>-6.33846153830213</v>
      </c>
      <c r="BO1432" s="130" t="n">
        <v>2.445</v>
      </c>
      <c r="BP1432" s="117" t="n">
        <v>-48</v>
      </c>
      <c r="BR1432" s="131" t="n">
        <v>7.13999999999987</v>
      </c>
      <c r="BS1432" s="132" t="n">
        <v>-6.33846153830213</v>
      </c>
    </row>
    <row r="1433" customFormat="false" ht="15" hidden="false" customHeight="false" outlineLevel="0" collapsed="false">
      <c r="E1433" s="117" t="n">
        <v>170.133333333333</v>
      </c>
      <c r="F1433" s="117" t="n">
        <v>90.56</v>
      </c>
      <c r="I1433" s="0"/>
      <c r="J1433" s="118" t="n">
        <v>7.14499999999987</v>
      </c>
      <c r="K1433" s="119" t="n">
        <v>-6.28571428630885</v>
      </c>
      <c r="BO1433" s="130" t="n">
        <v>2.4475</v>
      </c>
      <c r="BP1433" s="117" t="n">
        <v>-45.3333333333333</v>
      </c>
      <c r="BR1433" s="131" t="n">
        <v>7.14499999999987</v>
      </c>
      <c r="BS1433" s="132" t="n">
        <v>-6.28571428630885</v>
      </c>
    </row>
    <row r="1434" customFormat="false" ht="15" hidden="false" customHeight="false" outlineLevel="0" collapsed="false">
      <c r="E1434" s="117" t="n">
        <v>170.166666666667</v>
      </c>
      <c r="F1434" s="117" t="n">
        <v>90.55</v>
      </c>
      <c r="I1434" s="0"/>
      <c r="J1434" s="118" t="n">
        <v>7.14999999999987</v>
      </c>
      <c r="K1434" s="119" t="n">
        <v>3.37142857045915</v>
      </c>
      <c r="BO1434" s="130" t="n">
        <v>2.45</v>
      </c>
      <c r="BP1434" s="117" t="n">
        <v>-33.3333333333333</v>
      </c>
      <c r="BR1434" s="131" t="n">
        <v>7.14999999999987</v>
      </c>
      <c r="BS1434" s="132" t="n">
        <v>3.37142857045915</v>
      </c>
    </row>
    <row r="1435" customFormat="false" ht="15" hidden="false" customHeight="false" outlineLevel="0" collapsed="false">
      <c r="E1435" s="117" t="n">
        <v>170.2</v>
      </c>
      <c r="F1435" s="117" t="n">
        <v>88.64</v>
      </c>
      <c r="I1435" s="0"/>
      <c r="J1435" s="118" t="n">
        <v>7.15499999999987</v>
      </c>
      <c r="K1435" s="119" t="n">
        <v>7.54285714174021</v>
      </c>
      <c r="BO1435" s="130" t="n">
        <v>2.4525</v>
      </c>
      <c r="BP1435" s="117" t="n">
        <v>-30.6666666666667</v>
      </c>
      <c r="BR1435" s="131" t="n">
        <v>7.15499999999987</v>
      </c>
      <c r="BS1435" s="132" t="n">
        <v>7.54285714174021</v>
      </c>
    </row>
    <row r="1436" customFormat="false" ht="15" hidden="false" customHeight="false" outlineLevel="0" collapsed="false">
      <c r="E1436" s="117" t="n">
        <v>170.233333333333</v>
      </c>
      <c r="F1436" s="117" t="n">
        <v>88.635</v>
      </c>
      <c r="I1436" s="0"/>
      <c r="J1436" s="118" t="n">
        <v>7.15999999999987</v>
      </c>
      <c r="K1436" s="119" t="n">
        <v>6.28571428586277</v>
      </c>
      <c r="BO1436" s="130" t="n">
        <v>2.455</v>
      </c>
      <c r="BP1436" s="117" t="n">
        <v>-14.6666666666667</v>
      </c>
      <c r="BR1436" s="131" t="n">
        <v>7.15999999999987</v>
      </c>
      <c r="BS1436" s="132" t="n">
        <v>6.28571428586277</v>
      </c>
    </row>
    <row r="1437" customFormat="false" ht="15" hidden="false" customHeight="false" outlineLevel="0" collapsed="false">
      <c r="E1437" s="117" t="n">
        <v>170.266666666667</v>
      </c>
      <c r="F1437" s="117" t="n">
        <v>88.63</v>
      </c>
      <c r="I1437" s="0"/>
      <c r="J1437" s="118" t="n">
        <v>7.16499999999987</v>
      </c>
      <c r="K1437" s="119" t="n">
        <v>16.2285714286458</v>
      </c>
      <c r="BO1437" s="130" t="n">
        <v>2.4575</v>
      </c>
      <c r="BP1437" s="117" t="n">
        <v>-10.6666666666667</v>
      </c>
      <c r="BR1437" s="131" t="n">
        <v>7.16499999999987</v>
      </c>
      <c r="BS1437" s="132" t="n">
        <v>16.2285714286458</v>
      </c>
    </row>
    <row r="1438" customFormat="false" ht="15" hidden="false" customHeight="false" outlineLevel="0" collapsed="false">
      <c r="E1438" s="117" t="n">
        <v>170.3</v>
      </c>
      <c r="F1438" s="117" t="n">
        <v>88.62</v>
      </c>
      <c r="I1438" s="0"/>
      <c r="J1438" s="118" t="n">
        <v>7.16999999999987</v>
      </c>
      <c r="K1438" s="119" t="n">
        <v>9.94285714317979</v>
      </c>
      <c r="BO1438" s="130" t="n">
        <v>2.46</v>
      </c>
      <c r="BP1438" s="117" t="n">
        <v>-10.6666666666667</v>
      </c>
      <c r="BR1438" s="131" t="n">
        <v>7.16999999999987</v>
      </c>
      <c r="BS1438" s="132" t="n">
        <v>9.94285714317979</v>
      </c>
    </row>
    <row r="1439" customFormat="false" ht="15" hidden="false" customHeight="false" outlineLevel="0" collapsed="false">
      <c r="E1439" s="117" t="n">
        <v>170.3475</v>
      </c>
      <c r="F1439" s="117" t="n">
        <v>86.71</v>
      </c>
      <c r="I1439" s="0"/>
      <c r="J1439" s="118" t="n">
        <v>7.17499999999987</v>
      </c>
      <c r="K1439" s="119" t="n">
        <v>-2.43809523777102</v>
      </c>
      <c r="BO1439" s="130" t="n">
        <v>2.4625</v>
      </c>
      <c r="BP1439" s="117" t="n">
        <v>1.33333333333333</v>
      </c>
      <c r="BR1439" s="131" t="n">
        <v>7.17499999999987</v>
      </c>
      <c r="BS1439" s="132" t="n">
        <v>-2.43809523777102</v>
      </c>
    </row>
    <row r="1440" customFormat="false" ht="15" hidden="false" customHeight="false" outlineLevel="0" collapsed="false">
      <c r="E1440" s="117" t="n">
        <v>170.395</v>
      </c>
      <c r="F1440" s="117" t="n">
        <v>86.7</v>
      </c>
      <c r="I1440" s="0"/>
      <c r="J1440" s="118" t="n">
        <v>7.17999999999987</v>
      </c>
      <c r="K1440" s="119" t="n">
        <v>-7.04761904759405</v>
      </c>
      <c r="BO1440" s="130" t="n">
        <v>2.465</v>
      </c>
      <c r="BP1440" s="117" t="n">
        <v>-1.33333333333333</v>
      </c>
      <c r="BR1440" s="131" t="n">
        <v>7.17999999999987</v>
      </c>
      <c r="BS1440" s="132" t="n">
        <v>-7.04761904759405</v>
      </c>
    </row>
    <row r="1441" customFormat="false" ht="15" hidden="false" customHeight="false" outlineLevel="0" collapsed="false">
      <c r="E1441" s="117" t="n">
        <v>170.4425</v>
      </c>
      <c r="F1441" s="117" t="n">
        <v>84.8</v>
      </c>
      <c r="I1441" s="0"/>
      <c r="J1441" s="118" t="n">
        <v>7.18499999999987</v>
      </c>
      <c r="K1441" s="119" t="n">
        <v>-10.3999999999005</v>
      </c>
      <c r="BO1441" s="130" t="n">
        <v>2.4675</v>
      </c>
      <c r="BP1441" s="117" t="n">
        <v>-5.33333333333334</v>
      </c>
      <c r="BR1441" s="131" t="n">
        <v>7.18499999999987</v>
      </c>
      <c r="BS1441" s="132" t="n">
        <v>-10.3999999999005</v>
      </c>
    </row>
    <row r="1442" customFormat="false" ht="15" hidden="false" customHeight="false" outlineLevel="0" collapsed="false">
      <c r="E1442" s="117" t="n">
        <v>170.49</v>
      </c>
      <c r="F1442" s="117" t="n">
        <v>84.79</v>
      </c>
      <c r="I1442" s="0"/>
      <c r="J1442" s="118" t="n">
        <v>7.18999999999987</v>
      </c>
      <c r="K1442" s="119" t="n">
        <v>1.13684210493176</v>
      </c>
      <c r="BO1442" s="130" t="n">
        <v>2.47</v>
      </c>
      <c r="BP1442" s="117" t="n">
        <v>-5.99999999999999</v>
      </c>
      <c r="BR1442" s="131" t="n">
        <v>7.18999999999987</v>
      </c>
      <c r="BS1442" s="132" t="n">
        <v>1.13684210493176</v>
      </c>
    </row>
    <row r="1443" customFormat="false" ht="15" hidden="false" customHeight="false" outlineLevel="0" collapsed="false">
      <c r="E1443" s="117" t="n">
        <v>170.5375</v>
      </c>
      <c r="F1443" s="117" t="n">
        <v>82.88</v>
      </c>
      <c r="I1443" s="0"/>
      <c r="J1443" s="118" t="n">
        <v>7.19499999999987</v>
      </c>
      <c r="K1443" s="119" t="n">
        <v>13.999999999591</v>
      </c>
      <c r="BO1443" s="130" t="n">
        <v>2.4725</v>
      </c>
      <c r="BP1443" s="117" t="n">
        <v>-13.3333333333333</v>
      </c>
      <c r="BR1443" s="131" t="n">
        <v>7.19499999999987</v>
      </c>
      <c r="BS1443" s="132" t="n">
        <v>13.999999999591</v>
      </c>
    </row>
    <row r="1444" customFormat="false" ht="15" hidden="false" customHeight="false" outlineLevel="0" collapsed="false">
      <c r="E1444" s="117" t="n">
        <v>170.585</v>
      </c>
      <c r="F1444" s="117" t="n">
        <v>80.97</v>
      </c>
      <c r="I1444" s="0"/>
      <c r="J1444" s="118" t="n">
        <v>7.19999999999987</v>
      </c>
      <c r="K1444" s="119" t="n">
        <v>17.6421052629375</v>
      </c>
      <c r="BO1444" s="130" t="n">
        <v>2.475</v>
      </c>
      <c r="BP1444" s="117" t="n">
        <v>-22.6666666666667</v>
      </c>
      <c r="BR1444" s="131" t="n">
        <v>7.19999999999987</v>
      </c>
      <c r="BS1444" s="132" t="n">
        <v>17.6421052629375</v>
      </c>
    </row>
    <row r="1445" customFormat="false" ht="15" hidden="false" customHeight="false" outlineLevel="0" collapsed="false">
      <c r="E1445" s="117" t="n">
        <v>170.6325</v>
      </c>
      <c r="F1445" s="117" t="n">
        <v>80.96</v>
      </c>
      <c r="I1445" s="0"/>
      <c r="J1445" s="118" t="n">
        <v>7.20499999999987</v>
      </c>
      <c r="K1445" s="119" t="n">
        <v>19.9999999999416</v>
      </c>
      <c r="BO1445" s="130" t="n">
        <v>2.4775</v>
      </c>
      <c r="BP1445" s="117" t="n">
        <v>-31.3333333333333</v>
      </c>
      <c r="BR1445" s="131" t="n">
        <v>7.20499999999987</v>
      </c>
      <c r="BS1445" s="132" t="n">
        <v>19.9999999999416</v>
      </c>
    </row>
    <row r="1446" customFormat="false" ht="15" hidden="false" customHeight="false" outlineLevel="0" collapsed="false">
      <c r="E1446" s="117" t="n">
        <v>170.68</v>
      </c>
      <c r="F1446" s="117" t="n">
        <v>78.095</v>
      </c>
      <c r="I1446" s="0"/>
      <c r="J1446" s="118" t="n">
        <v>7.20999999999987</v>
      </c>
      <c r="K1446" s="119" t="n">
        <v>14.1052631578393</v>
      </c>
      <c r="BO1446" s="130" t="n">
        <v>2.48</v>
      </c>
      <c r="BP1446" s="117" t="n">
        <v>-31.3333333333333</v>
      </c>
      <c r="BR1446" s="131" t="n">
        <v>7.20999999999987</v>
      </c>
      <c r="BS1446" s="132" t="n">
        <v>14.1052631578393</v>
      </c>
    </row>
    <row r="1447" customFormat="false" ht="15" hidden="false" customHeight="false" outlineLevel="0" collapsed="false">
      <c r="E1447" s="117" t="n">
        <v>170.7275</v>
      </c>
      <c r="F1447" s="117" t="n">
        <v>75.23</v>
      </c>
      <c r="I1447" s="0"/>
      <c r="J1447" s="118" t="n">
        <v>7.21499999999987</v>
      </c>
      <c r="K1447" s="119" t="n">
        <v>11.2842105269248</v>
      </c>
      <c r="BO1447" s="130" t="n">
        <v>2.4825</v>
      </c>
      <c r="BP1447" s="117" t="n">
        <v>-48.6666666666667</v>
      </c>
      <c r="BR1447" s="131" t="n">
        <v>7.21499999999987</v>
      </c>
      <c r="BS1447" s="132" t="n">
        <v>11.2842105269248</v>
      </c>
    </row>
    <row r="1448" customFormat="false" ht="15" hidden="false" customHeight="false" outlineLevel="0" collapsed="false">
      <c r="E1448" s="117" t="n">
        <v>170.775</v>
      </c>
      <c r="F1448" s="117" t="n">
        <v>73.33</v>
      </c>
      <c r="I1448" s="0"/>
      <c r="J1448" s="118" t="n">
        <v>7.21999999999987</v>
      </c>
      <c r="K1448" s="119" t="n">
        <v>-0.294736841772121</v>
      </c>
      <c r="BO1448" s="130" t="n">
        <v>2.485</v>
      </c>
      <c r="BP1448" s="117" t="n">
        <v>-50.6666666666667</v>
      </c>
      <c r="BR1448" s="131" t="n">
        <v>7.21999999999987</v>
      </c>
      <c r="BS1448" s="132" t="n">
        <v>-0.294736841772121</v>
      </c>
    </row>
    <row r="1449" customFormat="false" ht="15" hidden="false" customHeight="false" outlineLevel="0" collapsed="false">
      <c r="E1449" s="117" t="n">
        <v>170.8225</v>
      </c>
      <c r="F1449" s="117" t="n">
        <v>73.32</v>
      </c>
      <c r="I1449" s="0"/>
      <c r="J1449" s="118" t="n">
        <v>7.22499999999987</v>
      </c>
      <c r="K1449" s="119" t="n">
        <v>-4.68571428594057</v>
      </c>
      <c r="BO1449" s="130" t="n">
        <v>2.4875</v>
      </c>
      <c r="BP1449" s="117" t="n">
        <v>-62</v>
      </c>
      <c r="BR1449" s="131" t="n">
        <v>7.22499999999987</v>
      </c>
      <c r="BS1449" s="132" t="n">
        <v>-4.68571428594057</v>
      </c>
    </row>
    <row r="1450" customFormat="false" ht="15" hidden="false" customHeight="false" outlineLevel="0" collapsed="false">
      <c r="E1450" s="117" t="n">
        <v>170.87</v>
      </c>
      <c r="F1450" s="117" t="n">
        <v>71.41</v>
      </c>
      <c r="I1450" s="0"/>
      <c r="J1450" s="118" t="n">
        <v>7.22999999999987</v>
      </c>
      <c r="K1450" s="119" t="n">
        <v>0.457142857167945</v>
      </c>
      <c r="BO1450" s="130" t="n">
        <v>2.49</v>
      </c>
      <c r="BP1450" s="117" t="n">
        <v>-40</v>
      </c>
      <c r="BR1450" s="131" t="n">
        <v>7.22999999999987</v>
      </c>
      <c r="BS1450" s="132" t="n">
        <v>0.457142857167945</v>
      </c>
    </row>
    <row r="1451" customFormat="false" ht="15" hidden="false" customHeight="false" outlineLevel="0" collapsed="false">
      <c r="E1451" s="117" t="n">
        <v>170.9175</v>
      </c>
      <c r="F1451" s="117" t="n">
        <v>68.545</v>
      </c>
      <c r="I1451" s="0"/>
      <c r="J1451" s="118" t="n">
        <v>7.23499999999987</v>
      </c>
      <c r="K1451" s="119" t="n">
        <v>0.495238095212969</v>
      </c>
      <c r="BO1451" s="130" t="n">
        <v>2.4925</v>
      </c>
      <c r="BP1451" s="117" t="n">
        <v>-28</v>
      </c>
      <c r="BR1451" s="131" t="n">
        <v>7.23499999999987</v>
      </c>
      <c r="BS1451" s="132" t="n">
        <v>0.495238095212969</v>
      </c>
    </row>
    <row r="1452" customFormat="false" ht="15" hidden="false" customHeight="false" outlineLevel="0" collapsed="false">
      <c r="E1452" s="117" t="n">
        <v>170.965</v>
      </c>
      <c r="F1452" s="117" t="n">
        <v>65.68</v>
      </c>
      <c r="I1452" s="0"/>
      <c r="J1452" s="118" t="n">
        <v>7.23999999999987</v>
      </c>
      <c r="K1452" s="119" t="n">
        <v>4.68571428556313</v>
      </c>
      <c r="BO1452" s="130" t="n">
        <v>2.495</v>
      </c>
      <c r="BP1452" s="117" t="n">
        <v>-26</v>
      </c>
      <c r="BR1452" s="131" t="n">
        <v>7.23999999999987</v>
      </c>
      <c r="BS1452" s="132" t="n">
        <v>4.68571428556313</v>
      </c>
    </row>
    <row r="1453" customFormat="false" ht="15" hidden="false" customHeight="false" outlineLevel="0" collapsed="false">
      <c r="E1453" s="117" t="n">
        <v>171.0125</v>
      </c>
      <c r="F1453" s="117" t="n">
        <v>63.77</v>
      </c>
      <c r="I1453" s="0"/>
      <c r="J1453" s="118" t="n">
        <v>7.24499999999987</v>
      </c>
      <c r="K1453" s="119" t="n">
        <v>17.5999999996219</v>
      </c>
      <c r="BO1453" s="130" t="n">
        <v>2.4975</v>
      </c>
      <c r="BP1453" s="117" t="n">
        <v>-13.3333333333333</v>
      </c>
      <c r="BR1453" s="131" t="n">
        <v>7.24499999999987</v>
      </c>
      <c r="BS1453" s="132" t="n">
        <v>17.5999999996219</v>
      </c>
    </row>
    <row r="1454" customFormat="false" ht="15" hidden="false" customHeight="false" outlineLevel="0" collapsed="false">
      <c r="E1454" s="117" t="n">
        <v>171.06</v>
      </c>
      <c r="F1454" s="117" t="n">
        <v>60.915</v>
      </c>
      <c r="I1454" s="0"/>
      <c r="J1454" s="118" t="n">
        <v>7.24999999999987</v>
      </c>
      <c r="K1454" s="119" t="n">
        <v>9.60000000040722</v>
      </c>
      <c r="BO1454" s="130" t="n">
        <v>2.5</v>
      </c>
      <c r="BP1454" s="117" t="n">
        <v>3.33333333333332</v>
      </c>
      <c r="BR1454" s="131" t="n">
        <v>7.24999999999987</v>
      </c>
      <c r="BS1454" s="132" t="n">
        <v>9.60000000040722</v>
      </c>
    </row>
    <row r="1455" customFormat="false" ht="15" hidden="false" customHeight="false" outlineLevel="0" collapsed="false">
      <c r="E1455" s="117" t="n">
        <v>171.1075</v>
      </c>
      <c r="F1455" s="117" t="n">
        <v>58.05</v>
      </c>
      <c r="I1455" s="0"/>
      <c r="J1455" s="118" t="n">
        <v>7.25499999999987</v>
      </c>
      <c r="K1455" s="119" t="n">
        <v>6.2315789475355</v>
      </c>
      <c r="BO1455" s="130" t="n">
        <v>2.5025</v>
      </c>
      <c r="BP1455" s="117" t="n">
        <v>-8.08333333333335</v>
      </c>
      <c r="BR1455" s="131" t="n">
        <v>7.25499999999987</v>
      </c>
      <c r="BS1455" s="132" t="n">
        <v>6.2315789475355</v>
      </c>
    </row>
    <row r="1456" customFormat="false" ht="15" hidden="false" customHeight="false" outlineLevel="0" collapsed="false">
      <c r="E1456" s="117" t="n">
        <v>171.155</v>
      </c>
      <c r="F1456" s="117" t="n">
        <v>58.04</v>
      </c>
      <c r="I1456" s="0"/>
      <c r="J1456" s="118" t="n">
        <v>7.25999999999987</v>
      </c>
      <c r="K1456" s="119" t="n">
        <v>-5.60000000000002</v>
      </c>
      <c r="BO1456" s="130" t="n">
        <v>2.505</v>
      </c>
      <c r="BP1456" s="117" t="n">
        <v>-16.8333333333333</v>
      </c>
      <c r="BR1456" s="131" t="n">
        <v>7.25999999999987</v>
      </c>
      <c r="BS1456" s="132" t="n">
        <v>-5.60000000000002</v>
      </c>
    </row>
    <row r="1457" customFormat="false" ht="15" hidden="false" customHeight="false" outlineLevel="0" collapsed="false">
      <c r="E1457" s="117" t="n">
        <v>171.2025</v>
      </c>
      <c r="F1457" s="117" t="n">
        <v>56.13</v>
      </c>
      <c r="I1457" s="0"/>
      <c r="J1457" s="118" t="n">
        <v>7.26499999999987</v>
      </c>
      <c r="K1457" s="119" t="n">
        <v>-4.00000000031763</v>
      </c>
      <c r="BO1457" s="130" t="n">
        <v>2.5075</v>
      </c>
      <c r="BP1457" s="117" t="n">
        <v>-12.9166666666667</v>
      </c>
      <c r="BR1457" s="131" t="n">
        <v>7.26499999999987</v>
      </c>
      <c r="BS1457" s="132" t="n">
        <v>-4.00000000031763</v>
      </c>
    </row>
    <row r="1458" customFormat="false" ht="15" hidden="false" customHeight="false" outlineLevel="0" collapsed="false">
      <c r="E1458" s="117" t="n">
        <v>171.25</v>
      </c>
      <c r="F1458" s="117" t="n">
        <v>54.22</v>
      </c>
      <c r="I1458" s="0"/>
      <c r="J1458" s="118" t="n">
        <v>7.26999999999987</v>
      </c>
      <c r="K1458" s="119" t="n">
        <v>0.800000000106245</v>
      </c>
      <c r="BO1458" s="130" t="n">
        <v>2.51</v>
      </c>
      <c r="BP1458" s="117" t="n">
        <v>-28.3333333333333</v>
      </c>
      <c r="BR1458" s="131" t="n">
        <v>7.26999999999987</v>
      </c>
      <c r="BS1458" s="132" t="n">
        <v>0.800000000106245</v>
      </c>
    </row>
    <row r="1459" customFormat="false" ht="15" hidden="false" customHeight="false" outlineLevel="0" collapsed="false">
      <c r="E1459" s="117" t="n">
        <v>171.2975</v>
      </c>
      <c r="F1459" s="117" t="n">
        <v>51.355</v>
      </c>
      <c r="I1459" s="0"/>
      <c r="J1459" s="118" t="n">
        <v>7.27499999999987</v>
      </c>
      <c r="K1459" s="119" t="n">
        <v>4.79999999989342</v>
      </c>
      <c r="BO1459" s="130" t="n">
        <v>2.5125</v>
      </c>
      <c r="BP1459" s="117" t="n">
        <v>-35.75</v>
      </c>
      <c r="BR1459" s="131" t="n">
        <v>7.27499999999987</v>
      </c>
      <c r="BS1459" s="132" t="n">
        <v>4.79999999989342</v>
      </c>
    </row>
    <row r="1460" customFormat="false" ht="15" hidden="false" customHeight="false" outlineLevel="0" collapsed="false">
      <c r="E1460" s="117" t="n">
        <v>171.345</v>
      </c>
      <c r="F1460" s="117" t="n">
        <v>48.5</v>
      </c>
      <c r="I1460" s="0"/>
      <c r="J1460" s="118" t="n">
        <v>7.27999999999987</v>
      </c>
      <c r="K1460" s="119" t="n">
        <v>10.0000000002656</v>
      </c>
      <c r="BO1460" s="130" t="n">
        <v>2.515</v>
      </c>
      <c r="BP1460" s="117" t="n">
        <v>-44.5</v>
      </c>
      <c r="BR1460" s="131" t="n">
        <v>7.27999999999987</v>
      </c>
      <c r="BS1460" s="132" t="n">
        <v>10.0000000002656</v>
      </c>
    </row>
    <row r="1461" customFormat="false" ht="15" hidden="false" customHeight="false" outlineLevel="0" collapsed="false">
      <c r="E1461" s="117" t="n">
        <v>171.3925</v>
      </c>
      <c r="F1461" s="117" t="n">
        <v>46.59</v>
      </c>
      <c r="I1461" s="0"/>
      <c r="J1461" s="118" t="n">
        <v>7.28499999999987</v>
      </c>
      <c r="K1461" s="119" t="n">
        <v>6.56842105251908</v>
      </c>
      <c r="BO1461" s="130" t="n">
        <v>2.5175</v>
      </c>
      <c r="BP1461" s="117" t="n">
        <v>-59.9166666666667</v>
      </c>
      <c r="BR1461" s="131" t="n">
        <v>7.28499999999987</v>
      </c>
      <c r="BS1461" s="132" t="n">
        <v>6.56842105251908</v>
      </c>
    </row>
    <row r="1462" customFormat="false" ht="15" hidden="false" customHeight="false" outlineLevel="0" collapsed="false">
      <c r="E1462" s="117" t="n">
        <v>171.44</v>
      </c>
      <c r="F1462" s="117" t="n">
        <v>46.58</v>
      </c>
      <c r="I1462" s="0"/>
      <c r="J1462" s="118" t="n">
        <v>7.28999999999987</v>
      </c>
      <c r="K1462" s="119" t="n">
        <v>2.26666666696307</v>
      </c>
      <c r="BO1462" s="130" t="n">
        <v>2.52</v>
      </c>
      <c r="BP1462" s="117" t="n">
        <v>-60.6666666666666</v>
      </c>
      <c r="BR1462" s="131" t="n">
        <v>7.28999999999987</v>
      </c>
      <c r="BS1462" s="132" t="n">
        <v>2.26666666696307</v>
      </c>
    </row>
    <row r="1463" customFormat="false" ht="15" hidden="false" customHeight="false" outlineLevel="0" collapsed="false">
      <c r="E1463" s="117" t="n">
        <v>171.4875</v>
      </c>
      <c r="F1463" s="117" t="n">
        <v>44.67</v>
      </c>
      <c r="I1463" s="0"/>
      <c r="J1463" s="118" t="n">
        <v>7.29499999999987</v>
      </c>
      <c r="K1463" s="119" t="n">
        <v>-0.533333333155959</v>
      </c>
      <c r="BO1463" s="130" t="n">
        <v>2.5225</v>
      </c>
      <c r="BP1463" s="117" t="n">
        <v>-56.0833333333333</v>
      </c>
      <c r="BR1463" s="131" t="n">
        <v>7.29499999999987</v>
      </c>
      <c r="BS1463" s="132" t="n">
        <v>-0.533333333155959</v>
      </c>
    </row>
    <row r="1464" customFormat="false" ht="15" hidden="false" customHeight="false" outlineLevel="0" collapsed="false">
      <c r="E1464" s="117" t="n">
        <v>171.535</v>
      </c>
      <c r="F1464" s="117" t="n">
        <v>41.805</v>
      </c>
      <c r="I1464" s="0"/>
      <c r="J1464" s="118" t="n">
        <v>7.29999999999987</v>
      </c>
      <c r="K1464" s="119" t="n">
        <v>0.0421052633260643</v>
      </c>
      <c r="BO1464" s="130" t="n">
        <v>2.525</v>
      </c>
      <c r="BP1464" s="117" t="n">
        <v>-60.8333333333333</v>
      </c>
      <c r="BR1464" s="131" t="n">
        <v>7.29999999999987</v>
      </c>
      <c r="BS1464" s="132" t="n">
        <v>0.0421052633260643</v>
      </c>
    </row>
    <row r="1465" customFormat="false" ht="15" hidden="false" customHeight="false" outlineLevel="0" collapsed="false">
      <c r="E1465" s="117" t="n">
        <v>171.5825</v>
      </c>
      <c r="F1465" s="117" t="n">
        <v>38.94</v>
      </c>
      <c r="I1465" s="0"/>
      <c r="J1465" s="118" t="n">
        <v>7.30499999999987</v>
      </c>
      <c r="K1465" s="119" t="n">
        <v>1.57837837840724</v>
      </c>
      <c r="BO1465" s="130" t="n">
        <v>2.5275</v>
      </c>
      <c r="BP1465" s="117" t="n">
        <v>-54.25</v>
      </c>
      <c r="BR1465" s="131" t="n">
        <v>7.30499999999987</v>
      </c>
      <c r="BS1465" s="132" t="n">
        <v>1.57837837840724</v>
      </c>
    </row>
    <row r="1466" customFormat="false" ht="15" hidden="false" customHeight="false" outlineLevel="0" collapsed="false">
      <c r="E1466" s="117" t="n">
        <v>171.63</v>
      </c>
      <c r="F1466" s="117" t="n">
        <v>38.93</v>
      </c>
      <c r="I1466" s="0"/>
      <c r="J1466" s="118" t="n">
        <v>7.30999999999987</v>
      </c>
      <c r="K1466" s="119" t="n">
        <v>2.04444444432593</v>
      </c>
      <c r="BO1466" s="130" t="n">
        <v>2.53</v>
      </c>
      <c r="BP1466" s="117" t="n">
        <v>-45</v>
      </c>
      <c r="BR1466" s="131" t="n">
        <v>7.30999999999987</v>
      </c>
      <c r="BS1466" s="132" t="n">
        <v>2.04444444432593</v>
      </c>
    </row>
    <row r="1467" customFormat="false" ht="15" hidden="false" customHeight="false" outlineLevel="0" collapsed="false">
      <c r="E1467" s="117" t="n">
        <v>171.6775</v>
      </c>
      <c r="F1467" s="117" t="n">
        <v>37.03</v>
      </c>
      <c r="I1467" s="0"/>
      <c r="J1467" s="118" t="n">
        <v>7.31499999999987</v>
      </c>
      <c r="K1467" s="119" t="n">
        <v>10.4842105260905</v>
      </c>
      <c r="BO1467" s="130" t="n">
        <v>2.5325</v>
      </c>
      <c r="BP1467" s="117" t="n">
        <v>-47.75</v>
      </c>
      <c r="BR1467" s="131" t="n">
        <v>7.31499999999987</v>
      </c>
      <c r="BS1467" s="132" t="n">
        <v>10.4842105260905</v>
      </c>
    </row>
    <row r="1468" customFormat="false" ht="15" hidden="false" customHeight="false" outlineLevel="0" collapsed="false">
      <c r="E1468" s="117" t="n">
        <v>171.725</v>
      </c>
      <c r="F1468" s="117" t="n">
        <v>35.12</v>
      </c>
      <c r="I1468" s="0"/>
      <c r="J1468" s="118" t="n">
        <v>7.31999999999987</v>
      </c>
      <c r="K1468" s="119" t="n">
        <v>12.7555555562086</v>
      </c>
      <c r="BO1468" s="130" t="n">
        <v>2.535</v>
      </c>
      <c r="BP1468" s="117" t="n">
        <v>-34.5</v>
      </c>
      <c r="BR1468" s="131" t="n">
        <v>7.31999999999987</v>
      </c>
      <c r="BS1468" s="132" t="n">
        <v>12.7555555562086</v>
      </c>
    </row>
    <row r="1469" customFormat="false" ht="15" hidden="false" customHeight="false" outlineLevel="0" collapsed="false">
      <c r="E1469" s="117" t="n">
        <v>171.7725</v>
      </c>
      <c r="F1469" s="117" t="n">
        <v>35.11</v>
      </c>
      <c r="I1469" s="0"/>
      <c r="J1469" s="118" t="n">
        <v>7.32499999999987</v>
      </c>
      <c r="K1469" s="119" t="n">
        <v>15.9999999998808</v>
      </c>
      <c r="BO1469" s="130" t="n">
        <v>2.5375</v>
      </c>
      <c r="BP1469" s="117" t="n">
        <v>-35.25</v>
      </c>
      <c r="BR1469" s="131" t="n">
        <v>7.32499999999987</v>
      </c>
      <c r="BS1469" s="132" t="n">
        <v>15.9999999998808</v>
      </c>
    </row>
    <row r="1470" customFormat="false" ht="15" hidden="false" customHeight="false" outlineLevel="0" collapsed="false">
      <c r="E1470" s="117" t="n">
        <v>171.82</v>
      </c>
      <c r="F1470" s="117" t="n">
        <v>33.2</v>
      </c>
      <c r="I1470" s="0"/>
      <c r="J1470" s="118" t="n">
        <v>7.32999999999987</v>
      </c>
      <c r="K1470" s="119" t="n">
        <v>11.7600000003213</v>
      </c>
      <c r="BO1470" s="130" t="n">
        <v>2.54</v>
      </c>
      <c r="BP1470" s="117" t="n">
        <v>-28</v>
      </c>
      <c r="BR1470" s="131" t="n">
        <v>7.32999999999987</v>
      </c>
      <c r="BS1470" s="132" t="n">
        <v>11.7600000003213</v>
      </c>
    </row>
    <row r="1471" customFormat="false" ht="15" hidden="false" customHeight="false" outlineLevel="0" collapsed="false">
      <c r="E1471" s="117" t="n">
        <v>171.8675</v>
      </c>
      <c r="F1471" s="117" t="n">
        <v>30.335</v>
      </c>
      <c r="I1471" s="0"/>
      <c r="J1471" s="118" t="n">
        <v>7.33499999999987</v>
      </c>
      <c r="K1471" s="119" t="n">
        <v>4.64000000042844</v>
      </c>
      <c r="BO1471" s="130" t="n">
        <v>2.5425</v>
      </c>
      <c r="BP1471" s="117" t="n">
        <v>-9.41666666666669</v>
      </c>
      <c r="BR1471" s="131" t="n">
        <v>7.33499999999987</v>
      </c>
      <c r="BS1471" s="132" t="n">
        <v>4.64000000042844</v>
      </c>
    </row>
    <row r="1472" customFormat="false" ht="15" hidden="false" customHeight="false" outlineLevel="0" collapsed="false">
      <c r="E1472" s="117" t="n">
        <v>171.915</v>
      </c>
      <c r="F1472" s="117" t="n">
        <v>29.375</v>
      </c>
      <c r="I1472" s="0"/>
      <c r="J1472" s="118" t="n">
        <v>7.33999999999987</v>
      </c>
      <c r="K1472" s="119" t="n">
        <v>-1.6</v>
      </c>
      <c r="BO1472" s="130" t="n">
        <v>2.545</v>
      </c>
      <c r="BP1472" s="117" t="n">
        <v>-4.16666666666667</v>
      </c>
      <c r="BR1472" s="131" t="n">
        <v>7.33999999999987</v>
      </c>
      <c r="BS1472" s="132" t="n">
        <v>-1.6</v>
      </c>
    </row>
    <row r="1473" customFormat="false" ht="15" hidden="false" customHeight="false" outlineLevel="0" collapsed="false">
      <c r="E1473" s="117" t="n">
        <v>171.9625</v>
      </c>
      <c r="F1473" s="117" t="n">
        <v>28.415</v>
      </c>
      <c r="I1473" s="0"/>
      <c r="J1473" s="118" t="n">
        <v>7.34499999999987</v>
      </c>
      <c r="K1473" s="119" t="n">
        <v>-6.80000000053735</v>
      </c>
      <c r="BO1473" s="130" t="n">
        <v>2.5475</v>
      </c>
      <c r="BP1473" s="117" t="n">
        <v>1.74999999999998</v>
      </c>
      <c r="BR1473" s="131" t="n">
        <v>7.34499999999987</v>
      </c>
      <c r="BS1473" s="132" t="n">
        <v>-6.80000000053735</v>
      </c>
    </row>
    <row r="1474" customFormat="false" ht="15" hidden="false" customHeight="false" outlineLevel="0" collapsed="false">
      <c r="E1474" s="117" t="n">
        <v>172.01</v>
      </c>
      <c r="F1474" s="117" t="n">
        <v>25.56</v>
      </c>
      <c r="I1474" s="0"/>
      <c r="J1474" s="118" t="n">
        <v>7.34999999999987</v>
      </c>
      <c r="K1474" s="119" t="n">
        <v>4.64000000021457</v>
      </c>
      <c r="BO1474" s="130" t="n">
        <v>2.55</v>
      </c>
      <c r="BP1474" s="117" t="n">
        <v>-0.333333333333326</v>
      </c>
      <c r="BR1474" s="131" t="n">
        <v>7.34999999999987</v>
      </c>
      <c r="BS1474" s="132" t="n">
        <v>4.64000000021457</v>
      </c>
    </row>
    <row r="1475" customFormat="false" ht="15" hidden="false" customHeight="false" outlineLevel="0" collapsed="false">
      <c r="E1475" s="117" t="n">
        <v>172.0575</v>
      </c>
      <c r="F1475" s="117" t="n">
        <v>25.0775</v>
      </c>
      <c r="I1475" s="0"/>
      <c r="J1475" s="118" t="n">
        <v>7.35499999999987</v>
      </c>
      <c r="K1475" s="119" t="n">
        <v>6.4000000008047</v>
      </c>
      <c r="BO1475" s="130" t="n">
        <v>2.5525</v>
      </c>
      <c r="BP1475" s="117" t="n">
        <v>-5.08333333333333</v>
      </c>
      <c r="BR1475" s="131" t="n">
        <v>7.35499999999987</v>
      </c>
      <c r="BS1475" s="132" t="n">
        <v>6.4000000008047</v>
      </c>
    </row>
    <row r="1476" customFormat="false" ht="15" hidden="false" customHeight="false" outlineLevel="0" collapsed="false">
      <c r="E1476" s="117" t="n">
        <v>172.105</v>
      </c>
      <c r="F1476" s="117" t="n">
        <v>24.595</v>
      </c>
      <c r="I1476" s="0"/>
      <c r="J1476" s="118" t="n">
        <v>7.35999999999987</v>
      </c>
      <c r="K1476" s="119" t="n">
        <v>10.8399999995148</v>
      </c>
      <c r="BO1476" s="130" t="n">
        <v>2.555</v>
      </c>
      <c r="BP1476" s="117" t="n">
        <v>-15.1666666666667</v>
      </c>
      <c r="BR1476" s="131" t="n">
        <v>7.35999999999987</v>
      </c>
      <c r="BS1476" s="132" t="n">
        <v>10.8399999995148</v>
      </c>
    </row>
    <row r="1477" customFormat="false" ht="15" hidden="false" customHeight="false" outlineLevel="0" collapsed="false">
      <c r="E1477" s="117" t="n">
        <v>172.1525</v>
      </c>
      <c r="F1477" s="117" t="n">
        <v>23.635</v>
      </c>
      <c r="I1477" s="0"/>
      <c r="J1477" s="118" t="n">
        <v>7.36499999999987</v>
      </c>
      <c r="K1477" s="119" t="n">
        <v>16.0000000002156</v>
      </c>
      <c r="BO1477" s="130" t="n">
        <v>2.5575</v>
      </c>
      <c r="BP1477" s="117" t="n">
        <v>-12.5833333333333</v>
      </c>
      <c r="BR1477" s="131" t="n">
        <v>7.36499999999987</v>
      </c>
      <c r="BS1477" s="132" t="n">
        <v>16.0000000002156</v>
      </c>
    </row>
    <row r="1478" customFormat="false" ht="15" hidden="false" customHeight="false" outlineLevel="0" collapsed="false">
      <c r="E1478" s="117" t="n">
        <v>172.2</v>
      </c>
      <c r="F1478" s="117" t="n">
        <v>22.675</v>
      </c>
      <c r="I1478" s="0"/>
      <c r="J1478" s="118" t="n">
        <v>7.36999999999987</v>
      </c>
      <c r="K1478" s="119" t="n">
        <v>8.80000000016199</v>
      </c>
      <c r="BO1478" s="130" t="n">
        <v>2.56</v>
      </c>
      <c r="BP1478" s="117" t="n">
        <v>-11.3333333333333</v>
      </c>
      <c r="BR1478" s="131" t="n">
        <v>7.36999999999987</v>
      </c>
      <c r="BS1478" s="132" t="n">
        <v>8.80000000016199</v>
      </c>
    </row>
    <row r="1479" customFormat="false" ht="15" hidden="false" customHeight="false" outlineLevel="0" collapsed="false">
      <c r="E1479" s="117" t="n">
        <v>172.2475</v>
      </c>
      <c r="F1479" s="117" t="n">
        <v>22.1925</v>
      </c>
      <c r="I1479" s="0"/>
      <c r="J1479" s="118" t="n">
        <v>7.37499999999987</v>
      </c>
      <c r="K1479" s="119" t="n">
        <v>8.86153846142793</v>
      </c>
      <c r="BO1479" s="130" t="n">
        <v>2.5625</v>
      </c>
      <c r="BP1479" s="117" t="n">
        <v>-12.0833333333333</v>
      </c>
      <c r="BR1479" s="131" t="n">
        <v>7.37499999999987</v>
      </c>
      <c r="BS1479" s="132" t="n">
        <v>8.86153846142793</v>
      </c>
    </row>
    <row r="1480" customFormat="false" ht="15" hidden="false" customHeight="false" outlineLevel="0" collapsed="false">
      <c r="E1480" s="117" t="n">
        <v>172.295</v>
      </c>
      <c r="F1480" s="117" t="n">
        <v>21.71</v>
      </c>
      <c r="I1480" s="0"/>
      <c r="J1480" s="118" t="n">
        <v>7.37999999999987</v>
      </c>
      <c r="K1480" s="119" t="n">
        <v>7.84000000021496</v>
      </c>
      <c r="BO1480" s="130" t="n">
        <v>2.565</v>
      </c>
      <c r="BP1480" s="117" t="n">
        <v>-28.8333333333333</v>
      </c>
      <c r="BR1480" s="131" t="n">
        <v>7.37999999999987</v>
      </c>
      <c r="BS1480" s="132" t="n">
        <v>7.84000000021496</v>
      </c>
    </row>
    <row r="1481" customFormat="false" ht="15" hidden="false" customHeight="false" outlineLevel="0" collapsed="false">
      <c r="E1481" s="117" t="n">
        <v>172.3425</v>
      </c>
      <c r="F1481" s="117" t="n">
        <v>21.7</v>
      </c>
      <c r="I1481" s="0"/>
      <c r="J1481" s="118" t="n">
        <v>7.38499999999987</v>
      </c>
      <c r="K1481" s="119" t="n">
        <v>2.03999999994608</v>
      </c>
      <c r="BO1481" s="130" t="n">
        <v>2.5675</v>
      </c>
      <c r="BP1481" s="117" t="n">
        <v>-22.25</v>
      </c>
      <c r="BR1481" s="131" t="n">
        <v>7.38499999999987</v>
      </c>
      <c r="BS1481" s="132" t="n">
        <v>2.03999999994608</v>
      </c>
    </row>
    <row r="1482" customFormat="false" ht="15" hidden="false" customHeight="false" outlineLevel="0" collapsed="false">
      <c r="E1482" s="117" t="n">
        <v>172.39</v>
      </c>
      <c r="F1482" s="117" t="n">
        <v>21.2175</v>
      </c>
      <c r="I1482" s="0"/>
      <c r="J1482" s="118" t="n">
        <v>7.38999999999987</v>
      </c>
      <c r="K1482" s="119" t="n">
        <v>2.78000000002695</v>
      </c>
      <c r="BO1482" s="130" t="n">
        <v>2.57</v>
      </c>
      <c r="BP1482" s="117" t="n">
        <v>-18.3333333333334</v>
      </c>
      <c r="BR1482" s="131" t="n">
        <v>7.38999999999987</v>
      </c>
      <c r="BS1482" s="132" t="n">
        <v>2.78000000002695</v>
      </c>
    </row>
    <row r="1483" customFormat="false" ht="15" hidden="false" customHeight="false" outlineLevel="0" collapsed="false">
      <c r="E1483" s="117" t="n">
        <v>172.4375</v>
      </c>
      <c r="F1483" s="117" t="n">
        <v>20.735</v>
      </c>
      <c r="I1483" s="0"/>
      <c r="J1483" s="118" t="n">
        <v>7.39499999999986</v>
      </c>
      <c r="K1483" s="119" t="n">
        <v>4.94358974347843</v>
      </c>
      <c r="BO1483" s="130" t="n">
        <v>2.5725</v>
      </c>
      <c r="BP1483" s="117" t="n">
        <v>-18.4166666666667</v>
      </c>
      <c r="BR1483" s="131" t="n">
        <v>7.39499999999986</v>
      </c>
      <c r="BS1483" s="132" t="n">
        <v>4.94358974347843</v>
      </c>
    </row>
    <row r="1484" customFormat="false" ht="15" hidden="false" customHeight="false" outlineLevel="0" collapsed="false">
      <c r="E1484" s="117" t="n">
        <v>172.485</v>
      </c>
      <c r="F1484" s="117" t="n">
        <v>20.2525</v>
      </c>
      <c r="I1484" s="0"/>
      <c r="J1484" s="118" t="n">
        <v>7.39999999999986</v>
      </c>
      <c r="K1484" s="119" t="n">
        <v>-0.800000000000019</v>
      </c>
      <c r="BO1484" s="130" t="n">
        <v>2.575</v>
      </c>
      <c r="BP1484" s="117" t="n">
        <v>-14.5</v>
      </c>
      <c r="BR1484" s="131" t="n">
        <v>7.39999999999986</v>
      </c>
      <c r="BS1484" s="132" t="n">
        <v>-0.800000000000019</v>
      </c>
    </row>
    <row r="1485" customFormat="false" ht="15" hidden="false" customHeight="false" outlineLevel="0" collapsed="false">
      <c r="E1485" s="117" t="n">
        <v>172.5325</v>
      </c>
      <c r="F1485" s="117" t="n">
        <v>19.77</v>
      </c>
      <c r="I1485" s="0"/>
      <c r="J1485" s="118" t="n">
        <v>7.40499999999986</v>
      </c>
      <c r="K1485" s="119" t="n">
        <v>-1.75999999989131</v>
      </c>
      <c r="BO1485" s="130" t="n">
        <v>2.5775</v>
      </c>
      <c r="BP1485" s="117" t="n">
        <v>-8.58333333333331</v>
      </c>
      <c r="BR1485" s="131" t="n">
        <v>7.40499999999986</v>
      </c>
      <c r="BS1485" s="132" t="n">
        <v>-1.75999999989131</v>
      </c>
    </row>
    <row r="1486" customFormat="false" ht="15" hidden="false" customHeight="false" outlineLevel="0" collapsed="false">
      <c r="E1486" s="117" t="n">
        <v>172.58</v>
      </c>
      <c r="F1486" s="117" t="n">
        <v>19.76</v>
      </c>
      <c r="I1486" s="0"/>
      <c r="J1486" s="118" t="n">
        <v>7.40999999999986</v>
      </c>
      <c r="K1486" s="119" t="n">
        <v>-1.36000000016313</v>
      </c>
      <c r="BO1486" s="130" t="n">
        <v>2.58</v>
      </c>
      <c r="BP1486" s="117" t="n">
        <v>-2.66666666666667</v>
      </c>
      <c r="BR1486" s="131" t="n">
        <v>7.40999999999986</v>
      </c>
      <c r="BS1486" s="132" t="n">
        <v>-1.36000000016313</v>
      </c>
    </row>
    <row r="1487" customFormat="false" ht="15" hidden="false" customHeight="false" outlineLevel="0" collapsed="false">
      <c r="E1487" s="117" t="n">
        <v>172.6275</v>
      </c>
      <c r="F1487" s="117" t="n">
        <v>19.755</v>
      </c>
      <c r="I1487" s="0"/>
      <c r="J1487" s="118" t="n">
        <v>7.41499999999986</v>
      </c>
      <c r="K1487" s="119" t="n">
        <v>2.07999999994563</v>
      </c>
      <c r="BO1487" s="130" t="n">
        <v>2.5825</v>
      </c>
      <c r="BP1487" s="117" t="n">
        <v>-4.74999999999997</v>
      </c>
      <c r="BR1487" s="131" t="n">
        <v>7.41499999999986</v>
      </c>
      <c r="BS1487" s="132" t="n">
        <v>2.07999999994563</v>
      </c>
    </row>
    <row r="1488" customFormat="false" ht="15" hidden="false" customHeight="false" outlineLevel="0" collapsed="false">
      <c r="E1488" s="117" t="n">
        <v>172.675</v>
      </c>
      <c r="F1488" s="117" t="n">
        <v>19.75</v>
      </c>
      <c r="I1488" s="0"/>
      <c r="J1488" s="118" t="n">
        <v>7.41999999999986</v>
      </c>
      <c r="K1488" s="119" t="n">
        <v>6.51999999994573</v>
      </c>
      <c r="BO1488" s="130" t="n">
        <v>2.585</v>
      </c>
      <c r="BP1488" s="117" t="n">
        <v>1.83333333333332</v>
      </c>
      <c r="BR1488" s="131" t="n">
        <v>7.41999999999986</v>
      </c>
      <c r="BS1488" s="132" t="n">
        <v>6.51999999994573</v>
      </c>
    </row>
    <row r="1489" customFormat="false" ht="15" hidden="false" customHeight="false" outlineLevel="0" collapsed="false">
      <c r="E1489" s="117" t="n">
        <v>172.7225</v>
      </c>
      <c r="F1489" s="117" t="n">
        <v>19.74</v>
      </c>
      <c r="I1489" s="0"/>
      <c r="J1489" s="118" t="n">
        <v>7.42499999999986</v>
      </c>
      <c r="K1489" s="119" t="n">
        <v>10.339999999755</v>
      </c>
      <c r="BO1489" s="130" t="n">
        <v>2.5875</v>
      </c>
      <c r="BP1489" s="117" t="n">
        <v>-5.58333333333335</v>
      </c>
      <c r="BR1489" s="131" t="n">
        <v>7.42499999999986</v>
      </c>
      <c r="BS1489" s="132" t="n">
        <v>10.339999999755</v>
      </c>
    </row>
    <row r="1490" customFormat="false" ht="15" hidden="false" customHeight="false" outlineLevel="0" collapsed="false">
      <c r="E1490" s="117" t="n">
        <v>172.77</v>
      </c>
      <c r="F1490" s="117" t="n">
        <v>20.685</v>
      </c>
      <c r="I1490" s="0"/>
      <c r="J1490" s="118" t="n">
        <v>7.42999999999986</v>
      </c>
      <c r="K1490" s="119" t="n">
        <v>14.2800000000545</v>
      </c>
      <c r="BO1490" s="130" t="n">
        <v>2.59</v>
      </c>
      <c r="BP1490" s="117" t="n">
        <v>-16.3333333333333</v>
      </c>
      <c r="BR1490" s="131" t="n">
        <v>7.42999999999986</v>
      </c>
      <c r="BS1490" s="132" t="n">
        <v>14.2800000000545</v>
      </c>
    </row>
    <row r="1491" customFormat="false" ht="15" hidden="false" customHeight="false" outlineLevel="0" collapsed="false">
      <c r="E1491" s="117" t="n">
        <v>172.8175</v>
      </c>
      <c r="F1491" s="117" t="n">
        <v>21.63</v>
      </c>
      <c r="I1491" s="0"/>
      <c r="J1491" s="118" t="n">
        <v>7.43499999999986</v>
      </c>
      <c r="K1491" s="119" t="n">
        <v>16.8999999998639</v>
      </c>
      <c r="BO1491" s="130" t="n">
        <v>2.5925</v>
      </c>
      <c r="BP1491" s="117" t="n">
        <v>-17.75</v>
      </c>
      <c r="BR1491" s="131" t="n">
        <v>7.43499999999986</v>
      </c>
      <c r="BS1491" s="132" t="n">
        <v>16.8999999998639</v>
      </c>
    </row>
    <row r="1492" customFormat="false" ht="15" hidden="false" customHeight="false" outlineLevel="0" collapsed="false">
      <c r="E1492" s="117" t="n">
        <v>172.865</v>
      </c>
      <c r="F1492" s="117" t="n">
        <v>21.62</v>
      </c>
      <c r="I1492" s="0"/>
      <c r="J1492" s="118" t="n">
        <v>7.43999999999986</v>
      </c>
      <c r="K1492" s="119" t="n">
        <v>8.80000000027355</v>
      </c>
      <c r="BO1492" s="130" t="n">
        <v>2.595</v>
      </c>
      <c r="BP1492" s="117" t="n">
        <v>-19.1666666666667</v>
      </c>
      <c r="BR1492" s="131" t="n">
        <v>7.43999999999986</v>
      </c>
      <c r="BS1492" s="132" t="n">
        <v>8.80000000027355</v>
      </c>
    </row>
    <row r="1493" customFormat="false" ht="15" hidden="false" customHeight="false" outlineLevel="0" collapsed="false">
      <c r="E1493" s="117" t="n">
        <v>172.9125</v>
      </c>
      <c r="F1493" s="117" t="n">
        <v>23.52</v>
      </c>
      <c r="I1493" s="0"/>
      <c r="J1493" s="118" t="n">
        <v>7.44499999999986</v>
      </c>
      <c r="K1493" s="119" t="n">
        <v>0.760000000081966</v>
      </c>
      <c r="BO1493" s="130" t="n">
        <v>2.5975</v>
      </c>
      <c r="BP1493" s="117" t="n">
        <v>-37.25</v>
      </c>
      <c r="BR1493" s="131" t="n">
        <v>7.44499999999986</v>
      </c>
      <c r="BS1493" s="132" t="n">
        <v>0.760000000081966</v>
      </c>
    </row>
    <row r="1494" customFormat="false" ht="15" hidden="false" customHeight="false" outlineLevel="0" collapsed="false">
      <c r="E1494" s="117" t="n">
        <v>172.96</v>
      </c>
      <c r="F1494" s="117" t="n">
        <v>24.465</v>
      </c>
      <c r="I1494" s="0"/>
      <c r="J1494" s="118" t="n">
        <v>7.44999999999986</v>
      </c>
      <c r="K1494" s="119" t="n">
        <v>-2.7199999998906</v>
      </c>
      <c r="BO1494" s="130" t="n">
        <v>2.6</v>
      </c>
      <c r="BP1494" s="117" t="n">
        <v>-48</v>
      </c>
      <c r="BR1494" s="131" t="n">
        <v>7.44999999999986</v>
      </c>
      <c r="BS1494" s="132" t="n">
        <v>-2.7199999998906</v>
      </c>
    </row>
    <row r="1495" customFormat="false" ht="15" hidden="false" customHeight="false" outlineLevel="0" collapsed="false">
      <c r="E1495" s="117" t="n">
        <v>173.0075</v>
      </c>
      <c r="F1495" s="117" t="n">
        <v>25.41</v>
      </c>
      <c r="I1495" s="0"/>
      <c r="J1495" s="118" t="n">
        <v>7.45499999999986</v>
      </c>
      <c r="K1495" s="119" t="n">
        <v>-2.64000000005485</v>
      </c>
      <c r="BO1495" s="130" t="n">
        <v>2.6025</v>
      </c>
      <c r="BP1495" s="117" t="n">
        <v>-45.4166666666667</v>
      </c>
      <c r="BR1495" s="131" t="n">
        <v>7.45499999999986</v>
      </c>
      <c r="BS1495" s="132" t="n">
        <v>-2.64000000005485</v>
      </c>
    </row>
    <row r="1496" customFormat="false" ht="15" hidden="false" customHeight="false" outlineLevel="0" collapsed="false">
      <c r="E1496" s="117" t="n">
        <v>173.055</v>
      </c>
      <c r="F1496" s="117" t="n">
        <v>29.21</v>
      </c>
      <c r="I1496" s="0"/>
      <c r="J1496" s="118" t="n">
        <v>7.45999999999986</v>
      </c>
      <c r="K1496" s="119" t="n">
        <v>-7.699999999863</v>
      </c>
      <c r="BO1496" s="130" t="n">
        <v>2.605</v>
      </c>
      <c r="BP1496" s="117" t="n">
        <v>-42.1666666666667</v>
      </c>
      <c r="BR1496" s="131" t="n">
        <v>7.45999999999986</v>
      </c>
      <c r="BS1496" s="132" t="n">
        <v>-7.699999999863</v>
      </c>
    </row>
    <row r="1497" customFormat="false" ht="15" hidden="false" customHeight="false" outlineLevel="0" collapsed="false">
      <c r="E1497" s="117" t="n">
        <v>173.1025</v>
      </c>
      <c r="F1497" s="117" t="n">
        <v>30.155</v>
      </c>
      <c r="I1497" s="0"/>
      <c r="J1497" s="118" t="n">
        <v>7.46499999999986</v>
      </c>
      <c r="K1497" s="119" t="n">
        <v>-10.9000000000274</v>
      </c>
      <c r="BO1497" s="130" t="n">
        <v>2.6075</v>
      </c>
      <c r="BP1497" s="117" t="n">
        <v>-44.9166666666667</v>
      </c>
      <c r="BR1497" s="131" t="n">
        <v>7.46499999999986</v>
      </c>
      <c r="BS1497" s="132" t="n">
        <v>-10.9000000000274</v>
      </c>
    </row>
    <row r="1498" customFormat="false" ht="15" hidden="false" customHeight="false" outlineLevel="0" collapsed="false">
      <c r="E1498" s="117" t="n">
        <v>173.15</v>
      </c>
      <c r="F1498" s="117" t="n">
        <v>31.1</v>
      </c>
      <c r="I1498" s="0"/>
      <c r="J1498" s="118" t="n">
        <v>7.46999999999986</v>
      </c>
      <c r="K1498" s="119" t="n">
        <v>-8.4000000001096</v>
      </c>
      <c r="BO1498" s="130" t="n">
        <v>2.61</v>
      </c>
      <c r="BP1498" s="117" t="n">
        <v>-29.6666666666667</v>
      </c>
      <c r="BR1498" s="131" t="n">
        <v>7.46999999999986</v>
      </c>
      <c r="BS1498" s="132" t="n">
        <v>-8.4000000001096</v>
      </c>
    </row>
    <row r="1499" customFormat="false" ht="15" hidden="false" customHeight="false" outlineLevel="0" collapsed="false">
      <c r="E1499" s="117" t="n">
        <v>173.1975</v>
      </c>
      <c r="F1499" s="117" t="n">
        <v>34.9</v>
      </c>
      <c r="I1499" s="0"/>
      <c r="J1499" s="118" t="n">
        <v>7.47499999999986</v>
      </c>
      <c r="K1499" s="119" t="n">
        <v>-8.59999999994507</v>
      </c>
      <c r="BO1499" s="130" t="n">
        <v>2.6125</v>
      </c>
      <c r="BP1499" s="117" t="n">
        <v>-31.0833333333333</v>
      </c>
      <c r="BR1499" s="131" t="n">
        <v>7.47499999999986</v>
      </c>
      <c r="BS1499" s="132" t="n">
        <v>-8.59999999994507</v>
      </c>
    </row>
    <row r="1500" customFormat="false" ht="15" hidden="false" customHeight="false" outlineLevel="0" collapsed="false">
      <c r="E1500" s="117" t="n">
        <v>173.245</v>
      </c>
      <c r="F1500" s="117" t="n">
        <v>40.6</v>
      </c>
      <c r="I1500" s="0"/>
      <c r="J1500" s="118" t="n">
        <v>7.47999999999986</v>
      </c>
      <c r="K1500" s="119" t="n">
        <v>-5.71999999997257</v>
      </c>
      <c r="BO1500" s="130" t="n">
        <v>2.615</v>
      </c>
      <c r="BP1500" s="117" t="n">
        <v>-17.8333333333333</v>
      </c>
      <c r="BR1500" s="131" t="n">
        <v>7.47999999999986</v>
      </c>
      <c r="BS1500" s="132" t="n">
        <v>-5.71999999997257</v>
      </c>
    </row>
    <row r="1501" customFormat="false" ht="15" hidden="false" customHeight="false" outlineLevel="0" collapsed="false">
      <c r="E1501" s="117" t="n">
        <v>173.2925</v>
      </c>
      <c r="F1501" s="117" t="n">
        <v>40.595</v>
      </c>
      <c r="I1501" s="0"/>
      <c r="J1501" s="118" t="n">
        <v>7.48499999999986</v>
      </c>
      <c r="K1501" s="119" t="n">
        <v>-5.76000000005486</v>
      </c>
      <c r="BO1501" s="130" t="n">
        <v>2.6175</v>
      </c>
      <c r="BP1501" s="117" t="n">
        <v>-18.5833333333333</v>
      </c>
      <c r="BR1501" s="131" t="n">
        <v>7.48499999999986</v>
      </c>
      <c r="BS1501" s="132" t="n">
        <v>-5.76000000005486</v>
      </c>
    </row>
    <row r="1502" customFormat="false" ht="15" hidden="false" customHeight="false" outlineLevel="0" collapsed="false">
      <c r="E1502" s="117" t="n">
        <v>173.34</v>
      </c>
      <c r="F1502" s="117" t="n">
        <v>40.59</v>
      </c>
      <c r="I1502" s="0"/>
      <c r="J1502" s="118" t="n">
        <v>7.48999999999986</v>
      </c>
      <c r="K1502" s="119" t="n">
        <v>-4.28000000002747</v>
      </c>
      <c r="BO1502" s="130" t="n">
        <v>2.62</v>
      </c>
      <c r="BP1502" s="117" t="n">
        <v>-6.66666666666667</v>
      </c>
      <c r="BR1502" s="131" t="n">
        <v>7.48999999999986</v>
      </c>
      <c r="BS1502" s="132" t="n">
        <v>-4.28000000002747</v>
      </c>
    </row>
    <row r="1503" customFormat="false" ht="15" hidden="false" customHeight="false" outlineLevel="0" collapsed="false">
      <c r="E1503" s="117" t="n">
        <v>173.3875</v>
      </c>
      <c r="F1503" s="117" t="n">
        <v>44.38</v>
      </c>
      <c r="I1503" s="0"/>
      <c r="J1503" s="118" t="n">
        <v>7.49499999999986</v>
      </c>
      <c r="K1503" s="119" t="n">
        <v>-9.75999999977987</v>
      </c>
      <c r="BO1503" s="130" t="n">
        <v>2.6225</v>
      </c>
      <c r="BP1503" s="117" t="n">
        <v>-4.75</v>
      </c>
      <c r="BR1503" s="131" t="n">
        <v>7.49499999999986</v>
      </c>
      <c r="BS1503" s="132" t="n">
        <v>-9.75999999977987</v>
      </c>
    </row>
    <row r="1504" customFormat="false" ht="15" hidden="false" customHeight="false" outlineLevel="0" collapsed="false">
      <c r="E1504" s="117" t="n">
        <v>173.435</v>
      </c>
      <c r="F1504" s="117" t="n">
        <v>45.33</v>
      </c>
      <c r="I1504" s="0"/>
      <c r="J1504" s="118" t="n">
        <v>7.49999999999986</v>
      </c>
      <c r="K1504" s="119" t="n">
        <v>-7.82000000019263</v>
      </c>
      <c r="BO1504" s="130" t="n">
        <v>2.625</v>
      </c>
      <c r="BP1504" s="117" t="n">
        <v>-9.50000000000001</v>
      </c>
      <c r="BR1504" s="131" t="n">
        <v>7.49999999999986</v>
      </c>
      <c r="BS1504" s="132" t="n">
        <v>-7.82000000019263</v>
      </c>
    </row>
    <row r="1505" customFormat="false" ht="15" hidden="false" customHeight="false" outlineLevel="0" collapsed="false">
      <c r="E1505" s="117" t="n">
        <v>173.4825</v>
      </c>
      <c r="F1505" s="117" t="n">
        <v>46.28</v>
      </c>
      <c r="I1505" s="0"/>
      <c r="J1505" s="118" t="n">
        <v>7.50499999999986</v>
      </c>
      <c r="K1505" s="119" t="n">
        <v>-1.5000000001379</v>
      </c>
      <c r="BO1505" s="130" t="n">
        <v>2.6275</v>
      </c>
      <c r="BP1505" s="117" t="n">
        <v>-6.25</v>
      </c>
      <c r="BR1505" s="131" t="n">
        <v>7.50499999999986</v>
      </c>
      <c r="BS1505" s="132" t="n">
        <v>-1.5000000001379</v>
      </c>
    </row>
    <row r="1506" customFormat="false" ht="15" hidden="false" customHeight="false" outlineLevel="0" collapsed="false">
      <c r="E1506" s="117" t="n">
        <v>173.53</v>
      </c>
      <c r="F1506" s="117" t="n">
        <v>46.27</v>
      </c>
      <c r="I1506" s="0"/>
      <c r="J1506" s="118" t="n">
        <v>7.50999999999986</v>
      </c>
      <c r="K1506" s="119" t="n">
        <v>2.41999999991716</v>
      </c>
      <c r="BO1506" s="130" t="n">
        <v>2.63</v>
      </c>
      <c r="BP1506" s="117" t="n">
        <v>-4.33333333333333</v>
      </c>
      <c r="BR1506" s="131" t="n">
        <v>7.50999999999986</v>
      </c>
      <c r="BS1506" s="132" t="n">
        <v>2.41999999991716</v>
      </c>
    </row>
    <row r="1507" customFormat="false" ht="15" hidden="false" customHeight="false" outlineLevel="0" collapsed="false">
      <c r="E1507" s="117" t="n">
        <v>173.5775</v>
      </c>
      <c r="F1507" s="117" t="n">
        <v>46.265</v>
      </c>
      <c r="I1507" s="0"/>
      <c r="J1507" s="118" t="n">
        <v>7.51499999999986</v>
      </c>
      <c r="K1507" s="119" t="n">
        <v>4.67999999994486</v>
      </c>
      <c r="BO1507" s="130" t="n">
        <v>2.6325</v>
      </c>
      <c r="BP1507" s="117" t="n">
        <v>-18.4166666666667</v>
      </c>
      <c r="BR1507" s="131" t="n">
        <v>7.51499999999986</v>
      </c>
      <c r="BS1507" s="132" t="n">
        <v>4.67999999994486</v>
      </c>
    </row>
    <row r="1508" customFormat="false" ht="15" hidden="false" customHeight="false" outlineLevel="0" collapsed="false">
      <c r="E1508" s="117" t="n">
        <v>173.625</v>
      </c>
      <c r="F1508" s="117" t="n">
        <v>46.26</v>
      </c>
      <c r="I1508" s="0"/>
      <c r="J1508" s="118" t="n">
        <v>7.51999999999986</v>
      </c>
      <c r="K1508" s="119" t="n">
        <v>7.26153846136818</v>
      </c>
      <c r="BO1508" s="130" t="n">
        <v>2.635</v>
      </c>
      <c r="BP1508" s="117" t="n">
        <v>-19.1666666666667</v>
      </c>
      <c r="BR1508" s="131" t="n">
        <v>7.51999999999986</v>
      </c>
      <c r="BS1508" s="132" t="n">
        <v>7.26153846136818</v>
      </c>
    </row>
    <row r="1509" customFormat="false" ht="15" hidden="false" customHeight="false" outlineLevel="0" collapsed="false">
      <c r="E1509" s="117" t="n">
        <v>173.6725</v>
      </c>
      <c r="F1509" s="117" t="n">
        <v>46.25</v>
      </c>
      <c r="I1509" s="0"/>
      <c r="J1509" s="118" t="n">
        <v>7.52499999999986</v>
      </c>
      <c r="K1509" s="119" t="n">
        <v>11.2</v>
      </c>
      <c r="BO1509" s="130" t="n">
        <v>2.6375</v>
      </c>
      <c r="BP1509" s="117" t="n">
        <v>-21.25</v>
      </c>
      <c r="BR1509" s="131" t="n">
        <v>7.52499999999986</v>
      </c>
      <c r="BS1509" s="132" t="n">
        <v>11.2</v>
      </c>
    </row>
    <row r="1510" customFormat="false" ht="15" hidden="false" customHeight="false" outlineLevel="0" collapsed="false">
      <c r="E1510" s="117" t="n">
        <v>173.72</v>
      </c>
      <c r="F1510" s="117" t="n">
        <v>46.24</v>
      </c>
      <c r="I1510" s="0"/>
      <c r="J1510" s="118" t="n">
        <v>7.52999999999986</v>
      </c>
      <c r="K1510" s="119" t="n">
        <v>12.3199999999447</v>
      </c>
      <c r="BO1510" s="130" t="n">
        <v>2.64</v>
      </c>
      <c r="BP1510" s="117" t="n">
        <v>-33.3333333333333</v>
      </c>
      <c r="BR1510" s="131" t="n">
        <v>7.52999999999986</v>
      </c>
      <c r="BS1510" s="132" t="n">
        <v>12.3199999999447</v>
      </c>
    </row>
    <row r="1511" customFormat="false" ht="15" hidden="false" customHeight="false" outlineLevel="0" collapsed="false">
      <c r="E1511" s="117" t="n">
        <v>173.7675</v>
      </c>
      <c r="F1511" s="117" t="n">
        <v>46.235</v>
      </c>
      <c r="I1511" s="0"/>
      <c r="J1511" s="118" t="n">
        <v>7.53499999999986</v>
      </c>
      <c r="K1511" s="119" t="n">
        <v>8.24000000016575</v>
      </c>
      <c r="BO1511" s="130" t="n">
        <v>2.6425</v>
      </c>
      <c r="BP1511" s="117" t="n">
        <v>-37.4166666666667</v>
      </c>
      <c r="BR1511" s="131" t="n">
        <v>7.53499999999986</v>
      </c>
      <c r="BS1511" s="132" t="n">
        <v>8.24000000016575</v>
      </c>
    </row>
    <row r="1512" customFormat="false" ht="15" hidden="false" customHeight="false" outlineLevel="0" collapsed="false">
      <c r="E1512" s="117" t="n">
        <v>173.815</v>
      </c>
      <c r="F1512" s="117" t="n">
        <v>46.23</v>
      </c>
      <c r="I1512" s="0"/>
      <c r="J1512" s="118" t="n">
        <v>7.53999999999986</v>
      </c>
      <c r="K1512" s="119" t="n">
        <v>5.74358974370362</v>
      </c>
      <c r="BO1512" s="130" t="n">
        <v>2.645</v>
      </c>
      <c r="BP1512" s="117" t="n">
        <v>-45.5</v>
      </c>
      <c r="BR1512" s="131" t="n">
        <v>7.53999999999986</v>
      </c>
      <c r="BS1512" s="132" t="n">
        <v>5.74358974370362</v>
      </c>
    </row>
    <row r="1513" customFormat="false" ht="15" hidden="false" customHeight="false" outlineLevel="0" collapsed="false">
      <c r="E1513" s="117" t="n">
        <v>173.8625</v>
      </c>
      <c r="F1513" s="117" t="n">
        <v>46.22</v>
      </c>
      <c r="I1513" s="0"/>
      <c r="J1513" s="118" t="n">
        <v>7.54499999999986</v>
      </c>
      <c r="K1513" s="119" t="n">
        <v>3.9599999999443</v>
      </c>
      <c r="BO1513" s="130" t="n">
        <v>2.6475</v>
      </c>
      <c r="BP1513" s="117" t="n">
        <v>-35.5833333333333</v>
      </c>
      <c r="BR1513" s="131" t="n">
        <v>7.54499999999986</v>
      </c>
      <c r="BS1513" s="132" t="n">
        <v>3.9599999999443</v>
      </c>
    </row>
    <row r="1514" customFormat="false" ht="15" hidden="false" customHeight="false" outlineLevel="0" collapsed="false">
      <c r="E1514" s="117" t="n">
        <v>173.91</v>
      </c>
      <c r="F1514" s="117" t="n">
        <v>44.31</v>
      </c>
      <c r="I1514" s="0"/>
      <c r="J1514" s="118" t="n">
        <v>7.54999999999986</v>
      </c>
      <c r="K1514" s="119" t="n">
        <v>2.48000000011103</v>
      </c>
      <c r="BO1514" s="130" t="n">
        <v>2.65</v>
      </c>
      <c r="BP1514" s="117" t="n">
        <v>-23.6666666666667</v>
      </c>
      <c r="BR1514" s="131" t="n">
        <v>7.54999999999986</v>
      </c>
      <c r="BS1514" s="132" t="n">
        <v>2.48000000011103</v>
      </c>
    </row>
    <row r="1515" customFormat="false" ht="15" hidden="false" customHeight="false" outlineLevel="0" collapsed="false">
      <c r="E1515" s="117" t="n">
        <v>173.9575</v>
      </c>
      <c r="F1515" s="117" t="n">
        <v>44.3</v>
      </c>
      <c r="I1515" s="0"/>
      <c r="J1515" s="118" t="n">
        <v>7.55499999999986</v>
      </c>
      <c r="K1515" s="119" t="n">
        <v>-1.6258064514696</v>
      </c>
      <c r="BO1515" s="130" t="n">
        <v>2.6525</v>
      </c>
      <c r="BP1515" s="117" t="n">
        <v>-17.0833333333333</v>
      </c>
      <c r="BR1515" s="131" t="n">
        <v>7.55499999999986</v>
      </c>
      <c r="BS1515" s="132" t="n">
        <v>-1.6258064514696</v>
      </c>
    </row>
    <row r="1516" customFormat="false" ht="15" hidden="false" customHeight="false" outlineLevel="0" collapsed="false">
      <c r="E1516" s="117" t="n">
        <v>174.005</v>
      </c>
      <c r="F1516" s="117" t="n">
        <v>44.295</v>
      </c>
      <c r="I1516" s="0"/>
      <c r="J1516" s="118" t="n">
        <v>7.55999999999986</v>
      </c>
      <c r="K1516" s="119" t="n">
        <v>4.63999999955576</v>
      </c>
      <c r="BO1516" s="130" t="n">
        <v>2.655</v>
      </c>
      <c r="BP1516" s="117" t="n">
        <v>-13.1666666666667</v>
      </c>
      <c r="BR1516" s="131" t="n">
        <v>7.55999999999986</v>
      </c>
      <c r="BS1516" s="132" t="n">
        <v>4.63999999955576</v>
      </c>
    </row>
    <row r="1517" customFormat="false" ht="15" hidden="false" customHeight="false" outlineLevel="0" collapsed="false">
      <c r="E1517" s="117" t="n">
        <v>174.0525</v>
      </c>
      <c r="F1517" s="117" t="n">
        <v>44.29</v>
      </c>
      <c r="I1517" s="0"/>
      <c r="J1517" s="118" t="n">
        <v>7.56499999999986</v>
      </c>
      <c r="K1517" s="119" t="n">
        <v>0.799999999999983</v>
      </c>
      <c r="BO1517" s="130" t="n">
        <v>2.6575</v>
      </c>
      <c r="BP1517" s="117" t="n">
        <v>0.749999999999999</v>
      </c>
      <c r="BR1517" s="131" t="n">
        <v>7.56499999999986</v>
      </c>
      <c r="BS1517" s="132" t="n">
        <v>0.799999999999983</v>
      </c>
    </row>
    <row r="1518" customFormat="false" ht="15" hidden="false" customHeight="false" outlineLevel="0" collapsed="false">
      <c r="E1518" s="117" t="n">
        <v>174.1</v>
      </c>
      <c r="F1518" s="117" t="n">
        <v>44.28</v>
      </c>
      <c r="I1518" s="0"/>
      <c r="J1518" s="118" t="n">
        <v>7.56999999999986</v>
      </c>
      <c r="K1518" s="119" t="n">
        <v>3.48387096792187</v>
      </c>
      <c r="BO1518" s="130" t="n">
        <v>2.66</v>
      </c>
      <c r="BP1518" s="117" t="n">
        <v>-5.33333333333334</v>
      </c>
      <c r="BR1518" s="131" t="n">
        <v>7.56999999999986</v>
      </c>
      <c r="BS1518" s="132" t="n">
        <v>3.48387096792187</v>
      </c>
    </row>
    <row r="1519" customFormat="false" ht="15" hidden="false" customHeight="false" outlineLevel="0" collapsed="false">
      <c r="E1519" s="117" t="n">
        <v>174.222857142857</v>
      </c>
      <c r="F1519" s="117" t="n">
        <v>45.225</v>
      </c>
      <c r="I1519" s="0"/>
      <c r="J1519" s="118" t="n">
        <v>7.57499999999986</v>
      </c>
      <c r="K1519" s="119" t="n">
        <v>0.799999999951559</v>
      </c>
      <c r="BO1519" s="130" t="n">
        <v>2.6625</v>
      </c>
      <c r="BP1519" s="117" t="n">
        <v>6.58333333333336</v>
      </c>
      <c r="BR1519" s="131" t="n">
        <v>7.57499999999986</v>
      </c>
      <c r="BS1519" s="132" t="n">
        <v>0.799999999951559</v>
      </c>
    </row>
    <row r="1520" customFormat="false" ht="15" hidden="false" customHeight="false" outlineLevel="0" collapsed="false">
      <c r="E1520" s="117" t="n">
        <v>174.345714285714</v>
      </c>
      <c r="F1520" s="117" t="n">
        <v>46.17</v>
      </c>
      <c r="I1520" s="0"/>
      <c r="J1520" s="118" t="n">
        <v>7.57999999999986</v>
      </c>
      <c r="K1520" s="119" t="n">
        <v>2.53913043473435</v>
      </c>
      <c r="BO1520" s="130" t="n">
        <v>2.665</v>
      </c>
      <c r="BP1520" s="117" t="n">
        <v>-6.83333333333334</v>
      </c>
      <c r="BR1520" s="131" t="n">
        <v>7.57999999999986</v>
      </c>
      <c r="BS1520" s="132" t="n">
        <v>2.53913043473435</v>
      </c>
    </row>
    <row r="1521" customFormat="false" ht="15" hidden="false" customHeight="false" outlineLevel="0" collapsed="false">
      <c r="E1521" s="117" t="n">
        <v>174.468571428571</v>
      </c>
      <c r="F1521" s="117" t="n">
        <v>46.16</v>
      </c>
      <c r="I1521" s="0"/>
      <c r="J1521" s="118" t="n">
        <v>7.58499999999986</v>
      </c>
      <c r="K1521" s="119" t="n">
        <v>-7.1999999995322</v>
      </c>
      <c r="BO1521" s="130" t="n">
        <v>2.6675</v>
      </c>
      <c r="BP1521" s="117" t="n">
        <v>-6.25000000000003</v>
      </c>
      <c r="BR1521" s="131" t="n">
        <v>7.58499999999986</v>
      </c>
      <c r="BS1521" s="132" t="n">
        <v>-7.1999999995322</v>
      </c>
    </row>
    <row r="1522" customFormat="false" ht="15" hidden="false" customHeight="false" outlineLevel="0" collapsed="false">
      <c r="E1522" s="117" t="n">
        <v>174.591428571429</v>
      </c>
      <c r="F1522" s="117" t="n">
        <v>47.11</v>
      </c>
      <c r="I1522" s="0"/>
      <c r="J1522" s="118" t="n">
        <v>7.58999999999986</v>
      </c>
      <c r="K1522" s="119" t="n">
        <v>-0.639999999776286</v>
      </c>
      <c r="BO1522" s="130" t="n">
        <v>2.67</v>
      </c>
      <c r="BP1522" s="117" t="n">
        <v>-3</v>
      </c>
      <c r="BR1522" s="131" t="n">
        <v>7.58999999999986</v>
      </c>
      <c r="BS1522" s="132" t="n">
        <v>-0.639999999776286</v>
      </c>
    </row>
    <row r="1523" customFormat="false" ht="15" hidden="false" customHeight="false" outlineLevel="0" collapsed="false">
      <c r="E1523" s="117" t="n">
        <v>174.714285714286</v>
      </c>
      <c r="F1523" s="117" t="n">
        <v>48.06</v>
      </c>
      <c r="I1523" s="0"/>
      <c r="J1523" s="118" t="n">
        <v>7.59499999999986</v>
      </c>
      <c r="K1523" s="119" t="n">
        <v>-2.96774193566417</v>
      </c>
      <c r="BO1523" s="130" t="n">
        <v>2.6725</v>
      </c>
      <c r="BP1523" s="117" t="n">
        <v>-3.75000000000002</v>
      </c>
      <c r="BR1523" s="131" t="n">
        <v>7.59499999999986</v>
      </c>
      <c r="BS1523" s="132" t="n">
        <v>-2.96774193566417</v>
      </c>
    </row>
    <row r="1524" customFormat="false" ht="15" hidden="false" customHeight="false" outlineLevel="0" collapsed="false">
      <c r="E1524" s="117" t="n">
        <v>174.837142857143</v>
      </c>
      <c r="F1524" s="117" t="n">
        <v>51.85</v>
      </c>
      <c r="I1524" s="0"/>
      <c r="J1524" s="118" t="n">
        <v>7.59999999999986</v>
      </c>
      <c r="K1524" s="119" t="n">
        <v>-8.36129032214856</v>
      </c>
      <c r="BO1524" s="130" t="n">
        <v>2.675</v>
      </c>
      <c r="BP1524" s="117" t="n">
        <v>-5.16666666666668</v>
      </c>
      <c r="BR1524" s="131" t="n">
        <v>7.59999999999986</v>
      </c>
      <c r="BS1524" s="132" t="n">
        <v>-8.36129032214856</v>
      </c>
    </row>
    <row r="1525" customFormat="false" ht="15" hidden="false" customHeight="false" outlineLevel="0" collapsed="false">
      <c r="E1525" s="117" t="n">
        <v>174.96</v>
      </c>
      <c r="F1525" s="117" t="n">
        <v>55.65</v>
      </c>
      <c r="I1525" s="0"/>
      <c r="J1525" s="118" t="n">
        <v>7.60499999999986</v>
      </c>
      <c r="K1525" s="119" t="n">
        <v>-1.60000000007461</v>
      </c>
      <c r="BO1525" s="130" t="n">
        <v>2.6775</v>
      </c>
      <c r="BP1525" s="117" t="n">
        <v>-14.5833333333333</v>
      </c>
      <c r="BR1525" s="131" t="n">
        <v>7.60499999999986</v>
      </c>
      <c r="BS1525" s="132" t="n">
        <v>-1.60000000007461</v>
      </c>
    </row>
    <row r="1526" customFormat="false" ht="15" hidden="false" customHeight="false" outlineLevel="0" collapsed="false">
      <c r="E1526" s="117" t="n">
        <v>175.082857142857</v>
      </c>
      <c r="F1526" s="117" t="n">
        <v>56.595</v>
      </c>
      <c r="I1526" s="0"/>
      <c r="J1526" s="118" t="n">
        <v>7.60999999999986</v>
      </c>
      <c r="K1526" s="119" t="n">
        <v>2.14193548340006</v>
      </c>
      <c r="BO1526" s="130" t="n">
        <v>2.68</v>
      </c>
      <c r="BP1526" s="117" t="n">
        <v>-15.3333333333333</v>
      </c>
      <c r="BR1526" s="131" t="n">
        <v>7.60999999999986</v>
      </c>
      <c r="BS1526" s="132" t="n">
        <v>2.14193548340006</v>
      </c>
    </row>
    <row r="1527" customFormat="false" ht="15" hidden="false" customHeight="false" outlineLevel="0" collapsed="false">
      <c r="E1527" s="117" t="n">
        <v>175.205714285714</v>
      </c>
      <c r="F1527" s="117" t="n">
        <v>57.54</v>
      </c>
      <c r="I1527" s="0"/>
      <c r="J1527" s="118" t="n">
        <v>7.61499999999986</v>
      </c>
      <c r="K1527" s="119" t="n">
        <v>11.7935483870606</v>
      </c>
      <c r="BO1527" s="130" t="n">
        <v>2.6825</v>
      </c>
      <c r="BP1527" s="117" t="n">
        <v>-26.75</v>
      </c>
      <c r="BR1527" s="131" t="n">
        <v>7.61499999999986</v>
      </c>
      <c r="BS1527" s="132" t="n">
        <v>11.7935483870606</v>
      </c>
    </row>
    <row r="1528" customFormat="false" ht="15" hidden="false" customHeight="false" outlineLevel="0" collapsed="false">
      <c r="E1528" s="117" t="n">
        <v>175.328571428571</v>
      </c>
      <c r="F1528" s="117" t="n">
        <v>61.34</v>
      </c>
      <c r="I1528" s="0"/>
      <c r="J1528" s="118" t="n">
        <v>7.61999999999986</v>
      </c>
      <c r="K1528" s="119" t="n">
        <v>7.70666666670397</v>
      </c>
      <c r="BO1528" s="130" t="n">
        <v>2.685</v>
      </c>
      <c r="BP1528" s="117" t="n">
        <v>-36.1666666666667</v>
      </c>
      <c r="BR1528" s="131" t="n">
        <v>7.61999999999986</v>
      </c>
      <c r="BS1528" s="132" t="n">
        <v>7.70666666670397</v>
      </c>
    </row>
    <row r="1529" customFormat="false" ht="15" hidden="false" customHeight="false" outlineLevel="0" collapsed="false">
      <c r="E1529" s="117" t="n">
        <v>175.451428571429</v>
      </c>
      <c r="F1529" s="117" t="n">
        <v>61.335</v>
      </c>
      <c r="I1529" s="0"/>
      <c r="J1529" s="118" t="n">
        <v>7.62499999999986</v>
      </c>
      <c r="K1529" s="119" t="n">
        <v>-4.79999999945679</v>
      </c>
      <c r="BO1529" s="130" t="n">
        <v>2.6875</v>
      </c>
      <c r="BP1529" s="117" t="n">
        <v>-40.9166666666667</v>
      </c>
      <c r="BR1529" s="131" t="n">
        <v>7.62499999999986</v>
      </c>
      <c r="BS1529" s="132" t="n">
        <v>-4.79999999945679</v>
      </c>
    </row>
    <row r="1530" customFormat="false" ht="15" hidden="false" customHeight="false" outlineLevel="0" collapsed="false">
      <c r="E1530" s="117" t="n">
        <v>175.574285714286</v>
      </c>
      <c r="F1530" s="117" t="n">
        <v>61.33</v>
      </c>
      <c r="I1530" s="0"/>
      <c r="J1530" s="118" t="n">
        <v>7.62999999999986</v>
      </c>
      <c r="K1530" s="119" t="n">
        <v>-6.27096774182665</v>
      </c>
      <c r="BO1530" s="130" t="n">
        <v>2.69</v>
      </c>
      <c r="BP1530" s="117" t="n">
        <v>-31.6666666666667</v>
      </c>
      <c r="BR1530" s="131" t="n">
        <v>7.62999999999986</v>
      </c>
      <c r="BS1530" s="132" t="n">
        <v>-6.27096774182665</v>
      </c>
    </row>
    <row r="1531" customFormat="false" ht="15" hidden="false" customHeight="false" outlineLevel="0" collapsed="false">
      <c r="E1531" s="117" t="n">
        <v>175.697142857143</v>
      </c>
      <c r="F1531" s="117" t="n">
        <v>63.22</v>
      </c>
      <c r="I1531" s="0"/>
      <c r="J1531" s="118" t="n">
        <v>7.63499999999986</v>
      </c>
      <c r="K1531" s="119" t="n">
        <v>-14.6400000001127</v>
      </c>
      <c r="BO1531" s="130" t="n">
        <v>2.6925</v>
      </c>
      <c r="BP1531" s="117" t="n">
        <v>-26.4166666666667</v>
      </c>
      <c r="BR1531" s="131" t="n">
        <v>7.63499999999986</v>
      </c>
      <c r="BS1531" s="132" t="n">
        <v>-14.6400000001127</v>
      </c>
    </row>
    <row r="1532" customFormat="false" ht="15" hidden="false" customHeight="false" outlineLevel="0" collapsed="false">
      <c r="E1532" s="117" t="n">
        <v>175.82</v>
      </c>
      <c r="F1532" s="117" t="n">
        <v>63.21</v>
      </c>
      <c r="I1532" s="0"/>
      <c r="J1532" s="118" t="n">
        <v>7.63999999999986</v>
      </c>
      <c r="K1532" s="119" t="n">
        <v>-12.1032258064878</v>
      </c>
      <c r="BO1532" s="130" t="n">
        <v>2.695</v>
      </c>
      <c r="BP1532" s="117" t="n">
        <v>-31.8333333333333</v>
      </c>
      <c r="BR1532" s="131" t="n">
        <v>7.63999999999986</v>
      </c>
      <c r="BS1532" s="132" t="n">
        <v>-12.1032258064878</v>
      </c>
    </row>
    <row r="1533" customFormat="false" ht="15" hidden="false" customHeight="false" outlineLevel="0" collapsed="false">
      <c r="E1533" s="117" t="n">
        <v>175.942857142857</v>
      </c>
      <c r="F1533" s="117" t="n">
        <v>61.3</v>
      </c>
      <c r="I1533" s="0"/>
      <c r="J1533" s="118" t="n">
        <v>7.64499999999986</v>
      </c>
      <c r="K1533" s="119" t="n">
        <v>-15.3032258067429</v>
      </c>
      <c r="BO1533" s="130" t="n">
        <v>2.6975</v>
      </c>
      <c r="BP1533" s="117" t="n">
        <v>-29.25</v>
      </c>
      <c r="BR1533" s="131" t="n">
        <v>7.64499999999986</v>
      </c>
      <c r="BS1533" s="132" t="n">
        <v>-15.3032258067429</v>
      </c>
    </row>
    <row r="1534" customFormat="false" ht="15" hidden="false" customHeight="false" outlineLevel="0" collapsed="false">
      <c r="E1534" s="117" t="n">
        <v>176.065714285714</v>
      </c>
      <c r="F1534" s="117" t="n">
        <v>61.295</v>
      </c>
      <c r="I1534" s="0"/>
      <c r="J1534" s="118" t="n">
        <v>7.64999999999986</v>
      </c>
      <c r="K1534" s="119" t="n">
        <v>-7.99999999962413</v>
      </c>
      <c r="BO1534" s="130" t="n">
        <v>2.7</v>
      </c>
      <c r="BP1534" s="117" t="n">
        <v>-32</v>
      </c>
      <c r="BR1534" s="131" t="n">
        <v>7.64999999999986</v>
      </c>
      <c r="BS1534" s="132" t="n">
        <v>-7.99999999962413</v>
      </c>
    </row>
    <row r="1535" customFormat="false" ht="15" hidden="false" customHeight="false" outlineLevel="0" collapsed="false">
      <c r="E1535" s="117" t="n">
        <v>176.188571428571</v>
      </c>
      <c r="F1535" s="117" t="n">
        <v>61.29</v>
      </c>
      <c r="I1535" s="0"/>
      <c r="J1535" s="118" t="n">
        <v>7.65499999999986</v>
      </c>
      <c r="K1535" s="119" t="n">
        <v>-3.32903225879193</v>
      </c>
      <c r="BO1535" s="130" t="n">
        <v>2.7025</v>
      </c>
      <c r="BP1535" s="117" t="n">
        <v>-23.4166666666667</v>
      </c>
      <c r="BR1535" s="131" t="n">
        <v>7.65499999999986</v>
      </c>
      <c r="BS1535" s="132" t="n">
        <v>-3.32903225879193</v>
      </c>
    </row>
    <row r="1536" customFormat="false" ht="15" hidden="false" customHeight="false" outlineLevel="0" collapsed="false">
      <c r="E1536" s="117" t="n">
        <v>176.311428571429</v>
      </c>
      <c r="F1536" s="117" t="n">
        <v>61.28</v>
      </c>
      <c r="I1536" s="0"/>
      <c r="J1536" s="118" t="n">
        <v>7.65999999999986</v>
      </c>
      <c r="K1536" s="119" t="n">
        <v>5.1354838708221</v>
      </c>
      <c r="BO1536" s="130" t="n">
        <v>2.705</v>
      </c>
      <c r="BP1536" s="117" t="n">
        <v>-44.1666666666667</v>
      </c>
      <c r="BR1536" s="131" t="n">
        <v>7.65999999999986</v>
      </c>
      <c r="BS1536" s="132" t="n">
        <v>5.1354838708221</v>
      </c>
    </row>
    <row r="1537" customFormat="false" ht="15" hidden="false" customHeight="false" outlineLevel="0" collapsed="false">
      <c r="E1537" s="117" t="n">
        <v>176.434285714286</v>
      </c>
      <c r="F1537" s="117" t="n">
        <v>59.38</v>
      </c>
      <c r="I1537" s="0"/>
      <c r="J1537" s="118" t="n">
        <v>7.66499999999986</v>
      </c>
      <c r="K1537" s="119" t="n">
        <v>9.52258064505148</v>
      </c>
      <c r="BO1537" s="130" t="n">
        <v>2.7075</v>
      </c>
      <c r="BP1537" s="117" t="n">
        <v>-42.25</v>
      </c>
      <c r="BR1537" s="131" t="n">
        <v>7.66499999999986</v>
      </c>
      <c r="BS1537" s="132" t="n">
        <v>9.52258064505148</v>
      </c>
    </row>
    <row r="1538" customFormat="false" ht="15" hidden="false" customHeight="false" outlineLevel="0" collapsed="false">
      <c r="E1538" s="117" t="n">
        <v>176.557142857143</v>
      </c>
      <c r="F1538" s="117" t="n">
        <v>63.17</v>
      </c>
      <c r="I1538" s="0"/>
      <c r="J1538" s="118" t="n">
        <v>7.66999999999986</v>
      </c>
      <c r="K1538" s="119" t="n">
        <v>7.14838709695673</v>
      </c>
      <c r="BO1538" s="130" t="n">
        <v>2.71</v>
      </c>
      <c r="BP1538" s="117" t="n">
        <v>-38.3333333333333</v>
      </c>
      <c r="BR1538" s="131" t="n">
        <v>7.66999999999986</v>
      </c>
      <c r="BS1538" s="132" t="n">
        <v>7.14838709695673</v>
      </c>
    </row>
    <row r="1539" customFormat="false" ht="15" hidden="false" customHeight="false" outlineLevel="0" collapsed="false">
      <c r="E1539" s="117" t="n">
        <v>176.68</v>
      </c>
      <c r="F1539" s="117" t="n">
        <v>63.165</v>
      </c>
      <c r="I1539" s="0"/>
      <c r="J1539" s="118" t="n">
        <v>7.67499999999986</v>
      </c>
      <c r="K1539" s="119" t="n">
        <v>-0.61935483848977</v>
      </c>
      <c r="BO1539" s="130" t="n">
        <v>2.7125</v>
      </c>
      <c r="BP1539" s="117" t="n">
        <v>-42.4166666666667</v>
      </c>
      <c r="BR1539" s="131" t="n">
        <v>7.67499999999986</v>
      </c>
      <c r="BS1539" s="132" t="n">
        <v>-0.61935483848977</v>
      </c>
    </row>
    <row r="1540" customFormat="false" ht="15" hidden="false" customHeight="false" outlineLevel="0" collapsed="false">
      <c r="E1540" s="117" t="n">
        <v>176.802857142857</v>
      </c>
      <c r="F1540" s="117" t="n">
        <v>63.16</v>
      </c>
      <c r="I1540" s="0"/>
      <c r="J1540" s="118" t="n">
        <v>7.67999999999986</v>
      </c>
      <c r="K1540" s="119" t="n">
        <v>0.541935483541565</v>
      </c>
      <c r="BO1540" s="130" t="n">
        <v>2.715</v>
      </c>
      <c r="BP1540" s="117" t="n">
        <v>-49.8333333333333</v>
      </c>
      <c r="BR1540" s="131" t="n">
        <v>7.67999999999986</v>
      </c>
      <c r="BS1540" s="132" t="n">
        <v>0.541935483541565</v>
      </c>
    </row>
    <row r="1541" customFormat="false" ht="15" hidden="false" customHeight="false" outlineLevel="0" collapsed="false">
      <c r="E1541" s="117" t="n">
        <v>176.925714285714</v>
      </c>
      <c r="F1541" s="117" t="n">
        <v>66.96</v>
      </c>
      <c r="I1541" s="0"/>
      <c r="J1541" s="118" t="n">
        <v>7.68499999999986</v>
      </c>
      <c r="K1541" s="119" t="n">
        <v>-7.25333333363448</v>
      </c>
      <c r="BO1541" s="130" t="n">
        <v>2.7175</v>
      </c>
      <c r="BP1541" s="117" t="n">
        <v>-45.25</v>
      </c>
      <c r="BR1541" s="131" t="n">
        <v>7.68499999999986</v>
      </c>
      <c r="BS1541" s="132" t="n">
        <v>-7.25333333363448</v>
      </c>
    </row>
    <row r="1542" customFormat="false" ht="15" hidden="false" customHeight="false" outlineLevel="0" collapsed="false">
      <c r="E1542" s="117" t="n">
        <v>177.048571428571</v>
      </c>
      <c r="F1542" s="117" t="n">
        <v>66.95</v>
      </c>
      <c r="I1542" s="0"/>
      <c r="J1542" s="118" t="n">
        <v>7.68999999999986</v>
      </c>
      <c r="K1542" s="119" t="n">
        <v>-5.59999999989</v>
      </c>
      <c r="BO1542" s="130" t="n">
        <v>2.72</v>
      </c>
      <c r="BP1542" s="117" t="n">
        <v>-45.3333333333333</v>
      </c>
      <c r="BR1542" s="131" t="n">
        <v>7.68999999999986</v>
      </c>
      <c r="BS1542" s="132" t="n">
        <v>-5.59999999989</v>
      </c>
    </row>
    <row r="1543" customFormat="false" ht="15" hidden="false" customHeight="false" outlineLevel="0" collapsed="false">
      <c r="E1543" s="117" t="n">
        <v>177.171428571429</v>
      </c>
      <c r="F1543" s="117" t="n">
        <v>67.895</v>
      </c>
      <c r="I1543" s="0"/>
      <c r="J1543" s="118" t="n">
        <v>7.69499999999986</v>
      </c>
      <c r="K1543" s="119" t="n">
        <v>-12.8516129030426</v>
      </c>
      <c r="BO1543" s="130" t="n">
        <v>2.7225</v>
      </c>
      <c r="BP1543" s="117" t="n">
        <v>-43.4166666666667</v>
      </c>
      <c r="BR1543" s="131" t="n">
        <v>7.69499999999986</v>
      </c>
      <c r="BS1543" s="132" t="n">
        <v>-12.8516129030426</v>
      </c>
    </row>
    <row r="1544" customFormat="false" ht="15" hidden="false" customHeight="false" outlineLevel="0" collapsed="false">
      <c r="E1544" s="117" t="n">
        <v>177.294285714286</v>
      </c>
      <c r="F1544" s="117" t="n">
        <v>68.84</v>
      </c>
      <c r="I1544" s="0"/>
      <c r="J1544" s="118" t="n">
        <v>7.69999999999986</v>
      </c>
      <c r="K1544" s="119" t="n">
        <v>-2.26666666685599</v>
      </c>
      <c r="BO1544" s="130" t="n">
        <v>2.725</v>
      </c>
      <c r="BP1544" s="117" t="n">
        <v>-36.1666666666667</v>
      </c>
      <c r="BR1544" s="131" t="n">
        <v>7.69999999999986</v>
      </c>
      <c r="BS1544" s="132" t="n">
        <v>-2.26666666685599</v>
      </c>
    </row>
    <row r="1545" customFormat="false" ht="15" hidden="false" customHeight="false" outlineLevel="0" collapsed="false">
      <c r="E1545" s="117" t="n">
        <v>177.417142857143</v>
      </c>
      <c r="F1545" s="117" t="n">
        <v>68.83</v>
      </c>
      <c r="I1545" s="0"/>
      <c r="J1545" s="118" t="n">
        <v>7.70499999999986</v>
      </c>
      <c r="K1545" s="119" t="n">
        <v>-0.593548387023475</v>
      </c>
      <c r="BO1545" s="130" t="n">
        <v>2.7275</v>
      </c>
      <c r="BP1545" s="117" t="n">
        <v>-32.9166666666667</v>
      </c>
      <c r="BR1545" s="131" t="n">
        <v>7.70499999999986</v>
      </c>
      <c r="BS1545" s="132" t="n">
        <v>-0.593548387023475</v>
      </c>
    </row>
    <row r="1546" customFormat="false" ht="15" hidden="false" customHeight="false" outlineLevel="0" collapsed="false">
      <c r="E1546" s="117" t="n">
        <v>177.54</v>
      </c>
      <c r="F1546" s="117" t="n">
        <v>68.3475</v>
      </c>
      <c r="I1546" s="0"/>
      <c r="J1546" s="118" t="n">
        <v>7.70999999999986</v>
      </c>
      <c r="K1546" s="119" t="n">
        <v>0.799999999999983</v>
      </c>
      <c r="BO1546" s="130" t="n">
        <v>2.73</v>
      </c>
      <c r="BP1546" s="117" t="n">
        <v>-23.6666666666667</v>
      </c>
      <c r="BR1546" s="131" t="n">
        <v>7.70999999999986</v>
      </c>
      <c r="BS1546" s="132" t="n">
        <v>0.799999999999983</v>
      </c>
    </row>
    <row r="1547" customFormat="false" ht="15" hidden="false" customHeight="false" outlineLevel="0" collapsed="false">
      <c r="E1547" s="117" t="n">
        <v>177.662857142857</v>
      </c>
      <c r="F1547" s="117" t="n">
        <v>67.865</v>
      </c>
      <c r="I1547" s="0"/>
      <c r="J1547" s="118" t="n">
        <v>7.71499999999986</v>
      </c>
      <c r="K1547" s="119" t="n">
        <v>10.4799999999621</v>
      </c>
      <c r="BO1547" s="130" t="n">
        <v>2.7325</v>
      </c>
      <c r="BP1547" s="117" t="n">
        <v>-18.4166666666667</v>
      </c>
      <c r="BR1547" s="131" t="n">
        <v>7.71499999999986</v>
      </c>
      <c r="BS1547" s="132" t="n">
        <v>10.4799999999621</v>
      </c>
    </row>
    <row r="1548" customFormat="false" ht="15" hidden="false" customHeight="false" outlineLevel="0" collapsed="false">
      <c r="E1548" s="117" t="n">
        <v>177.785714285714</v>
      </c>
      <c r="F1548" s="117" t="n">
        <v>67.3825</v>
      </c>
      <c r="I1548" s="0"/>
      <c r="J1548" s="118" t="n">
        <v>7.71999999999986</v>
      </c>
      <c r="K1548" s="119" t="n">
        <v>6.45161290352043</v>
      </c>
      <c r="BO1548" s="130" t="n">
        <v>2.735</v>
      </c>
      <c r="BP1548" s="117" t="n">
        <v>-10.5</v>
      </c>
      <c r="BR1548" s="131" t="n">
        <v>7.71999999999986</v>
      </c>
      <c r="BS1548" s="132" t="n">
        <v>6.45161290352043</v>
      </c>
    </row>
    <row r="1549" customFormat="false" ht="15" hidden="false" customHeight="false" outlineLevel="0" collapsed="false">
      <c r="E1549" s="117" t="n">
        <v>177.908571428571</v>
      </c>
      <c r="F1549" s="117" t="n">
        <v>66.9</v>
      </c>
      <c r="I1549" s="0"/>
      <c r="J1549" s="118" t="n">
        <v>7.72499999999986</v>
      </c>
      <c r="K1549" s="119" t="n">
        <v>3.99999999999999</v>
      </c>
      <c r="BO1549" s="130" t="n">
        <v>2.7375</v>
      </c>
      <c r="BP1549" s="117" t="n">
        <v>-0.583333333333336</v>
      </c>
      <c r="BR1549" s="131" t="n">
        <v>7.72499999999986</v>
      </c>
      <c r="BS1549" s="132" t="n">
        <v>3.99999999999999</v>
      </c>
    </row>
    <row r="1550" customFormat="false" ht="15" hidden="false" customHeight="false" outlineLevel="0" collapsed="false">
      <c r="E1550" s="117" t="n">
        <v>178.031428571429</v>
      </c>
      <c r="F1550" s="117" t="n">
        <v>63.09</v>
      </c>
      <c r="I1550" s="0"/>
      <c r="J1550" s="118" t="n">
        <v>7.72999999999986</v>
      </c>
      <c r="K1550" s="119" t="n">
        <v>14.0645161285533</v>
      </c>
      <c r="BO1550" s="130" t="n">
        <v>2.74</v>
      </c>
      <c r="BP1550" s="117" t="n">
        <v>-4.66666666666669</v>
      </c>
      <c r="BR1550" s="131" t="n">
        <v>7.72999999999986</v>
      </c>
      <c r="BS1550" s="132" t="n">
        <v>14.0645161285533</v>
      </c>
    </row>
    <row r="1551" customFormat="false" ht="15" hidden="false" customHeight="false" outlineLevel="0" collapsed="false">
      <c r="E1551" s="117" t="n">
        <v>178.154285714286</v>
      </c>
      <c r="F1551" s="117" t="n">
        <v>62.13</v>
      </c>
      <c r="I1551" s="0"/>
      <c r="J1551" s="118" t="n">
        <v>7.73499999999986</v>
      </c>
      <c r="K1551" s="119" t="n">
        <v>-4.25806451520703</v>
      </c>
      <c r="BO1551" s="130" t="n">
        <v>2.7425</v>
      </c>
      <c r="BP1551" s="117" t="n">
        <v>4.58333333333334</v>
      </c>
      <c r="BR1551" s="131" t="n">
        <v>7.73499999999986</v>
      </c>
      <c r="BS1551" s="132" t="n">
        <v>-4.25806451520703</v>
      </c>
    </row>
    <row r="1552" customFormat="false" ht="15" hidden="false" customHeight="false" outlineLevel="0" collapsed="false">
      <c r="E1552" s="117" t="n">
        <v>178.277142857143</v>
      </c>
      <c r="F1552" s="117" t="n">
        <v>61.17</v>
      </c>
      <c r="I1552" s="0"/>
      <c r="J1552" s="118" t="n">
        <v>7.73999999999986</v>
      </c>
      <c r="K1552" s="119" t="n">
        <v>-4.43870967749309</v>
      </c>
      <c r="BO1552" s="130" t="n">
        <v>2.745</v>
      </c>
      <c r="BP1552" s="117" t="n">
        <v>-2.83333333333333</v>
      </c>
      <c r="BR1552" s="131" t="n">
        <v>7.73999999999986</v>
      </c>
      <c r="BS1552" s="132" t="n">
        <v>-4.43870967749309</v>
      </c>
    </row>
    <row r="1553" customFormat="false" ht="15" hidden="false" customHeight="false" outlineLevel="0" collapsed="false">
      <c r="E1553" s="117" t="n">
        <v>178.4</v>
      </c>
      <c r="F1553" s="117" t="n">
        <v>61.16</v>
      </c>
      <c r="I1553" s="0"/>
      <c r="J1553" s="118" t="n">
        <v>7.74499999999986</v>
      </c>
      <c r="K1553" s="119" t="n">
        <v>-3.87096774189867</v>
      </c>
      <c r="BO1553" s="130" t="n">
        <v>2.7475</v>
      </c>
      <c r="BP1553" s="117" t="n">
        <v>1.08333333333335</v>
      </c>
      <c r="BR1553" s="131" t="n">
        <v>7.74499999999986</v>
      </c>
      <c r="BS1553" s="132" t="n">
        <v>-3.87096774189867</v>
      </c>
    </row>
    <row r="1554" customFormat="false" ht="15" hidden="false" customHeight="false" outlineLevel="0" collapsed="false">
      <c r="E1554" s="117" t="n">
        <v>178.522857142857</v>
      </c>
      <c r="F1554" s="117" t="n">
        <v>64.96</v>
      </c>
      <c r="I1554" s="0"/>
      <c r="J1554" s="118" t="n">
        <v>7.74999999999986</v>
      </c>
      <c r="K1554" s="119" t="n">
        <v>0.929032257287865</v>
      </c>
      <c r="BO1554" s="130" t="n">
        <v>2.75</v>
      </c>
      <c r="BP1554" s="117" t="n">
        <v>-1.66666666666666</v>
      </c>
      <c r="BR1554" s="131" t="n">
        <v>7.74999999999986</v>
      </c>
      <c r="BS1554" s="132" t="n">
        <v>0.929032257287865</v>
      </c>
    </row>
    <row r="1555" customFormat="false" ht="15" hidden="false" customHeight="false" outlineLevel="0" collapsed="false">
      <c r="E1555" s="117" t="n">
        <v>178.645714285714</v>
      </c>
      <c r="F1555" s="117" t="n">
        <v>64.955</v>
      </c>
      <c r="I1555" s="0"/>
      <c r="J1555" s="118" t="n">
        <v>7.75499999999986</v>
      </c>
      <c r="K1555" s="119" t="n">
        <v>12.8258064519816</v>
      </c>
      <c r="BO1555" s="130" t="n">
        <v>2.7525</v>
      </c>
      <c r="BP1555" s="117" t="n">
        <v>-7.08333333333335</v>
      </c>
      <c r="BR1555" s="131" t="n">
        <v>7.75499999999986</v>
      </c>
      <c r="BS1555" s="132" t="n">
        <v>12.8258064519816</v>
      </c>
    </row>
    <row r="1556" customFormat="false" ht="15" hidden="false" customHeight="false" outlineLevel="0" collapsed="false">
      <c r="E1556" s="117" t="n">
        <v>178.768571428571</v>
      </c>
      <c r="F1556" s="117" t="n">
        <v>64.95</v>
      </c>
      <c r="I1556" s="0"/>
      <c r="J1556" s="118" t="n">
        <v>7.75999999999986</v>
      </c>
      <c r="K1556" s="119" t="n">
        <v>2.19354838731814</v>
      </c>
      <c r="BO1556" s="130" t="n">
        <v>2.755</v>
      </c>
      <c r="BP1556" s="117" t="n">
        <v>-5.83333333333333</v>
      </c>
      <c r="BR1556" s="131" t="n">
        <v>7.75999999999986</v>
      </c>
      <c r="BS1556" s="132" t="n">
        <v>2.19354838731814</v>
      </c>
    </row>
    <row r="1557" customFormat="false" ht="15" hidden="false" customHeight="false" outlineLevel="0" collapsed="false">
      <c r="E1557" s="117" t="n">
        <v>178.891428571429</v>
      </c>
      <c r="F1557" s="117" t="n">
        <v>66.84</v>
      </c>
      <c r="I1557" s="0"/>
      <c r="J1557" s="118" t="n">
        <v>7.76499999999986</v>
      </c>
      <c r="K1557" s="119" t="n">
        <v>2.03870967819526</v>
      </c>
      <c r="BO1557" s="130" t="n">
        <v>2.7575</v>
      </c>
      <c r="BP1557" s="117" t="n">
        <v>-3.91666666666669</v>
      </c>
      <c r="BR1557" s="131" t="n">
        <v>7.76499999999986</v>
      </c>
      <c r="BS1557" s="132" t="n">
        <v>2.03870967819526</v>
      </c>
    </row>
    <row r="1558" customFormat="false" ht="15" hidden="false" customHeight="false" outlineLevel="0" collapsed="false">
      <c r="E1558" s="117" t="n">
        <v>179.014285714286</v>
      </c>
      <c r="F1558" s="117" t="n">
        <v>67.79</v>
      </c>
      <c r="I1558" s="0"/>
      <c r="J1558" s="118" t="n">
        <v>7.76999999999986</v>
      </c>
      <c r="K1558" s="119" t="n">
        <v>-4.15483870989988</v>
      </c>
      <c r="BO1558" s="130" t="n">
        <v>2.76</v>
      </c>
      <c r="BP1558" s="117" t="n">
        <v>-11.3333333333333</v>
      </c>
      <c r="BR1558" s="131" t="n">
        <v>7.76999999999986</v>
      </c>
      <c r="BS1558" s="132" t="n">
        <v>-4.15483870989988</v>
      </c>
    </row>
    <row r="1559" customFormat="false" ht="15" hidden="false" customHeight="false" outlineLevel="0" collapsed="false">
      <c r="E1559" s="117" t="n">
        <v>179.137142857143</v>
      </c>
      <c r="F1559" s="117" t="n">
        <v>68.74</v>
      </c>
      <c r="I1559" s="0"/>
      <c r="J1559" s="118" t="n">
        <v>7.77499999999986</v>
      </c>
      <c r="K1559" s="119" t="n">
        <v>6.17777777771398</v>
      </c>
      <c r="BO1559" s="130" t="n">
        <v>2.7625</v>
      </c>
      <c r="BP1559" s="117" t="n">
        <v>-9.41666666666669</v>
      </c>
      <c r="BR1559" s="131" t="n">
        <v>7.77499999999986</v>
      </c>
      <c r="BS1559" s="132" t="n">
        <v>6.17777777771398</v>
      </c>
    </row>
    <row r="1560" customFormat="false" ht="15" hidden="false" customHeight="false" outlineLevel="0" collapsed="false">
      <c r="E1560" s="117" t="n">
        <v>179.26</v>
      </c>
      <c r="F1560" s="117" t="n">
        <v>68.73</v>
      </c>
      <c r="I1560" s="0"/>
      <c r="J1560" s="118" t="n">
        <v>7.77999999999986</v>
      </c>
      <c r="K1560" s="119" t="n">
        <v>7.19999999999999</v>
      </c>
      <c r="BO1560" s="130" t="n">
        <v>2.765</v>
      </c>
      <c r="BP1560" s="117" t="n">
        <v>-9.50000000000001</v>
      </c>
      <c r="BR1560" s="131" t="n">
        <v>7.77999999999986</v>
      </c>
      <c r="BS1560" s="132" t="n">
        <v>7.19999999999999</v>
      </c>
    </row>
    <row r="1561" customFormat="false" ht="15" hidden="false" customHeight="false" outlineLevel="0" collapsed="false">
      <c r="E1561" s="117" t="n">
        <v>179.382857142857</v>
      </c>
      <c r="F1561" s="117" t="n">
        <v>68.725</v>
      </c>
      <c r="I1561" s="0"/>
      <c r="J1561" s="118" t="n">
        <v>7.78499999999986</v>
      </c>
      <c r="K1561" s="119" t="n">
        <v>12.5333333334292</v>
      </c>
      <c r="BO1561" s="130" t="n">
        <v>2.7675</v>
      </c>
      <c r="BP1561" s="117" t="n">
        <v>-3.58333333333333</v>
      </c>
      <c r="BR1561" s="131" t="n">
        <v>7.78499999999986</v>
      </c>
      <c r="BS1561" s="132" t="n">
        <v>12.5333333334292</v>
      </c>
    </row>
    <row r="1562" customFormat="false" ht="15" hidden="false" customHeight="false" outlineLevel="0" collapsed="false">
      <c r="E1562" s="117" t="n">
        <v>179.505714285714</v>
      </c>
      <c r="F1562" s="117" t="n">
        <v>68.72</v>
      </c>
      <c r="I1562" s="0"/>
      <c r="J1562" s="118" t="n">
        <v>7.78999999999986</v>
      </c>
      <c r="K1562" s="119" t="n">
        <v>7.20000000025578</v>
      </c>
      <c r="BO1562" s="130" t="n">
        <v>2.77</v>
      </c>
      <c r="BP1562" s="117" t="n">
        <v>-2.33333333333331</v>
      </c>
      <c r="BR1562" s="131" t="n">
        <v>7.78999999999986</v>
      </c>
      <c r="BS1562" s="132" t="n">
        <v>7.20000000025578</v>
      </c>
    </row>
    <row r="1563" customFormat="false" ht="15" hidden="false" customHeight="false" outlineLevel="0" collapsed="false">
      <c r="E1563" s="117" t="n">
        <v>179.628571428571</v>
      </c>
      <c r="F1563" s="117" t="n">
        <v>68.71</v>
      </c>
      <c r="I1563" s="0"/>
      <c r="J1563" s="118" t="n">
        <v>7.79499999999986</v>
      </c>
      <c r="K1563" s="119" t="n">
        <v>-3.11111111079139</v>
      </c>
      <c r="BO1563" s="130" t="n">
        <v>2.7725</v>
      </c>
      <c r="BP1563" s="117" t="n">
        <v>-12.4166666666667</v>
      </c>
      <c r="BR1563" s="131" t="n">
        <v>7.79499999999986</v>
      </c>
      <c r="BS1563" s="132" t="n">
        <v>-3.11111111079139</v>
      </c>
    </row>
    <row r="1564" customFormat="false" ht="15" hidden="false" customHeight="false" outlineLevel="0" collapsed="false">
      <c r="E1564" s="117" t="n">
        <v>179.751428571429</v>
      </c>
      <c r="F1564" s="117" t="n">
        <v>68.7</v>
      </c>
      <c r="I1564" s="0"/>
      <c r="J1564" s="118" t="n">
        <v>7.79999999999986</v>
      </c>
      <c r="K1564" s="119" t="n">
        <v>-16.3243243248546</v>
      </c>
      <c r="BO1564" s="130" t="n">
        <v>2.775</v>
      </c>
      <c r="BP1564" s="117" t="n">
        <v>-14.5</v>
      </c>
      <c r="BR1564" s="131" t="n">
        <v>7.79999999999986</v>
      </c>
      <c r="BS1564" s="132" t="n">
        <v>-16.3243243248546</v>
      </c>
    </row>
    <row r="1565" customFormat="false" ht="15" hidden="false" customHeight="false" outlineLevel="0" collapsed="false">
      <c r="E1565" s="117" t="n">
        <v>179.874285714286</v>
      </c>
      <c r="F1565" s="117" t="n">
        <v>66.79</v>
      </c>
      <c r="I1565" s="0"/>
      <c r="J1565" s="118" t="n">
        <v>7.80499999999986</v>
      </c>
      <c r="K1565" s="119" t="n">
        <v>-4.86666666676285</v>
      </c>
      <c r="BO1565" s="130" t="n">
        <v>2.7775</v>
      </c>
      <c r="BP1565" s="117" t="n">
        <v>-9.25</v>
      </c>
      <c r="BR1565" s="131" t="n">
        <v>7.80499999999986</v>
      </c>
      <c r="BS1565" s="132" t="n">
        <v>-4.86666666676285</v>
      </c>
    </row>
    <row r="1566" customFormat="false" ht="15" hidden="false" customHeight="false" outlineLevel="0" collapsed="false">
      <c r="E1566" s="117" t="n">
        <v>179.997142857143</v>
      </c>
      <c r="F1566" s="117" t="n">
        <v>64.88</v>
      </c>
      <c r="I1566" s="0"/>
      <c r="J1566" s="118" t="n">
        <v>7.80999999999986</v>
      </c>
      <c r="K1566" s="119" t="n">
        <v>-14.1629629633046</v>
      </c>
      <c r="BO1566" s="130" t="n">
        <v>2.78</v>
      </c>
      <c r="BP1566" s="117" t="n">
        <v>-6.00000000000002</v>
      </c>
      <c r="BR1566" s="131" t="n">
        <v>7.80999999999986</v>
      </c>
      <c r="BS1566" s="132" t="n">
        <v>-14.1629629633046</v>
      </c>
    </row>
    <row r="1567" customFormat="false" ht="15" hidden="false" customHeight="false" outlineLevel="0" collapsed="false">
      <c r="E1567" s="117" t="n">
        <v>180.12</v>
      </c>
      <c r="F1567" s="117" t="n">
        <v>64.87</v>
      </c>
      <c r="I1567" s="0"/>
      <c r="J1567" s="118" t="n">
        <v>7.81499999999986</v>
      </c>
      <c r="K1567" s="119" t="n">
        <v>-2.31111111145463</v>
      </c>
      <c r="BO1567" s="130" t="n">
        <v>2.7825</v>
      </c>
      <c r="BP1567" s="117" t="n">
        <v>-4.75</v>
      </c>
      <c r="BR1567" s="131" t="n">
        <v>7.81499999999986</v>
      </c>
      <c r="BS1567" s="132" t="n">
        <v>-2.31111111145463</v>
      </c>
    </row>
    <row r="1568" customFormat="false" ht="15" hidden="false" customHeight="false" outlineLevel="0" collapsed="false">
      <c r="E1568" s="117" t="n">
        <v>180.242857142857</v>
      </c>
      <c r="F1568" s="117" t="n">
        <v>61.06</v>
      </c>
      <c r="I1568" s="0"/>
      <c r="J1568" s="118" t="n">
        <v>7.81999999999986</v>
      </c>
      <c r="K1568" s="119" t="n">
        <v>-1.95140186914806</v>
      </c>
      <c r="BO1568" s="130" t="n">
        <v>2.785</v>
      </c>
      <c r="BP1568" s="117" t="n">
        <v>-6.83333333333334</v>
      </c>
      <c r="BR1568" s="131" t="n">
        <v>7.81999999999986</v>
      </c>
      <c r="BS1568" s="132" t="n">
        <v>-1.95140186914806</v>
      </c>
    </row>
    <row r="1569" customFormat="false" ht="15" hidden="false" customHeight="false" outlineLevel="0" collapsed="false">
      <c r="E1569" s="117" t="n">
        <v>180.365714285714</v>
      </c>
      <c r="F1569" s="117" t="n">
        <v>57.245</v>
      </c>
      <c r="I1569" s="0"/>
      <c r="J1569" s="118" t="n">
        <v>7.82499999999986</v>
      </c>
      <c r="K1569" s="119" t="n">
        <v>-2.32523364484905</v>
      </c>
      <c r="BO1569" s="130" t="n">
        <v>2.7875</v>
      </c>
      <c r="BP1569" s="117" t="n">
        <v>-10.25</v>
      </c>
      <c r="BR1569" s="131" t="n">
        <v>7.82499999999986</v>
      </c>
      <c r="BS1569" s="132" t="n">
        <v>-2.32523364484905</v>
      </c>
    </row>
    <row r="1570" customFormat="false" ht="15" hidden="false" customHeight="false" outlineLevel="0" collapsed="false">
      <c r="E1570" s="117" t="n">
        <v>180.488571428571</v>
      </c>
      <c r="F1570" s="117" t="n">
        <v>53.43</v>
      </c>
      <c r="I1570" s="0"/>
      <c r="J1570" s="118" t="n">
        <v>7.82999999999986</v>
      </c>
      <c r="K1570" s="119" t="n">
        <v>2.93333333314106</v>
      </c>
      <c r="BO1570" s="130" t="n">
        <v>2.79</v>
      </c>
      <c r="BP1570" s="117" t="n">
        <v>-8.33333333333333</v>
      </c>
      <c r="BR1570" s="131" t="n">
        <v>7.82999999999986</v>
      </c>
      <c r="BS1570" s="132" t="n">
        <v>2.93333333314106</v>
      </c>
    </row>
    <row r="1571" customFormat="false" ht="15" hidden="false" customHeight="false" outlineLevel="0" collapsed="false">
      <c r="E1571" s="117" t="n">
        <v>180.611428571429</v>
      </c>
      <c r="F1571" s="117" t="n">
        <v>49.62</v>
      </c>
      <c r="I1571" s="0"/>
      <c r="J1571" s="118" t="n">
        <v>7.83499999999986</v>
      </c>
      <c r="K1571" s="119" t="n">
        <v>1.93018934169231E-010</v>
      </c>
      <c r="BO1571" s="130" t="n">
        <v>2.7925</v>
      </c>
      <c r="BP1571" s="117" t="n">
        <v>-11.75</v>
      </c>
      <c r="BR1571" s="131" t="n">
        <v>7.83499999999986</v>
      </c>
      <c r="BS1571" s="132" t="n">
        <v>1.93018934169231E-010</v>
      </c>
    </row>
    <row r="1572" customFormat="false" ht="15" hidden="false" customHeight="false" outlineLevel="0" collapsed="false">
      <c r="E1572" s="117" t="n">
        <v>180.734285714286</v>
      </c>
      <c r="F1572" s="117" t="n">
        <v>43.9</v>
      </c>
      <c r="I1572" s="0"/>
      <c r="J1572" s="118" t="n">
        <v>7.83999999999986</v>
      </c>
      <c r="K1572" s="119" t="n">
        <v>-2.88301886790261</v>
      </c>
      <c r="BO1572" s="130" t="n">
        <v>2.795</v>
      </c>
      <c r="BP1572" s="117" t="n">
        <v>-21.8333333333333</v>
      </c>
      <c r="BR1572" s="131" t="n">
        <v>7.83999999999986</v>
      </c>
      <c r="BS1572" s="132" t="n">
        <v>-2.88301886790261</v>
      </c>
    </row>
    <row r="1573" customFormat="false" ht="15" hidden="false" customHeight="false" outlineLevel="0" collapsed="false">
      <c r="E1573" s="117" t="n">
        <v>180.857142857143</v>
      </c>
      <c r="F1573" s="117" t="n">
        <v>38.18</v>
      </c>
      <c r="I1573" s="0"/>
      <c r="J1573" s="118" t="n">
        <v>7.84499999999986</v>
      </c>
      <c r="K1573" s="119" t="n">
        <v>-3.2</v>
      </c>
      <c r="BO1573" s="130" t="n">
        <v>2.7975</v>
      </c>
      <c r="BP1573" s="117" t="n">
        <v>-21.25</v>
      </c>
      <c r="BR1573" s="131" t="n">
        <v>7.84499999999986</v>
      </c>
      <c r="BS1573" s="132" t="n">
        <v>-3.2</v>
      </c>
    </row>
    <row r="1574" customFormat="false" ht="15" hidden="false" customHeight="false" outlineLevel="0" collapsed="false">
      <c r="E1574" s="117" t="n">
        <v>180.98</v>
      </c>
      <c r="F1574" s="117" t="n">
        <v>33.415</v>
      </c>
      <c r="I1574" s="0"/>
      <c r="J1574" s="118" t="n">
        <v>7.84999999999986</v>
      </c>
      <c r="K1574" s="119" t="n">
        <v>0.133333333139731</v>
      </c>
      <c r="BO1574" s="130" t="n">
        <v>2.8</v>
      </c>
      <c r="BP1574" s="117" t="n">
        <v>-28</v>
      </c>
      <c r="BR1574" s="131" t="n">
        <v>7.84999999999986</v>
      </c>
      <c r="BS1574" s="132" t="n">
        <v>0.133333333139731</v>
      </c>
    </row>
    <row r="1575" customFormat="false" ht="15" hidden="false" customHeight="false" outlineLevel="0" collapsed="false">
      <c r="E1575" s="117" t="n">
        <v>181.102857142857</v>
      </c>
      <c r="F1575" s="117" t="n">
        <v>28.65</v>
      </c>
      <c r="I1575" s="0"/>
      <c r="J1575" s="118" t="n">
        <v>7.85499999999986</v>
      </c>
      <c r="K1575" s="119" t="n">
        <v>1.20000000019356</v>
      </c>
      <c r="BO1575" s="130" t="n">
        <v>2.8025</v>
      </c>
      <c r="BP1575" s="117" t="n">
        <v>-44.0833333333334</v>
      </c>
      <c r="BR1575" s="131" t="n">
        <v>7.85499999999986</v>
      </c>
      <c r="BS1575" s="132" t="n">
        <v>1.20000000019356</v>
      </c>
    </row>
    <row r="1576" customFormat="false" ht="15" hidden="false" customHeight="false" outlineLevel="0" collapsed="false">
      <c r="E1576" s="117" t="n">
        <v>181.225714285714</v>
      </c>
      <c r="F1576" s="117" t="n">
        <v>24.84</v>
      </c>
      <c r="I1576" s="0"/>
      <c r="J1576" s="118" t="n">
        <v>7.85999999999985</v>
      </c>
      <c r="K1576" s="119" t="n">
        <v>-0.890566037933134</v>
      </c>
      <c r="BO1576" s="130" t="n">
        <v>2.805</v>
      </c>
      <c r="BP1576" s="117" t="n">
        <v>-46.8333333333333</v>
      </c>
      <c r="BR1576" s="131" t="n">
        <v>7.85999999999985</v>
      </c>
      <c r="BS1576" s="132" t="n">
        <v>-0.890566037933134</v>
      </c>
    </row>
    <row r="1577" customFormat="false" ht="15" hidden="false" customHeight="false" outlineLevel="0" collapsed="false">
      <c r="E1577" s="117" t="n">
        <v>181.348571428571</v>
      </c>
      <c r="F1577" s="117" t="n">
        <v>24.83</v>
      </c>
      <c r="I1577" s="0"/>
      <c r="J1577" s="118" t="n">
        <v>7.86499999999985</v>
      </c>
      <c r="K1577" s="119" t="n">
        <v>8.56296296248928</v>
      </c>
      <c r="BO1577" s="130" t="n">
        <v>2.8075</v>
      </c>
      <c r="BP1577" s="117" t="n">
        <v>-43.5833333333333</v>
      </c>
      <c r="BR1577" s="131" t="n">
        <v>7.86499999999985</v>
      </c>
      <c r="BS1577" s="132" t="n">
        <v>8.56296296248928</v>
      </c>
    </row>
    <row r="1578" customFormat="false" ht="15" hidden="false" customHeight="false" outlineLevel="0" collapsed="false">
      <c r="E1578" s="117" t="n">
        <v>181.471428571429</v>
      </c>
      <c r="F1578" s="117" t="n">
        <v>22.92</v>
      </c>
      <c r="I1578" s="0"/>
      <c r="J1578" s="118" t="n">
        <v>7.86999999999985</v>
      </c>
      <c r="K1578" s="119" t="n">
        <v>20.414814814987</v>
      </c>
      <c r="BO1578" s="130" t="n">
        <v>2.81</v>
      </c>
      <c r="BP1578" s="117" t="n">
        <v>-38.3333333333333</v>
      </c>
      <c r="BR1578" s="131" t="n">
        <v>7.86999999999985</v>
      </c>
      <c r="BS1578" s="132" t="n">
        <v>20.414814814987</v>
      </c>
    </row>
    <row r="1579" customFormat="false" ht="15" hidden="false" customHeight="false" outlineLevel="0" collapsed="false">
      <c r="E1579" s="117" t="n">
        <v>181.594285714286</v>
      </c>
      <c r="F1579" s="117" t="n">
        <v>21.01</v>
      </c>
      <c r="I1579" s="0"/>
      <c r="J1579" s="118" t="n">
        <v>7.87499999999985</v>
      </c>
      <c r="K1579" s="119" t="n">
        <v>13.0264150948659</v>
      </c>
      <c r="BO1579" s="130" t="n">
        <v>2.8125</v>
      </c>
      <c r="BP1579" s="117" t="n">
        <v>-39.0833333333333</v>
      </c>
      <c r="BR1579" s="131" t="n">
        <v>7.87499999999985</v>
      </c>
      <c r="BS1579" s="132" t="n">
        <v>13.0264150948659</v>
      </c>
    </row>
    <row r="1580" customFormat="false" ht="15" hidden="false" customHeight="false" outlineLevel="0" collapsed="false">
      <c r="E1580" s="117" t="n">
        <v>181.717142857143</v>
      </c>
      <c r="F1580" s="117" t="n">
        <v>21</v>
      </c>
      <c r="I1580" s="0"/>
      <c r="J1580" s="118" t="n">
        <v>7.87999999999985</v>
      </c>
      <c r="K1580" s="119" t="n">
        <v>-3.82222222230848</v>
      </c>
      <c r="BO1580" s="130" t="n">
        <v>2.815</v>
      </c>
      <c r="BP1580" s="117" t="n">
        <v>-37.1666666666667</v>
      </c>
      <c r="BR1580" s="131" t="n">
        <v>7.87999999999985</v>
      </c>
      <c r="BS1580" s="132" t="n">
        <v>-3.82222222230848</v>
      </c>
    </row>
    <row r="1581" customFormat="false" ht="15" hidden="false" customHeight="false" outlineLevel="0" collapsed="false">
      <c r="E1581" s="117" t="n">
        <v>181.84</v>
      </c>
      <c r="F1581" s="117" t="n">
        <v>19.09</v>
      </c>
      <c r="I1581" s="0"/>
      <c r="J1581" s="118" t="n">
        <v>7.88499999999985</v>
      </c>
      <c r="K1581" s="119" t="n">
        <v>-0.859259259345961</v>
      </c>
      <c r="BO1581" s="130" t="n">
        <v>2.8175</v>
      </c>
      <c r="BP1581" s="117" t="n">
        <v>-25.25</v>
      </c>
      <c r="BR1581" s="131" t="n">
        <v>7.88499999999985</v>
      </c>
      <c r="BS1581" s="132" t="n">
        <v>-0.859259259345961</v>
      </c>
    </row>
    <row r="1582" customFormat="false" ht="15" hidden="false" customHeight="false" outlineLevel="0" collapsed="false">
      <c r="E1582" s="117" t="n">
        <v>181.962857142857</v>
      </c>
      <c r="F1582" s="117" t="n">
        <v>19.08</v>
      </c>
      <c r="I1582" s="0"/>
      <c r="J1582" s="118" t="n">
        <v>7.88999999999985</v>
      </c>
      <c r="K1582" s="119" t="n">
        <v>-6.60740740723405</v>
      </c>
      <c r="BO1582" s="130" t="n">
        <v>2.82</v>
      </c>
      <c r="BP1582" s="117" t="n">
        <v>-20.6666666666667</v>
      </c>
      <c r="BR1582" s="131" t="n">
        <v>7.88999999999985</v>
      </c>
      <c r="BS1582" s="132" t="n">
        <v>-6.60740740723405</v>
      </c>
    </row>
    <row r="1583" customFormat="false" ht="15" hidden="false" customHeight="false" outlineLevel="0" collapsed="false">
      <c r="E1583" s="117" t="n">
        <v>182.085714285714</v>
      </c>
      <c r="F1583" s="117" t="n">
        <v>19.075</v>
      </c>
      <c r="I1583" s="0"/>
      <c r="J1583" s="118" t="n">
        <v>7.89499999999985</v>
      </c>
      <c r="K1583" s="119" t="n">
        <v>-11.8666666665158</v>
      </c>
      <c r="BO1583" s="130" t="n">
        <v>2.8225</v>
      </c>
      <c r="BP1583" s="117" t="n">
        <v>-12.75</v>
      </c>
      <c r="BR1583" s="131" t="n">
        <v>7.89499999999985</v>
      </c>
      <c r="BS1583" s="132" t="n">
        <v>-11.8666666665158</v>
      </c>
    </row>
    <row r="1584" customFormat="false" ht="15" hidden="false" customHeight="false" outlineLevel="0" collapsed="false">
      <c r="E1584" s="117" t="n">
        <v>182.208571428571</v>
      </c>
      <c r="F1584" s="117" t="n">
        <v>19.07</v>
      </c>
      <c r="I1584" s="0"/>
      <c r="J1584" s="118" t="n">
        <v>7.89999999999985</v>
      </c>
      <c r="K1584" s="119" t="n">
        <v>1.43396226364338</v>
      </c>
      <c r="BO1584" s="130" t="n">
        <v>2.825</v>
      </c>
      <c r="BP1584" s="117" t="n">
        <v>-5.5</v>
      </c>
      <c r="BR1584" s="131" t="n">
        <v>7.89999999999985</v>
      </c>
      <c r="BS1584" s="132" t="n">
        <v>1.43396226364338</v>
      </c>
    </row>
    <row r="1585" customFormat="false" ht="15" hidden="false" customHeight="false" outlineLevel="0" collapsed="false">
      <c r="E1585" s="117" t="n">
        <v>182.331428571429</v>
      </c>
      <c r="F1585" s="117" t="n">
        <v>19.06</v>
      </c>
      <c r="I1585" s="0"/>
      <c r="J1585" s="118" t="n">
        <v>7.90499999999985</v>
      </c>
      <c r="K1585" s="119" t="n">
        <v>4.47407407411745</v>
      </c>
      <c r="BO1585" s="130" t="n">
        <v>2.8275</v>
      </c>
      <c r="BP1585" s="117" t="n">
        <v>-3.58333333333333</v>
      </c>
      <c r="BR1585" s="131" t="n">
        <v>7.90499999999985</v>
      </c>
      <c r="BS1585" s="132" t="n">
        <v>4.47407407411745</v>
      </c>
    </row>
    <row r="1586" customFormat="false" ht="15" hidden="false" customHeight="false" outlineLevel="0" collapsed="false">
      <c r="E1586" s="117" t="n">
        <v>182.454285714286</v>
      </c>
      <c r="F1586" s="117" t="n">
        <v>20.96</v>
      </c>
      <c r="I1586" s="0"/>
      <c r="J1586" s="118" t="n">
        <v>7.90999999999985</v>
      </c>
      <c r="K1586" s="119" t="n">
        <v>6.51851851841009</v>
      </c>
      <c r="BO1586" s="130" t="n">
        <v>2.83</v>
      </c>
      <c r="BP1586" s="117" t="n">
        <v>-6.33333333333335</v>
      </c>
      <c r="BR1586" s="131" t="n">
        <v>7.90999999999985</v>
      </c>
      <c r="BS1586" s="132" t="n">
        <v>6.51851851841009</v>
      </c>
    </row>
    <row r="1587" customFormat="false" ht="15" hidden="false" customHeight="false" outlineLevel="0" collapsed="false">
      <c r="E1587" s="117" t="n">
        <v>182.577142857143</v>
      </c>
      <c r="F1587" s="117" t="n">
        <v>21.905</v>
      </c>
      <c r="I1587" s="0"/>
      <c r="J1587" s="118" t="n">
        <v>7.91499999999985</v>
      </c>
      <c r="K1587" s="119" t="n">
        <v>6.18867924537145</v>
      </c>
      <c r="BO1587" s="130" t="n">
        <v>2.8325</v>
      </c>
      <c r="BP1587" s="117" t="n">
        <v>-3.08333333333334</v>
      </c>
      <c r="BR1587" s="131" t="n">
        <v>7.91499999999985</v>
      </c>
      <c r="BS1587" s="132" t="n">
        <v>6.18867924537145</v>
      </c>
    </row>
    <row r="1588" customFormat="false" ht="15" hidden="false" customHeight="false" outlineLevel="0" collapsed="false">
      <c r="E1588" s="117" t="n">
        <v>182.7</v>
      </c>
      <c r="F1588" s="117" t="n">
        <v>22.85</v>
      </c>
      <c r="I1588" s="0"/>
      <c r="J1588" s="118" t="n">
        <v>7.91999999999985</v>
      </c>
      <c r="K1588" s="119" t="n">
        <v>2.60520494066441E-010</v>
      </c>
      <c r="BO1588" s="130" t="n">
        <v>2.835</v>
      </c>
      <c r="BP1588" s="117" t="n">
        <v>-7.16666666666666</v>
      </c>
      <c r="BR1588" s="131" t="n">
        <v>7.91999999999985</v>
      </c>
      <c r="BS1588" s="132" t="n">
        <v>2.60520494066441E-010</v>
      </c>
    </row>
    <row r="1589" customFormat="false" ht="15" hidden="false" customHeight="false" outlineLevel="0" collapsed="false">
      <c r="E1589" s="117" t="n">
        <v>182.80125</v>
      </c>
      <c r="F1589" s="117" t="n">
        <v>24.74</v>
      </c>
      <c r="I1589" s="0"/>
      <c r="J1589" s="118" t="n">
        <v>7.92499999999985</v>
      </c>
      <c r="K1589" s="119" t="n">
        <v>-2.41481481496717</v>
      </c>
      <c r="BO1589" s="130" t="n">
        <v>2.8375</v>
      </c>
      <c r="BP1589" s="117" t="n">
        <v>-13.9166666666667</v>
      </c>
      <c r="BR1589" s="131" t="n">
        <v>7.92499999999985</v>
      </c>
      <c r="BS1589" s="132" t="n">
        <v>-2.41481481496717</v>
      </c>
    </row>
    <row r="1590" customFormat="false" ht="15" hidden="false" customHeight="false" outlineLevel="0" collapsed="false">
      <c r="E1590" s="117" t="n">
        <v>182.9025</v>
      </c>
      <c r="F1590" s="117" t="n">
        <v>25.69</v>
      </c>
      <c r="I1590" s="0"/>
      <c r="J1590" s="118" t="n">
        <v>7.92999999999985</v>
      </c>
      <c r="K1590" s="119" t="n">
        <v>1.08148148145965</v>
      </c>
      <c r="BO1590" s="130" t="n">
        <v>2.84</v>
      </c>
      <c r="BP1590" s="117" t="n">
        <v>-18.6666666666667</v>
      </c>
      <c r="BR1590" s="131" t="n">
        <v>7.92999999999985</v>
      </c>
      <c r="BS1590" s="132" t="n">
        <v>1.08148148145965</v>
      </c>
    </row>
    <row r="1591" customFormat="false" ht="15" hidden="false" customHeight="false" outlineLevel="0" collapsed="false">
      <c r="E1591" s="117" t="n">
        <v>183.00375</v>
      </c>
      <c r="F1591" s="117" t="n">
        <v>26.64</v>
      </c>
      <c r="I1591" s="0"/>
      <c r="J1591" s="118" t="n">
        <v>7.93499999999985</v>
      </c>
      <c r="K1591" s="119" t="n">
        <v>2.50566037726948</v>
      </c>
      <c r="BO1591" s="130" t="n">
        <v>2.8425</v>
      </c>
      <c r="BP1591" s="117" t="n">
        <v>-24.0833333333333</v>
      </c>
      <c r="BR1591" s="131" t="n">
        <v>7.93499999999985</v>
      </c>
      <c r="BS1591" s="132" t="n">
        <v>2.50566037726948</v>
      </c>
    </row>
    <row r="1592" customFormat="false" ht="15" hidden="false" customHeight="false" outlineLevel="0" collapsed="false">
      <c r="E1592" s="117" t="n">
        <v>183.105</v>
      </c>
      <c r="F1592" s="117" t="n">
        <v>28.53</v>
      </c>
      <c r="I1592" s="0"/>
      <c r="J1592" s="118" t="n">
        <v>7.93999999999985</v>
      </c>
      <c r="K1592" s="119" t="n">
        <v>1.89767441896141</v>
      </c>
      <c r="BO1592" s="130" t="n">
        <v>2.845</v>
      </c>
      <c r="BP1592" s="117" t="n">
        <v>-21.5</v>
      </c>
      <c r="BR1592" s="131" t="n">
        <v>7.93999999999985</v>
      </c>
      <c r="BS1592" s="132" t="n">
        <v>1.89767441896141</v>
      </c>
    </row>
    <row r="1593" customFormat="false" ht="15" hidden="false" customHeight="false" outlineLevel="0" collapsed="false">
      <c r="E1593" s="117" t="n">
        <v>183.20625</v>
      </c>
      <c r="F1593" s="117" t="n">
        <v>29.475</v>
      </c>
      <c r="I1593" s="0"/>
      <c r="J1593" s="118" t="n">
        <v>7.94499999999985</v>
      </c>
      <c r="K1593" s="119" t="n">
        <v>-3.02769230789188</v>
      </c>
      <c r="BO1593" s="130" t="n">
        <v>2.8475</v>
      </c>
      <c r="BP1593" s="117" t="n">
        <v>-29.5833333333333</v>
      </c>
      <c r="BR1593" s="131" t="n">
        <v>7.94499999999985</v>
      </c>
      <c r="BS1593" s="132" t="n">
        <v>-3.02769230789188</v>
      </c>
    </row>
    <row r="1594" customFormat="false" ht="15" hidden="false" customHeight="false" outlineLevel="0" collapsed="false">
      <c r="E1594" s="117" t="n">
        <v>183.3075</v>
      </c>
      <c r="F1594" s="117" t="n">
        <v>30.42</v>
      </c>
      <c r="I1594" s="0"/>
      <c r="J1594" s="118" t="n">
        <v>7.94999999999985</v>
      </c>
      <c r="K1594" s="119" t="n">
        <v>3.85185185161152</v>
      </c>
      <c r="BO1594" s="130" t="n">
        <v>2.85</v>
      </c>
      <c r="BP1594" s="117" t="n">
        <v>-23</v>
      </c>
      <c r="BR1594" s="131" t="n">
        <v>7.94999999999985</v>
      </c>
      <c r="BS1594" s="132" t="n">
        <v>3.85185185161152</v>
      </c>
    </row>
    <row r="1595" customFormat="false" ht="15" hidden="false" customHeight="false" outlineLevel="0" collapsed="false">
      <c r="E1595" s="117" t="n">
        <v>183.40875</v>
      </c>
      <c r="F1595" s="117" t="n">
        <v>32.32</v>
      </c>
      <c r="I1595" s="0"/>
      <c r="J1595" s="118" t="n">
        <v>7.95499999999985</v>
      </c>
      <c r="K1595" s="119" t="n">
        <v>11.9999999997597</v>
      </c>
      <c r="BO1595" s="130" t="n">
        <v>2.8525</v>
      </c>
      <c r="BP1595" s="117" t="n">
        <v>-24.4166666666667</v>
      </c>
      <c r="BR1595" s="131" t="n">
        <v>7.95499999999985</v>
      </c>
      <c r="BS1595" s="132" t="n">
        <v>11.9999999997597</v>
      </c>
    </row>
    <row r="1596" customFormat="false" ht="15" hidden="false" customHeight="false" outlineLevel="0" collapsed="false">
      <c r="E1596" s="117" t="n">
        <v>183.51</v>
      </c>
      <c r="F1596" s="117" t="n">
        <v>36.11</v>
      </c>
      <c r="I1596" s="0"/>
      <c r="J1596" s="118" t="n">
        <v>7.95999999999985</v>
      </c>
      <c r="K1596" s="119" t="n">
        <v>-0.0754716977566972</v>
      </c>
      <c r="BO1596" s="130" t="n">
        <v>2.855</v>
      </c>
      <c r="BP1596" s="117" t="n">
        <v>-25.8333333333333</v>
      </c>
      <c r="BR1596" s="131" t="n">
        <v>7.95999999999985</v>
      </c>
      <c r="BS1596" s="132" t="n">
        <v>-0.0754716977566972</v>
      </c>
    </row>
    <row r="1597" customFormat="false" ht="15" hidden="false" customHeight="false" outlineLevel="0" collapsed="false">
      <c r="E1597" s="117" t="n">
        <v>183.61125</v>
      </c>
      <c r="F1597" s="117" t="n">
        <v>37.06</v>
      </c>
      <c r="I1597" s="0"/>
      <c r="J1597" s="118" t="n">
        <v>7.96499999999985</v>
      </c>
      <c r="K1597" s="119" t="n">
        <v>4.074074073921</v>
      </c>
      <c r="BO1597" s="130" t="n">
        <v>2.8575</v>
      </c>
      <c r="BP1597" s="117" t="n">
        <v>-18.5833333333333</v>
      </c>
      <c r="BR1597" s="131" t="n">
        <v>7.96499999999985</v>
      </c>
      <c r="BS1597" s="132" t="n">
        <v>4.074074073921</v>
      </c>
    </row>
    <row r="1598" customFormat="false" ht="15" hidden="false" customHeight="false" outlineLevel="0" collapsed="false">
      <c r="E1598" s="117" t="n">
        <v>183.7125</v>
      </c>
      <c r="F1598" s="117" t="n">
        <v>38.01</v>
      </c>
      <c r="I1598" s="0"/>
      <c r="J1598" s="118" t="n">
        <v>7.96999999999985</v>
      </c>
      <c r="K1598" s="119" t="n">
        <v>12.4444444441808</v>
      </c>
      <c r="BO1598" s="130" t="n">
        <v>2.86</v>
      </c>
      <c r="BP1598" s="117" t="n">
        <v>-9.33333333333334</v>
      </c>
      <c r="BR1598" s="131" t="n">
        <v>7.96999999999985</v>
      </c>
      <c r="BS1598" s="132" t="n">
        <v>12.4444444441808</v>
      </c>
    </row>
    <row r="1599" customFormat="false" ht="15" hidden="false" customHeight="false" outlineLevel="0" collapsed="false">
      <c r="E1599" s="117" t="n">
        <v>183.81375</v>
      </c>
      <c r="F1599" s="117" t="n">
        <v>38</v>
      </c>
      <c r="I1599" s="0"/>
      <c r="J1599" s="118" t="n">
        <v>7.97499999999985</v>
      </c>
      <c r="K1599" s="119" t="n">
        <v>0.271698113743462</v>
      </c>
      <c r="BO1599" s="130" t="n">
        <v>2.8625</v>
      </c>
      <c r="BP1599" s="117" t="n">
        <v>-13.4166666666667</v>
      </c>
      <c r="BR1599" s="131" t="n">
        <v>7.97499999999985</v>
      </c>
      <c r="BS1599" s="132" t="n">
        <v>0.271698113743462</v>
      </c>
    </row>
    <row r="1600" customFormat="false" ht="15" hidden="false" customHeight="false" outlineLevel="0" collapsed="false">
      <c r="E1600" s="117" t="n">
        <v>183.915</v>
      </c>
      <c r="F1600" s="117" t="n">
        <v>36.09</v>
      </c>
      <c r="I1600" s="0"/>
      <c r="J1600" s="118" t="n">
        <v>7.97999999999985</v>
      </c>
      <c r="K1600" s="119" t="n">
        <v>-1.06666666681988</v>
      </c>
      <c r="BO1600" s="130" t="n">
        <v>2.865</v>
      </c>
      <c r="BP1600" s="117" t="n">
        <v>-21.5</v>
      </c>
      <c r="BR1600" s="131" t="n">
        <v>7.97999999999985</v>
      </c>
      <c r="BS1600" s="132" t="n">
        <v>-1.06666666681988</v>
      </c>
    </row>
    <row r="1601" customFormat="false" ht="15" hidden="false" customHeight="false" outlineLevel="0" collapsed="false">
      <c r="E1601" s="117" t="n">
        <v>184.01625</v>
      </c>
      <c r="F1601" s="117" t="n">
        <v>36.08</v>
      </c>
      <c r="I1601" s="0"/>
      <c r="J1601" s="118" t="n">
        <v>7.98499999999985</v>
      </c>
      <c r="K1601" s="119" t="n">
        <v>-4.41481481457412</v>
      </c>
      <c r="BO1601" s="130" t="n">
        <v>2.8675</v>
      </c>
      <c r="BP1601" s="117" t="n">
        <v>-17.5833333333333</v>
      </c>
      <c r="BR1601" s="131" t="n">
        <v>7.98499999999985</v>
      </c>
      <c r="BS1601" s="132" t="n">
        <v>-4.41481481457412</v>
      </c>
    </row>
    <row r="1602" customFormat="false" ht="15" hidden="false" customHeight="false" outlineLevel="0" collapsed="false">
      <c r="E1602" s="117" t="n">
        <v>184.1175</v>
      </c>
      <c r="F1602" s="117" t="n">
        <v>34.17</v>
      </c>
      <c r="I1602" s="0"/>
      <c r="J1602" s="118" t="n">
        <v>7.98999999999985</v>
      </c>
      <c r="K1602" s="119" t="n">
        <v>-7.58518518520713</v>
      </c>
      <c r="BO1602" s="130" t="n">
        <v>2.87</v>
      </c>
      <c r="BP1602" s="117" t="n">
        <v>-17</v>
      </c>
      <c r="BR1602" s="131" t="n">
        <v>7.98999999999985</v>
      </c>
      <c r="BS1602" s="132" t="n">
        <v>-7.58518518520713</v>
      </c>
    </row>
    <row r="1603" customFormat="false" ht="15" hidden="false" customHeight="false" outlineLevel="0" collapsed="false">
      <c r="E1603" s="117" t="n">
        <v>184.21875</v>
      </c>
      <c r="F1603" s="117" t="n">
        <v>34.165</v>
      </c>
      <c r="I1603" s="0"/>
      <c r="J1603" s="118" t="n">
        <v>7.99499999999985</v>
      </c>
      <c r="K1603" s="119" t="n">
        <v>-5.38867924539492</v>
      </c>
      <c r="BO1603" s="130" t="n">
        <v>2.8725</v>
      </c>
      <c r="BP1603" s="117" t="n">
        <v>-12.4166666666667</v>
      </c>
      <c r="BR1603" s="131" t="n">
        <v>7.99499999999985</v>
      </c>
      <c r="BS1603" s="132" t="n">
        <v>-5.38867924539492</v>
      </c>
    </row>
    <row r="1604" customFormat="false" ht="15" hidden="false" customHeight="false" outlineLevel="0" collapsed="false">
      <c r="E1604" s="117" t="n">
        <v>184.32</v>
      </c>
      <c r="F1604" s="117" t="n">
        <v>34.16</v>
      </c>
      <c r="I1604" s="0"/>
      <c r="J1604" s="118" t="n">
        <v>7.99999999999985</v>
      </c>
      <c r="K1604" s="119" t="n">
        <v>-4.75555555544606</v>
      </c>
      <c r="BO1604" s="130" t="n">
        <v>2.875</v>
      </c>
      <c r="BP1604" s="117" t="n">
        <v>-12.5</v>
      </c>
      <c r="BR1604" s="131" t="n">
        <v>7.99999999999985</v>
      </c>
      <c r="BS1604" s="132" t="n">
        <v>-4.75555555544606</v>
      </c>
    </row>
    <row r="1605" customFormat="false" ht="15" hidden="false" customHeight="false" outlineLevel="0" collapsed="false">
      <c r="E1605" s="117" t="n">
        <v>184.42125</v>
      </c>
      <c r="F1605" s="117" t="n">
        <v>34.15</v>
      </c>
      <c r="I1605" s="0"/>
      <c r="J1605" s="118" t="n">
        <v>8.00499999999985</v>
      </c>
      <c r="K1605" s="119" t="n">
        <v>-2.44819277149773</v>
      </c>
      <c r="BO1605" s="130" t="n">
        <v>2.8775</v>
      </c>
      <c r="BP1605" s="117" t="n">
        <v>-28.5833333333334</v>
      </c>
      <c r="BR1605" s="131" t="n">
        <v>8.00499999999985</v>
      </c>
      <c r="BS1605" s="132" t="n">
        <v>-2.44819277149773</v>
      </c>
    </row>
    <row r="1606" customFormat="false" ht="15" hidden="false" customHeight="false" outlineLevel="0" collapsed="false">
      <c r="E1606" s="117" t="n">
        <v>184.5225</v>
      </c>
      <c r="F1606" s="117" t="n">
        <v>37.95</v>
      </c>
      <c r="I1606" s="0"/>
      <c r="J1606" s="118" t="n">
        <v>8.00999999999985</v>
      </c>
      <c r="K1606" s="119" t="n">
        <v>11.5277108429619</v>
      </c>
      <c r="BO1606" s="130" t="n">
        <v>2.88</v>
      </c>
      <c r="BP1606" s="117" t="n">
        <v>-29.3333333333333</v>
      </c>
      <c r="BR1606" s="131" t="n">
        <v>8.00999999999985</v>
      </c>
      <c r="BS1606" s="132" t="n">
        <v>11.5277108429619</v>
      </c>
    </row>
    <row r="1607" customFormat="false" ht="15" hidden="false" customHeight="false" outlineLevel="0" collapsed="false">
      <c r="E1607" s="117" t="n">
        <v>184.62375</v>
      </c>
      <c r="F1607" s="117" t="n">
        <v>37.945</v>
      </c>
      <c r="I1607" s="0"/>
      <c r="J1607" s="118" t="n">
        <v>8.01499999999985</v>
      </c>
      <c r="K1607" s="119" t="n">
        <v>5.63809523854157</v>
      </c>
      <c r="BO1607" s="130" t="n">
        <v>2.8825</v>
      </c>
      <c r="BP1607" s="117" t="n">
        <v>-27.4166666666667</v>
      </c>
      <c r="BR1607" s="131" t="n">
        <v>8.01499999999985</v>
      </c>
      <c r="BS1607" s="132" t="n">
        <v>5.63809523854157</v>
      </c>
    </row>
    <row r="1608" customFormat="false" ht="15" hidden="false" customHeight="false" outlineLevel="0" collapsed="false">
      <c r="E1608" s="117" t="n">
        <v>184.725</v>
      </c>
      <c r="F1608" s="117" t="n">
        <v>37.94</v>
      </c>
      <c r="I1608" s="0"/>
      <c r="J1608" s="118" t="n">
        <v>8.01999999999985</v>
      </c>
      <c r="K1608" s="119" t="n">
        <v>-9.5999999995561</v>
      </c>
      <c r="BO1608" s="130" t="n">
        <v>2.885</v>
      </c>
      <c r="BP1608" s="117" t="n">
        <v>-30.8333333333333</v>
      </c>
      <c r="BR1608" s="131" t="n">
        <v>8.01999999999985</v>
      </c>
      <c r="BS1608" s="132" t="n">
        <v>-9.5999999995561</v>
      </c>
    </row>
    <row r="1609" customFormat="false" ht="15" hidden="false" customHeight="false" outlineLevel="0" collapsed="false">
      <c r="E1609" s="117" t="n">
        <v>184.82625</v>
      </c>
      <c r="F1609" s="117" t="n">
        <v>41.73</v>
      </c>
      <c r="I1609" s="0"/>
      <c r="J1609" s="118" t="n">
        <v>8.02499999999986</v>
      </c>
      <c r="K1609" s="119" t="n">
        <v>-4.29879518087663</v>
      </c>
      <c r="BO1609" s="130" t="n">
        <v>2.8875</v>
      </c>
      <c r="BP1609" s="117" t="n">
        <v>-28.25</v>
      </c>
      <c r="BR1609" s="131" t="n">
        <v>8.02499999999986</v>
      </c>
      <c r="BS1609" s="132" t="n">
        <v>-4.29879518087663</v>
      </c>
    </row>
    <row r="1610" customFormat="false" ht="15" hidden="false" customHeight="false" outlineLevel="0" collapsed="false">
      <c r="E1610" s="117" t="n">
        <v>184.9275</v>
      </c>
      <c r="F1610" s="117" t="n">
        <v>41.25</v>
      </c>
      <c r="I1610" s="0"/>
      <c r="J1610" s="118" t="n">
        <v>8.02999999999986</v>
      </c>
      <c r="K1610" s="119" t="n">
        <v>-1.78313253003704</v>
      </c>
      <c r="BO1610" s="130" t="n">
        <v>2.89</v>
      </c>
      <c r="BP1610" s="117" t="n">
        <v>-30.3333333333333</v>
      </c>
      <c r="BR1610" s="131" t="n">
        <v>8.02999999999986</v>
      </c>
      <c r="BS1610" s="132" t="n">
        <v>-1.78313253003704</v>
      </c>
    </row>
    <row r="1611" customFormat="false" ht="15" hidden="false" customHeight="false" outlineLevel="0" collapsed="false">
      <c r="E1611" s="117" t="n">
        <v>185.02875</v>
      </c>
      <c r="F1611" s="117" t="n">
        <v>40.77</v>
      </c>
      <c r="I1611" s="0"/>
      <c r="J1611" s="118" t="n">
        <v>8.03499999999986</v>
      </c>
      <c r="K1611" s="119" t="n">
        <v>-4.67469879509768</v>
      </c>
      <c r="BO1611" s="130" t="n">
        <v>2.8925</v>
      </c>
      <c r="BP1611" s="117" t="n">
        <v>-20.4166666666667</v>
      </c>
      <c r="BR1611" s="131" t="n">
        <v>8.03499999999986</v>
      </c>
      <c r="BS1611" s="132" t="n">
        <v>-4.67469879509768</v>
      </c>
    </row>
    <row r="1612" customFormat="false" ht="15" hidden="false" customHeight="false" outlineLevel="0" collapsed="false">
      <c r="E1612" s="117" t="n">
        <v>185.13</v>
      </c>
      <c r="F1612" s="117" t="n">
        <v>36</v>
      </c>
      <c r="I1612" s="0"/>
      <c r="J1612" s="118" t="n">
        <v>8.03999999999986</v>
      </c>
      <c r="K1612" s="119" t="n">
        <v>-1.99518072304318</v>
      </c>
      <c r="BO1612" s="130" t="n">
        <v>2.895</v>
      </c>
      <c r="BP1612" s="117" t="n">
        <v>-17.1666666666667</v>
      </c>
      <c r="BR1612" s="131" t="n">
        <v>8.03999999999986</v>
      </c>
      <c r="BS1612" s="132" t="n">
        <v>-1.99518072304318</v>
      </c>
    </row>
    <row r="1613" customFormat="false" ht="15" hidden="false" customHeight="false" outlineLevel="0" collapsed="false">
      <c r="E1613" s="117" t="n">
        <v>185.23125</v>
      </c>
      <c r="F1613" s="117" t="n">
        <v>28.39</v>
      </c>
      <c r="I1613" s="0"/>
      <c r="J1613" s="118" t="n">
        <v>8.04499999999986</v>
      </c>
      <c r="K1613" s="119" t="n">
        <v>3.3238095236333</v>
      </c>
      <c r="BO1613" s="130" t="n">
        <v>2.8975</v>
      </c>
      <c r="BP1613" s="117" t="n">
        <v>-7.25000000000001</v>
      </c>
      <c r="BR1613" s="131" t="n">
        <v>8.04499999999986</v>
      </c>
      <c r="BS1613" s="132" t="n">
        <v>3.3238095236333</v>
      </c>
    </row>
    <row r="1614" customFormat="false" ht="15" hidden="false" customHeight="false" outlineLevel="0" collapsed="false">
      <c r="E1614" s="117" t="n">
        <v>185.3325</v>
      </c>
      <c r="F1614" s="117" t="n">
        <v>28.38</v>
      </c>
      <c r="I1614" s="0"/>
      <c r="J1614" s="118" t="n">
        <v>8.04999999999986</v>
      </c>
      <c r="K1614" s="119" t="n">
        <v>9.51428571411046</v>
      </c>
      <c r="BO1614" s="130" t="n">
        <v>2.9</v>
      </c>
      <c r="BP1614" s="117" t="n">
        <v>-12.6666666666667</v>
      </c>
      <c r="BR1614" s="131" t="n">
        <v>8.04999999999986</v>
      </c>
      <c r="BS1614" s="132" t="n">
        <v>9.51428571411046</v>
      </c>
    </row>
    <row r="1615" customFormat="false" ht="15" hidden="false" customHeight="false" outlineLevel="0" collapsed="false">
      <c r="E1615" s="117" t="n">
        <v>185.43375</v>
      </c>
      <c r="F1615" s="117" t="n">
        <v>30.275</v>
      </c>
      <c r="I1615" s="0"/>
      <c r="J1615" s="118" t="n">
        <v>8.05499999999986</v>
      </c>
      <c r="K1615" s="119" t="n">
        <v>10.3228915665364</v>
      </c>
      <c r="BO1615" s="130" t="n">
        <v>2.9025</v>
      </c>
      <c r="BP1615" s="117" t="n">
        <v>-12.0833333333333</v>
      </c>
      <c r="BR1615" s="131" t="n">
        <v>8.05499999999986</v>
      </c>
      <c r="BS1615" s="132" t="n">
        <v>10.3228915665364</v>
      </c>
    </row>
    <row r="1616" customFormat="false" ht="15" hidden="false" customHeight="false" outlineLevel="0" collapsed="false">
      <c r="E1616" s="117" t="n">
        <v>185.535</v>
      </c>
      <c r="F1616" s="117" t="n">
        <v>32.17</v>
      </c>
      <c r="I1616" s="0"/>
      <c r="J1616" s="118" t="n">
        <v>8.05999999999986</v>
      </c>
      <c r="K1616" s="119" t="n">
        <v>0.684337349667672</v>
      </c>
      <c r="BO1616" s="130" t="n">
        <v>2.905</v>
      </c>
      <c r="BP1616" s="117" t="n">
        <v>-19.5</v>
      </c>
      <c r="BR1616" s="131" t="n">
        <v>8.05999999999986</v>
      </c>
      <c r="BS1616" s="132" t="n">
        <v>0.684337349667672</v>
      </c>
    </row>
    <row r="1617" customFormat="false" ht="15" hidden="false" customHeight="false" outlineLevel="0" collapsed="false">
      <c r="E1617" s="117" t="n">
        <v>185.63625</v>
      </c>
      <c r="F1617" s="117" t="n">
        <v>37.87</v>
      </c>
      <c r="I1617" s="0"/>
      <c r="J1617" s="118" t="n">
        <v>8.06499999999986</v>
      </c>
      <c r="K1617" s="119" t="n">
        <v>-4.30399999992201</v>
      </c>
      <c r="BO1617" s="130" t="n">
        <v>2.9075</v>
      </c>
      <c r="BP1617" s="117" t="n">
        <v>-16.9166666666666</v>
      </c>
      <c r="BR1617" s="131" t="n">
        <v>8.06499999999986</v>
      </c>
      <c r="BS1617" s="132" t="n">
        <v>-4.30399999992201</v>
      </c>
    </row>
    <row r="1618" customFormat="false" ht="15" hidden="false" customHeight="false" outlineLevel="0" collapsed="false">
      <c r="E1618" s="117" t="n">
        <v>185.7375</v>
      </c>
      <c r="F1618" s="117" t="n">
        <v>41.67</v>
      </c>
      <c r="I1618" s="0"/>
      <c r="J1618" s="118" t="n">
        <v>8.06999999999986</v>
      </c>
      <c r="K1618" s="119" t="n">
        <v>-7.10399999992251</v>
      </c>
      <c r="BO1618" s="130" t="n">
        <v>2.91</v>
      </c>
      <c r="BP1618" s="117" t="n">
        <v>-16.3333333333333</v>
      </c>
      <c r="BR1618" s="131" t="n">
        <v>8.06999999999986</v>
      </c>
      <c r="BS1618" s="132" t="n">
        <v>-7.10399999992251</v>
      </c>
    </row>
    <row r="1619" customFormat="false" ht="15" hidden="false" customHeight="false" outlineLevel="0" collapsed="false">
      <c r="E1619" s="117" t="n">
        <v>185.83875</v>
      </c>
      <c r="F1619" s="117" t="n">
        <v>43.57</v>
      </c>
      <c r="I1619" s="0"/>
      <c r="J1619" s="118" t="n">
        <v>8.07499999999986</v>
      </c>
      <c r="K1619" s="119" t="n">
        <v>-5.97014925381362</v>
      </c>
      <c r="BO1619" s="130" t="n">
        <v>2.9125</v>
      </c>
      <c r="BP1619" s="117" t="n">
        <v>-18.4166666666666</v>
      </c>
      <c r="BR1619" s="131" t="n">
        <v>8.07499999999986</v>
      </c>
      <c r="BS1619" s="132" t="n">
        <v>-5.97014925381362</v>
      </c>
    </row>
    <row r="1620" customFormat="false" ht="15" hidden="false" customHeight="false" outlineLevel="0" collapsed="false">
      <c r="E1620" s="117" t="n">
        <v>185.94</v>
      </c>
      <c r="F1620" s="117" t="n">
        <v>45.47</v>
      </c>
      <c r="I1620" s="0"/>
      <c r="J1620" s="118" t="n">
        <v>8.07999999999986</v>
      </c>
      <c r="K1620" s="119" t="n">
        <v>-4.98313253004113</v>
      </c>
      <c r="BO1620" s="130" t="n">
        <v>2.915</v>
      </c>
      <c r="BP1620" s="117" t="n">
        <v>-31.1666666666667</v>
      </c>
      <c r="BR1620" s="131" t="n">
        <v>8.07999999999986</v>
      </c>
      <c r="BS1620" s="132" t="n">
        <v>-4.98313253004113</v>
      </c>
    </row>
    <row r="1621" customFormat="false" ht="15" hidden="false" customHeight="false" outlineLevel="0" collapsed="false">
      <c r="E1621" s="117" t="n">
        <v>186.04125</v>
      </c>
      <c r="F1621" s="117" t="n">
        <v>45.46</v>
      </c>
      <c r="I1621" s="0"/>
      <c r="J1621" s="118" t="n">
        <v>8.08499999999986</v>
      </c>
      <c r="K1621" s="119" t="n">
        <v>-7.87469879510173</v>
      </c>
      <c r="BO1621" s="130" t="n">
        <v>2.9175</v>
      </c>
      <c r="BP1621" s="117" t="n">
        <v>-25.9166666666667</v>
      </c>
      <c r="BR1621" s="131" t="n">
        <v>8.08499999999986</v>
      </c>
      <c r="BS1621" s="132" t="n">
        <v>-7.87469879510173</v>
      </c>
    </row>
    <row r="1622" customFormat="false" ht="15" hidden="false" customHeight="false" outlineLevel="0" collapsed="false">
      <c r="E1622" s="117" t="n">
        <v>186.1425</v>
      </c>
      <c r="F1622" s="117" t="n">
        <v>46.405</v>
      </c>
      <c r="I1622" s="0"/>
      <c r="J1622" s="118" t="n">
        <v>8.08999999999987</v>
      </c>
      <c r="K1622" s="119" t="n">
        <v>-6.50602409647675</v>
      </c>
      <c r="BO1622" s="130" t="n">
        <v>2.92</v>
      </c>
      <c r="BP1622" s="117" t="n">
        <v>-32.6666666666666</v>
      </c>
      <c r="BR1622" s="131" t="n">
        <v>8.08999999999987</v>
      </c>
      <c r="BS1622" s="132" t="n">
        <v>-6.50602409647675</v>
      </c>
    </row>
    <row r="1623" customFormat="false" ht="15" hidden="false" customHeight="false" outlineLevel="0" collapsed="false">
      <c r="E1623" s="117" t="n">
        <v>186.24375</v>
      </c>
      <c r="F1623" s="117" t="n">
        <v>47.35</v>
      </c>
      <c r="I1623" s="0"/>
      <c r="J1623" s="118" t="n">
        <v>8.09499999999987</v>
      </c>
      <c r="K1623" s="119" t="n">
        <v>-3.40240963828407</v>
      </c>
      <c r="BO1623" s="130" t="n">
        <v>2.9225</v>
      </c>
      <c r="BP1623" s="117" t="n">
        <v>-32.0833333333333</v>
      </c>
      <c r="BR1623" s="131" t="n">
        <v>8.09499999999987</v>
      </c>
      <c r="BS1623" s="132" t="n">
        <v>-3.40240963828407</v>
      </c>
    </row>
    <row r="1624" customFormat="false" ht="15" hidden="false" customHeight="false" outlineLevel="0" collapsed="false">
      <c r="E1624" s="117" t="n">
        <v>186.345</v>
      </c>
      <c r="F1624" s="117" t="n">
        <v>47.34</v>
      </c>
      <c r="I1624" s="0"/>
      <c r="J1624" s="118" t="n">
        <v>8.09999999999987</v>
      </c>
      <c r="K1624" s="119" t="n">
        <v>-13.5228915659963</v>
      </c>
      <c r="BO1624" s="130" t="n">
        <v>2.925</v>
      </c>
      <c r="BP1624" s="117" t="n">
        <v>-32.1666666666667</v>
      </c>
      <c r="BR1624" s="131" t="n">
        <v>8.09999999999987</v>
      </c>
      <c r="BS1624" s="132" t="n">
        <v>-13.5228915659963</v>
      </c>
    </row>
    <row r="1625" customFormat="false" ht="15" hidden="false" customHeight="false" outlineLevel="0" collapsed="false">
      <c r="E1625" s="117" t="n">
        <v>186.44625</v>
      </c>
      <c r="F1625" s="117" t="n">
        <v>45.43</v>
      </c>
      <c r="I1625" s="0"/>
      <c r="J1625" s="118" t="n">
        <v>8.10499999999987</v>
      </c>
      <c r="K1625" s="119" t="n">
        <v>-17.7714285715926</v>
      </c>
      <c r="BO1625" s="130" t="n">
        <v>2.9275</v>
      </c>
      <c r="BP1625" s="117" t="n">
        <v>-20.9166666666667</v>
      </c>
      <c r="BR1625" s="131" t="n">
        <v>8.10499999999987</v>
      </c>
      <c r="BS1625" s="132" t="n">
        <v>-17.7714285715926</v>
      </c>
    </row>
    <row r="1626" customFormat="false" ht="15" hidden="false" customHeight="false" outlineLevel="0" collapsed="false">
      <c r="E1626" s="117" t="n">
        <v>186.5475</v>
      </c>
      <c r="F1626" s="117" t="n">
        <v>45.42</v>
      </c>
      <c r="I1626" s="0"/>
      <c r="J1626" s="118" t="n">
        <v>8.10999999999987</v>
      </c>
      <c r="K1626" s="119" t="n">
        <v>-11.5809523811167</v>
      </c>
      <c r="BO1626" s="130" t="n">
        <v>2.93</v>
      </c>
      <c r="BP1626" s="117" t="n">
        <v>-27.6666666666667</v>
      </c>
      <c r="BR1626" s="131" t="n">
        <v>8.10999999999987</v>
      </c>
      <c r="BS1626" s="132" t="n">
        <v>-11.5809523811167</v>
      </c>
    </row>
    <row r="1627" customFormat="false" ht="15" hidden="false" customHeight="false" outlineLevel="0" collapsed="false">
      <c r="E1627" s="117" t="n">
        <v>186.64875</v>
      </c>
      <c r="F1627" s="117" t="n">
        <v>45.415</v>
      </c>
      <c r="I1627" s="0"/>
      <c r="J1627" s="118" t="n">
        <v>8.11499999999987</v>
      </c>
      <c r="K1627" s="119" t="n">
        <v>-9.92771084336081</v>
      </c>
      <c r="BO1627" s="130" t="n">
        <v>2.9325</v>
      </c>
      <c r="BP1627" s="117" t="n">
        <v>-33.0833333333333</v>
      </c>
      <c r="BR1627" s="131" t="n">
        <v>8.11499999999987</v>
      </c>
      <c r="BS1627" s="132" t="n">
        <v>-9.92771084336081</v>
      </c>
    </row>
    <row r="1628" customFormat="false" ht="15" hidden="false" customHeight="false" outlineLevel="0" collapsed="false">
      <c r="E1628" s="117" t="n">
        <v>186.75</v>
      </c>
      <c r="F1628" s="117" t="n">
        <v>45.41</v>
      </c>
      <c r="I1628" s="0"/>
      <c r="J1628" s="118" t="n">
        <v>8.11999999999987</v>
      </c>
      <c r="K1628" s="119" t="n">
        <v>-10.1688888891891</v>
      </c>
      <c r="BO1628" s="130" t="n">
        <v>2.935</v>
      </c>
      <c r="BP1628" s="117" t="n">
        <v>-19.8333333333333</v>
      </c>
      <c r="BR1628" s="131" t="n">
        <v>8.11999999999987</v>
      </c>
      <c r="BS1628" s="132" t="n">
        <v>-10.1688888891891</v>
      </c>
    </row>
    <row r="1629" customFormat="false" ht="15" hidden="false" customHeight="false" outlineLevel="0" collapsed="false">
      <c r="E1629" s="117" t="n">
        <v>186.85125</v>
      </c>
      <c r="F1629" s="117" t="n">
        <v>45.4</v>
      </c>
      <c r="I1629" s="0"/>
      <c r="J1629" s="118" t="n">
        <v>8.12499999999987</v>
      </c>
      <c r="K1629" s="119" t="n">
        <v>-0.327272727202193</v>
      </c>
      <c r="BO1629" s="130" t="n">
        <v>2.9375</v>
      </c>
      <c r="BP1629" s="117" t="n">
        <v>-11.25</v>
      </c>
      <c r="BR1629" s="131" t="n">
        <v>8.12499999999987</v>
      </c>
      <c r="BS1629" s="132" t="n">
        <v>-0.327272727202193</v>
      </c>
    </row>
    <row r="1630" customFormat="false" ht="15" hidden="false" customHeight="false" outlineLevel="0" collapsed="false">
      <c r="E1630" s="117" t="n">
        <v>186.9525</v>
      </c>
      <c r="F1630" s="117" t="n">
        <v>43.49</v>
      </c>
      <c r="I1630" s="0"/>
      <c r="J1630" s="118" t="n">
        <v>8.12999999999987</v>
      </c>
      <c r="K1630" s="119" t="n">
        <v>0.586666666345685</v>
      </c>
      <c r="BO1630" s="130" t="n">
        <v>2.94</v>
      </c>
      <c r="BP1630" s="117" t="n">
        <v>-5.33333333333334</v>
      </c>
      <c r="BR1630" s="131" t="n">
        <v>8.12999999999987</v>
      </c>
      <c r="BS1630" s="132" t="n">
        <v>0.586666666345685</v>
      </c>
    </row>
    <row r="1631" customFormat="false" ht="15" hidden="false" customHeight="false" outlineLevel="0" collapsed="false">
      <c r="E1631" s="117" t="n">
        <v>187.05375</v>
      </c>
      <c r="F1631" s="117" t="n">
        <v>43.48</v>
      </c>
      <c r="I1631" s="0"/>
      <c r="J1631" s="118" t="n">
        <v>8.13499999999987</v>
      </c>
      <c r="K1631" s="119" t="n">
        <v>-7.89090908964784</v>
      </c>
      <c r="BO1631" s="130" t="n">
        <v>2.9425</v>
      </c>
      <c r="BP1631" s="117" t="n">
        <v>3.91666666666666</v>
      </c>
      <c r="BR1631" s="131" t="n">
        <v>8.13499999999987</v>
      </c>
      <c r="BS1631" s="132" t="n">
        <v>-7.89090908964784</v>
      </c>
    </row>
    <row r="1632" customFormat="false" ht="15" hidden="false" customHeight="false" outlineLevel="0" collapsed="false">
      <c r="E1632" s="117" t="n">
        <v>187.155</v>
      </c>
      <c r="F1632" s="117" t="n">
        <v>43.475</v>
      </c>
      <c r="I1632" s="0"/>
      <c r="J1632" s="118" t="n">
        <v>8.13999999999987</v>
      </c>
      <c r="K1632" s="119" t="n">
        <v>-22.5422222228775</v>
      </c>
      <c r="BO1632" s="130" t="n">
        <v>2.945</v>
      </c>
      <c r="BP1632" s="117" t="n">
        <v>3.83333333333331</v>
      </c>
      <c r="BR1632" s="131" t="n">
        <v>8.13999999999987</v>
      </c>
      <c r="BS1632" s="132" t="n">
        <v>-22.5422222228775</v>
      </c>
    </row>
    <row r="1633" customFormat="false" ht="15" hidden="false" customHeight="false" outlineLevel="0" collapsed="false">
      <c r="E1633" s="117" t="n">
        <v>187.25625</v>
      </c>
      <c r="F1633" s="117" t="n">
        <v>43.47</v>
      </c>
      <c r="I1633" s="0"/>
      <c r="J1633" s="118" t="n">
        <v>8.14499999999987</v>
      </c>
      <c r="K1633" s="119" t="n">
        <v>-18.6666666663316</v>
      </c>
      <c r="BO1633" s="130" t="n">
        <v>2.9475</v>
      </c>
      <c r="BP1633" s="117" t="n">
        <v>-3.58333333333333</v>
      </c>
      <c r="BR1633" s="131" t="n">
        <v>8.14499999999987</v>
      </c>
      <c r="BS1633" s="132" t="n">
        <v>-18.6666666663316</v>
      </c>
    </row>
    <row r="1634" customFormat="false" ht="15" hidden="false" customHeight="false" outlineLevel="0" collapsed="false">
      <c r="E1634" s="117" t="n">
        <v>187.3575</v>
      </c>
      <c r="F1634" s="117" t="n">
        <v>43.46</v>
      </c>
      <c r="I1634" s="0"/>
      <c r="J1634" s="118" t="n">
        <v>8.14999999999987</v>
      </c>
      <c r="K1634" s="119" t="n">
        <v>-12.4000000004099</v>
      </c>
      <c r="BO1634" s="130" t="n">
        <v>2.95</v>
      </c>
      <c r="BP1634" s="117" t="n">
        <v>4.99999999999998</v>
      </c>
      <c r="BR1634" s="131" t="n">
        <v>8.14999999999987</v>
      </c>
      <c r="BS1634" s="132" t="n">
        <v>-12.4000000004099</v>
      </c>
    </row>
    <row r="1635" customFormat="false" ht="15" hidden="false" customHeight="false" outlineLevel="0" collapsed="false">
      <c r="E1635" s="117" t="n">
        <v>187.45875</v>
      </c>
      <c r="F1635" s="117" t="n">
        <v>43.45</v>
      </c>
      <c r="I1635" s="0"/>
      <c r="J1635" s="118" t="n">
        <v>8.15499999999988</v>
      </c>
      <c r="K1635" s="119" t="n">
        <v>-19.8933333329786</v>
      </c>
      <c r="BO1635" s="130" t="n">
        <v>2.9525</v>
      </c>
      <c r="BP1635" s="117" t="n">
        <v>5.58333333333335</v>
      </c>
      <c r="BR1635" s="131" t="n">
        <v>8.15499999999988</v>
      </c>
      <c r="BS1635" s="132" t="n">
        <v>-19.8933333329786</v>
      </c>
    </row>
    <row r="1636" customFormat="false" ht="15" hidden="false" customHeight="false" outlineLevel="0" collapsed="false">
      <c r="E1636" s="117" t="n">
        <v>187.56</v>
      </c>
      <c r="F1636" s="117" t="n">
        <v>44.4</v>
      </c>
      <c r="I1636" s="0"/>
      <c r="J1636" s="118" t="n">
        <v>8.15999999999988</v>
      </c>
      <c r="K1636" s="119" t="n">
        <v>-4.80000000047479</v>
      </c>
      <c r="BO1636" s="130" t="n">
        <v>2.955</v>
      </c>
      <c r="BP1636" s="117" t="n">
        <v>-10.5</v>
      </c>
      <c r="BR1636" s="131" t="n">
        <v>8.15999999999988</v>
      </c>
      <c r="BS1636" s="132" t="n">
        <v>-4.80000000047479</v>
      </c>
    </row>
    <row r="1637" customFormat="false" ht="15" hidden="false" customHeight="false" outlineLevel="0" collapsed="false">
      <c r="E1637" s="117" t="n">
        <v>187.66125</v>
      </c>
      <c r="F1637" s="117" t="n">
        <v>45.35</v>
      </c>
      <c r="I1637" s="0"/>
      <c r="J1637" s="118" t="n">
        <v>8.16499999999988</v>
      </c>
      <c r="K1637" s="119" t="n">
        <v>-13.2444444447304</v>
      </c>
      <c r="BO1637" s="130" t="n">
        <v>2.9575</v>
      </c>
      <c r="BP1637" s="117" t="n">
        <v>-15.25</v>
      </c>
      <c r="BR1637" s="131" t="n">
        <v>8.16499999999988</v>
      </c>
      <c r="BS1637" s="132" t="n">
        <v>-13.2444444447304</v>
      </c>
    </row>
    <row r="1638" customFormat="false" ht="15" hidden="false" customHeight="false" outlineLevel="0" collapsed="false">
      <c r="E1638" s="117" t="n">
        <v>187.7625</v>
      </c>
      <c r="F1638" s="117" t="n">
        <v>49.14</v>
      </c>
      <c r="I1638" s="0"/>
      <c r="J1638" s="118" t="n">
        <v>8.16999999999988</v>
      </c>
      <c r="K1638" s="119" t="n">
        <v>-4.18181818179587</v>
      </c>
      <c r="BO1638" s="130" t="n">
        <v>2.96</v>
      </c>
      <c r="BP1638" s="117" t="n">
        <v>-5.33333333333334</v>
      </c>
      <c r="BR1638" s="131" t="n">
        <v>8.16999999999988</v>
      </c>
      <c r="BS1638" s="132" t="n">
        <v>-4.18181818179587</v>
      </c>
    </row>
    <row r="1639" customFormat="false" ht="15" hidden="false" customHeight="false" outlineLevel="0" collapsed="false">
      <c r="E1639" s="117" t="n">
        <v>187.86375</v>
      </c>
      <c r="F1639" s="117" t="n">
        <v>49.135</v>
      </c>
      <c r="I1639" s="0"/>
      <c r="J1639" s="118" t="n">
        <v>8.17499999999988</v>
      </c>
      <c r="K1639" s="119" t="n">
        <v>-3.09333333346242</v>
      </c>
      <c r="BO1639" s="130" t="n">
        <v>2.9625</v>
      </c>
      <c r="BP1639" s="117" t="n">
        <v>-12.0833333333334</v>
      </c>
      <c r="BR1639" s="131" t="n">
        <v>8.17499999999988</v>
      </c>
      <c r="BS1639" s="132" t="n">
        <v>-3.09333333346242</v>
      </c>
    </row>
    <row r="1640" customFormat="false" ht="15" hidden="false" customHeight="false" outlineLevel="0" collapsed="false">
      <c r="E1640" s="117" t="n">
        <v>187.965</v>
      </c>
      <c r="F1640" s="117" t="n">
        <v>49.13</v>
      </c>
      <c r="I1640" s="0"/>
      <c r="J1640" s="118" t="n">
        <v>8.17999999999988</v>
      </c>
      <c r="K1640" s="119" t="n">
        <v>-1.52727272718504</v>
      </c>
      <c r="BO1640" s="130" t="n">
        <v>2.965</v>
      </c>
      <c r="BP1640" s="117" t="n">
        <v>-10.8333333333333</v>
      </c>
      <c r="BR1640" s="131" t="n">
        <v>8.17999999999988</v>
      </c>
      <c r="BS1640" s="132" t="n">
        <v>-1.52727272718504</v>
      </c>
    </row>
    <row r="1641" customFormat="false" ht="15" hidden="false" customHeight="false" outlineLevel="0" collapsed="false">
      <c r="E1641" s="117" t="n">
        <v>188.06625</v>
      </c>
      <c r="F1641" s="117" t="n">
        <v>51.03</v>
      </c>
      <c r="I1641" s="0"/>
      <c r="J1641" s="118" t="n">
        <v>8.18499999999988</v>
      </c>
      <c r="K1641" s="119" t="n">
        <v>2.07999999976515</v>
      </c>
      <c r="BO1641" s="130" t="n">
        <v>2.9675</v>
      </c>
      <c r="BP1641" s="117" t="n">
        <v>-23.5833333333333</v>
      </c>
      <c r="BR1641" s="131" t="n">
        <v>8.18499999999988</v>
      </c>
      <c r="BS1641" s="132" t="n">
        <v>2.07999999976515</v>
      </c>
    </row>
    <row r="1642" customFormat="false" ht="15" hidden="false" customHeight="false" outlineLevel="0" collapsed="false">
      <c r="E1642" s="117" t="n">
        <v>188.1675</v>
      </c>
      <c r="F1642" s="117" t="n">
        <v>51.025</v>
      </c>
      <c r="I1642" s="0"/>
      <c r="J1642" s="118" t="n">
        <v>8.18999999999988</v>
      </c>
      <c r="K1642" s="119" t="n">
        <v>8.50909090898213</v>
      </c>
      <c r="BO1642" s="130" t="n">
        <v>2.97</v>
      </c>
      <c r="BP1642" s="117" t="n">
        <v>-20.3333333333333</v>
      </c>
      <c r="BR1642" s="131" t="n">
        <v>8.18999999999988</v>
      </c>
      <c r="BS1642" s="132" t="n">
        <v>8.50909090898213</v>
      </c>
    </row>
    <row r="1643" customFormat="false" ht="15" hidden="false" customHeight="false" outlineLevel="0" collapsed="false">
      <c r="E1643" s="117" t="n">
        <v>188.26875</v>
      </c>
      <c r="F1643" s="117" t="n">
        <v>51.02</v>
      </c>
      <c r="I1643" s="0"/>
      <c r="J1643" s="118" t="n">
        <v>8.19499999999988</v>
      </c>
      <c r="K1643" s="119" t="n">
        <v>17.748148148853</v>
      </c>
      <c r="BO1643" s="130" t="n">
        <v>2.9725</v>
      </c>
      <c r="BP1643" s="117" t="n">
        <v>-22.4166666666667</v>
      </c>
      <c r="BR1643" s="131" t="n">
        <v>8.19499999999988</v>
      </c>
      <c r="BS1643" s="132" t="n">
        <v>17.748148148853</v>
      </c>
    </row>
    <row r="1644" customFormat="false" ht="15" hidden="false" customHeight="false" outlineLevel="0" collapsed="false">
      <c r="E1644" s="117" t="n">
        <v>188.37</v>
      </c>
      <c r="F1644" s="117" t="n">
        <v>51.01</v>
      </c>
      <c r="I1644" s="0"/>
      <c r="J1644" s="118" t="n">
        <v>8.19999999999988</v>
      </c>
      <c r="K1644" s="119" t="n">
        <v>-0.304761904468478</v>
      </c>
      <c r="BO1644" s="130" t="n">
        <v>2.975</v>
      </c>
      <c r="BP1644" s="117" t="n">
        <v>-32.5</v>
      </c>
      <c r="BR1644" s="131" t="n">
        <v>8.19999999999988</v>
      </c>
      <c r="BS1644" s="132" t="n">
        <v>-0.304761904468478</v>
      </c>
    </row>
    <row r="1645" customFormat="false" ht="15" hidden="false" customHeight="false" outlineLevel="0" collapsed="false">
      <c r="E1645" s="117" t="n">
        <v>188.47125</v>
      </c>
      <c r="F1645" s="117" t="n">
        <v>51</v>
      </c>
      <c r="I1645" s="0"/>
      <c r="J1645" s="118" t="n">
        <v>8.20499999999988</v>
      </c>
      <c r="K1645" s="119" t="n">
        <v>11.2000000002363</v>
      </c>
      <c r="BO1645" s="130" t="n">
        <v>2.9775</v>
      </c>
      <c r="BP1645" s="117" t="n">
        <v>-29.25</v>
      </c>
      <c r="BR1645" s="131" t="n">
        <v>8.20499999999988</v>
      </c>
      <c r="BS1645" s="132" t="n">
        <v>11.2000000002363</v>
      </c>
    </row>
    <row r="1646" customFormat="false" ht="15" hidden="false" customHeight="false" outlineLevel="0" collapsed="false">
      <c r="E1646" s="117" t="n">
        <v>188.5725</v>
      </c>
      <c r="F1646" s="117" t="n">
        <v>49.09</v>
      </c>
      <c r="I1646" s="0"/>
      <c r="J1646" s="118" t="n">
        <v>8.20999999999988</v>
      </c>
      <c r="K1646" s="119" t="n">
        <v>5.59999999999999</v>
      </c>
      <c r="BO1646" s="130" t="n">
        <v>2.98</v>
      </c>
      <c r="BP1646" s="117" t="n">
        <v>-30.6666666666667</v>
      </c>
      <c r="BR1646" s="131" t="n">
        <v>8.20999999999988</v>
      </c>
      <c r="BS1646" s="132" t="n">
        <v>5.59999999999999</v>
      </c>
    </row>
    <row r="1647" customFormat="false" ht="15" hidden="false" customHeight="false" outlineLevel="0" collapsed="false">
      <c r="E1647" s="117" t="n">
        <v>188.67375</v>
      </c>
      <c r="F1647" s="117" t="n">
        <v>48.6075</v>
      </c>
      <c r="I1647" s="0"/>
      <c r="J1647" s="118" t="n">
        <v>8.21499999999988</v>
      </c>
      <c r="K1647" s="119" t="n">
        <v>10.133333333477</v>
      </c>
      <c r="BO1647" s="130" t="n">
        <v>2.9825</v>
      </c>
      <c r="BP1647" s="117" t="n">
        <v>-18.0833333333333</v>
      </c>
      <c r="BR1647" s="131" t="n">
        <v>8.21499999999988</v>
      </c>
      <c r="BS1647" s="132" t="n">
        <v>10.133333333477</v>
      </c>
    </row>
    <row r="1648" customFormat="false" ht="15" hidden="false" customHeight="false" outlineLevel="0" collapsed="false">
      <c r="E1648" s="117" t="n">
        <v>188.775</v>
      </c>
      <c r="F1648" s="117" t="n">
        <v>48.125</v>
      </c>
      <c r="I1648" s="0"/>
      <c r="J1648" s="118" t="n">
        <v>8.21999999999989</v>
      </c>
      <c r="K1648" s="119" t="n">
        <v>-2.133333333027</v>
      </c>
      <c r="BO1648" s="130" t="n">
        <v>2.985</v>
      </c>
      <c r="BP1648" s="117" t="n">
        <v>-5.5</v>
      </c>
      <c r="BR1648" s="131" t="n">
        <v>8.21999999999989</v>
      </c>
      <c r="BS1648" s="132" t="n">
        <v>-2.133333333027</v>
      </c>
    </row>
    <row r="1649" customFormat="false" ht="15" hidden="false" customHeight="false" outlineLevel="0" collapsed="false">
      <c r="E1649" s="117" t="n">
        <v>188.87625</v>
      </c>
      <c r="F1649" s="117" t="n">
        <v>45.26</v>
      </c>
      <c r="I1649" s="0"/>
      <c r="J1649" s="118" t="n">
        <v>8.22499999999989</v>
      </c>
      <c r="K1649" s="119" t="n">
        <v>7.99999999936002</v>
      </c>
      <c r="BO1649" s="130" t="n">
        <v>2.9875</v>
      </c>
      <c r="BP1649" s="117" t="n">
        <v>-10.9166666666667</v>
      </c>
      <c r="BR1649" s="131" t="n">
        <v>8.22499999999989</v>
      </c>
      <c r="BS1649" s="132" t="n">
        <v>7.99999999936002</v>
      </c>
    </row>
    <row r="1650" customFormat="false" ht="15" hidden="false" customHeight="false" outlineLevel="0" collapsed="false">
      <c r="E1650" s="117" t="n">
        <v>188.9775</v>
      </c>
      <c r="F1650" s="117" t="n">
        <v>45.25</v>
      </c>
      <c r="I1650" s="0"/>
      <c r="J1650" s="118" t="n">
        <v>8.22999999999989</v>
      </c>
      <c r="K1650" s="119" t="n">
        <v>1.64210526263972</v>
      </c>
      <c r="BO1650" s="130" t="n">
        <v>2.99</v>
      </c>
      <c r="BP1650" s="117" t="n">
        <v>-13</v>
      </c>
      <c r="BR1650" s="131" t="n">
        <v>8.22999999999989</v>
      </c>
      <c r="BS1650" s="132" t="n">
        <v>1.64210526263972</v>
      </c>
    </row>
    <row r="1651" customFormat="false" ht="15" hidden="false" customHeight="false" outlineLevel="0" collapsed="false">
      <c r="E1651" s="117" t="n">
        <v>189.07875</v>
      </c>
      <c r="F1651" s="117" t="n">
        <v>43.34</v>
      </c>
      <c r="I1651" s="0"/>
      <c r="J1651" s="118" t="n">
        <v>8.23499999999989</v>
      </c>
      <c r="K1651" s="119" t="n">
        <v>24.7999999994817</v>
      </c>
      <c r="BO1651" s="130" t="n">
        <v>2.9925</v>
      </c>
      <c r="BP1651" s="117" t="n">
        <v>-15.0833333333333</v>
      </c>
      <c r="BR1651" s="131" t="n">
        <v>8.23499999999989</v>
      </c>
      <c r="BS1651" s="132" t="n">
        <v>24.7999999994817</v>
      </c>
    </row>
    <row r="1652" customFormat="false" ht="15" hidden="false" customHeight="false" outlineLevel="0" collapsed="false">
      <c r="E1652" s="117" t="n">
        <v>189.18</v>
      </c>
      <c r="F1652" s="117" t="n">
        <v>41.43</v>
      </c>
      <c r="I1652" s="0"/>
      <c r="J1652" s="118" t="n">
        <v>8.23999999999989</v>
      </c>
      <c r="K1652" s="119" t="n">
        <v>-2.71999999971261</v>
      </c>
      <c r="BO1652" s="130" t="n">
        <v>2.995</v>
      </c>
      <c r="BP1652" s="117" t="n">
        <v>-14.5</v>
      </c>
      <c r="BR1652" s="131" t="n">
        <v>8.23999999999989</v>
      </c>
      <c r="BS1652" s="132" t="n">
        <v>-2.71999999971261</v>
      </c>
    </row>
    <row r="1653" customFormat="false" ht="15" hidden="false" customHeight="false" outlineLevel="0" collapsed="false">
      <c r="E1653" s="117" t="n">
        <v>189.28125</v>
      </c>
      <c r="F1653" s="117" t="n">
        <v>38.575</v>
      </c>
      <c r="I1653" s="0"/>
      <c r="J1653" s="118" t="n">
        <v>8.24499999999989</v>
      </c>
      <c r="K1653" s="119" t="n">
        <v>16.7999999997328</v>
      </c>
      <c r="BO1653" s="130" t="n">
        <v>2.9975</v>
      </c>
      <c r="BP1653" s="117" t="n">
        <v>-15.9166666666667</v>
      </c>
      <c r="BR1653" s="131" t="n">
        <v>8.24499999999989</v>
      </c>
      <c r="BS1653" s="132" t="n">
        <v>16.7999999997328</v>
      </c>
    </row>
    <row r="1654" customFormat="false" ht="15" hidden="false" customHeight="false" outlineLevel="0" collapsed="false">
      <c r="E1654" s="117" t="n">
        <v>189.3825</v>
      </c>
      <c r="F1654" s="117" t="n">
        <v>37.615</v>
      </c>
      <c r="I1654" s="0"/>
      <c r="J1654" s="118" t="n">
        <v>8.24999999999989</v>
      </c>
      <c r="K1654" s="119" t="n">
        <v>8.05714285748941</v>
      </c>
      <c r="BO1654" s="130" t="n">
        <v>3</v>
      </c>
      <c r="BP1654" s="117" t="n">
        <v>-25.3333333333333</v>
      </c>
      <c r="BR1654" s="131" t="n">
        <v>8.24999999999989</v>
      </c>
      <c r="BS1654" s="132" t="n">
        <v>8.05714285748941</v>
      </c>
    </row>
    <row r="1655" customFormat="false" ht="15" hidden="false" customHeight="false" outlineLevel="0" collapsed="false">
      <c r="E1655" s="117" t="n">
        <v>189.48375</v>
      </c>
      <c r="F1655" s="117" t="n">
        <v>36.655</v>
      </c>
      <c r="I1655" s="0"/>
      <c r="J1655" s="118" t="n">
        <v>8.25499999999989</v>
      </c>
      <c r="K1655" s="119" t="n">
        <v>14.1333333328394</v>
      </c>
      <c r="BO1655" s="130" t="n">
        <v>3.005</v>
      </c>
      <c r="BP1655" s="117" t="n">
        <v>-30.8333333333333</v>
      </c>
      <c r="BR1655" s="131" t="n">
        <v>8.25499999999989</v>
      </c>
      <c r="BS1655" s="132" t="n">
        <v>14.1333333328394</v>
      </c>
    </row>
    <row r="1656" customFormat="false" ht="15" hidden="false" customHeight="false" outlineLevel="0" collapsed="false">
      <c r="E1656" s="117" t="n">
        <v>189.585</v>
      </c>
      <c r="F1656" s="117" t="n">
        <v>33.79</v>
      </c>
      <c r="I1656" s="0"/>
      <c r="J1656" s="118" t="n">
        <v>8.25999999999989</v>
      </c>
      <c r="K1656" s="119" t="n">
        <v>19.2000000001445</v>
      </c>
      <c r="BO1656" s="130" t="n">
        <v>3.01</v>
      </c>
      <c r="BP1656" s="117" t="n">
        <v>-32.3333333333333</v>
      </c>
      <c r="BR1656" s="131" t="n">
        <v>8.25999999999989</v>
      </c>
      <c r="BS1656" s="132" t="n">
        <v>19.2000000001445</v>
      </c>
    </row>
    <row r="1657" customFormat="false" ht="15" hidden="false" customHeight="false" outlineLevel="0" collapsed="false">
      <c r="E1657" s="117" t="n">
        <v>189.68625</v>
      </c>
      <c r="F1657" s="117" t="n">
        <v>31.88</v>
      </c>
      <c r="I1657" s="0"/>
      <c r="J1657" s="118" t="n">
        <v>8.26499999999989</v>
      </c>
      <c r="K1657" s="119" t="n">
        <v>15.4666666662643</v>
      </c>
      <c r="BO1657" s="130" t="n">
        <v>3.015</v>
      </c>
      <c r="BP1657" s="117" t="n">
        <v>-36.5</v>
      </c>
      <c r="BR1657" s="131" t="n">
        <v>8.26499999999989</v>
      </c>
      <c r="BS1657" s="132" t="n">
        <v>15.4666666662643</v>
      </c>
    </row>
    <row r="1658" customFormat="false" ht="15" hidden="false" customHeight="false" outlineLevel="0" collapsed="false">
      <c r="E1658" s="117" t="n">
        <v>189.7875</v>
      </c>
      <c r="F1658" s="117" t="n">
        <v>31.87</v>
      </c>
      <c r="I1658" s="0"/>
      <c r="J1658" s="118" t="n">
        <v>8.26999999999989</v>
      </c>
      <c r="K1658" s="119" t="n">
        <v>16.0000000000862</v>
      </c>
      <c r="BO1658" s="130" t="n">
        <v>3.02</v>
      </c>
      <c r="BP1658" s="117" t="n">
        <v>-34.6666666666667</v>
      </c>
      <c r="BR1658" s="131" t="n">
        <v>8.26999999999989</v>
      </c>
      <c r="BS1658" s="132" t="n">
        <v>16.0000000000862</v>
      </c>
    </row>
    <row r="1659" customFormat="false" ht="15" hidden="false" customHeight="false" outlineLevel="0" collapsed="false">
      <c r="E1659" s="117" t="n">
        <v>189.88875</v>
      </c>
      <c r="F1659" s="117" t="n">
        <v>29.96</v>
      </c>
      <c r="I1659" s="0"/>
      <c r="J1659" s="118" t="n">
        <v>8.27499999999989</v>
      </c>
      <c r="K1659" s="119" t="n">
        <v>9.21481481475265</v>
      </c>
      <c r="BO1659" s="130" t="n">
        <v>3.025</v>
      </c>
      <c r="BP1659" s="117" t="n">
        <v>-23.5</v>
      </c>
      <c r="BR1659" s="131" t="n">
        <v>8.27499999999989</v>
      </c>
      <c r="BS1659" s="132" t="n">
        <v>9.21481481475265</v>
      </c>
    </row>
    <row r="1660" customFormat="false" ht="15" hidden="false" customHeight="false" outlineLevel="0" collapsed="false">
      <c r="E1660" s="117" t="n">
        <v>189.99</v>
      </c>
      <c r="F1660" s="117" t="n">
        <v>27.1</v>
      </c>
      <c r="I1660" s="0"/>
      <c r="J1660" s="118" t="n">
        <v>8.27999999999989</v>
      </c>
      <c r="K1660" s="119" t="n">
        <v>-14.3999999991336</v>
      </c>
      <c r="BO1660" s="130" t="n">
        <v>3.03</v>
      </c>
      <c r="BP1660" s="117" t="n">
        <v>-11</v>
      </c>
      <c r="BR1660" s="131" t="n">
        <v>8.27999999999989</v>
      </c>
      <c r="BS1660" s="132" t="n">
        <v>-14.3999999991336</v>
      </c>
    </row>
    <row r="1661" customFormat="false" ht="15" hidden="false" customHeight="false" outlineLevel="0" collapsed="false">
      <c r="E1661" s="117" t="n">
        <v>190.09125</v>
      </c>
      <c r="F1661" s="117" t="n">
        <v>26.1425</v>
      </c>
      <c r="I1661" s="0"/>
      <c r="J1661" s="118" t="n">
        <v>8.2849999999999</v>
      </c>
      <c r="K1661" s="119" t="n">
        <v>4.68571428552171</v>
      </c>
      <c r="BO1661" s="130" t="n">
        <v>3.035</v>
      </c>
      <c r="BP1661" s="117" t="n">
        <v>-8.5</v>
      </c>
      <c r="BR1661" s="131" t="n">
        <v>8.2849999999999</v>
      </c>
      <c r="BS1661" s="132" t="n">
        <v>4.68571428552171</v>
      </c>
    </row>
    <row r="1662" customFormat="false" ht="15" hidden="false" customHeight="false" outlineLevel="0" collapsed="false">
      <c r="E1662" s="117" t="n">
        <v>190.1925</v>
      </c>
      <c r="F1662" s="117" t="n">
        <v>25.185</v>
      </c>
      <c r="I1662" s="0"/>
      <c r="J1662" s="118" t="n">
        <v>8.2899999999999</v>
      </c>
      <c r="K1662" s="119" t="n">
        <v>-8.79999999958315</v>
      </c>
      <c r="BO1662" s="130" t="n">
        <v>3.04</v>
      </c>
      <c r="BP1662" s="117" t="n">
        <v>-18</v>
      </c>
      <c r="BR1662" s="131" t="n">
        <v>8.2899999999999</v>
      </c>
      <c r="BS1662" s="132" t="n">
        <v>-8.79999999958315</v>
      </c>
    </row>
    <row r="1663" customFormat="false" ht="15" hidden="false" customHeight="false" outlineLevel="0" collapsed="false">
      <c r="E1663" s="117" t="n">
        <v>190.29375</v>
      </c>
      <c r="F1663" s="117" t="n">
        <v>22.32</v>
      </c>
      <c r="I1663" s="0"/>
      <c r="J1663" s="118" t="n">
        <v>8.2949999999999</v>
      </c>
      <c r="K1663" s="119" t="n">
        <v>13.5999999997527</v>
      </c>
      <c r="BO1663" s="130" t="n">
        <v>3.045</v>
      </c>
      <c r="BP1663" s="117" t="n">
        <v>-23.5</v>
      </c>
      <c r="BR1663" s="131" t="n">
        <v>8.2949999999999</v>
      </c>
      <c r="BS1663" s="132" t="n">
        <v>13.5999999997527</v>
      </c>
    </row>
    <row r="1664" customFormat="false" ht="15" hidden="false" customHeight="false" outlineLevel="0" collapsed="false">
      <c r="E1664" s="117" t="n">
        <v>190.395</v>
      </c>
      <c r="F1664" s="117" t="n">
        <v>21.8375</v>
      </c>
      <c r="I1664" s="0"/>
      <c r="J1664" s="118" t="n">
        <v>8.2999999999999</v>
      </c>
      <c r="K1664" s="119" t="n">
        <v>-3.19999999934819</v>
      </c>
      <c r="BO1664" s="130" t="n">
        <v>3.05</v>
      </c>
      <c r="BP1664" s="117" t="n">
        <v>-25</v>
      </c>
      <c r="BR1664" s="131" t="n">
        <v>8.2999999999999</v>
      </c>
      <c r="BS1664" s="132" t="n">
        <v>-3.19999999934819</v>
      </c>
    </row>
    <row r="1665" customFormat="false" ht="15" hidden="false" customHeight="false" outlineLevel="0" collapsed="false">
      <c r="E1665" s="117" t="n">
        <v>190.49625</v>
      </c>
      <c r="F1665" s="117" t="n">
        <v>21.355</v>
      </c>
      <c r="I1665" s="0"/>
      <c r="J1665" s="118" t="n">
        <v>8.3049999999999</v>
      </c>
      <c r="K1665" s="119" t="n">
        <v>12.799999999028</v>
      </c>
      <c r="BO1665" s="130" t="n">
        <v>3.055</v>
      </c>
      <c r="BP1665" s="117" t="n">
        <v>-12.5</v>
      </c>
      <c r="BR1665" s="131" t="n">
        <v>8.3049999999999</v>
      </c>
      <c r="BS1665" s="132" t="n">
        <v>12.799999999028</v>
      </c>
    </row>
    <row r="1666" customFormat="false" ht="15" hidden="false" customHeight="false" outlineLevel="0" collapsed="false">
      <c r="E1666" s="117" t="n">
        <v>190.5975</v>
      </c>
      <c r="F1666" s="117" t="n">
        <v>18.49</v>
      </c>
      <c r="I1666" s="0"/>
      <c r="J1666" s="118" t="n">
        <v>8.3099999999999</v>
      </c>
      <c r="K1666" s="119" t="n">
        <v>8.7999999993605</v>
      </c>
      <c r="BO1666" s="130" t="n">
        <v>3.06</v>
      </c>
      <c r="BP1666" s="117" t="n">
        <v>-2.96059473233375E-014</v>
      </c>
      <c r="BR1666" s="131" t="n">
        <v>8.3099999999999</v>
      </c>
      <c r="BS1666" s="132" t="n">
        <v>8.7999999993605</v>
      </c>
    </row>
    <row r="1667" customFormat="false" ht="15" hidden="false" customHeight="false" outlineLevel="0" collapsed="false">
      <c r="E1667" s="117" t="n">
        <v>190.69875</v>
      </c>
      <c r="F1667" s="117" t="n">
        <v>18.48</v>
      </c>
      <c r="I1667" s="0"/>
      <c r="J1667" s="118" t="n">
        <v>8.3149999999999</v>
      </c>
      <c r="K1667" s="119" t="n">
        <v>22.3999999997584</v>
      </c>
      <c r="BO1667" s="130" t="n">
        <v>3.065</v>
      </c>
      <c r="BP1667" s="117" t="n">
        <v>-6.83333333333331</v>
      </c>
      <c r="BR1667" s="131" t="n">
        <v>8.3149999999999</v>
      </c>
      <c r="BS1667" s="132" t="n">
        <v>22.3999999997584</v>
      </c>
    </row>
    <row r="1668" customFormat="false" ht="15" hidden="false" customHeight="false" outlineLevel="0" collapsed="false">
      <c r="E1668" s="117" t="n">
        <v>190.8</v>
      </c>
      <c r="F1668" s="117" t="n">
        <v>18.475</v>
      </c>
      <c r="I1668" s="0"/>
      <c r="J1668" s="118" t="n">
        <v>8.3199999999999</v>
      </c>
      <c r="K1668" s="119" t="n">
        <v>17.4588235285252</v>
      </c>
      <c r="BO1668" s="130" t="n">
        <v>3.07</v>
      </c>
      <c r="BP1668" s="117" t="n">
        <v>-9.66666666666667</v>
      </c>
      <c r="BR1668" s="131" t="n">
        <v>8.3199999999999</v>
      </c>
      <c r="BS1668" s="132" t="n">
        <v>17.4588235285252</v>
      </c>
    </row>
    <row r="1669" customFormat="false" ht="15" hidden="false" customHeight="false" outlineLevel="0" collapsed="false">
      <c r="E1669" s="117" t="n">
        <v>190.921428571429</v>
      </c>
      <c r="F1669" s="117" t="n">
        <v>18.47</v>
      </c>
      <c r="I1669" s="0"/>
      <c r="J1669" s="118" t="n">
        <v>8.3249999999999</v>
      </c>
      <c r="K1669" s="119" t="n">
        <v>27.7333333334382</v>
      </c>
      <c r="BO1669" s="130" t="n">
        <v>3.075</v>
      </c>
      <c r="BP1669" s="117" t="n">
        <v>-10.5</v>
      </c>
      <c r="BR1669" s="131" t="n">
        <v>8.3249999999999</v>
      </c>
      <c r="BS1669" s="132" t="n">
        <v>27.7333333334382</v>
      </c>
    </row>
    <row r="1670" customFormat="false" ht="15" hidden="false" customHeight="false" outlineLevel="0" collapsed="false">
      <c r="E1670" s="117" t="n">
        <v>191.042857142857</v>
      </c>
      <c r="F1670" s="117" t="n">
        <v>18.46</v>
      </c>
      <c r="I1670" s="0"/>
      <c r="J1670" s="118" t="n">
        <v>8.3299999999999</v>
      </c>
      <c r="K1670" s="119" t="n">
        <v>23.2000000000782</v>
      </c>
      <c r="BO1670" s="130" t="n">
        <v>3.08</v>
      </c>
      <c r="BP1670" s="117" t="n">
        <v>-10</v>
      </c>
      <c r="BR1670" s="131" t="n">
        <v>8.3299999999999</v>
      </c>
      <c r="BS1670" s="132" t="n">
        <v>23.2000000000782</v>
      </c>
    </row>
    <row r="1671" customFormat="false" ht="15" hidden="false" customHeight="false" outlineLevel="0" collapsed="false">
      <c r="E1671" s="117" t="n">
        <v>191.164285714286</v>
      </c>
      <c r="F1671" s="117" t="n">
        <v>16.55</v>
      </c>
      <c r="I1671" s="0"/>
      <c r="J1671" s="118" t="n">
        <v>8.3349999999999</v>
      </c>
      <c r="K1671" s="119" t="n">
        <v>8.00000000101608</v>
      </c>
      <c r="BO1671" s="130" t="n">
        <v>3.085</v>
      </c>
      <c r="BP1671" s="117" t="n">
        <v>-0.166666666666663</v>
      </c>
      <c r="BR1671" s="131" t="n">
        <v>8.3349999999999</v>
      </c>
      <c r="BS1671" s="132" t="n">
        <v>8.00000000101608</v>
      </c>
    </row>
    <row r="1672" customFormat="false" ht="15" hidden="false" customHeight="false" outlineLevel="0" collapsed="false">
      <c r="E1672" s="117" t="n">
        <v>191.285714285714</v>
      </c>
      <c r="F1672" s="117" t="n">
        <v>18.45</v>
      </c>
      <c r="I1672" s="0"/>
      <c r="J1672" s="118" t="n">
        <v>8.3399999999999</v>
      </c>
      <c r="K1672" s="119" t="n">
        <v>21.6842105266166</v>
      </c>
      <c r="BO1672" s="130" t="n">
        <v>3.09</v>
      </c>
      <c r="BP1672" s="117" t="n">
        <v>-16.3333333333333</v>
      </c>
      <c r="BR1672" s="131" t="n">
        <v>8.3399999999999</v>
      </c>
      <c r="BS1672" s="132" t="n">
        <v>21.6842105266166</v>
      </c>
    </row>
    <row r="1673" customFormat="false" ht="15" hidden="false" customHeight="false" outlineLevel="0" collapsed="false">
      <c r="E1673" s="117" t="n">
        <v>191.407142857143</v>
      </c>
      <c r="F1673" s="117" t="n">
        <v>18.445</v>
      </c>
      <c r="I1673" s="0"/>
      <c r="J1673" s="118" t="n">
        <v>8.34499999999991</v>
      </c>
      <c r="K1673" s="119" t="n">
        <v>4.8000000010644</v>
      </c>
      <c r="BO1673" s="130" t="n">
        <v>3.095</v>
      </c>
      <c r="BP1673" s="117" t="n">
        <v>-16.5</v>
      </c>
      <c r="BR1673" s="131" t="n">
        <v>8.34499999999991</v>
      </c>
      <c r="BS1673" s="132" t="n">
        <v>4.8000000010644</v>
      </c>
    </row>
    <row r="1674" customFormat="false" ht="15" hidden="false" customHeight="false" outlineLevel="0" collapsed="false">
      <c r="E1674" s="117" t="n">
        <v>191.528571428571</v>
      </c>
      <c r="F1674" s="117" t="n">
        <v>18.44</v>
      </c>
      <c r="I1674" s="0"/>
      <c r="J1674" s="118" t="n">
        <v>8.34999999999991</v>
      </c>
      <c r="K1674" s="119" t="n">
        <v>13.0666666669445</v>
      </c>
      <c r="BO1674" s="130" t="n">
        <v>3.1</v>
      </c>
      <c r="BP1674" s="117" t="n">
        <v>-10</v>
      </c>
      <c r="BR1674" s="131" t="n">
        <v>8.34999999999991</v>
      </c>
      <c r="BS1674" s="132" t="n">
        <v>13.0666666669445</v>
      </c>
    </row>
    <row r="1675" customFormat="false" ht="15" hidden="false" customHeight="false" outlineLevel="0" collapsed="false">
      <c r="E1675" s="117" t="n">
        <v>191.65</v>
      </c>
      <c r="F1675" s="117" t="n">
        <v>18.43</v>
      </c>
      <c r="I1675" s="0"/>
      <c r="J1675" s="118" t="n">
        <v>8.35499999999991</v>
      </c>
      <c r="K1675" s="119" t="n">
        <v>15.9999999997621</v>
      </c>
      <c r="BO1675" s="130" t="n">
        <v>3.105</v>
      </c>
      <c r="BP1675" s="117" t="n">
        <v>-8.83333333333332</v>
      </c>
      <c r="BR1675" s="131" t="n">
        <v>8.35499999999991</v>
      </c>
      <c r="BS1675" s="132" t="n">
        <v>15.9999999997621</v>
      </c>
    </row>
    <row r="1676" customFormat="false" ht="15" hidden="false" customHeight="false" outlineLevel="0" collapsed="false">
      <c r="E1676" s="117" t="n">
        <v>191.771428571429</v>
      </c>
      <c r="F1676" s="117" t="n">
        <v>19.375</v>
      </c>
      <c r="I1676" s="0"/>
      <c r="J1676" s="118" t="n">
        <v>8.35999999999991</v>
      </c>
      <c r="K1676" s="119" t="n">
        <v>27.1999999997537</v>
      </c>
      <c r="BO1676" s="130" t="n">
        <v>3.11</v>
      </c>
      <c r="BP1676" s="117" t="n">
        <v>-13.6666666666667</v>
      </c>
      <c r="BR1676" s="131" t="n">
        <v>8.35999999999991</v>
      </c>
      <c r="BS1676" s="132" t="n">
        <v>27.1999999997537</v>
      </c>
    </row>
    <row r="1677" customFormat="false" ht="15" hidden="false" customHeight="false" outlineLevel="0" collapsed="false">
      <c r="E1677" s="117" t="n">
        <v>191.892857142857</v>
      </c>
      <c r="F1677" s="117" t="n">
        <v>20.32</v>
      </c>
      <c r="I1677" s="0"/>
      <c r="J1677" s="118" t="n">
        <v>8.36499999999991</v>
      </c>
      <c r="K1677" s="119" t="n">
        <v>21.866666666838</v>
      </c>
      <c r="BO1677" s="130" t="n">
        <v>3.115</v>
      </c>
      <c r="BP1677" s="117" t="n">
        <v>-19.8333333333334</v>
      </c>
      <c r="BR1677" s="131" t="n">
        <v>8.36499999999991</v>
      </c>
      <c r="BS1677" s="132" t="n">
        <v>21.866666666838</v>
      </c>
    </row>
    <row r="1678" customFormat="false" ht="15" hidden="false" customHeight="false" outlineLevel="0" collapsed="false">
      <c r="E1678" s="117" t="n">
        <v>192.014285714286</v>
      </c>
      <c r="F1678" s="117" t="n">
        <v>22.21</v>
      </c>
      <c r="I1678" s="0"/>
      <c r="J1678" s="118" t="n">
        <v>8.36999999999991</v>
      </c>
      <c r="K1678" s="119" t="n">
        <v>26.6666666664965</v>
      </c>
      <c r="BO1678" s="130" t="n">
        <v>3.12</v>
      </c>
      <c r="BP1678" s="117" t="n">
        <v>-22.6666666666667</v>
      </c>
      <c r="BR1678" s="131" t="n">
        <v>8.36999999999991</v>
      </c>
      <c r="BS1678" s="132" t="n">
        <v>26.6666666664965</v>
      </c>
    </row>
    <row r="1679" customFormat="false" ht="15" hidden="false" customHeight="false" outlineLevel="0" collapsed="false">
      <c r="E1679" s="117" t="n">
        <v>192.135714285714</v>
      </c>
      <c r="F1679" s="117" t="n">
        <v>22.205</v>
      </c>
      <c r="I1679" s="0"/>
      <c r="J1679" s="118" t="n">
        <v>8.37499999999991</v>
      </c>
      <c r="K1679" s="119" t="n">
        <v>26.1333333333576</v>
      </c>
      <c r="BO1679" s="130" t="n">
        <v>3.125</v>
      </c>
      <c r="BP1679" s="117" t="n">
        <v>-28.1666666666667</v>
      </c>
      <c r="BR1679" s="131" t="n">
        <v>8.37499999999991</v>
      </c>
      <c r="BS1679" s="132" t="n">
        <v>26.1333333333576</v>
      </c>
    </row>
    <row r="1680" customFormat="false" ht="15" hidden="false" customHeight="false" outlineLevel="0" collapsed="false">
      <c r="E1680" s="117" t="n">
        <v>192.257142857143</v>
      </c>
      <c r="F1680" s="117" t="n">
        <v>22.2</v>
      </c>
      <c r="I1680" s="0"/>
      <c r="J1680" s="118" t="n">
        <v>8.37999999999991</v>
      </c>
      <c r="K1680" s="119" t="n">
        <v>19.9999999999195</v>
      </c>
      <c r="BO1680" s="130" t="n">
        <v>3.13</v>
      </c>
      <c r="BP1680" s="117" t="n">
        <v>-31</v>
      </c>
      <c r="BR1680" s="131" t="n">
        <v>8.37999999999991</v>
      </c>
      <c r="BS1680" s="132" t="n">
        <v>19.9999999999195</v>
      </c>
    </row>
    <row r="1681" customFormat="false" ht="15" hidden="false" customHeight="false" outlineLevel="0" collapsed="false">
      <c r="E1681" s="117" t="n">
        <v>192.378571428571</v>
      </c>
      <c r="F1681" s="117" t="n">
        <v>24.1</v>
      </c>
      <c r="I1681" s="0"/>
      <c r="J1681" s="118" t="n">
        <v>8.38499999999991</v>
      </c>
      <c r="K1681" s="119" t="n">
        <v>15.2000000005684</v>
      </c>
      <c r="BO1681" s="130" t="n">
        <v>3.135</v>
      </c>
      <c r="BP1681" s="117" t="n">
        <v>-35.8333333333333</v>
      </c>
      <c r="BR1681" s="131" t="n">
        <v>8.38499999999991</v>
      </c>
      <c r="BS1681" s="132" t="n">
        <v>15.2000000005684</v>
      </c>
    </row>
    <row r="1682" customFormat="false" ht="15" hidden="false" customHeight="false" outlineLevel="0" collapsed="false">
      <c r="E1682" s="117" t="n">
        <v>192.5</v>
      </c>
      <c r="F1682" s="117" t="n">
        <v>25.99</v>
      </c>
      <c r="I1682" s="0"/>
      <c r="J1682" s="118" t="n">
        <v>8.38999999999991</v>
      </c>
      <c r="K1682" s="119" t="n">
        <v>12.5333333336627</v>
      </c>
      <c r="BO1682" s="130" t="n">
        <v>3.14</v>
      </c>
      <c r="BP1682" s="117" t="n">
        <v>-31.3333333333333</v>
      </c>
      <c r="BR1682" s="131" t="n">
        <v>8.38999999999991</v>
      </c>
      <c r="BS1682" s="132" t="n">
        <v>12.5333333336627</v>
      </c>
    </row>
    <row r="1683" customFormat="false" ht="15" hidden="false" customHeight="false" outlineLevel="0" collapsed="false">
      <c r="E1683" s="117" t="n">
        <v>192.621428571429</v>
      </c>
      <c r="F1683" s="117" t="n">
        <v>26.935</v>
      </c>
      <c r="I1683" s="0"/>
      <c r="J1683" s="118" t="n">
        <v>8.39499999999991</v>
      </c>
      <c r="K1683" s="119" t="n">
        <v>10.1333333330062</v>
      </c>
      <c r="BO1683" s="130" t="n">
        <v>3.145</v>
      </c>
      <c r="BP1683" s="117" t="n">
        <v>-29.5</v>
      </c>
      <c r="BR1683" s="131" t="n">
        <v>8.39499999999991</v>
      </c>
      <c r="BS1683" s="132" t="n">
        <v>10.1333333330062</v>
      </c>
    </row>
    <row r="1684" customFormat="false" ht="15" hidden="false" customHeight="false" outlineLevel="0" collapsed="false">
      <c r="E1684" s="117" t="n">
        <v>192.742857142857</v>
      </c>
      <c r="F1684" s="117" t="n">
        <v>27.88</v>
      </c>
      <c r="I1684" s="0"/>
      <c r="J1684" s="118" t="n">
        <v>8.39999999999991</v>
      </c>
      <c r="K1684" s="119" t="n">
        <v>9.33333333321887</v>
      </c>
      <c r="BO1684" s="130" t="n">
        <v>3.15</v>
      </c>
      <c r="BP1684" s="117" t="n">
        <v>-17</v>
      </c>
      <c r="BR1684" s="131" t="n">
        <v>8.39999999999991</v>
      </c>
      <c r="BS1684" s="132" t="n">
        <v>9.33333333321887</v>
      </c>
    </row>
    <row r="1685" customFormat="false" ht="15" hidden="false" customHeight="false" outlineLevel="0" collapsed="false">
      <c r="E1685" s="117" t="n">
        <v>192.864285714286</v>
      </c>
      <c r="F1685" s="117" t="n">
        <v>29.78</v>
      </c>
      <c r="I1685" s="0"/>
      <c r="J1685" s="118" t="n">
        <v>8.40499999999991</v>
      </c>
      <c r="K1685" s="119" t="n">
        <v>7.20000000013641</v>
      </c>
      <c r="BO1685" s="130" t="n">
        <v>3.155</v>
      </c>
      <c r="BP1685" s="117" t="n">
        <v>-3.16666666666669</v>
      </c>
      <c r="BR1685" s="131" t="n">
        <v>8.40499999999991</v>
      </c>
      <c r="BS1685" s="132" t="n">
        <v>7.20000000013641</v>
      </c>
    </row>
    <row r="1686" customFormat="false" ht="15" hidden="false" customHeight="false" outlineLevel="0" collapsed="false">
      <c r="E1686" s="117" t="n">
        <v>192.985714285714</v>
      </c>
      <c r="F1686" s="117" t="n">
        <v>29.775</v>
      </c>
      <c r="I1686" s="0"/>
      <c r="J1686" s="118" t="n">
        <v>8.40999999999992</v>
      </c>
      <c r="K1686" s="119" t="n">
        <v>15.7333333333107</v>
      </c>
      <c r="BO1686" s="130" t="n">
        <v>3.16</v>
      </c>
      <c r="BP1686" s="117" t="n">
        <v>-7.33333333333333</v>
      </c>
      <c r="BR1686" s="131" t="n">
        <v>8.40999999999992</v>
      </c>
      <c r="BS1686" s="132" t="n">
        <v>15.7333333333107</v>
      </c>
    </row>
    <row r="1687" customFormat="false" ht="15" hidden="false" customHeight="false" outlineLevel="0" collapsed="false">
      <c r="E1687" s="117" t="n">
        <v>193.107142857143</v>
      </c>
      <c r="F1687" s="117" t="n">
        <v>29.77</v>
      </c>
      <c r="I1687" s="0"/>
      <c r="J1687" s="118" t="n">
        <v>8.41499999999992</v>
      </c>
      <c r="K1687" s="119" t="n">
        <v>11.4666666666215</v>
      </c>
      <c r="BO1687" s="130" t="n">
        <v>3.165</v>
      </c>
      <c r="BP1687" s="117" t="n">
        <v>-9.50000000000001</v>
      </c>
      <c r="BR1687" s="131" t="n">
        <v>8.41499999999992</v>
      </c>
      <c r="BS1687" s="132" t="n">
        <v>11.4666666666215</v>
      </c>
    </row>
    <row r="1688" customFormat="false" ht="15" hidden="false" customHeight="false" outlineLevel="0" collapsed="false">
      <c r="E1688" s="117" t="n">
        <v>193.228571428571</v>
      </c>
      <c r="F1688" s="117" t="n">
        <v>31.66</v>
      </c>
      <c r="I1688" s="0"/>
      <c r="J1688" s="118" t="n">
        <v>8.41999999999992</v>
      </c>
      <c r="K1688" s="119" t="n">
        <v>18.6666666666443</v>
      </c>
      <c r="BO1688" s="130" t="n">
        <v>3.17</v>
      </c>
      <c r="BP1688" s="117" t="n">
        <v>-16.3333333333333</v>
      </c>
      <c r="BR1688" s="131" t="n">
        <v>8.41999999999992</v>
      </c>
      <c r="BS1688" s="132" t="n">
        <v>18.6666666666443</v>
      </c>
    </row>
    <row r="1689" customFormat="false" ht="15" hidden="false" customHeight="false" outlineLevel="0" collapsed="false">
      <c r="E1689" s="117" t="n">
        <v>193.35</v>
      </c>
      <c r="F1689" s="117" t="n">
        <v>29.75</v>
      </c>
      <c r="I1689" s="0"/>
      <c r="J1689" s="118" t="n">
        <v>8.42499999999992</v>
      </c>
      <c r="K1689" s="119" t="n">
        <v>23.7333333336186</v>
      </c>
      <c r="BO1689" s="130" t="n">
        <v>3.175</v>
      </c>
      <c r="BP1689" s="117" t="n">
        <v>-19.8333333333333</v>
      </c>
      <c r="BR1689" s="131" t="n">
        <v>8.42499999999992</v>
      </c>
      <c r="BS1689" s="132" t="n">
        <v>23.7333333336186</v>
      </c>
    </row>
    <row r="1690" customFormat="false" ht="15" hidden="false" customHeight="false" outlineLevel="0" collapsed="false">
      <c r="E1690" s="117" t="n">
        <v>193.471428571429</v>
      </c>
      <c r="F1690" s="117" t="n">
        <v>29.74</v>
      </c>
      <c r="I1690" s="0"/>
      <c r="J1690" s="118" t="n">
        <v>8.42999999999992</v>
      </c>
      <c r="K1690" s="119" t="n">
        <v>12.8000000001089</v>
      </c>
      <c r="BO1690" s="130" t="n">
        <v>3.18</v>
      </c>
      <c r="BP1690" s="117" t="n">
        <v>-18</v>
      </c>
      <c r="BR1690" s="131" t="n">
        <v>8.42999999999992</v>
      </c>
      <c r="BS1690" s="132" t="n">
        <v>12.8000000001089</v>
      </c>
    </row>
    <row r="1691" customFormat="false" ht="15" hidden="false" customHeight="false" outlineLevel="0" collapsed="false">
      <c r="E1691" s="117" t="n">
        <v>193.592857142857</v>
      </c>
      <c r="F1691" s="117" t="n">
        <v>28.7825</v>
      </c>
      <c r="I1691" s="0"/>
      <c r="J1691" s="118" t="n">
        <v>8.43499999999992</v>
      </c>
      <c r="K1691" s="119" t="n">
        <v>12.2666666670777</v>
      </c>
      <c r="BO1691" s="130" t="n">
        <v>3.185</v>
      </c>
      <c r="BP1691" s="117" t="n">
        <v>-12.8333333333334</v>
      </c>
      <c r="BR1691" s="131" t="n">
        <v>8.43499999999992</v>
      </c>
      <c r="BS1691" s="132" t="n">
        <v>12.2666666670777</v>
      </c>
    </row>
    <row r="1692" customFormat="false" ht="15" hidden="false" customHeight="false" outlineLevel="0" collapsed="false">
      <c r="E1692" s="117" t="n">
        <v>193.714285714286</v>
      </c>
      <c r="F1692" s="117" t="n">
        <v>27.825</v>
      </c>
      <c r="I1692" s="0"/>
      <c r="J1692" s="118" t="n">
        <v>8.43999999999992</v>
      </c>
      <c r="K1692" s="119" t="n">
        <v>13.6000000004543</v>
      </c>
      <c r="BO1692" s="130" t="n">
        <v>3.19</v>
      </c>
      <c r="BP1692" s="117" t="n">
        <v>-4.33333333333333</v>
      </c>
      <c r="BR1692" s="131" t="n">
        <v>8.43999999999992</v>
      </c>
      <c r="BS1692" s="132" t="n">
        <v>13.6000000004543</v>
      </c>
    </row>
    <row r="1693" customFormat="false" ht="15" hidden="false" customHeight="false" outlineLevel="0" collapsed="false">
      <c r="E1693" s="117" t="n">
        <v>193.835714285714</v>
      </c>
      <c r="F1693" s="117" t="n">
        <v>26.39</v>
      </c>
      <c r="I1693" s="0"/>
      <c r="J1693" s="118" t="n">
        <v>8.44499999999992</v>
      </c>
      <c r="K1693" s="119" t="n">
        <v>14.6666666668372</v>
      </c>
      <c r="BO1693" s="130" t="n">
        <v>3.195</v>
      </c>
      <c r="BP1693" s="117" t="n">
        <v>-13.8333333333333</v>
      </c>
      <c r="BR1693" s="131" t="n">
        <v>8.44499999999992</v>
      </c>
      <c r="BS1693" s="132" t="n">
        <v>14.6666666668372</v>
      </c>
    </row>
    <row r="1694" customFormat="false" ht="15" hidden="false" customHeight="false" outlineLevel="0" collapsed="false">
      <c r="E1694" s="117" t="n">
        <v>193.957142857143</v>
      </c>
      <c r="F1694" s="117" t="n">
        <v>24.955</v>
      </c>
      <c r="I1694" s="0"/>
      <c r="J1694" s="118" t="n">
        <v>8.44999999999992</v>
      </c>
      <c r="K1694" s="119" t="n">
        <v>18.3999999997916</v>
      </c>
      <c r="BO1694" s="130" t="n">
        <v>3.2</v>
      </c>
      <c r="BP1694" s="117" t="n">
        <v>-9.33333333333334</v>
      </c>
      <c r="BR1694" s="131" t="n">
        <v>8.44999999999992</v>
      </c>
      <c r="BS1694" s="132" t="n">
        <v>18.3999999997916</v>
      </c>
    </row>
    <row r="1695" customFormat="false" ht="15" hidden="false" customHeight="false" outlineLevel="0" collapsed="false">
      <c r="E1695" s="117" t="n">
        <v>194.078571428571</v>
      </c>
      <c r="F1695" s="117" t="n">
        <v>22.09</v>
      </c>
      <c r="I1695" s="0"/>
      <c r="J1695" s="118" t="n">
        <v>8.45499999999992</v>
      </c>
      <c r="K1695" s="119" t="n">
        <v>12.8000000000417</v>
      </c>
      <c r="BO1695" s="130" t="n">
        <v>3.205</v>
      </c>
      <c r="BP1695" s="117" t="n">
        <v>-8.16666666666667</v>
      </c>
      <c r="BR1695" s="131" t="n">
        <v>8.45499999999992</v>
      </c>
      <c r="BS1695" s="132" t="n">
        <v>12.8000000000417</v>
      </c>
    </row>
    <row r="1696" customFormat="false" ht="15" hidden="false" customHeight="false" outlineLevel="0" collapsed="false">
      <c r="E1696" s="117" t="n">
        <v>194.2</v>
      </c>
      <c r="F1696" s="117" t="n">
        <v>20.19</v>
      </c>
      <c r="I1696" s="0"/>
      <c r="J1696" s="118" t="n">
        <v>8.45999999999992</v>
      </c>
      <c r="K1696" s="119" t="n">
        <v>10.1333333333747</v>
      </c>
      <c r="BO1696" s="130" t="n">
        <v>3.21</v>
      </c>
      <c r="BP1696" s="117" t="n">
        <v>-9.66666666666667</v>
      </c>
      <c r="BR1696" s="131" t="n">
        <v>8.45999999999992</v>
      </c>
      <c r="BS1696" s="132" t="n">
        <v>10.1333333333747</v>
      </c>
    </row>
    <row r="1697" customFormat="false" ht="15" hidden="false" customHeight="false" outlineLevel="0" collapsed="false">
      <c r="E1697" s="117" t="n">
        <v>194.321428571429</v>
      </c>
      <c r="F1697" s="117" t="n">
        <v>17.325</v>
      </c>
      <c r="I1697" s="0"/>
      <c r="J1697" s="118" t="n">
        <v>8.46499999999992</v>
      </c>
      <c r="K1697" s="119" t="n">
        <v>-2.8000000003361</v>
      </c>
      <c r="BO1697" s="130" t="n">
        <v>3.215</v>
      </c>
      <c r="BP1697" s="117" t="n">
        <v>-21.8333333333333</v>
      </c>
      <c r="BR1697" s="131" t="n">
        <v>8.46499999999992</v>
      </c>
      <c r="BS1697" s="132" t="n">
        <v>-2.8000000003361</v>
      </c>
    </row>
    <row r="1698" customFormat="false" ht="15" hidden="false" customHeight="false" outlineLevel="0" collapsed="false">
      <c r="E1698" s="117" t="n">
        <v>194.442857142857</v>
      </c>
      <c r="F1698" s="117" t="n">
        <v>14.46</v>
      </c>
      <c r="I1698" s="0"/>
      <c r="J1698" s="118" t="n">
        <v>8.46999999999992</v>
      </c>
      <c r="K1698" s="119" t="n">
        <v>-0.266666666586488</v>
      </c>
      <c r="BO1698" s="130" t="n">
        <v>3.22</v>
      </c>
      <c r="BP1698" s="117" t="n">
        <v>-17.3333333333333</v>
      </c>
      <c r="BR1698" s="131" t="n">
        <v>8.46999999999992</v>
      </c>
      <c r="BS1698" s="132" t="n">
        <v>-0.266666666586488</v>
      </c>
    </row>
    <row r="1699" customFormat="false" ht="15" hidden="false" customHeight="false" outlineLevel="0" collapsed="false">
      <c r="E1699" s="117" t="n">
        <v>194.564285714286</v>
      </c>
      <c r="F1699" s="117" t="n">
        <v>9.695</v>
      </c>
      <c r="I1699" s="0"/>
      <c r="J1699" s="118" t="n">
        <v>8.47499999999993</v>
      </c>
      <c r="K1699" s="119" t="n">
        <v>3.99999999984082</v>
      </c>
      <c r="BO1699" s="130" t="n">
        <v>3.225</v>
      </c>
      <c r="BP1699" s="117" t="n">
        <v>-22.8333333333333</v>
      </c>
      <c r="BR1699" s="131" t="n">
        <v>8.47499999999993</v>
      </c>
      <c r="BS1699" s="132" t="n">
        <v>3.99999999984082</v>
      </c>
    </row>
    <row r="1700" customFormat="false" ht="15" hidden="false" customHeight="false" outlineLevel="0" collapsed="false">
      <c r="E1700" s="117" t="n">
        <v>194.685714285714</v>
      </c>
      <c r="F1700" s="117" t="n">
        <v>6.832</v>
      </c>
      <c r="I1700" s="0"/>
      <c r="J1700" s="118" t="n">
        <v>8.47999999999993</v>
      </c>
      <c r="K1700" s="119" t="n">
        <v>24.7999999997215</v>
      </c>
      <c r="BO1700" s="130" t="n">
        <v>3.23</v>
      </c>
      <c r="BP1700" s="117" t="n">
        <v>-17.6666666666667</v>
      </c>
      <c r="BR1700" s="131" t="n">
        <v>8.47999999999993</v>
      </c>
      <c r="BS1700" s="132" t="n">
        <v>24.7999999997215</v>
      </c>
    </row>
    <row r="1701" customFormat="false" ht="15" hidden="false" customHeight="false" outlineLevel="0" collapsed="false">
      <c r="E1701" s="117" t="n">
        <v>194.807142857143</v>
      </c>
      <c r="F1701" s="117" t="n">
        <v>4.923</v>
      </c>
      <c r="I1701" s="0"/>
      <c r="J1701" s="118" t="n">
        <v>8.48499999999993</v>
      </c>
      <c r="K1701" s="119" t="n">
        <v>9.33333333325436</v>
      </c>
      <c r="BO1701" s="130" t="n">
        <v>3.235</v>
      </c>
      <c r="BP1701" s="117" t="n">
        <v>-25.1666666666667</v>
      </c>
      <c r="BR1701" s="131" t="n">
        <v>8.48499999999993</v>
      </c>
      <c r="BS1701" s="132" t="n">
        <v>9.33333333325436</v>
      </c>
    </row>
    <row r="1702" customFormat="false" ht="15" hidden="false" customHeight="false" outlineLevel="0" collapsed="false">
      <c r="E1702" s="117" t="n">
        <v>194.928571428571</v>
      </c>
      <c r="F1702" s="117" t="n">
        <v>2.0605</v>
      </c>
      <c r="I1702" s="0"/>
      <c r="J1702" s="118" t="n">
        <v>8.48999999999993</v>
      </c>
      <c r="K1702" s="119" t="n">
        <v>14.4000000005827</v>
      </c>
      <c r="BO1702" s="130" t="n">
        <v>3.24</v>
      </c>
      <c r="BP1702" s="117" t="n">
        <v>-12</v>
      </c>
      <c r="BR1702" s="131" t="n">
        <v>8.48999999999993</v>
      </c>
      <c r="BS1702" s="132" t="n">
        <v>14.4000000005827</v>
      </c>
    </row>
    <row r="1703" customFormat="false" ht="15" hidden="false" customHeight="false" outlineLevel="0" collapsed="false">
      <c r="E1703" s="117" t="n">
        <v>195.05</v>
      </c>
      <c r="F1703" s="117" t="n">
        <v>1.10122</v>
      </c>
      <c r="I1703" s="0"/>
      <c r="J1703" s="118" t="n">
        <v>8.49499999999993</v>
      </c>
      <c r="K1703" s="119" t="n">
        <v>9.06666666659024</v>
      </c>
      <c r="BO1703" s="130" t="n">
        <v>3.245</v>
      </c>
      <c r="BP1703" s="117" t="n">
        <v>-12.1666666666667</v>
      </c>
      <c r="BR1703" s="131" t="n">
        <v>8.49499999999993</v>
      </c>
      <c r="BS1703" s="132" t="n">
        <v>9.06666666659024</v>
      </c>
    </row>
    <row r="1704" customFormat="false" ht="15" hidden="false" customHeight="false" outlineLevel="0" collapsed="false">
      <c r="E1704" s="117" t="n">
        <v>195.171428571429</v>
      </c>
      <c r="F1704" s="117" t="n">
        <v>0.14195</v>
      </c>
      <c r="I1704" s="0"/>
      <c r="J1704" s="118" t="n">
        <v>8.49999999999993</v>
      </c>
      <c r="K1704" s="119" t="n">
        <v>5.60000000013261</v>
      </c>
      <c r="BO1704" s="130" t="n">
        <v>3.25</v>
      </c>
      <c r="BP1704" s="117" t="n">
        <v>-11.6666666666667</v>
      </c>
      <c r="BR1704" s="131" t="n">
        <v>8.49999999999993</v>
      </c>
      <c r="BS1704" s="132" t="n">
        <v>5.60000000013261</v>
      </c>
    </row>
    <row r="1705" customFormat="false" ht="15" hidden="false" customHeight="false" outlineLevel="0" collapsed="false">
      <c r="E1705" s="117" t="n">
        <v>195.292857142857</v>
      </c>
      <c r="F1705" s="117" t="n">
        <v>-0.340075</v>
      </c>
      <c r="I1705" s="0"/>
      <c r="J1705" s="118" t="n">
        <v>8.50499999999993</v>
      </c>
      <c r="K1705" s="119" t="n">
        <v>-6.39999999971579</v>
      </c>
      <c r="BO1705" s="130" t="n">
        <v>3.255</v>
      </c>
      <c r="BP1705" s="117" t="n">
        <v>-21.1666666666667</v>
      </c>
      <c r="BR1705" s="131" t="n">
        <v>8.50499999999993</v>
      </c>
      <c r="BS1705" s="132" t="n">
        <v>-6.39999999971579</v>
      </c>
    </row>
    <row r="1706" customFormat="false" ht="15" hidden="false" customHeight="false" outlineLevel="0" collapsed="false">
      <c r="E1706" s="117" t="n">
        <v>195.414285714286</v>
      </c>
      <c r="F1706" s="117" t="n">
        <v>-0.8221</v>
      </c>
      <c r="I1706" s="0"/>
      <c r="J1706" s="118" t="n">
        <v>8.50999999999993</v>
      </c>
      <c r="K1706" s="119" t="n">
        <v>10.66666666663</v>
      </c>
      <c r="BO1706" s="130" t="n">
        <v>3.26</v>
      </c>
      <c r="BP1706" s="117" t="n">
        <v>-20.6666666666667</v>
      </c>
      <c r="BR1706" s="131" t="n">
        <v>8.50999999999993</v>
      </c>
      <c r="BS1706" s="132" t="n">
        <v>10.66666666663</v>
      </c>
    </row>
    <row r="1707" customFormat="false" ht="15" hidden="false" customHeight="false" outlineLevel="0" collapsed="false">
      <c r="E1707" s="117" t="n">
        <v>195.535714285714</v>
      </c>
      <c r="F1707" s="117" t="n">
        <v>-0.8322</v>
      </c>
      <c r="I1707" s="0"/>
      <c r="J1707" s="118" t="n">
        <v>8.51499999999993</v>
      </c>
      <c r="K1707" s="119" t="n">
        <v>19.5999999998632</v>
      </c>
      <c r="BO1707" s="130" t="n">
        <v>3.265</v>
      </c>
      <c r="BP1707" s="117" t="n">
        <v>-31.5</v>
      </c>
      <c r="BR1707" s="131" t="n">
        <v>8.51499999999993</v>
      </c>
      <c r="BS1707" s="132" t="n">
        <v>19.5999999998632</v>
      </c>
    </row>
    <row r="1708" customFormat="false" ht="15" hidden="false" customHeight="false" outlineLevel="0" collapsed="false">
      <c r="E1708" s="117" t="n">
        <v>195.657142857143</v>
      </c>
      <c r="F1708" s="117" t="n">
        <v>-0.8372</v>
      </c>
      <c r="I1708" s="0"/>
      <c r="J1708" s="118" t="n">
        <v>8.51999999999993</v>
      </c>
      <c r="K1708" s="119" t="n">
        <v>9.06666666615823</v>
      </c>
      <c r="BO1708" s="130" t="n">
        <v>3.27</v>
      </c>
      <c r="BP1708" s="117" t="n">
        <v>-28.3333333333334</v>
      </c>
      <c r="BR1708" s="131" t="n">
        <v>8.51999999999993</v>
      </c>
      <c r="BS1708" s="132" t="n">
        <v>9.06666666615823</v>
      </c>
    </row>
    <row r="1709" customFormat="false" ht="15" hidden="false" customHeight="false" outlineLevel="0" collapsed="false">
      <c r="E1709" s="117" t="n">
        <v>195.778571428571</v>
      </c>
      <c r="F1709" s="117" t="n">
        <v>-0.8422</v>
      </c>
      <c r="I1709" s="0"/>
      <c r="J1709" s="118" t="n">
        <v>8.52499999999993</v>
      </c>
      <c r="K1709" s="119" t="n">
        <v>14.400000000972</v>
      </c>
      <c r="BO1709" s="130" t="n">
        <v>3.275</v>
      </c>
      <c r="BP1709" s="117" t="n">
        <v>-32.5</v>
      </c>
      <c r="BR1709" s="131" t="n">
        <v>8.52499999999993</v>
      </c>
      <c r="BS1709" s="132" t="n">
        <v>14.400000000972</v>
      </c>
    </row>
    <row r="1710" customFormat="false" ht="15" hidden="false" customHeight="false" outlineLevel="0" collapsed="false">
      <c r="E1710" s="117" t="n">
        <v>195.9</v>
      </c>
      <c r="F1710" s="117" t="n">
        <v>1.051</v>
      </c>
      <c r="I1710" s="0"/>
      <c r="J1710" s="118" t="n">
        <v>8.52999999999993</v>
      </c>
      <c r="K1710" s="119" t="n">
        <v>-12.7999999987644</v>
      </c>
      <c r="BO1710" s="130" t="n">
        <v>3.28</v>
      </c>
      <c r="BP1710" s="117" t="n">
        <v>-28</v>
      </c>
      <c r="BR1710" s="131" t="n">
        <v>8.52999999999993</v>
      </c>
      <c r="BS1710" s="132" t="n">
        <v>-12.7999999987644</v>
      </c>
    </row>
    <row r="1711" customFormat="false" ht="15" hidden="false" customHeight="false" outlineLevel="0" collapsed="false">
      <c r="E1711" s="117" t="n">
        <v>196.021428571429</v>
      </c>
      <c r="F1711" s="117" t="n">
        <v>1.998</v>
      </c>
      <c r="I1711" s="0"/>
      <c r="J1711" s="118" t="n">
        <v>8.53499999999993</v>
      </c>
      <c r="K1711" s="119" t="n">
        <v>27.3931034483472</v>
      </c>
      <c r="BO1711" s="130" t="n">
        <v>3.285</v>
      </c>
      <c r="BP1711" s="117" t="n">
        <v>-37.5</v>
      </c>
      <c r="BR1711" s="131" t="n">
        <v>8.53499999999993</v>
      </c>
      <c r="BS1711" s="132" t="n">
        <v>27.3931034483472</v>
      </c>
    </row>
    <row r="1712" customFormat="false" ht="15" hidden="false" customHeight="false" outlineLevel="0" collapsed="false">
      <c r="E1712" s="117" t="n">
        <v>196.142857142857</v>
      </c>
      <c r="F1712" s="117" t="n">
        <v>2.945</v>
      </c>
      <c r="I1712" s="0"/>
      <c r="J1712" s="118" t="n">
        <v>8.53999999999994</v>
      </c>
      <c r="K1712" s="119" t="n">
        <v>13.920000000031</v>
      </c>
      <c r="BO1712" s="130" t="n">
        <v>3.29</v>
      </c>
      <c r="BP1712" s="117" t="n">
        <v>-54.3333333333333</v>
      </c>
      <c r="BR1712" s="131" t="n">
        <v>8.53999999999994</v>
      </c>
      <c r="BS1712" s="132" t="n">
        <v>13.920000000031</v>
      </c>
    </row>
    <row r="1713" customFormat="false" ht="15" hidden="false" customHeight="false" outlineLevel="0" collapsed="false">
      <c r="E1713" s="117" t="n">
        <v>196.264285714286</v>
      </c>
      <c r="F1713" s="117" t="n">
        <v>4.838</v>
      </c>
      <c r="I1713" s="0"/>
      <c r="J1713" s="118" t="n">
        <v>8.54499999999994</v>
      </c>
      <c r="K1713" s="119" t="n">
        <v>15.7894736839678</v>
      </c>
      <c r="BO1713" s="130" t="n">
        <v>3.295</v>
      </c>
      <c r="BP1713" s="117" t="n">
        <v>-60.5</v>
      </c>
      <c r="BR1713" s="131" t="n">
        <v>8.54499999999994</v>
      </c>
      <c r="BS1713" s="132" t="n">
        <v>15.7894736839678</v>
      </c>
    </row>
    <row r="1714" customFormat="false" ht="15" hidden="false" customHeight="false" outlineLevel="0" collapsed="false">
      <c r="E1714" s="117" t="n">
        <v>196.385714285714</v>
      </c>
      <c r="F1714" s="117" t="n">
        <v>6.731</v>
      </c>
      <c r="I1714" s="0"/>
      <c r="J1714" s="118" t="n">
        <v>8.54999999999994</v>
      </c>
      <c r="K1714" s="119" t="n">
        <v>19.9999999999318</v>
      </c>
      <c r="BO1714" s="130" t="n">
        <v>3.3</v>
      </c>
      <c r="BP1714" s="117" t="n">
        <v>-58.6666666666667</v>
      </c>
      <c r="BR1714" s="131" t="n">
        <v>8.54999999999994</v>
      </c>
      <c r="BS1714" s="132" t="n">
        <v>19.9999999999318</v>
      </c>
    </row>
    <row r="1715" customFormat="false" ht="15" hidden="false" customHeight="false" outlineLevel="0" collapsed="false">
      <c r="E1715" s="117" t="n">
        <v>196.507142857143</v>
      </c>
      <c r="F1715" s="117" t="n">
        <v>6.726</v>
      </c>
      <c r="I1715" s="0"/>
      <c r="J1715" s="118" t="n">
        <v>8.55499999999994</v>
      </c>
      <c r="K1715" s="119" t="n">
        <v>15.9999999999005</v>
      </c>
      <c r="BO1715" s="130" t="n">
        <v>3.305</v>
      </c>
      <c r="BP1715" s="117" t="n">
        <v>-39.5</v>
      </c>
      <c r="BR1715" s="131" t="n">
        <v>8.55499999999994</v>
      </c>
      <c r="BS1715" s="132" t="n">
        <v>15.9999999999005</v>
      </c>
    </row>
    <row r="1716" customFormat="false" ht="15" hidden="false" customHeight="false" outlineLevel="0" collapsed="false">
      <c r="E1716" s="117" t="n">
        <v>196.628571428571</v>
      </c>
      <c r="F1716" s="117" t="n">
        <v>6.721</v>
      </c>
      <c r="I1716" s="0"/>
      <c r="J1716" s="118" t="n">
        <v>8.55999999999994</v>
      </c>
      <c r="K1716" s="119" t="n">
        <v>12.5333333331682</v>
      </c>
      <c r="BO1716" s="130" t="n">
        <v>3.31</v>
      </c>
      <c r="BP1716" s="117" t="n">
        <v>-36.3333333333334</v>
      </c>
      <c r="BR1716" s="131" t="n">
        <v>8.55999999999994</v>
      </c>
      <c r="BS1716" s="132" t="n">
        <v>12.5333333331682</v>
      </c>
    </row>
    <row r="1717" customFormat="false" ht="15" hidden="false" customHeight="false" outlineLevel="0" collapsed="false">
      <c r="E1717" s="117" t="n">
        <v>196.75</v>
      </c>
      <c r="F1717" s="117" t="n">
        <v>6.711</v>
      </c>
      <c r="I1717" s="0"/>
      <c r="J1717" s="118" t="n">
        <v>8.56499999999994</v>
      </c>
      <c r="K1717" s="119" t="n">
        <v>15.2000000000488</v>
      </c>
      <c r="BO1717" s="130" t="n">
        <v>3.315</v>
      </c>
      <c r="BP1717" s="117" t="n">
        <v>-26.5</v>
      </c>
      <c r="BR1717" s="131" t="n">
        <v>8.56499999999994</v>
      </c>
      <c r="BS1717" s="132" t="n">
        <v>15.2000000000488</v>
      </c>
    </row>
    <row r="1718" customFormat="false" ht="15" hidden="false" customHeight="false" outlineLevel="0" collapsed="false">
      <c r="E1718" s="117" t="n">
        <v>196.871428571429</v>
      </c>
      <c r="F1718" s="117" t="n">
        <v>6.706</v>
      </c>
      <c r="I1718" s="0"/>
      <c r="J1718" s="118" t="n">
        <v>8.56999999999994</v>
      </c>
      <c r="K1718" s="119" t="n">
        <v>18.4000000000483</v>
      </c>
      <c r="BO1718" s="130" t="n">
        <v>3.32</v>
      </c>
      <c r="BP1718" s="117" t="n">
        <v>-18.6666666666667</v>
      </c>
      <c r="BR1718" s="131" t="n">
        <v>8.56999999999994</v>
      </c>
      <c r="BS1718" s="132" t="n">
        <v>18.4000000000483</v>
      </c>
    </row>
    <row r="1719" customFormat="false" ht="15" hidden="false" customHeight="false" outlineLevel="0" collapsed="false">
      <c r="E1719" s="117" t="n">
        <v>196.992857142857</v>
      </c>
      <c r="F1719" s="117" t="n">
        <v>6.701</v>
      </c>
      <c r="I1719" s="0"/>
      <c r="J1719" s="118" t="n">
        <v>8.57499999999994</v>
      </c>
      <c r="K1719" s="119" t="n">
        <v>26.399999999665</v>
      </c>
      <c r="BO1719" s="130" t="n">
        <v>3.325</v>
      </c>
      <c r="BP1719" s="117" t="n">
        <v>-25.5</v>
      </c>
      <c r="BR1719" s="131" t="n">
        <v>8.57499999999994</v>
      </c>
      <c r="BS1719" s="132" t="n">
        <v>26.399999999665</v>
      </c>
    </row>
    <row r="1720" customFormat="false" ht="15" hidden="false" customHeight="false" outlineLevel="0" collapsed="false">
      <c r="E1720" s="117" t="n">
        <v>197.114285714286</v>
      </c>
      <c r="F1720" s="117" t="n">
        <v>6.691</v>
      </c>
      <c r="I1720" s="0"/>
      <c r="J1720" s="118" t="n">
        <v>8.57999999999994</v>
      </c>
      <c r="K1720" s="119" t="n">
        <v>10.4000000002321</v>
      </c>
      <c r="BO1720" s="130" t="n">
        <v>3.33</v>
      </c>
      <c r="BP1720" s="117" t="n">
        <v>-26.3333333333333</v>
      </c>
      <c r="BR1720" s="131" t="n">
        <v>8.57999999999994</v>
      </c>
      <c r="BS1720" s="132" t="n">
        <v>10.4000000002321</v>
      </c>
    </row>
    <row r="1721" customFormat="false" ht="15" hidden="false" customHeight="false" outlineLevel="0" collapsed="false">
      <c r="E1721" s="117" t="n">
        <v>197.235714285714</v>
      </c>
      <c r="F1721" s="117" t="n">
        <v>6.681</v>
      </c>
      <c r="I1721" s="0"/>
      <c r="J1721" s="118" t="n">
        <v>8.58499999999994</v>
      </c>
      <c r="K1721" s="119" t="n">
        <v>18.9333333328536</v>
      </c>
      <c r="BO1721" s="130" t="n">
        <v>3.335</v>
      </c>
      <c r="BP1721" s="117" t="n">
        <v>-29.1666666666667</v>
      </c>
      <c r="BR1721" s="131" t="n">
        <v>8.58499999999994</v>
      </c>
      <c r="BS1721" s="132" t="n">
        <v>18.9333333328536</v>
      </c>
    </row>
    <row r="1722" customFormat="false" ht="15" hidden="false" customHeight="false" outlineLevel="0" collapsed="false">
      <c r="E1722" s="117" t="n">
        <v>197.357142857143</v>
      </c>
      <c r="F1722" s="117" t="n">
        <v>4.773</v>
      </c>
      <c r="I1722" s="0"/>
      <c r="J1722" s="118" t="n">
        <v>8.58999999999994</v>
      </c>
      <c r="K1722" s="119" t="n">
        <v>10.9333333333946</v>
      </c>
      <c r="BO1722" s="130" t="n">
        <v>3.34</v>
      </c>
      <c r="BP1722" s="117" t="n">
        <v>-40</v>
      </c>
      <c r="BR1722" s="131" t="n">
        <v>8.58999999999994</v>
      </c>
      <c r="BS1722" s="132" t="n">
        <v>10.9333333333946</v>
      </c>
    </row>
    <row r="1723" customFormat="false" ht="15" hidden="false" customHeight="false" outlineLevel="0" collapsed="false">
      <c r="E1723" s="117" t="n">
        <v>197.478571428571</v>
      </c>
      <c r="F1723" s="117" t="n">
        <v>4.29075</v>
      </c>
      <c r="I1723" s="0"/>
      <c r="J1723" s="118" t="n">
        <v>8.59499999999994</v>
      </c>
      <c r="K1723" s="119" t="n">
        <v>27.2941176464215</v>
      </c>
      <c r="BO1723" s="130" t="n">
        <v>3.345</v>
      </c>
      <c r="BP1723" s="117" t="n">
        <v>-33.5</v>
      </c>
      <c r="BR1723" s="131" t="n">
        <v>8.59499999999994</v>
      </c>
      <c r="BS1723" s="132" t="n">
        <v>27.2941176464215</v>
      </c>
    </row>
    <row r="1724" customFormat="false" ht="15" hidden="false" customHeight="false" outlineLevel="0" collapsed="false">
      <c r="E1724" s="117" t="n">
        <v>197.6</v>
      </c>
      <c r="F1724" s="117" t="n">
        <v>3.8085</v>
      </c>
      <c r="I1724" s="0"/>
      <c r="J1724" s="118" t="n">
        <v>8.59999999999994</v>
      </c>
      <c r="K1724" s="119" t="n">
        <v>26.3999999998532</v>
      </c>
      <c r="BO1724" s="130" t="n">
        <v>3.35</v>
      </c>
      <c r="BP1724" s="117" t="n">
        <v>-25</v>
      </c>
      <c r="BR1724" s="131" t="n">
        <v>8.59999999999994</v>
      </c>
      <c r="BS1724" s="132" t="n">
        <v>26.3999999998532</v>
      </c>
    </row>
    <row r="1725" customFormat="false" ht="15" hidden="false" customHeight="false" outlineLevel="0" collapsed="false">
      <c r="E1725" s="117" t="n">
        <v>197.721428571429</v>
      </c>
      <c r="F1725" s="117" t="n">
        <v>0.946</v>
      </c>
      <c r="I1725" s="0"/>
      <c r="J1725" s="118" t="n">
        <v>8.60499999999995</v>
      </c>
      <c r="K1725" s="119" t="n">
        <v>18.9333333330573</v>
      </c>
      <c r="BO1725" s="130" t="n">
        <v>3.355</v>
      </c>
      <c r="BP1725" s="117" t="n">
        <v>-27.8333333333333</v>
      </c>
      <c r="BR1725" s="131" t="n">
        <v>8.60499999999995</v>
      </c>
      <c r="BS1725" s="132" t="n">
        <v>18.9333333330573</v>
      </c>
    </row>
    <row r="1726" customFormat="false" ht="15" hidden="false" customHeight="false" outlineLevel="0" collapsed="false">
      <c r="E1726" s="117" t="n">
        <v>197.842857142857</v>
      </c>
      <c r="F1726" s="117" t="n">
        <v>-0.9624</v>
      </c>
      <c r="I1726" s="0"/>
      <c r="J1726" s="118" t="n">
        <v>8.60999999999995</v>
      </c>
      <c r="K1726" s="119" t="n">
        <v>18.4000000001743</v>
      </c>
      <c r="BO1726" s="130" t="n">
        <v>3.36</v>
      </c>
      <c r="BP1726" s="117" t="n">
        <v>-24.6666666666667</v>
      </c>
      <c r="BR1726" s="131" t="n">
        <v>8.60999999999995</v>
      </c>
      <c r="BS1726" s="132" t="n">
        <v>18.4000000001743</v>
      </c>
    </row>
    <row r="1727" customFormat="false" ht="15" hidden="false" customHeight="false" outlineLevel="0" collapsed="false">
      <c r="E1727" s="117" t="n">
        <v>197.964285714286</v>
      </c>
      <c r="F1727" s="117" t="n">
        <v>-0.9724</v>
      </c>
      <c r="I1727" s="0"/>
      <c r="J1727" s="118" t="n">
        <v>8.61499999999995</v>
      </c>
      <c r="K1727" s="119" t="n">
        <v>15.927272727263</v>
      </c>
      <c r="BO1727" s="130" t="n">
        <v>3.365</v>
      </c>
      <c r="BP1727" s="117" t="n">
        <v>-20.8333333333333</v>
      </c>
      <c r="BR1727" s="131" t="n">
        <v>8.61499999999995</v>
      </c>
      <c r="BS1727" s="132" t="n">
        <v>15.927272727263</v>
      </c>
    </row>
    <row r="1728" customFormat="false" ht="15" hidden="false" customHeight="false" outlineLevel="0" collapsed="false">
      <c r="E1728" s="117" t="n">
        <v>198.085714285714</v>
      </c>
      <c r="F1728" s="117" t="n">
        <v>-2.881</v>
      </c>
      <c r="I1728" s="0"/>
      <c r="J1728" s="118" t="n">
        <v>8.61999999999995</v>
      </c>
      <c r="K1728" s="119" t="n">
        <v>16.8363636363541</v>
      </c>
      <c r="BO1728" s="130" t="n">
        <v>3.37</v>
      </c>
      <c r="BP1728" s="117" t="n">
        <v>-23.6666666666667</v>
      </c>
      <c r="BR1728" s="131" t="n">
        <v>8.61999999999995</v>
      </c>
      <c r="BS1728" s="132" t="n">
        <v>16.8363636363541</v>
      </c>
    </row>
    <row r="1729" customFormat="false" ht="15" hidden="false" customHeight="false" outlineLevel="0" collapsed="false">
      <c r="E1729" s="117" t="n">
        <v>198.207142857143</v>
      </c>
      <c r="F1729" s="117" t="n">
        <v>-5.7435</v>
      </c>
      <c r="I1729" s="0"/>
      <c r="J1729" s="118" t="n">
        <v>8.62499999999995</v>
      </c>
      <c r="K1729" s="119" t="n">
        <v>16.6985915493538</v>
      </c>
      <c r="BO1729" s="130" t="n">
        <v>3.375</v>
      </c>
      <c r="BP1729" s="117" t="n">
        <v>-37.1666666666667</v>
      </c>
      <c r="BR1729" s="131" t="n">
        <v>8.62499999999995</v>
      </c>
      <c r="BS1729" s="132" t="n">
        <v>16.6985915493538</v>
      </c>
    </row>
    <row r="1730" customFormat="false" ht="15" hidden="false" customHeight="false" outlineLevel="0" collapsed="false">
      <c r="E1730" s="117" t="n">
        <v>198.328571428571</v>
      </c>
      <c r="F1730" s="117" t="n">
        <v>-10.51</v>
      </c>
      <c r="I1730" s="0"/>
      <c r="J1730" s="118" t="n">
        <v>8.62999999999995</v>
      </c>
      <c r="K1730" s="119" t="n">
        <v>11.0647887324511</v>
      </c>
      <c r="BO1730" s="130" t="n">
        <v>3.38</v>
      </c>
      <c r="BP1730" s="117" t="n">
        <v>-37.3333333333333</v>
      </c>
      <c r="BR1730" s="131" t="n">
        <v>8.62999999999995</v>
      </c>
      <c r="BS1730" s="132" t="n">
        <v>11.0647887324511</v>
      </c>
    </row>
    <row r="1731" customFormat="false" ht="15" hidden="false" customHeight="false" outlineLevel="0" collapsed="false">
      <c r="E1731" s="117" t="n">
        <v>198.45</v>
      </c>
      <c r="F1731" s="117" t="n">
        <v>-13.375</v>
      </c>
      <c r="I1731" s="0"/>
      <c r="J1731" s="118" t="n">
        <v>8.63499999999995</v>
      </c>
      <c r="K1731" s="119" t="n">
        <v>9.32206572770326</v>
      </c>
      <c r="BO1731" s="130" t="n">
        <v>3.385</v>
      </c>
      <c r="BP1731" s="117" t="n">
        <v>-30.8333333333333</v>
      </c>
      <c r="BR1731" s="131" t="n">
        <v>8.63499999999995</v>
      </c>
      <c r="BS1731" s="132" t="n">
        <v>9.32206572770326</v>
      </c>
    </row>
    <row r="1732" customFormat="false" ht="15" hidden="false" customHeight="false" outlineLevel="0" collapsed="false">
      <c r="E1732" s="117" t="n">
        <v>198.571428571429</v>
      </c>
      <c r="F1732" s="117" t="n">
        <v>-16.23</v>
      </c>
      <c r="I1732" s="0"/>
      <c r="J1732" s="118" t="n">
        <v>8.63999999999995</v>
      </c>
      <c r="K1732" s="119" t="n">
        <v>8.94647887324311</v>
      </c>
      <c r="BO1732" s="130" t="n">
        <v>3.39</v>
      </c>
      <c r="BP1732" s="117" t="n">
        <v>-25</v>
      </c>
      <c r="BR1732" s="131" t="n">
        <v>8.63999999999995</v>
      </c>
      <c r="BS1732" s="132" t="n">
        <v>8.94647887324311</v>
      </c>
    </row>
    <row r="1733" customFormat="false" ht="15" hidden="false" customHeight="false" outlineLevel="0" collapsed="false">
      <c r="E1733" s="117" t="n">
        <v>198.692857142857</v>
      </c>
      <c r="F1733" s="117" t="n">
        <v>-18.14</v>
      </c>
      <c r="I1733" s="0"/>
      <c r="J1733" s="118" t="n">
        <v>8.64499999999995</v>
      </c>
      <c r="K1733" s="119" t="n">
        <v>8.57089201878296</v>
      </c>
      <c r="BO1733" s="130" t="n">
        <v>3.395</v>
      </c>
      <c r="BP1733" s="117" t="n">
        <v>-19.8333333333333</v>
      </c>
      <c r="BR1733" s="131" t="n">
        <v>8.64499999999995</v>
      </c>
      <c r="BS1733" s="132" t="n">
        <v>8.57089201878296</v>
      </c>
    </row>
    <row r="1734" customFormat="false" ht="15" hidden="false" customHeight="false" outlineLevel="0" collapsed="false">
      <c r="E1734" s="117" t="n">
        <v>198.814285714286</v>
      </c>
      <c r="F1734" s="117" t="n">
        <v>-23.86</v>
      </c>
      <c r="I1734" s="0"/>
      <c r="J1734" s="118" t="n">
        <v>8.64999999999995</v>
      </c>
      <c r="K1734" s="119" t="n">
        <v>8.1953051643228</v>
      </c>
      <c r="BO1734" s="130" t="n">
        <v>3.4</v>
      </c>
      <c r="BP1734" s="117" t="n">
        <v>-23.3333333333333</v>
      </c>
      <c r="BR1734" s="131" t="n">
        <v>8.64999999999995</v>
      </c>
      <c r="BS1734" s="132" t="n">
        <v>8.1953051643228</v>
      </c>
    </row>
    <row r="1735" customFormat="false" ht="15" hidden="false" customHeight="false" outlineLevel="0" collapsed="false">
      <c r="E1735" s="117" t="n">
        <v>198.935714285714</v>
      </c>
      <c r="F1735" s="117" t="n">
        <v>-25.2975</v>
      </c>
      <c r="I1735" s="0"/>
      <c r="J1735" s="118" t="n">
        <v>8.65499999999995</v>
      </c>
      <c r="K1735" s="119" t="n">
        <v>7.45915492958805</v>
      </c>
      <c r="BO1735" s="130" t="n">
        <v>3.405</v>
      </c>
      <c r="BP1735" s="117" t="n">
        <v>-24.1666666666667</v>
      </c>
      <c r="BR1735" s="131" t="n">
        <v>8.65499999999995</v>
      </c>
      <c r="BS1735" s="132" t="n">
        <v>7.45915492958805</v>
      </c>
    </row>
    <row r="1736" customFormat="false" ht="15" hidden="false" customHeight="false" outlineLevel="0" collapsed="false">
      <c r="E1736" s="117" t="n">
        <v>199.057142857143</v>
      </c>
      <c r="F1736" s="117" t="n">
        <v>-26.735</v>
      </c>
      <c r="I1736" s="0"/>
      <c r="J1736" s="118" t="n">
        <v>8.65999999999995</v>
      </c>
      <c r="K1736" s="119" t="n">
        <v>6.1295774648309</v>
      </c>
      <c r="BO1736" s="130" t="n">
        <v>3.41</v>
      </c>
      <c r="BP1736" s="117" t="n">
        <v>-20.3333333333333</v>
      </c>
      <c r="BR1736" s="131" t="n">
        <v>8.65999999999995</v>
      </c>
      <c r="BS1736" s="132" t="n">
        <v>6.1295774648309</v>
      </c>
    </row>
    <row r="1737" customFormat="false" ht="15" hidden="false" customHeight="false" outlineLevel="0" collapsed="false">
      <c r="E1737" s="117" t="n">
        <v>199.178571428571</v>
      </c>
      <c r="F1737" s="117" t="n">
        <v>-29.59</v>
      </c>
      <c r="I1737" s="0"/>
      <c r="J1737" s="118" t="n">
        <v>8.66499999999996</v>
      </c>
      <c r="K1737" s="119" t="n">
        <v>1.62253521130758</v>
      </c>
      <c r="BO1737" s="130" t="n">
        <v>3.415</v>
      </c>
      <c r="BP1737" s="117" t="n">
        <v>-14.5</v>
      </c>
      <c r="BR1737" s="131" t="n">
        <v>8.66499999999996</v>
      </c>
      <c r="BS1737" s="132" t="n">
        <v>1.62253521130758</v>
      </c>
    </row>
    <row r="1738" customFormat="false" ht="15" hidden="false" customHeight="false" outlineLevel="0" collapsed="false">
      <c r="E1738" s="117" t="n">
        <v>199.3</v>
      </c>
      <c r="F1738" s="117" t="n">
        <v>-31.5</v>
      </c>
      <c r="I1738" s="0"/>
      <c r="J1738" s="118" t="n">
        <v>8.66999999999996</v>
      </c>
      <c r="K1738" s="119" t="n">
        <v>1.96923076920402</v>
      </c>
      <c r="BO1738" s="130" t="n">
        <v>3.42</v>
      </c>
      <c r="BP1738" s="117" t="n">
        <v>-22</v>
      </c>
      <c r="BR1738" s="131" t="n">
        <v>8.66999999999996</v>
      </c>
      <c r="BS1738" s="132" t="n">
        <v>1.96923076920402</v>
      </c>
    </row>
    <row r="1739" customFormat="false" ht="15" hidden="false" customHeight="false" outlineLevel="0" collapsed="false">
      <c r="E1739" s="117" t="n">
        <v>199.322222222222</v>
      </c>
      <c r="F1739" s="117" t="n">
        <v>-33.41</v>
      </c>
      <c r="I1739" s="0"/>
      <c r="J1739" s="118" t="n">
        <v>8.67499999999996</v>
      </c>
      <c r="K1739" s="119" t="n">
        <v>5.04615384612709</v>
      </c>
      <c r="BO1739" s="130" t="n">
        <v>3.425</v>
      </c>
      <c r="BP1739" s="117" t="n">
        <v>-28.8333333333333</v>
      </c>
      <c r="BR1739" s="131" t="n">
        <v>8.67499999999996</v>
      </c>
      <c r="BS1739" s="132" t="n">
        <v>5.04615384612709</v>
      </c>
    </row>
    <row r="1740" customFormat="false" ht="15" hidden="false" customHeight="false" outlineLevel="0" collapsed="false">
      <c r="E1740" s="117" t="n">
        <v>199.344444444444</v>
      </c>
      <c r="F1740" s="117" t="n">
        <v>-33.42</v>
      </c>
      <c r="I1740" s="0"/>
      <c r="J1740" s="118" t="n">
        <v>8.67999999999996</v>
      </c>
      <c r="K1740" s="119" t="n">
        <v>8.12307692305016</v>
      </c>
      <c r="BO1740" s="130" t="n">
        <v>3.43</v>
      </c>
      <c r="BP1740" s="117" t="n">
        <v>-23</v>
      </c>
      <c r="BR1740" s="131" t="n">
        <v>8.67999999999996</v>
      </c>
      <c r="BS1740" s="132" t="n">
        <v>8.12307692305016</v>
      </c>
    </row>
    <row r="1741" customFormat="false" ht="15" hidden="false" customHeight="false" outlineLevel="0" collapsed="false">
      <c r="E1741" s="117" t="n">
        <v>199.366666666667</v>
      </c>
      <c r="F1741" s="117" t="n">
        <v>-35.33</v>
      </c>
      <c r="I1741" s="0"/>
      <c r="J1741" s="118" t="n">
        <v>8.68499999999996</v>
      </c>
      <c r="K1741" s="119" t="n">
        <v>2.20845070429725</v>
      </c>
      <c r="BO1741" s="130" t="n">
        <v>3.435</v>
      </c>
      <c r="BP1741" s="117" t="n">
        <v>-9.16666666666665</v>
      </c>
      <c r="BR1741" s="131" t="n">
        <v>8.68499999999996</v>
      </c>
      <c r="BS1741" s="132" t="n">
        <v>2.20845070429725</v>
      </c>
    </row>
    <row r="1742" customFormat="false" ht="15" hidden="false" customHeight="false" outlineLevel="0" collapsed="false">
      <c r="E1742" s="117" t="n">
        <v>199.388888888889</v>
      </c>
      <c r="F1742" s="117" t="n">
        <v>-35.34</v>
      </c>
      <c r="I1742" s="0"/>
      <c r="J1742" s="118" t="n">
        <v>8.68999999999996</v>
      </c>
      <c r="K1742" s="119" t="n">
        <v>-7.8647887322872</v>
      </c>
      <c r="BO1742" s="130" t="n">
        <v>3.44</v>
      </c>
      <c r="BP1742" s="117" t="n">
        <v>-9.33333333333334</v>
      </c>
      <c r="BR1742" s="131" t="n">
        <v>8.68999999999996</v>
      </c>
      <c r="BS1742" s="132" t="n">
        <v>-7.8647887322872</v>
      </c>
    </row>
    <row r="1743" customFormat="false" ht="15" hidden="false" customHeight="false" outlineLevel="0" collapsed="false">
      <c r="E1743" s="117" t="n">
        <v>199.411111111111</v>
      </c>
      <c r="F1743" s="117" t="n">
        <v>-35.35</v>
      </c>
      <c r="I1743" s="0"/>
      <c r="J1743" s="118" t="n">
        <v>8.69499999999996</v>
      </c>
      <c r="K1743" s="119" t="n">
        <v>-20.8225352111635</v>
      </c>
      <c r="BO1743" s="130" t="n">
        <v>3.445</v>
      </c>
      <c r="BP1743" s="117" t="n">
        <v>-18.8333333333333</v>
      </c>
      <c r="BR1743" s="131" t="n">
        <v>8.69499999999996</v>
      </c>
      <c r="BS1743" s="132" t="n">
        <v>-20.8225352111635</v>
      </c>
    </row>
    <row r="1744" customFormat="false" ht="15" hidden="false" customHeight="false" outlineLevel="0" collapsed="false">
      <c r="E1744" s="117" t="n">
        <v>199.433333333333</v>
      </c>
      <c r="F1744" s="117" t="n">
        <v>-35.355</v>
      </c>
      <c r="I1744" s="0"/>
      <c r="J1744" s="118" t="n">
        <v>8.69999999999996</v>
      </c>
      <c r="K1744" s="119" t="n">
        <v>-9.94929577474458</v>
      </c>
      <c r="BO1744" s="130" t="n">
        <v>3.45</v>
      </c>
      <c r="BP1744" s="117" t="n">
        <v>-24.3333333333333</v>
      </c>
      <c r="BR1744" s="131" t="n">
        <v>8.69999999999996</v>
      </c>
      <c r="BS1744" s="132" t="n">
        <v>-9.94929577474458</v>
      </c>
    </row>
    <row r="1745" customFormat="false" ht="15" hidden="false" customHeight="false" outlineLevel="0" collapsed="false">
      <c r="E1745" s="117" t="n">
        <v>199.455555555556</v>
      </c>
      <c r="F1745" s="117" t="n">
        <v>-35.36</v>
      </c>
      <c r="I1745" s="0"/>
      <c r="J1745" s="118" t="n">
        <v>8.70499999999996</v>
      </c>
      <c r="K1745" s="119" t="n">
        <v>-2.2422535211528</v>
      </c>
      <c r="BO1745" s="130" t="n">
        <v>3.455</v>
      </c>
      <c r="BP1745" s="117" t="n">
        <v>-18.5</v>
      </c>
      <c r="BR1745" s="131" t="n">
        <v>8.70499999999996</v>
      </c>
      <c r="BS1745" s="132" t="n">
        <v>-2.2422535211528</v>
      </c>
    </row>
    <row r="1746" customFormat="false" ht="15" hidden="false" customHeight="false" outlineLevel="0" collapsed="false">
      <c r="E1746" s="117" t="n">
        <v>199.477777777778</v>
      </c>
      <c r="F1746" s="117" t="n">
        <v>-35.37</v>
      </c>
      <c r="I1746" s="0"/>
      <c r="J1746" s="118" t="n">
        <v>8.70999999999996</v>
      </c>
      <c r="K1746" s="119" t="n">
        <v>1.29999999996144</v>
      </c>
      <c r="BO1746" s="130" t="n">
        <v>3.46</v>
      </c>
      <c r="BP1746" s="117" t="n">
        <v>-21.3333333333333</v>
      </c>
      <c r="BR1746" s="131" t="n">
        <v>8.70999999999996</v>
      </c>
      <c r="BS1746" s="132" t="n">
        <v>1.29999999996144</v>
      </c>
    </row>
    <row r="1747" customFormat="false" ht="15" hidden="false" customHeight="false" outlineLevel="0" collapsed="false">
      <c r="E1747" s="117" t="n">
        <v>199.5</v>
      </c>
      <c r="F1747" s="117" t="n">
        <v>-34.425</v>
      </c>
      <c r="I1747" s="0"/>
      <c r="J1747" s="118" t="n">
        <v>8.71499999999996</v>
      </c>
      <c r="K1747" s="119" t="n">
        <v>6.29999999996155</v>
      </c>
      <c r="BO1747" s="130" t="n">
        <v>3.465</v>
      </c>
      <c r="BP1747" s="117" t="n">
        <v>-32.1666666666667</v>
      </c>
      <c r="BR1747" s="131" t="n">
        <v>8.71499999999996</v>
      </c>
      <c r="BS1747" s="132" t="n">
        <v>6.29999999996155</v>
      </c>
    </row>
    <row r="1748" customFormat="false" ht="15" hidden="false" customHeight="false" outlineLevel="0" collapsed="false">
      <c r="E1748" s="117" t="n">
        <v>199.522222222222</v>
      </c>
      <c r="F1748" s="117" t="n">
        <v>-33.48</v>
      </c>
      <c r="I1748" s="0"/>
      <c r="J1748" s="118" t="n">
        <v>8.71999999999996</v>
      </c>
      <c r="K1748" s="119" t="n">
        <v>5.76901408453193</v>
      </c>
      <c r="BO1748" s="130" t="n">
        <v>3.47</v>
      </c>
      <c r="BP1748" s="117" t="n">
        <v>-23</v>
      </c>
      <c r="BR1748" s="131" t="n">
        <v>8.71999999999996</v>
      </c>
      <c r="BS1748" s="132" t="n">
        <v>5.76901408453193</v>
      </c>
    </row>
    <row r="1749" customFormat="false" ht="15" hidden="false" customHeight="false" outlineLevel="0" collapsed="false">
      <c r="E1749" s="117" t="n">
        <v>199.544444444444</v>
      </c>
      <c r="F1749" s="117" t="n">
        <v>-33.49</v>
      </c>
      <c r="I1749" s="0"/>
      <c r="J1749" s="118" t="n">
        <v>8.72499999999996</v>
      </c>
      <c r="K1749" s="119" t="n">
        <v>5.71428571421233</v>
      </c>
      <c r="BO1749" s="130" t="n">
        <v>3.475</v>
      </c>
      <c r="BP1749" s="117" t="n">
        <v>-11.8333333333333</v>
      </c>
      <c r="BR1749" s="131" t="n">
        <v>8.72499999999996</v>
      </c>
      <c r="BS1749" s="132" t="n">
        <v>5.71428571421233</v>
      </c>
    </row>
    <row r="1750" customFormat="false" ht="15" hidden="false" customHeight="false" outlineLevel="0" collapsed="false">
      <c r="E1750" s="117" t="n">
        <v>199.566666666667</v>
      </c>
      <c r="F1750" s="117" t="n">
        <v>-31.59</v>
      </c>
      <c r="I1750" s="0"/>
      <c r="J1750" s="118" t="n">
        <v>8.72999999999997</v>
      </c>
      <c r="K1750" s="119" t="n">
        <v>12</v>
      </c>
      <c r="BO1750" s="130" t="n">
        <v>3.48</v>
      </c>
      <c r="BP1750" s="117" t="n">
        <v>-10</v>
      </c>
      <c r="BR1750" s="131" t="n">
        <v>8.72999999999997</v>
      </c>
      <c r="BS1750" s="132" t="n">
        <v>12</v>
      </c>
    </row>
    <row r="1751" customFormat="false" ht="15" hidden="false" customHeight="false" outlineLevel="0" collapsed="false">
      <c r="E1751" s="117" t="n">
        <v>199.588888888889</v>
      </c>
      <c r="F1751" s="117" t="n">
        <v>-29.69</v>
      </c>
      <c r="I1751" s="0"/>
      <c r="J1751" s="118" t="n">
        <v>8.73499999999997</v>
      </c>
      <c r="K1751" s="119" t="n">
        <v>12.7999999999725</v>
      </c>
      <c r="BO1751" s="130" t="n">
        <v>3.485</v>
      </c>
      <c r="BP1751" s="117" t="n">
        <v>-17.5</v>
      </c>
      <c r="BR1751" s="131" t="n">
        <v>8.73499999999997</v>
      </c>
      <c r="BS1751" s="132" t="n">
        <v>12.7999999999725</v>
      </c>
    </row>
    <row r="1752" customFormat="false" ht="15" hidden="false" customHeight="false" outlineLevel="0" collapsed="false">
      <c r="E1752" s="117" t="n">
        <v>199.611111111111</v>
      </c>
      <c r="F1752" s="117" t="n">
        <v>-29.7</v>
      </c>
      <c r="I1752" s="0"/>
      <c r="J1752" s="118" t="n">
        <v>8.73999999999997</v>
      </c>
      <c r="K1752" s="119" t="n">
        <v>21.3333333334249</v>
      </c>
      <c r="BO1752" s="130" t="n">
        <v>3.49</v>
      </c>
      <c r="BP1752" s="117" t="n">
        <v>-16.3333333333333</v>
      </c>
      <c r="BR1752" s="131" t="n">
        <v>8.73999999999997</v>
      </c>
      <c r="BS1752" s="132" t="n">
        <v>21.3333333334249</v>
      </c>
    </row>
    <row r="1753" customFormat="false" ht="15" hidden="false" customHeight="false" outlineLevel="0" collapsed="false">
      <c r="E1753" s="117" t="n">
        <v>199.633333333333</v>
      </c>
      <c r="F1753" s="117" t="n">
        <v>-25.9</v>
      </c>
      <c r="I1753" s="0"/>
      <c r="J1753" s="118" t="n">
        <v>8.74499999999997</v>
      </c>
      <c r="K1753" s="119" t="n">
        <v>18.3999999999744</v>
      </c>
      <c r="BO1753" s="130" t="n">
        <v>3.495</v>
      </c>
      <c r="BP1753" s="117" t="n">
        <v>-21.8333333333333</v>
      </c>
      <c r="BR1753" s="131" t="n">
        <v>8.74499999999997</v>
      </c>
      <c r="BS1753" s="132" t="n">
        <v>18.3999999999744</v>
      </c>
    </row>
    <row r="1754" customFormat="false" ht="15" hidden="false" customHeight="false" outlineLevel="0" collapsed="false">
      <c r="E1754" s="117" t="n">
        <v>199.655555555556</v>
      </c>
      <c r="F1754" s="117" t="n">
        <v>-25.905</v>
      </c>
      <c r="I1754" s="0"/>
      <c r="J1754" s="118" t="n">
        <v>8.74999999999997</v>
      </c>
      <c r="K1754" s="119" t="n">
        <v>7.20000000015062</v>
      </c>
      <c r="BO1754" s="130" t="n">
        <v>3.5</v>
      </c>
      <c r="BP1754" s="117" t="n">
        <v>-13.3333333333333</v>
      </c>
      <c r="BR1754" s="131" t="n">
        <v>8.74999999999997</v>
      </c>
      <c r="BS1754" s="132" t="n">
        <v>7.20000000015062</v>
      </c>
    </row>
    <row r="1755" customFormat="false" ht="15" hidden="false" customHeight="false" outlineLevel="0" collapsed="false">
      <c r="E1755" s="117" t="n">
        <v>199.677777777778</v>
      </c>
      <c r="F1755" s="117" t="n">
        <v>-25.91</v>
      </c>
      <c r="I1755" s="0"/>
      <c r="J1755" s="118" t="n">
        <v>8.75499999999997</v>
      </c>
      <c r="K1755" s="119" t="n">
        <v>17.3333333333752</v>
      </c>
      <c r="BO1755" s="130" t="n">
        <v>3.505</v>
      </c>
      <c r="BP1755" s="117" t="n">
        <v>-14.6666666666667</v>
      </c>
      <c r="BR1755" s="131" t="n">
        <v>8.75499999999997</v>
      </c>
      <c r="BS1755" s="132" t="n">
        <v>17.3333333333752</v>
      </c>
    </row>
    <row r="1756" customFormat="false" ht="15" hidden="false" customHeight="false" outlineLevel="0" collapsed="false">
      <c r="E1756" s="117" t="n">
        <v>199.7</v>
      </c>
      <c r="F1756" s="117" t="n">
        <v>-22.12</v>
      </c>
      <c r="I1756" s="0"/>
      <c r="J1756" s="118" t="n">
        <v>8.75999999999997</v>
      </c>
      <c r="K1756" s="119" t="n">
        <v>19.0153846155141</v>
      </c>
      <c r="BO1756" s="130" t="n">
        <v>3.51</v>
      </c>
      <c r="BP1756" s="117" t="n">
        <v>-16</v>
      </c>
      <c r="BR1756" s="131" t="n">
        <v>8.75999999999997</v>
      </c>
      <c r="BS1756" s="132" t="n">
        <v>19.0153846155141</v>
      </c>
    </row>
    <row r="1757" customFormat="false" ht="15" hidden="false" customHeight="false" outlineLevel="0" collapsed="false">
      <c r="E1757" s="117" t="n">
        <v>199.722222222222</v>
      </c>
      <c r="F1757" s="117" t="n">
        <v>-22.125</v>
      </c>
      <c r="I1757" s="0"/>
      <c r="J1757" s="118" t="n">
        <v>8.76499999999997</v>
      </c>
      <c r="K1757" s="119" t="n">
        <v>15.3600000002547</v>
      </c>
      <c r="BO1757" s="130" t="n">
        <v>3.515</v>
      </c>
      <c r="BP1757" s="117" t="n">
        <v>-20.6666666666667</v>
      </c>
      <c r="BR1757" s="131" t="n">
        <v>8.76499999999997</v>
      </c>
      <c r="BS1757" s="132" t="n">
        <v>15.3600000002547</v>
      </c>
    </row>
    <row r="1758" customFormat="false" ht="15" hidden="false" customHeight="false" outlineLevel="0" collapsed="false">
      <c r="E1758" s="117" t="n">
        <v>199.744444444444</v>
      </c>
      <c r="F1758" s="117" t="n">
        <v>-22.13</v>
      </c>
      <c r="I1758" s="0"/>
      <c r="J1758" s="118" t="n">
        <v>8.76999999999997</v>
      </c>
      <c r="K1758" s="119" t="n">
        <v>19.9999999999091</v>
      </c>
      <c r="BO1758" s="130" t="n">
        <v>3.52</v>
      </c>
      <c r="BP1758" s="117" t="n">
        <v>-25.3333333333333</v>
      </c>
      <c r="BR1758" s="131" t="n">
        <v>8.76999999999997</v>
      </c>
      <c r="BS1758" s="132" t="n">
        <v>19.9999999999091</v>
      </c>
    </row>
    <row r="1759" customFormat="false" ht="15" hidden="false" customHeight="false" outlineLevel="0" collapsed="false">
      <c r="E1759" s="117" t="n">
        <v>199.766666666667</v>
      </c>
      <c r="F1759" s="117" t="n">
        <v>-20.23</v>
      </c>
      <c r="I1759" s="0"/>
      <c r="J1759" s="118" t="n">
        <v>8.77499999999997</v>
      </c>
      <c r="K1759" s="119" t="n">
        <v>4.93333333331467</v>
      </c>
      <c r="BO1759" s="130" t="n">
        <v>3.525</v>
      </c>
      <c r="BP1759" s="117" t="n">
        <v>-30</v>
      </c>
      <c r="BR1759" s="131" t="n">
        <v>8.77499999999997</v>
      </c>
      <c r="BS1759" s="132" t="n">
        <v>4.93333333331467</v>
      </c>
    </row>
    <row r="1760" customFormat="false" ht="15" hidden="false" customHeight="false" outlineLevel="0" collapsed="false">
      <c r="E1760" s="117" t="n">
        <v>199.788888888889</v>
      </c>
      <c r="F1760" s="117" t="n">
        <v>-19.285</v>
      </c>
      <c r="I1760" s="0"/>
      <c r="J1760" s="118" t="n">
        <v>8.77999999999997</v>
      </c>
      <c r="K1760" s="119" t="n">
        <v>11.7629629631478</v>
      </c>
      <c r="BO1760" s="130" t="n">
        <v>3.53</v>
      </c>
      <c r="BP1760" s="117" t="n">
        <v>-27.3333333333333</v>
      </c>
      <c r="BR1760" s="131" t="n">
        <v>8.77999999999997</v>
      </c>
      <c r="BS1760" s="132" t="n">
        <v>11.7629629631478</v>
      </c>
    </row>
    <row r="1761" customFormat="false" ht="15" hidden="false" customHeight="false" outlineLevel="0" collapsed="false">
      <c r="E1761" s="117" t="n">
        <v>199.811111111111</v>
      </c>
      <c r="F1761" s="117" t="n">
        <v>-18.34</v>
      </c>
      <c r="I1761" s="0"/>
      <c r="J1761" s="118" t="n">
        <v>8.78499999999997</v>
      </c>
      <c r="K1761" s="119" t="n">
        <v>12.2666666667683</v>
      </c>
      <c r="BO1761" s="130" t="n">
        <v>3.535</v>
      </c>
      <c r="BP1761" s="117" t="n">
        <v>-18.6666666666667</v>
      </c>
      <c r="BR1761" s="131" t="n">
        <v>8.78499999999997</v>
      </c>
      <c r="BS1761" s="132" t="n">
        <v>12.2666666667683</v>
      </c>
    </row>
    <row r="1762" customFormat="false" ht="15" hidden="false" customHeight="false" outlineLevel="0" collapsed="false">
      <c r="E1762" s="117" t="n">
        <v>199.833333333333</v>
      </c>
      <c r="F1762" s="117" t="n">
        <v>-16.45</v>
      </c>
      <c r="I1762" s="0"/>
      <c r="J1762" s="118" t="n">
        <v>8.78999999999997</v>
      </c>
      <c r="K1762" s="119" t="n">
        <v>20.4571428569275</v>
      </c>
      <c r="BO1762" s="130" t="n">
        <v>3.54</v>
      </c>
      <c r="BP1762" s="117" t="n">
        <v>-12.6666666666667</v>
      </c>
      <c r="BR1762" s="131" t="n">
        <v>8.78999999999997</v>
      </c>
      <c r="BS1762" s="132" t="n">
        <v>20.4571428569275</v>
      </c>
    </row>
    <row r="1763" customFormat="false" ht="15" hidden="false" customHeight="false" outlineLevel="0" collapsed="false">
      <c r="E1763" s="117" t="n">
        <v>199.855555555556</v>
      </c>
      <c r="F1763" s="117" t="n">
        <v>-14.55</v>
      </c>
      <c r="I1763" s="0"/>
      <c r="J1763" s="118" t="n">
        <v>8.79499999999998</v>
      </c>
      <c r="K1763" s="119" t="n">
        <v>37.6</v>
      </c>
      <c r="BO1763" s="130" t="n">
        <v>3.545</v>
      </c>
      <c r="BP1763" s="117" t="n">
        <v>-18.6666666666667</v>
      </c>
      <c r="BR1763" s="131" t="n">
        <v>8.79499999999998</v>
      </c>
      <c r="BS1763" s="132" t="n">
        <v>37.6</v>
      </c>
    </row>
    <row r="1764" customFormat="false" ht="15" hidden="false" customHeight="false" outlineLevel="0" collapsed="false">
      <c r="E1764" s="117" t="n">
        <v>199.877777777778</v>
      </c>
      <c r="F1764" s="117" t="n">
        <v>-14.555</v>
      </c>
      <c r="I1764" s="0"/>
      <c r="J1764" s="118" t="n">
        <v>8.79999999999998</v>
      </c>
      <c r="K1764" s="119" t="n">
        <v>20.0000000002136</v>
      </c>
      <c r="BO1764" s="130" t="n">
        <v>3.55</v>
      </c>
      <c r="BP1764" s="117" t="n">
        <v>-25.3333333333333</v>
      </c>
      <c r="BR1764" s="131" t="n">
        <v>8.79999999999998</v>
      </c>
      <c r="BS1764" s="132" t="n">
        <v>20.0000000002136</v>
      </c>
    </row>
    <row r="1765" customFormat="false" ht="15" hidden="false" customHeight="false" outlineLevel="0" collapsed="false">
      <c r="E1765" s="117" t="n">
        <v>199.9</v>
      </c>
      <c r="F1765" s="117" t="n">
        <v>-14.56</v>
      </c>
      <c r="I1765" s="0"/>
      <c r="J1765" s="118" t="n">
        <v>8.80499999999998</v>
      </c>
      <c r="K1765" s="119" t="n">
        <v>33.6000000000369</v>
      </c>
      <c r="BO1765" s="130" t="n">
        <v>3.555</v>
      </c>
      <c r="BP1765" s="117" t="n">
        <v>-26</v>
      </c>
      <c r="BR1765" s="131" t="n">
        <v>8.80499999999998</v>
      </c>
      <c r="BS1765" s="132" t="n">
        <v>33.6000000000369</v>
      </c>
    </row>
    <row r="1766" customFormat="false" ht="15" hidden="false" customHeight="false" outlineLevel="0" collapsed="false">
      <c r="E1766" s="117" t="n">
        <v>199.922222222222</v>
      </c>
      <c r="F1766" s="117" t="n">
        <v>-12.67</v>
      </c>
      <c r="I1766" s="0"/>
      <c r="J1766" s="118" t="n">
        <v>8.80999999999998</v>
      </c>
      <c r="K1766" s="119" t="n">
        <v>17.4857142856947</v>
      </c>
      <c r="BO1766" s="130" t="n">
        <v>3.56</v>
      </c>
      <c r="BP1766" s="117" t="n">
        <v>-27.3333333333333</v>
      </c>
      <c r="BR1766" s="131" t="n">
        <v>8.80999999999998</v>
      </c>
      <c r="BS1766" s="132" t="n">
        <v>17.4857142856947</v>
      </c>
    </row>
    <row r="1767" customFormat="false" ht="15" hidden="false" customHeight="false" outlineLevel="0" collapsed="false">
      <c r="E1767" s="117" t="n">
        <v>199.944444444444</v>
      </c>
      <c r="F1767" s="117" t="n">
        <v>-12.675</v>
      </c>
      <c r="I1767" s="0"/>
      <c r="J1767" s="118" t="n">
        <v>8.81499999999998</v>
      </c>
      <c r="K1767" s="119" t="n">
        <v>27.1999999999431</v>
      </c>
      <c r="BO1767" s="130" t="n">
        <v>3.565</v>
      </c>
      <c r="BP1767" s="117" t="n">
        <v>-21.3333333333333</v>
      </c>
      <c r="BR1767" s="131" t="n">
        <v>8.81499999999998</v>
      </c>
      <c r="BS1767" s="132" t="n">
        <v>27.1999999999431</v>
      </c>
    </row>
    <row r="1768" customFormat="false" ht="15" hidden="false" customHeight="false" outlineLevel="0" collapsed="false">
      <c r="E1768" s="117" t="n">
        <v>199.966666666667</v>
      </c>
      <c r="F1768" s="117" t="n">
        <v>-12.68</v>
      </c>
      <c r="I1768" s="0"/>
      <c r="J1768" s="118" t="n">
        <v>8.81999999999998</v>
      </c>
      <c r="K1768" s="119" t="n">
        <v>7.20000000005683</v>
      </c>
      <c r="BO1768" s="130" t="n">
        <v>3.57</v>
      </c>
      <c r="BP1768" s="117" t="n">
        <v>-10.6666666666667</v>
      </c>
      <c r="BR1768" s="131" t="n">
        <v>8.81999999999998</v>
      </c>
      <c r="BS1768" s="132" t="n">
        <v>7.20000000005683</v>
      </c>
    </row>
    <row r="1769" customFormat="false" ht="15" hidden="false" customHeight="false" outlineLevel="0" collapsed="false">
      <c r="E1769" s="117" t="n">
        <v>199.988888888889</v>
      </c>
      <c r="F1769" s="117" t="n">
        <v>-10.78</v>
      </c>
      <c r="I1769" s="0"/>
      <c r="J1769" s="118" t="n">
        <v>8.82499999999998</v>
      </c>
      <c r="K1769" s="119" t="n">
        <v>20.6769230769857</v>
      </c>
      <c r="BO1769" s="130" t="n">
        <v>3.575</v>
      </c>
      <c r="BP1769" s="117" t="n">
        <v>-14</v>
      </c>
      <c r="BR1769" s="131" t="n">
        <v>8.82499999999998</v>
      </c>
      <c r="BS1769" s="132" t="n">
        <v>20.6769230769857</v>
      </c>
    </row>
    <row r="1770" customFormat="false" ht="15" hidden="false" customHeight="false" outlineLevel="0" collapsed="false">
      <c r="E1770" s="117" t="n">
        <v>200.011111111111</v>
      </c>
      <c r="F1770" s="117" t="n">
        <v>-10.8</v>
      </c>
      <c r="I1770" s="0"/>
      <c r="J1770" s="118" t="n">
        <v>8.82999999999998</v>
      </c>
      <c r="K1770" s="119" t="n">
        <v>19.4666666666774</v>
      </c>
      <c r="BO1770" s="130" t="n">
        <v>3.58</v>
      </c>
      <c r="BP1770" s="117" t="n">
        <v>-30</v>
      </c>
      <c r="BR1770" s="131" t="n">
        <v>8.82999999999998</v>
      </c>
      <c r="BS1770" s="132" t="n">
        <v>19.4666666666774</v>
      </c>
    </row>
    <row r="1771" customFormat="false" ht="15" hidden="false" customHeight="false" outlineLevel="0" collapsed="false">
      <c r="E1771" s="117" t="n">
        <v>200.033333333333</v>
      </c>
      <c r="F1771" s="117" t="n">
        <v>-9.851</v>
      </c>
      <c r="I1771" s="0"/>
      <c r="J1771" s="118" t="n">
        <v>8.83499999999998</v>
      </c>
      <c r="K1771" s="119" t="n">
        <v>19.2000000000294</v>
      </c>
      <c r="BO1771" s="130" t="n">
        <v>3.585</v>
      </c>
      <c r="BP1771" s="117" t="n">
        <v>-28.6666666666667</v>
      </c>
      <c r="BR1771" s="131" t="n">
        <v>8.83499999999998</v>
      </c>
      <c r="BS1771" s="132" t="n">
        <v>19.2000000000294</v>
      </c>
    </row>
    <row r="1772" customFormat="false" ht="15" hidden="false" customHeight="false" outlineLevel="0" collapsed="false">
      <c r="E1772" s="117" t="n">
        <v>200.055555555556</v>
      </c>
      <c r="F1772" s="117" t="n">
        <v>-8.902</v>
      </c>
      <c r="I1772" s="0"/>
      <c r="J1772" s="118" t="n">
        <v>8.83999999999998</v>
      </c>
      <c r="K1772" s="119" t="n">
        <v>23.1999999999444</v>
      </c>
      <c r="BO1772" s="130" t="n">
        <v>3.59</v>
      </c>
      <c r="BP1772" s="117" t="n">
        <v>-28</v>
      </c>
      <c r="BR1772" s="131" t="n">
        <v>8.83999999999998</v>
      </c>
      <c r="BS1772" s="132" t="n">
        <v>23.1999999999444</v>
      </c>
    </row>
    <row r="1773" customFormat="false" ht="15" hidden="false" customHeight="false" outlineLevel="0" collapsed="false">
      <c r="E1773" s="117" t="n">
        <v>200.077777777778</v>
      </c>
      <c r="F1773" s="117" t="n">
        <v>-7.008</v>
      </c>
      <c r="I1773" s="0"/>
      <c r="J1773" s="118" t="n">
        <v>8.84499999999998</v>
      </c>
      <c r="K1773" s="119" t="n">
        <v>-1.59999999872102</v>
      </c>
      <c r="BO1773" s="130" t="n">
        <v>3.595</v>
      </c>
      <c r="BP1773" s="117" t="n">
        <v>-17.3333333333333</v>
      </c>
      <c r="BR1773" s="131" t="n">
        <v>8.84499999999998</v>
      </c>
      <c r="BS1773" s="132" t="n">
        <v>-1.59999999872102</v>
      </c>
    </row>
    <row r="1774" customFormat="false" ht="15" hidden="false" customHeight="false" outlineLevel="0" collapsed="false">
      <c r="E1774" s="117" t="n">
        <v>200.1</v>
      </c>
      <c r="F1774" s="117" t="n">
        <v>-7.013</v>
      </c>
      <c r="I1774" s="0"/>
      <c r="J1774" s="118" t="n">
        <v>8.84999999999998</v>
      </c>
      <c r="K1774" s="119" t="n">
        <v>18.399999999945</v>
      </c>
      <c r="BO1774" s="130" t="n">
        <v>3.6</v>
      </c>
      <c r="BP1774" s="117" t="n">
        <v>-18</v>
      </c>
      <c r="BR1774" s="131" t="n">
        <v>8.84999999999998</v>
      </c>
      <c r="BS1774" s="132" t="n">
        <v>18.399999999945</v>
      </c>
    </row>
    <row r="1775" customFormat="false" ht="15" hidden="false" customHeight="false" outlineLevel="0" collapsed="false">
      <c r="E1775" s="117" t="n">
        <v>200.122222222222</v>
      </c>
      <c r="F1775" s="117" t="n">
        <v>-7.018</v>
      </c>
      <c r="I1775" s="0"/>
      <c r="J1775" s="118" t="n">
        <v>8.85499999999998</v>
      </c>
      <c r="K1775" s="119" t="n">
        <v>9.19999999998186</v>
      </c>
      <c r="BO1775" s="130" t="n">
        <v>3.605</v>
      </c>
      <c r="BP1775" s="117" t="n">
        <v>-24</v>
      </c>
      <c r="BR1775" s="131" t="n">
        <v>8.85499999999998</v>
      </c>
      <c r="BS1775" s="132" t="n">
        <v>9.19999999998186</v>
      </c>
    </row>
    <row r="1776" customFormat="false" ht="15" hidden="false" customHeight="false" outlineLevel="0" collapsed="false">
      <c r="E1776" s="117" t="n">
        <v>200.144444444444</v>
      </c>
      <c r="F1776" s="117" t="n">
        <v>-7.028</v>
      </c>
      <c r="I1776" s="0"/>
      <c r="J1776" s="118" t="n">
        <v>8.85999999999999</v>
      </c>
      <c r="K1776" s="119" t="n">
        <v>14.1333333332425</v>
      </c>
      <c r="BO1776" s="130" t="n">
        <v>3.61</v>
      </c>
      <c r="BP1776" s="117" t="n">
        <v>-13.3333333333333</v>
      </c>
      <c r="BR1776" s="131" t="n">
        <v>8.85999999999999</v>
      </c>
      <c r="BS1776" s="132" t="n">
        <v>14.1333333332425</v>
      </c>
    </row>
    <row r="1777" customFormat="false" ht="15" hidden="false" customHeight="false" outlineLevel="0" collapsed="false">
      <c r="E1777" s="117" t="n">
        <v>200.166666666667</v>
      </c>
      <c r="F1777" s="117" t="n">
        <v>-7.033</v>
      </c>
      <c r="I1777" s="0"/>
      <c r="J1777" s="118" t="n">
        <v>8.86499999999999</v>
      </c>
      <c r="K1777" s="119" t="n">
        <v>20.0000000000303</v>
      </c>
      <c r="BO1777" s="130" t="n">
        <v>3.615</v>
      </c>
      <c r="BP1777" s="117" t="n">
        <v>-20.6666666666667</v>
      </c>
      <c r="BR1777" s="131" t="n">
        <v>8.86499999999999</v>
      </c>
      <c r="BS1777" s="132" t="n">
        <v>20.0000000000303</v>
      </c>
    </row>
    <row r="1778" customFormat="false" ht="15" hidden="false" customHeight="false" outlineLevel="0" collapsed="false">
      <c r="E1778" s="117" t="n">
        <v>200.188888888889</v>
      </c>
      <c r="F1778" s="117" t="n">
        <v>-7.038</v>
      </c>
      <c r="I1778" s="0"/>
      <c r="J1778" s="118" t="n">
        <v>8.86999999999999</v>
      </c>
      <c r="K1778" s="119" t="n">
        <v>-0.799999999751329</v>
      </c>
      <c r="BO1778" s="130" t="n">
        <v>3.62</v>
      </c>
      <c r="BP1778" s="117" t="n">
        <v>-31.3333333333333</v>
      </c>
      <c r="BR1778" s="131" t="n">
        <v>8.86999999999999</v>
      </c>
      <c r="BS1778" s="132" t="n">
        <v>-0.799999999751329</v>
      </c>
    </row>
    <row r="1779" customFormat="false" ht="15" hidden="false" customHeight="false" outlineLevel="0" collapsed="false">
      <c r="E1779" s="117" t="n">
        <v>200.211111111111</v>
      </c>
      <c r="F1779" s="117" t="n">
        <v>-7.048</v>
      </c>
      <c r="I1779" s="0"/>
      <c r="J1779" s="118" t="n">
        <v>8.87499999999999</v>
      </c>
      <c r="K1779" s="119" t="n">
        <v>13.8857142856686</v>
      </c>
      <c r="BO1779" s="130" t="n">
        <v>3.625</v>
      </c>
      <c r="BP1779" s="117" t="n">
        <v>-40</v>
      </c>
      <c r="BR1779" s="131" t="n">
        <v>8.87499999999999</v>
      </c>
      <c r="BS1779" s="132" t="n">
        <v>13.8857142856686</v>
      </c>
    </row>
    <row r="1780" customFormat="false" ht="15" hidden="false" customHeight="false" outlineLevel="0" collapsed="false">
      <c r="E1780" s="117" t="n">
        <v>200.233333333333</v>
      </c>
      <c r="F1780" s="117" t="n">
        <v>-7.058</v>
      </c>
      <c r="I1780" s="0"/>
      <c r="J1780" s="118" t="n">
        <v>8.87999999999999</v>
      </c>
      <c r="K1780" s="119" t="n">
        <v>28.9846153846225</v>
      </c>
      <c r="BO1780" s="130" t="n">
        <v>3.63</v>
      </c>
      <c r="BP1780" s="117" t="n">
        <v>-45.3333333333333</v>
      </c>
      <c r="BR1780" s="131" t="n">
        <v>8.87999999999999</v>
      </c>
      <c r="BS1780" s="132" t="n">
        <v>28.9846153846225</v>
      </c>
    </row>
    <row r="1781" customFormat="false" ht="15" hidden="false" customHeight="false" outlineLevel="0" collapsed="false">
      <c r="E1781" s="117" t="n">
        <v>200.255555555556</v>
      </c>
      <c r="F1781" s="117" t="n">
        <v>-6.1115</v>
      </c>
      <c r="I1781" s="0"/>
      <c r="J1781" s="118" t="n">
        <v>8.88499999999999</v>
      </c>
      <c r="K1781" s="119" t="n">
        <v>18.9333333333273</v>
      </c>
      <c r="BO1781" s="130" t="n">
        <v>3.635</v>
      </c>
      <c r="BP1781" s="117" t="n">
        <v>-37.3333333333333</v>
      </c>
      <c r="BR1781" s="131" t="n">
        <v>8.88499999999999</v>
      </c>
      <c r="BS1781" s="132" t="n">
        <v>18.9333333333273</v>
      </c>
    </row>
    <row r="1782" customFormat="false" ht="15" hidden="false" customHeight="false" outlineLevel="0" collapsed="false">
      <c r="E1782" s="117" t="n">
        <v>200.277777777778</v>
      </c>
      <c r="F1782" s="117" t="n">
        <v>-5.165</v>
      </c>
      <c r="I1782" s="0"/>
      <c r="J1782" s="118" t="n">
        <v>8.88999999999999</v>
      </c>
      <c r="K1782" s="119" t="n">
        <v>19.2000000000205</v>
      </c>
      <c r="BO1782" s="130" t="n">
        <v>3.64</v>
      </c>
      <c r="BP1782" s="117" t="n">
        <v>-21.3333333333333</v>
      </c>
      <c r="BR1782" s="131" t="n">
        <v>8.88999999999999</v>
      </c>
      <c r="BS1782" s="132" t="n">
        <v>19.2000000000205</v>
      </c>
    </row>
    <row r="1783" customFormat="false" ht="15" hidden="false" customHeight="false" outlineLevel="0" collapsed="false">
      <c r="E1783" s="117" t="n">
        <v>200.3</v>
      </c>
      <c r="F1783" s="117" t="n">
        <v>-7.073</v>
      </c>
      <c r="I1783" s="0"/>
      <c r="J1783" s="118" t="n">
        <v>8.89499999999999</v>
      </c>
      <c r="K1783" s="119" t="n">
        <v>12.8000000001066</v>
      </c>
      <c r="BO1783" s="130" t="n">
        <v>3.645</v>
      </c>
      <c r="BP1783" s="117" t="n">
        <v>-16.6666666666667</v>
      </c>
      <c r="BR1783" s="131" t="n">
        <v>8.89499999999999</v>
      </c>
      <c r="BS1783" s="132" t="n">
        <v>12.8000000001066</v>
      </c>
    </row>
    <row r="1784" customFormat="false" ht="15" hidden="false" customHeight="false" outlineLevel="0" collapsed="false">
      <c r="E1784" s="117" t="n">
        <v>200.322222222222</v>
      </c>
      <c r="F1784" s="117" t="n">
        <v>-7.083</v>
      </c>
      <c r="I1784" s="0"/>
      <c r="J1784" s="118" t="n">
        <v>8.89999999999999</v>
      </c>
      <c r="K1784" s="119" t="n">
        <v>11.4666666666158</v>
      </c>
      <c r="BO1784" s="130" t="n">
        <v>3.65</v>
      </c>
      <c r="BP1784" s="117" t="n">
        <v>-15.3333333333333</v>
      </c>
      <c r="BR1784" s="131" t="n">
        <v>8.89999999999999</v>
      </c>
      <c r="BS1784" s="132" t="n">
        <v>11.4666666666158</v>
      </c>
    </row>
    <row r="1785" customFormat="false" ht="15" hidden="false" customHeight="false" outlineLevel="0" collapsed="false">
      <c r="E1785" s="117" t="n">
        <v>200.344444444444</v>
      </c>
      <c r="F1785" s="117" t="n">
        <v>-7.093</v>
      </c>
      <c r="I1785" s="0"/>
      <c r="J1785" s="118" t="n">
        <v>8.90499999999999</v>
      </c>
      <c r="K1785" s="119" t="n">
        <v>11.7333333333231</v>
      </c>
      <c r="BO1785" s="130" t="n">
        <v>3.655</v>
      </c>
      <c r="BP1785" s="117" t="n">
        <v>-27.3333333333333</v>
      </c>
      <c r="BR1785" s="131" t="n">
        <v>8.90499999999999</v>
      </c>
      <c r="BS1785" s="132" t="n">
        <v>11.7333333333231</v>
      </c>
    </row>
    <row r="1786" customFormat="false" ht="15" hidden="false" customHeight="false" outlineLevel="0" collapsed="false">
      <c r="E1786" s="117" t="n">
        <v>200.366666666667</v>
      </c>
      <c r="F1786" s="117" t="n">
        <v>-9.002</v>
      </c>
      <c r="I1786" s="0"/>
      <c r="J1786" s="118" t="n">
        <v>8.90999999999999</v>
      </c>
      <c r="K1786" s="119" t="n">
        <v>16.7999999999692</v>
      </c>
      <c r="BO1786" s="130" t="n">
        <v>3.66</v>
      </c>
      <c r="BP1786" s="117" t="n">
        <v>-30</v>
      </c>
      <c r="BR1786" s="131" t="n">
        <v>8.90999999999999</v>
      </c>
      <c r="BS1786" s="132" t="n">
        <v>16.7999999999692</v>
      </c>
    </row>
    <row r="1787" customFormat="false" ht="15" hidden="false" customHeight="false" outlineLevel="0" collapsed="false">
      <c r="E1787" s="117" t="n">
        <v>200.388888888889</v>
      </c>
      <c r="F1787" s="117" t="n">
        <v>-9.007</v>
      </c>
      <c r="I1787" s="0"/>
      <c r="J1787" s="118" t="n">
        <v>8.91499999999999</v>
      </c>
      <c r="K1787" s="119" t="n">
        <v>19.2000000000099</v>
      </c>
      <c r="BO1787" s="130" t="n">
        <v>3.665</v>
      </c>
      <c r="BP1787" s="117" t="n">
        <v>-44.6666666666667</v>
      </c>
      <c r="BR1787" s="131" t="n">
        <v>8.91499999999999</v>
      </c>
      <c r="BS1787" s="132" t="n">
        <v>19.2000000000099</v>
      </c>
    </row>
    <row r="1788" customFormat="false" ht="15" hidden="false" customHeight="false" outlineLevel="0" collapsed="false">
      <c r="E1788" s="117" t="n">
        <v>200.411111111111</v>
      </c>
      <c r="F1788" s="117" t="n">
        <v>-9.012</v>
      </c>
      <c r="I1788" s="0"/>
      <c r="J1788" s="118" t="n">
        <v>8.91999999999999</v>
      </c>
      <c r="K1788" s="119" t="n">
        <v>28.0000000000227</v>
      </c>
      <c r="BO1788" s="130" t="n">
        <v>3.67</v>
      </c>
      <c r="BP1788" s="117" t="n">
        <v>-48</v>
      </c>
      <c r="BR1788" s="131" t="n">
        <v>8.91999999999999</v>
      </c>
      <c r="BS1788" s="132" t="n">
        <v>28.0000000000227</v>
      </c>
    </row>
    <row r="1789" customFormat="false" ht="15" hidden="false" customHeight="false" outlineLevel="0" collapsed="false">
      <c r="E1789" s="117" t="n">
        <v>200.433333333333</v>
      </c>
      <c r="F1789" s="117" t="n">
        <v>-9.022</v>
      </c>
      <c r="I1789" s="0"/>
      <c r="J1789" s="118" t="n">
        <v>8.925</v>
      </c>
      <c r="K1789" s="119" t="n">
        <v>26.9333333333321</v>
      </c>
      <c r="BO1789" s="130" t="n">
        <v>3.675</v>
      </c>
      <c r="BP1789" s="117" t="n">
        <v>-32</v>
      </c>
      <c r="BR1789" s="131" t="n">
        <v>8.925</v>
      </c>
      <c r="BS1789" s="132" t="n">
        <v>26.9333333333321</v>
      </c>
    </row>
    <row r="1790" customFormat="false" ht="15" hidden="false" customHeight="false" outlineLevel="0" collapsed="false">
      <c r="E1790" s="117" t="n">
        <v>200.455555555556</v>
      </c>
      <c r="F1790" s="117" t="n">
        <v>-10.93</v>
      </c>
      <c r="I1790" s="0"/>
      <c r="J1790" s="118" t="n">
        <v>8.93</v>
      </c>
      <c r="K1790" s="119" t="n">
        <v>33.8666666666755</v>
      </c>
      <c r="BO1790" s="130" t="n">
        <v>3.68</v>
      </c>
      <c r="BP1790" s="117" t="n">
        <v>-21.3333333333333</v>
      </c>
      <c r="BR1790" s="131" t="n">
        <v>8.93</v>
      </c>
      <c r="BS1790" s="132" t="n">
        <v>33.8666666666755</v>
      </c>
    </row>
    <row r="1791" customFormat="false" ht="15" hidden="false" customHeight="false" outlineLevel="0" collapsed="false">
      <c r="E1791" s="117" t="n">
        <v>200.477777777778</v>
      </c>
      <c r="F1791" s="117" t="n">
        <v>-10.94</v>
      </c>
      <c r="I1791" s="0"/>
      <c r="J1791" s="118" t="n">
        <v>8.935</v>
      </c>
      <c r="K1791" s="119" t="n">
        <v>34.4000000000057</v>
      </c>
      <c r="BO1791" s="130" t="n">
        <v>3.685</v>
      </c>
      <c r="BP1791" s="117" t="n">
        <v>-16.6666666666667</v>
      </c>
      <c r="BR1791" s="131" t="n">
        <v>8.935</v>
      </c>
      <c r="BS1791" s="132" t="n">
        <v>34.4000000000057</v>
      </c>
    </row>
    <row r="1792" customFormat="false" ht="15" hidden="false" customHeight="false" outlineLevel="0" collapsed="false">
      <c r="E1792" s="117" t="n">
        <v>200.5</v>
      </c>
      <c r="F1792" s="117" t="n">
        <v>-12.85</v>
      </c>
      <c r="I1792" s="0"/>
      <c r="J1792" s="118" t="n">
        <v>8.94</v>
      </c>
      <c r="K1792" s="119" t="n">
        <v>26.4000000000019</v>
      </c>
      <c r="BO1792" s="130" t="n">
        <v>3.69</v>
      </c>
      <c r="BP1792" s="117" t="n">
        <v>-12.6666666666667</v>
      </c>
      <c r="BR1792" s="131" t="n">
        <v>8.94</v>
      </c>
      <c r="BS1792" s="132" t="n">
        <v>26.4000000000019</v>
      </c>
    </row>
    <row r="1793" customFormat="false" ht="15" hidden="false" customHeight="false" outlineLevel="0" collapsed="false">
      <c r="E1793" s="117" t="n">
        <v>200.522222222222</v>
      </c>
      <c r="F1793" s="117" t="n">
        <v>-12.86</v>
      </c>
      <c r="I1793" s="0"/>
      <c r="J1793" s="118" t="n">
        <v>8.945</v>
      </c>
      <c r="K1793" s="119" t="n">
        <v>-5.37142857142918</v>
      </c>
      <c r="BO1793" s="130" t="n">
        <v>3.695</v>
      </c>
      <c r="BP1793" s="117" t="n">
        <v>-19.3333333333333</v>
      </c>
      <c r="BR1793" s="131" t="n">
        <v>8.945</v>
      </c>
      <c r="BS1793" s="132" t="n">
        <v>-5.37142857142918</v>
      </c>
    </row>
    <row r="1794" customFormat="false" ht="15" hidden="false" customHeight="false" outlineLevel="0" collapsed="false">
      <c r="E1794" s="117" t="n">
        <v>200.544444444444</v>
      </c>
      <c r="F1794" s="117" t="n">
        <v>-14.77</v>
      </c>
      <c r="I1794" s="0"/>
      <c r="J1794" s="118" t="n">
        <v>8.95</v>
      </c>
      <c r="K1794" s="119" t="n">
        <v>-2.80000000000022</v>
      </c>
      <c r="BO1794" s="130" t="n">
        <v>3.7</v>
      </c>
      <c r="BP1794" s="117" t="n">
        <v>-21.3333333333333</v>
      </c>
      <c r="BR1794" s="131" t="n">
        <v>8.95</v>
      </c>
      <c r="BS1794" s="132" t="n">
        <v>-2.80000000000022</v>
      </c>
    </row>
    <row r="1795" customFormat="false" ht="15" hidden="false" customHeight="false" outlineLevel="0" collapsed="false">
      <c r="E1795" s="117" t="n">
        <v>200.566666666667</v>
      </c>
      <c r="F1795" s="117" t="n">
        <v>-14.78</v>
      </c>
      <c r="I1795" s="0"/>
      <c r="J1795" s="118" t="n">
        <v>8.955</v>
      </c>
      <c r="K1795" s="119" t="n">
        <v>-0.228571428571307</v>
      </c>
      <c r="BO1795" s="130" t="n">
        <v>3.705</v>
      </c>
      <c r="BP1795" s="117" t="n">
        <v>-24.6666666666667</v>
      </c>
      <c r="BR1795" s="131" t="n">
        <v>8.955</v>
      </c>
      <c r="BS1795" s="132" t="n">
        <v>-0.228571428571307</v>
      </c>
    </row>
    <row r="1796" customFormat="false" ht="15" hidden="false" customHeight="false" outlineLevel="0" collapsed="false">
      <c r="E1796" s="117" t="n">
        <v>200.588888888889</v>
      </c>
      <c r="F1796" s="117" t="n">
        <v>-16.69</v>
      </c>
      <c r="I1796" s="0"/>
      <c r="J1796" s="118" t="n">
        <v>8.96</v>
      </c>
      <c r="K1796" s="119" t="n">
        <v>2.34285714285761</v>
      </c>
      <c r="BO1796" s="130" t="n">
        <v>3.71</v>
      </c>
      <c r="BP1796" s="117" t="n">
        <v>-36.6666666666667</v>
      </c>
      <c r="BR1796" s="131" t="n">
        <v>8.96</v>
      </c>
      <c r="BS1796" s="132" t="n">
        <v>2.34285714285761</v>
      </c>
    </row>
    <row r="1797" customFormat="false" ht="15" hidden="false" customHeight="false" outlineLevel="0" collapsed="false">
      <c r="E1797" s="117" t="n">
        <v>200.611111111111</v>
      </c>
      <c r="F1797" s="117" t="n">
        <v>-16.7</v>
      </c>
      <c r="I1797" s="0"/>
      <c r="J1797" s="118" t="n">
        <v>8.965</v>
      </c>
      <c r="K1797" s="119" t="n">
        <v>4.91428571428656</v>
      </c>
      <c r="BO1797" s="130" t="n">
        <v>3.715</v>
      </c>
      <c r="BP1797" s="117" t="n">
        <v>-37.3333333333333</v>
      </c>
      <c r="BR1797" s="131" t="n">
        <v>8.965</v>
      </c>
      <c r="BS1797" s="132" t="n">
        <v>4.91428571428656</v>
      </c>
    </row>
    <row r="1798" customFormat="false" ht="15" hidden="false" customHeight="false" outlineLevel="0" collapsed="false">
      <c r="E1798" s="117" t="n">
        <v>200.633333333333</v>
      </c>
      <c r="F1798" s="117" t="n">
        <v>-18.6</v>
      </c>
      <c r="I1798" s="0"/>
      <c r="J1798" s="118" t="n">
        <v>8.97</v>
      </c>
      <c r="K1798" s="119" t="n">
        <v>7.48571428571548</v>
      </c>
      <c r="BO1798" s="130" t="n">
        <v>3.72</v>
      </c>
      <c r="BP1798" s="117" t="n">
        <v>-16</v>
      </c>
      <c r="BR1798" s="131" t="n">
        <v>8.97</v>
      </c>
      <c r="BS1798" s="132" t="n">
        <v>7.48571428571548</v>
      </c>
    </row>
    <row r="1799" customFormat="false" ht="15" hidden="false" customHeight="false" outlineLevel="0" collapsed="false">
      <c r="E1799" s="117" t="n">
        <v>200.655555555556</v>
      </c>
      <c r="F1799" s="117" t="n">
        <v>-18.605</v>
      </c>
      <c r="I1799" s="0"/>
      <c r="J1799" s="118" t="n">
        <v>8.975</v>
      </c>
      <c r="K1799" s="119" t="n">
        <v>10.0571428571444</v>
      </c>
      <c r="BO1799" s="130" t="n">
        <v>3.725</v>
      </c>
      <c r="BP1799" s="117" t="n">
        <v>-6.66666666666667</v>
      </c>
      <c r="BR1799" s="131" t="n">
        <v>8.975</v>
      </c>
      <c r="BS1799" s="132" t="n">
        <v>10.0571428571444</v>
      </c>
    </row>
    <row r="1800" customFormat="false" ht="15" hidden="false" customHeight="false" outlineLevel="0" collapsed="false">
      <c r="E1800" s="117" t="n">
        <v>200.677777777778</v>
      </c>
      <c r="F1800" s="117" t="n">
        <v>-18.61</v>
      </c>
      <c r="I1800" s="0"/>
      <c r="J1800" s="118" t="n">
        <v>8.98</v>
      </c>
      <c r="K1800" s="119" t="n">
        <v>12.6285714285734</v>
      </c>
      <c r="BO1800" s="130" t="n">
        <v>3.73</v>
      </c>
      <c r="BP1800" s="117" t="n">
        <v>-18</v>
      </c>
      <c r="BR1800" s="131" t="n">
        <v>8.98</v>
      </c>
      <c r="BS1800" s="132" t="n">
        <v>12.6285714285734</v>
      </c>
    </row>
    <row r="1801" customFormat="false" ht="15" hidden="false" customHeight="false" outlineLevel="0" collapsed="false">
      <c r="E1801" s="117" t="n">
        <v>200.7</v>
      </c>
      <c r="F1801" s="117" t="n">
        <v>-18.62</v>
      </c>
      <c r="I1801" s="0"/>
      <c r="J1801" s="118" t="n">
        <v>8.985</v>
      </c>
      <c r="K1801" s="119" t="n">
        <v>15.2000000000023</v>
      </c>
      <c r="BO1801" s="130" t="n">
        <v>3.735</v>
      </c>
      <c r="BP1801" s="117" t="n">
        <v>-13.3333333333333</v>
      </c>
      <c r="BR1801" s="131" t="n">
        <v>8.985</v>
      </c>
      <c r="BS1801" s="132" t="n">
        <v>15.2000000000023</v>
      </c>
    </row>
    <row r="1802" customFormat="false" ht="15" hidden="false" customHeight="false" outlineLevel="0" collapsed="false">
      <c r="E1802" s="117" t="n">
        <v>200.722222222222</v>
      </c>
      <c r="F1802" s="117" t="n">
        <v>-18.63</v>
      </c>
      <c r="I1802" s="0"/>
      <c r="J1802" s="118" t="n">
        <v>8.99000000000001</v>
      </c>
      <c r="K1802" s="119" t="n">
        <v>17.7714285714312</v>
      </c>
      <c r="BO1802" s="130" t="n">
        <v>3.74</v>
      </c>
      <c r="BP1802" s="117" t="n">
        <v>-15.3333333333333</v>
      </c>
      <c r="BR1802" s="131" t="n">
        <v>8.99000000000001</v>
      </c>
      <c r="BS1802" s="132" t="n">
        <v>17.7714285714312</v>
      </c>
    </row>
    <row r="1803" customFormat="false" ht="15" hidden="false" customHeight="false" outlineLevel="0" collapsed="false">
      <c r="E1803" s="117" t="n">
        <v>200.744444444444</v>
      </c>
      <c r="F1803" s="117" t="n">
        <v>-18.635</v>
      </c>
      <c r="I1803" s="0"/>
      <c r="J1803" s="118" t="n">
        <v>8.99500000000001</v>
      </c>
      <c r="K1803" s="119" t="n">
        <v>20.3428571428601</v>
      </c>
      <c r="BO1803" s="130" t="n">
        <v>3.745</v>
      </c>
      <c r="BP1803" s="117" t="n">
        <v>-31.3333333333333</v>
      </c>
      <c r="BR1803" s="131" t="n">
        <v>8.99500000000001</v>
      </c>
      <c r="BS1803" s="132" t="n">
        <v>20.3428571428601</v>
      </c>
    </row>
    <row r="1804" customFormat="false" ht="15" hidden="false" customHeight="false" outlineLevel="0" collapsed="false">
      <c r="E1804" s="117" t="n">
        <v>200.766666666667</v>
      </c>
      <c r="F1804" s="117" t="n">
        <v>-18.64</v>
      </c>
      <c r="I1804" s="0"/>
      <c r="J1804" s="118" t="n">
        <v>9.00000000000001</v>
      </c>
      <c r="K1804" s="119" t="n">
        <v>17.199999999963</v>
      </c>
      <c r="BO1804" s="130" t="n">
        <v>3.75</v>
      </c>
      <c r="BP1804" s="117" t="n">
        <v>-23.3333333333333</v>
      </c>
      <c r="BR1804" s="131" t="n">
        <v>9.00000000000001</v>
      </c>
      <c r="BS1804" s="132" t="n">
        <v>17.199999999963</v>
      </c>
    </row>
    <row r="1805" customFormat="false" ht="15" hidden="false" customHeight="false" outlineLevel="0" collapsed="false">
      <c r="E1805" s="117" t="n">
        <v>200.788888888889</v>
      </c>
      <c r="F1805" s="117" t="n">
        <v>-18.65</v>
      </c>
      <c r="I1805" s="0"/>
      <c r="J1805" s="118" t="n">
        <v>9.00500000000001</v>
      </c>
      <c r="K1805" s="119" t="n">
        <v>16.7999999999801</v>
      </c>
      <c r="BO1805" s="130" t="n">
        <v>3.755</v>
      </c>
      <c r="BP1805" s="117" t="n">
        <v>-16.6666666666667</v>
      </c>
      <c r="BR1805" s="131" t="n">
        <v>9.00500000000001</v>
      </c>
      <c r="BS1805" s="132" t="n">
        <v>16.7999999999801</v>
      </c>
    </row>
    <row r="1806" customFormat="false" ht="15" hidden="false" customHeight="false" outlineLevel="0" collapsed="false">
      <c r="E1806" s="117" t="n">
        <v>200.811111111111</v>
      </c>
      <c r="F1806" s="117" t="n">
        <v>-18.655</v>
      </c>
      <c r="I1806" s="0"/>
      <c r="J1806" s="118" t="n">
        <v>9.01000000000001</v>
      </c>
      <c r="K1806" s="119" t="n">
        <v>30.3999999999834</v>
      </c>
      <c r="BO1806" s="130" t="n">
        <v>3.76</v>
      </c>
      <c r="BP1806" s="117" t="n">
        <v>-13.3333333333333</v>
      </c>
      <c r="BR1806" s="131" t="n">
        <v>9.01000000000001</v>
      </c>
      <c r="BS1806" s="132" t="n">
        <v>30.3999999999834</v>
      </c>
    </row>
    <row r="1807" customFormat="false" ht="15" hidden="false" customHeight="false" outlineLevel="0" collapsed="false">
      <c r="E1807" s="117" t="n">
        <v>200.833333333333</v>
      </c>
      <c r="F1807" s="117" t="n">
        <v>-18.66</v>
      </c>
      <c r="I1807" s="0"/>
      <c r="J1807" s="118" t="n">
        <v>9.01500000000001</v>
      </c>
      <c r="K1807" s="119" t="n">
        <v>40</v>
      </c>
      <c r="BO1807" s="130" t="n">
        <v>3.765</v>
      </c>
      <c r="BP1807" s="117" t="n">
        <v>-10.6666666666667</v>
      </c>
      <c r="BR1807" s="131" t="n">
        <v>9.01500000000001</v>
      </c>
      <c r="BS1807" s="132" t="n">
        <v>40</v>
      </c>
    </row>
    <row r="1808" customFormat="false" ht="15" hidden="false" customHeight="false" outlineLevel="0" collapsed="false">
      <c r="E1808" s="117" t="n">
        <v>200.855555555556</v>
      </c>
      <c r="F1808" s="117" t="n">
        <v>-18.67</v>
      </c>
      <c r="I1808" s="0"/>
      <c r="J1808" s="118" t="n">
        <v>9.02000000000001</v>
      </c>
      <c r="K1808" s="119" t="n">
        <v>40</v>
      </c>
      <c r="BO1808" s="130" t="n">
        <v>3.77</v>
      </c>
      <c r="BP1808" s="117" t="n">
        <v>-24</v>
      </c>
      <c r="BR1808" s="131" t="n">
        <v>9.02000000000001</v>
      </c>
      <c r="BS1808" s="132" t="n">
        <v>40</v>
      </c>
    </row>
    <row r="1809" customFormat="false" ht="15" hidden="false" customHeight="false" outlineLevel="0" collapsed="false">
      <c r="E1809" s="117" t="n">
        <v>200.877777777778</v>
      </c>
      <c r="F1809" s="117" t="n">
        <v>-18.675</v>
      </c>
      <c r="I1809" s="0"/>
      <c r="J1809" s="118" t="n">
        <v>9.02500000000001</v>
      </c>
      <c r="K1809" s="119" t="n">
        <v>14.8000000001524</v>
      </c>
      <c r="BO1809" s="130" t="n">
        <v>3.775</v>
      </c>
      <c r="BP1809" s="117" t="n">
        <v>-23.3333333333333</v>
      </c>
      <c r="BR1809" s="131" t="n">
        <v>9.02500000000001</v>
      </c>
      <c r="BS1809" s="132" t="n">
        <v>14.8000000001524</v>
      </c>
    </row>
    <row r="1810" customFormat="false" ht="15" hidden="false" customHeight="false" outlineLevel="0" collapsed="false">
      <c r="E1810" s="117" t="n">
        <v>200.9</v>
      </c>
      <c r="F1810" s="117" t="n">
        <v>-18.68</v>
      </c>
      <c r="I1810" s="0"/>
      <c r="J1810" s="118" t="n">
        <v>9.03000000000001</v>
      </c>
      <c r="K1810" s="119" t="n">
        <v>21.6000000001232</v>
      </c>
      <c r="BO1810" s="130" t="n">
        <v>3.78</v>
      </c>
      <c r="BP1810" s="117" t="n">
        <v>-21.3333333333333</v>
      </c>
      <c r="BR1810" s="131" t="n">
        <v>9.03000000000001</v>
      </c>
      <c r="BS1810" s="132" t="n">
        <v>21.6000000001232</v>
      </c>
    </row>
    <row r="1811" customFormat="false" ht="15" hidden="false" customHeight="false" outlineLevel="0" collapsed="false">
      <c r="E1811" s="117" t="n">
        <v>200.922222222222</v>
      </c>
      <c r="F1811" s="117" t="n">
        <v>-18.69</v>
      </c>
      <c r="I1811" s="0"/>
      <c r="J1811" s="118" t="n">
        <v>9.03500000000001</v>
      </c>
      <c r="K1811" s="119" t="n">
        <v>16.0000000000398</v>
      </c>
      <c r="BO1811" s="130" t="n">
        <v>3.785</v>
      </c>
      <c r="BP1811" s="117" t="n">
        <v>-16</v>
      </c>
      <c r="BR1811" s="131" t="n">
        <v>9.03500000000001</v>
      </c>
      <c r="BS1811" s="132" t="n">
        <v>16.0000000000398</v>
      </c>
    </row>
    <row r="1812" customFormat="false" ht="15" hidden="false" customHeight="false" outlineLevel="0" collapsed="false">
      <c r="E1812" s="117" t="n">
        <v>200.944444444444</v>
      </c>
      <c r="F1812" s="117" t="n">
        <v>-18.7</v>
      </c>
      <c r="I1812" s="0"/>
      <c r="J1812" s="118" t="n">
        <v>9.04000000000001</v>
      </c>
      <c r="K1812" s="119" t="n">
        <v>-35.9999999999697</v>
      </c>
      <c r="BO1812" s="130" t="n">
        <v>3.79</v>
      </c>
      <c r="BP1812" s="117" t="n">
        <v>-22</v>
      </c>
      <c r="BR1812" s="131" t="n">
        <v>9.04000000000001</v>
      </c>
      <c r="BS1812" s="132" t="n">
        <v>-35.9999999999697</v>
      </c>
    </row>
    <row r="1813" customFormat="false" ht="15" hidden="false" customHeight="false" outlineLevel="0" collapsed="false">
      <c r="E1813" s="117" t="n">
        <v>200.966666666667</v>
      </c>
      <c r="F1813" s="117" t="n">
        <v>-18.705</v>
      </c>
      <c r="I1813" s="0"/>
      <c r="J1813" s="118" t="n">
        <v>9.04500000000001</v>
      </c>
      <c r="K1813" s="119" t="n">
        <v>-18.9333333332544</v>
      </c>
      <c r="BO1813" s="130" t="n">
        <v>3.795</v>
      </c>
      <c r="BP1813" s="117" t="n">
        <v>-32</v>
      </c>
      <c r="BR1813" s="131" t="n">
        <v>9.04500000000001</v>
      </c>
      <c r="BS1813" s="132" t="n">
        <v>-18.9333333332544</v>
      </c>
    </row>
    <row r="1814" customFormat="false" ht="15" hidden="false" customHeight="false" outlineLevel="0" collapsed="false">
      <c r="E1814" s="117" t="n">
        <v>200.988888888889</v>
      </c>
      <c r="F1814" s="117" t="n">
        <v>-18.71</v>
      </c>
      <c r="I1814" s="0"/>
      <c r="J1814" s="118" t="n">
        <v>9.05000000000002</v>
      </c>
      <c r="K1814" s="119" t="n">
        <v>-22.1333333332677</v>
      </c>
      <c r="BO1814" s="130" t="n">
        <v>3.8</v>
      </c>
      <c r="BP1814" s="117" t="n">
        <v>-18</v>
      </c>
      <c r="BR1814" s="131" t="n">
        <v>9.05000000000002</v>
      </c>
      <c r="BS1814" s="132" t="n">
        <v>-22.1333333332677</v>
      </c>
    </row>
    <row r="1815" customFormat="false" ht="15" hidden="false" customHeight="false" outlineLevel="0" collapsed="false">
      <c r="E1815" s="117" t="n">
        <v>201.011111111111</v>
      </c>
      <c r="F1815" s="117" t="n">
        <v>-18.72</v>
      </c>
      <c r="I1815" s="0"/>
      <c r="J1815" s="118" t="n">
        <v>9.05500000000002</v>
      </c>
      <c r="K1815" s="119" t="n">
        <v>-10.6666666666831</v>
      </c>
      <c r="BO1815" s="130" t="n">
        <v>3.805</v>
      </c>
      <c r="BP1815" s="117" t="n">
        <v>-24.6666666666667</v>
      </c>
      <c r="BR1815" s="131" t="n">
        <v>9.05500000000002</v>
      </c>
      <c r="BS1815" s="132" t="n">
        <v>-10.6666666666831</v>
      </c>
    </row>
    <row r="1816" customFormat="false" ht="15" hidden="false" customHeight="false" outlineLevel="0" collapsed="false">
      <c r="E1816" s="117" t="n">
        <v>201.033333333333</v>
      </c>
      <c r="F1816" s="117" t="n">
        <v>-17.775</v>
      </c>
      <c r="I1816" s="0"/>
      <c r="J1816" s="118" t="n">
        <v>9.06000000000002</v>
      </c>
      <c r="K1816" s="119" t="n">
        <v>-0.799999999978702</v>
      </c>
      <c r="BO1816" s="130" t="n">
        <v>3.81</v>
      </c>
      <c r="BP1816" s="117" t="n">
        <v>-21.3333333333333</v>
      </c>
      <c r="BR1816" s="131" t="n">
        <v>9.06000000000002</v>
      </c>
      <c r="BS1816" s="132" t="n">
        <v>-0.799999999978702</v>
      </c>
    </row>
    <row r="1817" customFormat="false" ht="15" hidden="false" customHeight="false" outlineLevel="0" collapsed="false">
      <c r="E1817" s="117" t="n">
        <v>201.055555555556</v>
      </c>
      <c r="F1817" s="117" t="n">
        <v>-16.83</v>
      </c>
      <c r="I1817" s="0"/>
      <c r="J1817" s="118" t="n">
        <v>9.06500000000002</v>
      </c>
      <c r="K1817" s="119" t="n">
        <v>-0.799999999933689</v>
      </c>
      <c r="BO1817" s="130" t="n">
        <v>3.815</v>
      </c>
      <c r="BP1817" s="117" t="n">
        <v>-18</v>
      </c>
      <c r="BR1817" s="131" t="n">
        <v>9.06500000000002</v>
      </c>
      <c r="BS1817" s="132" t="n">
        <v>-0.799999999933689</v>
      </c>
    </row>
    <row r="1818" customFormat="false" ht="15" hidden="false" customHeight="false" outlineLevel="0" collapsed="false">
      <c r="E1818" s="117" t="n">
        <v>201.077777777778</v>
      </c>
      <c r="F1818" s="117" t="n">
        <v>-16.84</v>
      </c>
      <c r="I1818" s="0"/>
      <c r="J1818" s="118" t="n">
        <v>9.07000000000002</v>
      </c>
      <c r="K1818" s="119" t="n">
        <v>-0.266666666764586</v>
      </c>
      <c r="BO1818" s="130" t="n">
        <v>3.82</v>
      </c>
      <c r="BP1818" s="117" t="n">
        <v>-17.3333333333333</v>
      </c>
      <c r="BR1818" s="131" t="n">
        <v>9.07000000000002</v>
      </c>
      <c r="BS1818" s="132" t="n">
        <v>-0.266666666764586</v>
      </c>
    </row>
    <row r="1819" customFormat="false" ht="15" hidden="false" customHeight="false" outlineLevel="0" collapsed="false">
      <c r="E1819" s="117" t="n">
        <v>201.1</v>
      </c>
      <c r="F1819" s="117" t="n">
        <v>-16.845</v>
      </c>
      <c r="I1819" s="0"/>
      <c r="J1819" s="118" t="n">
        <v>9.07500000000002</v>
      </c>
      <c r="K1819" s="119" t="n">
        <v>6.40000000004548</v>
      </c>
      <c r="BO1819" s="130" t="n">
        <v>3.825</v>
      </c>
      <c r="BP1819" s="117" t="n">
        <v>-32.6666666666667</v>
      </c>
      <c r="BR1819" s="131" t="n">
        <v>9.07500000000002</v>
      </c>
      <c r="BS1819" s="132" t="n">
        <v>6.40000000004548</v>
      </c>
    </row>
    <row r="1820" customFormat="false" ht="15" hidden="false" customHeight="false" outlineLevel="0" collapsed="false">
      <c r="E1820" s="117" t="n">
        <v>201.122222222222</v>
      </c>
      <c r="F1820" s="117" t="n">
        <v>-16.85</v>
      </c>
      <c r="I1820" s="0"/>
      <c r="J1820" s="118" t="n">
        <v>9.08000000000002</v>
      </c>
      <c r="K1820" s="119" t="n">
        <v>0.533333333494994</v>
      </c>
      <c r="BO1820" s="130" t="n">
        <v>3.83</v>
      </c>
      <c r="BP1820" s="117" t="n">
        <v>-35.3333333333333</v>
      </c>
      <c r="BR1820" s="131" t="n">
        <v>9.08000000000002</v>
      </c>
      <c r="BS1820" s="132" t="n">
        <v>0.533333333494994</v>
      </c>
    </row>
    <row r="1821" customFormat="false" ht="15" hidden="false" customHeight="false" outlineLevel="0" collapsed="false">
      <c r="E1821" s="117" t="n">
        <v>201.144444444444</v>
      </c>
      <c r="F1821" s="117" t="n">
        <v>-14.96</v>
      </c>
      <c r="I1821" s="0"/>
      <c r="J1821" s="118" t="n">
        <v>9.08500000000002</v>
      </c>
      <c r="K1821" s="119" t="n">
        <v>19.1999999999791</v>
      </c>
      <c r="BO1821" s="130" t="n">
        <v>3.835</v>
      </c>
      <c r="BP1821" s="117" t="n">
        <v>-21.3333333333333</v>
      </c>
      <c r="BR1821" s="131" t="n">
        <v>9.08500000000002</v>
      </c>
      <c r="BS1821" s="132" t="n">
        <v>19.1999999999791</v>
      </c>
    </row>
    <row r="1822" customFormat="false" ht="15" hidden="false" customHeight="false" outlineLevel="0" collapsed="false">
      <c r="E1822" s="117" t="n">
        <v>201.166666666667</v>
      </c>
      <c r="F1822" s="117" t="n">
        <v>-14.97</v>
      </c>
      <c r="I1822" s="0"/>
      <c r="J1822" s="118" t="n">
        <v>9.09000000000002</v>
      </c>
      <c r="K1822" s="119" t="n">
        <v>-0.533333333514427</v>
      </c>
      <c r="BO1822" s="130" t="n">
        <v>3.84</v>
      </c>
      <c r="BP1822" s="117" t="n">
        <v>-8.66666666666666</v>
      </c>
      <c r="BR1822" s="131" t="n">
        <v>9.09000000000002</v>
      </c>
      <c r="BS1822" s="132" t="n">
        <v>-0.533333333514427</v>
      </c>
    </row>
    <row r="1823" customFormat="false" ht="15" hidden="false" customHeight="false" outlineLevel="0" collapsed="false">
      <c r="E1823" s="117" t="n">
        <v>201.188888888889</v>
      </c>
      <c r="F1823" s="117" t="n">
        <v>-14.02</v>
      </c>
      <c r="I1823" s="0"/>
      <c r="J1823" s="118" t="n">
        <v>9.09500000000002</v>
      </c>
      <c r="K1823" s="119" t="n">
        <v>27.4666666667835</v>
      </c>
      <c r="BO1823" s="130" t="n">
        <v>3.845</v>
      </c>
      <c r="BP1823" s="117" t="n">
        <v>-10</v>
      </c>
      <c r="BR1823" s="131" t="n">
        <v>9.09500000000002</v>
      </c>
      <c r="BS1823" s="132" t="n">
        <v>27.4666666667835</v>
      </c>
    </row>
    <row r="1824" customFormat="false" ht="15" hidden="false" customHeight="false" outlineLevel="0" collapsed="false">
      <c r="E1824" s="117" t="n">
        <v>201.211111111111</v>
      </c>
      <c r="F1824" s="117" t="n">
        <v>-13.07</v>
      </c>
      <c r="I1824" s="0"/>
      <c r="J1824" s="118" t="n">
        <v>9.10000000000002</v>
      </c>
      <c r="K1824" s="119" t="n">
        <v>7.199999999964</v>
      </c>
      <c r="BO1824" s="130" t="n">
        <v>3.85</v>
      </c>
      <c r="BP1824" s="117" t="n">
        <v>-11.3333333333333</v>
      </c>
      <c r="BR1824" s="131" t="n">
        <v>9.10000000000002</v>
      </c>
      <c r="BS1824" s="132" t="n">
        <v>7.199999999964</v>
      </c>
    </row>
    <row r="1825" customFormat="false" ht="15" hidden="false" customHeight="false" outlineLevel="0" collapsed="false">
      <c r="E1825" s="117" t="n">
        <v>201.233333333333</v>
      </c>
      <c r="F1825" s="117" t="n">
        <v>-13.08</v>
      </c>
      <c r="I1825" s="0"/>
      <c r="J1825" s="118" t="n">
        <v>9.10500000000002</v>
      </c>
      <c r="K1825" s="119" t="n">
        <v>5.06666666678967</v>
      </c>
      <c r="BO1825" s="130" t="n">
        <v>3.855</v>
      </c>
      <c r="BP1825" s="117" t="n">
        <v>-10.6666666666667</v>
      </c>
      <c r="BR1825" s="131" t="n">
        <v>9.10500000000002</v>
      </c>
      <c r="BS1825" s="132" t="n">
        <v>5.06666666678967</v>
      </c>
    </row>
    <row r="1826" customFormat="false" ht="15" hidden="false" customHeight="false" outlineLevel="0" collapsed="false">
      <c r="E1826" s="117" t="n">
        <v>201.255555555556</v>
      </c>
      <c r="F1826" s="117" t="n">
        <v>-13.085</v>
      </c>
      <c r="I1826" s="0"/>
      <c r="J1826" s="118" t="n">
        <v>9.11000000000002</v>
      </c>
      <c r="K1826" s="119" t="n">
        <v>8.80000000004642</v>
      </c>
      <c r="BO1826" s="130" t="n">
        <v>3.86</v>
      </c>
      <c r="BP1826" s="117" t="n">
        <v>-10.6666666666667</v>
      </c>
      <c r="BR1826" s="131" t="n">
        <v>9.11000000000002</v>
      </c>
      <c r="BS1826" s="132" t="n">
        <v>8.80000000004642</v>
      </c>
    </row>
    <row r="1827" customFormat="false" ht="15" hidden="false" customHeight="false" outlineLevel="0" collapsed="false">
      <c r="E1827" s="117" t="n">
        <v>201.277777777778</v>
      </c>
      <c r="F1827" s="117" t="n">
        <v>-13.09</v>
      </c>
      <c r="I1827" s="0"/>
      <c r="J1827" s="118" t="n">
        <v>9.11500000000003</v>
      </c>
      <c r="K1827" s="119" t="n">
        <v>18.666666666721</v>
      </c>
      <c r="BO1827" s="130" t="n">
        <v>3.865</v>
      </c>
      <c r="BP1827" s="117" t="n">
        <v>-29.3333333333333</v>
      </c>
      <c r="BR1827" s="131" t="n">
        <v>9.11500000000003</v>
      </c>
      <c r="BS1827" s="132" t="n">
        <v>18.666666666721</v>
      </c>
    </row>
    <row r="1828" customFormat="false" ht="15" hidden="false" customHeight="false" outlineLevel="0" collapsed="false">
      <c r="E1828" s="117" t="n">
        <v>201.3</v>
      </c>
      <c r="F1828" s="117" t="n">
        <v>-11.2</v>
      </c>
      <c r="I1828" s="0"/>
      <c r="J1828" s="118" t="n">
        <v>9.12000000000003</v>
      </c>
      <c r="K1828" s="119" t="n">
        <v>21.6000000000204</v>
      </c>
      <c r="BO1828" s="130" t="n">
        <v>3.87</v>
      </c>
      <c r="BP1828" s="117" t="n">
        <v>-28.6666666666667</v>
      </c>
      <c r="BR1828" s="131" t="n">
        <v>9.12000000000003</v>
      </c>
      <c r="BS1828" s="132" t="n">
        <v>21.6000000000204</v>
      </c>
    </row>
    <row r="1829" customFormat="false" ht="15" hidden="false" customHeight="false" outlineLevel="0" collapsed="false">
      <c r="E1829" s="117" t="n">
        <v>201.436666666667</v>
      </c>
      <c r="F1829" s="117" t="n">
        <v>-9.307</v>
      </c>
      <c r="I1829" s="0"/>
      <c r="J1829" s="118" t="n">
        <v>9.12500000000003</v>
      </c>
      <c r="K1829" s="119" t="n">
        <v>8.80000000006252</v>
      </c>
      <c r="BO1829" s="130" t="n">
        <v>3.875</v>
      </c>
      <c r="BP1829" s="117" t="n">
        <v>-34.6666666666667</v>
      </c>
      <c r="BR1829" s="131" t="n">
        <v>9.12500000000003</v>
      </c>
      <c r="BS1829" s="132" t="n">
        <v>8.80000000006252</v>
      </c>
    </row>
    <row r="1830" customFormat="false" ht="15" hidden="false" customHeight="false" outlineLevel="0" collapsed="false">
      <c r="E1830" s="117" t="n">
        <v>201.573333333333</v>
      </c>
      <c r="F1830" s="117" t="n">
        <v>-9.312</v>
      </c>
      <c r="I1830" s="0"/>
      <c r="J1830" s="118" t="n">
        <v>9.13000000000003</v>
      </c>
      <c r="K1830" s="119" t="n">
        <v>-2.39999999984015</v>
      </c>
      <c r="BO1830" s="130" t="n">
        <v>3.88</v>
      </c>
      <c r="BP1830" s="117" t="n">
        <v>-18.6666666666667</v>
      </c>
      <c r="BR1830" s="131" t="n">
        <v>9.13000000000003</v>
      </c>
      <c r="BS1830" s="132" t="n">
        <v>-2.39999999984015</v>
      </c>
    </row>
    <row r="1831" customFormat="false" ht="15" hidden="false" customHeight="false" outlineLevel="0" collapsed="false">
      <c r="E1831" s="117" t="n">
        <v>201.71</v>
      </c>
      <c r="F1831" s="117" t="n">
        <v>-9.317</v>
      </c>
      <c r="I1831" s="0"/>
      <c r="J1831" s="118" t="n">
        <v>9.13500000000003</v>
      </c>
      <c r="K1831" s="119" t="n">
        <v>-4.79999999972716</v>
      </c>
      <c r="BO1831" s="130" t="n">
        <v>3.885</v>
      </c>
      <c r="BP1831" s="117" t="n">
        <v>-14.6666666666667</v>
      </c>
      <c r="BR1831" s="131" t="n">
        <v>9.13500000000003</v>
      </c>
      <c r="BS1831" s="132" t="n">
        <v>-4.79999999972716</v>
      </c>
    </row>
    <row r="1832" customFormat="false" ht="15" hidden="false" customHeight="false" outlineLevel="0" collapsed="false">
      <c r="E1832" s="117" t="n">
        <v>201.846666666667</v>
      </c>
      <c r="F1832" s="117" t="n">
        <v>-7.424</v>
      </c>
      <c r="I1832" s="0"/>
      <c r="J1832" s="118" t="n">
        <v>9.14000000000003</v>
      </c>
      <c r="K1832" s="119" t="n">
        <v>13.3333333331786</v>
      </c>
      <c r="BO1832" s="130" t="n">
        <v>3.89</v>
      </c>
      <c r="BP1832" s="117" t="n">
        <v>-10.6666666666667</v>
      </c>
      <c r="BR1832" s="131" t="n">
        <v>9.14000000000003</v>
      </c>
      <c r="BS1832" s="132" t="n">
        <v>13.3333333331786</v>
      </c>
    </row>
    <row r="1833" customFormat="false" ht="15" hidden="false" customHeight="false" outlineLevel="0" collapsed="false">
      <c r="E1833" s="117" t="n">
        <v>201.983333333333</v>
      </c>
      <c r="F1833" s="117" t="n">
        <v>-7.429</v>
      </c>
      <c r="I1833" s="0"/>
      <c r="J1833" s="118" t="n">
        <v>9.14500000000003</v>
      </c>
      <c r="K1833" s="119" t="n">
        <v>20.5333333333643</v>
      </c>
      <c r="BO1833" s="130" t="n">
        <v>3.895</v>
      </c>
      <c r="BP1833" s="117" t="n">
        <v>-22</v>
      </c>
      <c r="BR1833" s="131" t="n">
        <v>9.14500000000003</v>
      </c>
      <c r="BS1833" s="132" t="n">
        <v>20.5333333333643</v>
      </c>
    </row>
    <row r="1834" customFormat="false" ht="15" hidden="false" customHeight="false" outlineLevel="0" collapsed="false">
      <c r="E1834" s="117" t="n">
        <v>202.12</v>
      </c>
      <c r="F1834" s="117" t="n">
        <v>-7.434</v>
      </c>
      <c r="I1834" s="0"/>
      <c r="J1834" s="118" t="n">
        <v>9.15000000000003</v>
      </c>
      <c r="K1834" s="119" t="n">
        <v>15.1999999998744</v>
      </c>
      <c r="BO1834" s="130" t="n">
        <v>3.9</v>
      </c>
      <c r="BP1834" s="117" t="n">
        <v>-12.6666666666667</v>
      </c>
      <c r="BR1834" s="131" t="n">
        <v>9.15000000000003</v>
      </c>
      <c r="BS1834" s="132" t="n">
        <v>15.1999999998744</v>
      </c>
    </row>
    <row r="1835" customFormat="false" ht="15" hidden="false" customHeight="false" outlineLevel="0" collapsed="false">
      <c r="E1835" s="117" t="n">
        <v>202.256666666667</v>
      </c>
      <c r="F1835" s="117" t="n">
        <v>-5.541</v>
      </c>
      <c r="I1835" s="0"/>
      <c r="J1835" s="118" t="n">
        <v>9.15500000000003</v>
      </c>
      <c r="K1835" s="119" t="n">
        <v>8.00000000008954</v>
      </c>
      <c r="BO1835" s="130" t="n">
        <v>3.905</v>
      </c>
      <c r="BP1835" s="117" t="n">
        <v>-12.6666666666667</v>
      </c>
      <c r="BR1835" s="131" t="n">
        <v>9.15500000000003</v>
      </c>
      <c r="BS1835" s="132" t="n">
        <v>8.00000000008954</v>
      </c>
    </row>
    <row r="1836" customFormat="false" ht="15" hidden="false" customHeight="false" outlineLevel="0" collapsed="false">
      <c r="E1836" s="117" t="n">
        <v>202.393333333333</v>
      </c>
      <c r="F1836" s="117" t="n">
        <v>-4.594</v>
      </c>
      <c r="I1836" s="0"/>
      <c r="J1836" s="118" t="n">
        <v>9.16000000000003</v>
      </c>
      <c r="K1836" s="119" t="n">
        <v>3.99999999990619</v>
      </c>
      <c r="BO1836" s="130" t="n">
        <v>3.91</v>
      </c>
      <c r="BP1836" s="117" t="n">
        <v>-9.33333333333334</v>
      </c>
      <c r="BR1836" s="131" t="n">
        <v>9.16000000000003</v>
      </c>
      <c r="BS1836" s="132" t="n">
        <v>3.99999999990619</v>
      </c>
    </row>
    <row r="1837" customFormat="false" ht="15" hidden="false" customHeight="false" outlineLevel="0" collapsed="false">
      <c r="E1837" s="117" t="n">
        <v>202.53</v>
      </c>
      <c r="F1837" s="117" t="n">
        <v>-3.647</v>
      </c>
      <c r="I1837" s="0"/>
      <c r="J1837" s="118" t="n">
        <v>9.16500000000003</v>
      </c>
      <c r="K1837" s="119" t="n">
        <v>-1.0666666666059</v>
      </c>
      <c r="BO1837" s="130" t="n">
        <v>3.915</v>
      </c>
      <c r="BP1837" s="117" t="n">
        <v>-22.6666666666667</v>
      </c>
      <c r="BR1837" s="131" t="n">
        <v>9.16500000000003</v>
      </c>
      <c r="BS1837" s="132" t="n">
        <v>-1.0666666666059</v>
      </c>
    </row>
    <row r="1838" customFormat="false" ht="15" hidden="false" customHeight="false" outlineLevel="0" collapsed="false">
      <c r="E1838" s="117" t="n">
        <v>202.666666666667</v>
      </c>
      <c r="F1838" s="117" t="n">
        <v>-1.754</v>
      </c>
      <c r="I1838" s="0"/>
      <c r="J1838" s="118" t="n">
        <v>9.17000000000003</v>
      </c>
      <c r="K1838" s="119" t="n">
        <v>6.00000000014848</v>
      </c>
      <c r="BO1838" s="130" t="n">
        <v>3.92</v>
      </c>
      <c r="BP1838" s="117" t="n">
        <v>-23.3333333333333</v>
      </c>
      <c r="BR1838" s="131" t="n">
        <v>9.17000000000003</v>
      </c>
      <c r="BS1838" s="132" t="n">
        <v>6.00000000014848</v>
      </c>
    </row>
    <row r="1839" customFormat="false" ht="15" hidden="false" customHeight="false" outlineLevel="0" collapsed="false">
      <c r="E1839" s="117" t="n">
        <v>202.803333333333</v>
      </c>
      <c r="F1839" s="117" t="n">
        <v>-1.764</v>
      </c>
      <c r="I1839" s="0"/>
      <c r="J1839" s="118" t="n">
        <v>9.17500000000003</v>
      </c>
      <c r="K1839" s="119" t="n">
        <v>13.6000000001118</v>
      </c>
      <c r="BO1839" s="130" t="n">
        <v>3.925</v>
      </c>
      <c r="BP1839" s="117" t="n">
        <v>-12</v>
      </c>
      <c r="BR1839" s="131" t="n">
        <v>9.17500000000003</v>
      </c>
      <c r="BS1839" s="132" t="n">
        <v>13.6000000001118</v>
      </c>
    </row>
    <row r="1840" customFormat="false" ht="15" hidden="false" customHeight="false" outlineLevel="0" collapsed="false">
      <c r="E1840" s="117" t="n">
        <v>202.94</v>
      </c>
      <c r="F1840" s="117" t="n">
        <v>-0.8172</v>
      </c>
      <c r="I1840" s="0"/>
      <c r="J1840" s="118" t="n">
        <v>9.18000000000004</v>
      </c>
      <c r="K1840" s="119" t="n">
        <v>21.2000000000142</v>
      </c>
      <c r="BO1840" s="130" t="n">
        <v>3.93</v>
      </c>
      <c r="BP1840" s="117" t="n">
        <v>-10.6666666666667</v>
      </c>
      <c r="BR1840" s="131" t="n">
        <v>9.18000000000004</v>
      </c>
      <c r="BS1840" s="132" t="n">
        <v>21.2000000000142</v>
      </c>
    </row>
    <row r="1841" customFormat="false" ht="15" hidden="false" customHeight="false" outlineLevel="0" collapsed="false">
      <c r="E1841" s="117" t="n">
        <v>203.076666666667</v>
      </c>
      <c r="F1841" s="117" t="n">
        <v>0.1296</v>
      </c>
      <c r="I1841" s="0"/>
      <c r="J1841" s="118" t="n">
        <v>9.18500000000004</v>
      </c>
      <c r="K1841" s="119" t="n">
        <v>-5.5999999995737</v>
      </c>
      <c r="BO1841" s="130" t="n">
        <v>3.935</v>
      </c>
      <c r="BP1841" s="117" t="n">
        <v>-6.66666666666667</v>
      </c>
      <c r="BR1841" s="131" t="n">
        <v>9.18500000000004</v>
      </c>
      <c r="BS1841" s="132" t="n">
        <v>-5.5999999995737</v>
      </c>
    </row>
    <row r="1842" customFormat="false" ht="15" hidden="false" customHeight="false" outlineLevel="0" collapsed="false">
      <c r="E1842" s="117" t="n">
        <v>203.213333333333</v>
      </c>
      <c r="F1842" s="117" t="n">
        <v>2.023</v>
      </c>
      <c r="I1842" s="0"/>
      <c r="J1842" s="118" t="n">
        <v>9.19000000000004</v>
      </c>
      <c r="K1842" s="119" t="n">
        <v>24.5333333332274</v>
      </c>
      <c r="BO1842" s="130" t="n">
        <v>3.94</v>
      </c>
      <c r="BP1842" s="117" t="n">
        <v>-16</v>
      </c>
      <c r="BR1842" s="131" t="n">
        <v>9.19000000000004</v>
      </c>
      <c r="BS1842" s="132" t="n">
        <v>24.5333333332274</v>
      </c>
    </row>
    <row r="1843" customFormat="false" ht="15" hidden="false" customHeight="false" outlineLevel="0" collapsed="false">
      <c r="E1843" s="117" t="n">
        <v>203.35</v>
      </c>
      <c r="F1843" s="117" t="n">
        <v>2.018</v>
      </c>
      <c r="I1843" s="0"/>
      <c r="J1843" s="118" t="n">
        <v>9.19500000000004</v>
      </c>
      <c r="K1843" s="119" t="n">
        <v>19.5999999999851</v>
      </c>
      <c r="BO1843" s="130" t="n">
        <v>3.945</v>
      </c>
      <c r="BP1843" s="117" t="n">
        <v>-20.6666666666667</v>
      </c>
      <c r="BR1843" s="131" t="n">
        <v>9.19500000000004</v>
      </c>
      <c r="BS1843" s="132" t="n">
        <v>19.5999999999851</v>
      </c>
    </row>
    <row r="1844" customFormat="false" ht="15" hidden="false" customHeight="false" outlineLevel="0" collapsed="false">
      <c r="E1844" s="117" t="n">
        <v>203.486666666667</v>
      </c>
      <c r="F1844" s="117" t="n">
        <v>2.013</v>
      </c>
      <c r="I1844" s="0"/>
      <c r="J1844" s="118" t="n">
        <v>9.20000000000004</v>
      </c>
      <c r="K1844" s="119" t="n">
        <v>18.133333333477</v>
      </c>
      <c r="BO1844" s="130" t="n">
        <v>3.95</v>
      </c>
      <c r="BP1844" s="117" t="n">
        <v>-19.3333333333333</v>
      </c>
      <c r="BR1844" s="131" t="n">
        <v>9.20000000000004</v>
      </c>
      <c r="BS1844" s="132" t="n">
        <v>18.133333333477</v>
      </c>
    </row>
    <row r="1845" customFormat="false" ht="15" hidden="false" customHeight="false" outlineLevel="0" collapsed="false">
      <c r="E1845" s="117" t="n">
        <v>203.623333333333</v>
      </c>
      <c r="F1845" s="117" t="n">
        <v>3.906</v>
      </c>
      <c r="I1845" s="0"/>
      <c r="J1845" s="118" t="n">
        <v>9.20500000000004</v>
      </c>
      <c r="K1845" s="119" t="n">
        <v>14.400000000125</v>
      </c>
      <c r="BO1845" s="130" t="n">
        <v>3.955</v>
      </c>
      <c r="BP1845" s="117" t="n">
        <v>-11.3333333333333</v>
      </c>
      <c r="BR1845" s="131" t="n">
        <v>9.20500000000004</v>
      </c>
      <c r="BS1845" s="132" t="n">
        <v>14.400000000125</v>
      </c>
    </row>
    <row r="1846" customFormat="false" ht="15" hidden="false" customHeight="false" outlineLevel="0" collapsed="false">
      <c r="E1846" s="117" t="n">
        <v>203.76</v>
      </c>
      <c r="F1846" s="117" t="n">
        <v>3.901</v>
      </c>
      <c r="I1846" s="0"/>
      <c r="J1846" s="118" t="n">
        <v>9.21000000000004</v>
      </c>
      <c r="K1846" s="119" t="n">
        <v>4.00000000001896</v>
      </c>
      <c r="BO1846" s="130" t="n">
        <v>3.96</v>
      </c>
      <c r="BP1846" s="117" t="n">
        <v>-10.6666666666667</v>
      </c>
      <c r="BR1846" s="131" t="n">
        <v>9.21000000000004</v>
      </c>
      <c r="BS1846" s="132" t="n">
        <v>4.00000000001896</v>
      </c>
    </row>
    <row r="1847" customFormat="false" ht="15" hidden="false" customHeight="false" outlineLevel="0" collapsed="false">
      <c r="E1847" s="117" t="n">
        <v>203.896666666667</v>
      </c>
      <c r="F1847" s="117" t="n">
        <v>3.896</v>
      </c>
      <c r="I1847" s="0"/>
      <c r="J1847" s="118" t="n">
        <v>9.21500000000004</v>
      </c>
      <c r="K1847" s="119" t="n">
        <v>6.42857142859082</v>
      </c>
      <c r="BO1847" s="130" t="n">
        <v>3.965</v>
      </c>
      <c r="BP1847" s="117" t="n">
        <v>-14</v>
      </c>
      <c r="BR1847" s="131" t="n">
        <v>9.21500000000004</v>
      </c>
      <c r="BS1847" s="132" t="n">
        <v>6.42857142859082</v>
      </c>
    </row>
    <row r="1848" customFormat="false" ht="15" hidden="false" customHeight="false" outlineLevel="0" collapsed="false">
      <c r="E1848" s="117" t="n">
        <v>204.033333333333</v>
      </c>
      <c r="F1848" s="117" t="n">
        <v>3.886</v>
      </c>
      <c r="I1848" s="144"/>
      <c r="J1848" s="118" t="n">
        <v>9.22000000000004</v>
      </c>
      <c r="K1848" s="119" t="n">
        <v>8.85714285716265</v>
      </c>
      <c r="BO1848" s="130" t="n">
        <v>3.97</v>
      </c>
      <c r="BP1848" s="117" t="n">
        <v>-18.6666666666667</v>
      </c>
      <c r="BR1848" s="131" t="n">
        <v>9.22000000000004</v>
      </c>
      <c r="BS1848" s="132" t="n">
        <v>8.85714285716265</v>
      </c>
    </row>
    <row r="1849" customFormat="false" ht="15" hidden="false" customHeight="false" outlineLevel="0" collapsed="false">
      <c r="E1849" s="117" t="n">
        <v>204.17</v>
      </c>
      <c r="F1849" s="117" t="n">
        <v>1.978</v>
      </c>
      <c r="I1849" s="144"/>
      <c r="J1849" s="118" t="n">
        <v>9.22500000000004</v>
      </c>
      <c r="K1849" s="119" t="n">
        <v>11.2857142857345</v>
      </c>
      <c r="BO1849" s="130" t="n">
        <v>3.975</v>
      </c>
      <c r="BP1849" s="117" t="n">
        <v>-18.6666666666667</v>
      </c>
      <c r="BR1849" s="131" t="n">
        <v>9.22500000000004</v>
      </c>
      <c r="BS1849" s="132" t="n">
        <v>11.2857142857345</v>
      </c>
    </row>
    <row r="1850" customFormat="false" ht="15" hidden="false" customHeight="false" outlineLevel="0" collapsed="false">
      <c r="E1850" s="117" t="n">
        <v>204.306666666667</v>
      </c>
      <c r="F1850" s="117" t="n">
        <v>1.968</v>
      </c>
      <c r="I1850" s="144"/>
      <c r="J1850" s="118" t="n">
        <v>9.23000000000004</v>
      </c>
      <c r="K1850" s="119" t="n">
        <v>13.7142857143063</v>
      </c>
      <c r="BO1850" s="130" t="n">
        <v>3.98</v>
      </c>
      <c r="BP1850" s="117" t="n">
        <v>-22</v>
      </c>
      <c r="BR1850" s="131" t="n">
        <v>9.23000000000004</v>
      </c>
      <c r="BS1850" s="132" t="n">
        <v>13.7142857143063</v>
      </c>
    </row>
    <row r="1851" customFormat="false" ht="15" hidden="false" customHeight="false" outlineLevel="0" collapsed="false">
      <c r="E1851" s="117" t="n">
        <v>204.443333333333</v>
      </c>
      <c r="F1851" s="117" t="n">
        <v>1.958</v>
      </c>
      <c r="I1851" s="144"/>
      <c r="J1851" s="118" t="n">
        <v>9.23500000000004</v>
      </c>
      <c r="K1851" s="119" t="n">
        <v>16.1428571428782</v>
      </c>
      <c r="BO1851" s="130" t="n">
        <v>3.985</v>
      </c>
      <c r="BP1851" s="117" t="n">
        <v>-22</v>
      </c>
      <c r="BR1851" s="131" t="n">
        <v>9.23500000000004</v>
      </c>
      <c r="BS1851" s="132" t="n">
        <v>16.1428571428782</v>
      </c>
    </row>
    <row r="1852" customFormat="false" ht="15" hidden="false" customHeight="false" outlineLevel="0" collapsed="false">
      <c r="E1852" s="117" t="n">
        <v>204.58</v>
      </c>
      <c r="F1852" s="117" t="n">
        <v>0.04942</v>
      </c>
      <c r="I1852" s="144"/>
      <c r="J1852" s="118" t="n">
        <v>9.24000000000004</v>
      </c>
      <c r="K1852" s="119" t="n">
        <v>18.57142857145</v>
      </c>
      <c r="BO1852" s="130" t="n">
        <v>3.99</v>
      </c>
      <c r="BP1852" s="117" t="n">
        <v>-34</v>
      </c>
      <c r="BR1852" s="131" t="n">
        <v>9.24000000000004</v>
      </c>
      <c r="BS1852" s="132" t="n">
        <v>18.57142857145</v>
      </c>
    </row>
    <row r="1853" customFormat="false" ht="15" hidden="false" customHeight="false" outlineLevel="0" collapsed="false">
      <c r="E1853" s="117" t="n">
        <v>204.716666666667</v>
      </c>
      <c r="F1853" s="117" t="n">
        <v>-1.859</v>
      </c>
      <c r="I1853" s="144"/>
      <c r="J1853" s="118" t="n">
        <v>9.24500000000005</v>
      </c>
      <c r="K1853" s="119" t="n">
        <v>21.0000000000219</v>
      </c>
      <c r="BO1853" s="130" t="n">
        <v>3.995</v>
      </c>
      <c r="BP1853" s="117" t="n">
        <v>-38</v>
      </c>
      <c r="BR1853" s="131" t="n">
        <v>9.24500000000005</v>
      </c>
      <c r="BS1853" s="132" t="n">
        <v>21.0000000000219</v>
      </c>
    </row>
    <row r="1854" customFormat="false" ht="15.75" hidden="false" customHeight="false" outlineLevel="0" collapsed="false">
      <c r="E1854" s="117" t="n">
        <v>204.853333333333</v>
      </c>
      <c r="F1854" s="117" t="n">
        <v>-1.869</v>
      </c>
      <c r="I1854" s="144"/>
      <c r="J1854" s="145" t="n">
        <v>9.25000000000005</v>
      </c>
      <c r="K1854" s="146" t="n">
        <v>23.4285714285937</v>
      </c>
      <c r="BO1854" s="130" t="n">
        <v>4</v>
      </c>
      <c r="BP1854" s="117" t="n">
        <v>-33.3333333333333</v>
      </c>
      <c r="BR1854" s="131" t="n">
        <v>9.25000000000005</v>
      </c>
      <c r="BS1854" s="132" t="n">
        <v>23.4285714285937</v>
      </c>
    </row>
    <row r="1855" customFormat="false" ht="15.75" hidden="false" customHeight="false" outlineLevel="0" collapsed="false">
      <c r="E1855" s="117" t="n">
        <v>204.99</v>
      </c>
      <c r="F1855" s="117" t="n">
        <v>-3.777</v>
      </c>
      <c r="J1855" s="95" t="n">
        <v>9.34200000000131</v>
      </c>
      <c r="K1855" s="93" t="n">
        <v>-0.773055</v>
      </c>
      <c r="BO1855" s="130" t="n">
        <v>4.005</v>
      </c>
      <c r="BP1855" s="117" t="n">
        <v>-28.6666666666667</v>
      </c>
    </row>
    <row r="1856" customFormat="false" ht="15" hidden="false" customHeight="false" outlineLevel="0" collapsed="false">
      <c r="E1856" s="117" t="n">
        <v>205.126666666667</v>
      </c>
      <c r="F1856" s="117" t="n">
        <v>-3.787</v>
      </c>
      <c r="J1856" s="119" t="n">
        <v>9.44290909091041</v>
      </c>
      <c r="K1856" s="117" t="n">
        <v>-1.03055</v>
      </c>
      <c r="BO1856" s="130" t="n">
        <v>4.01</v>
      </c>
      <c r="BP1856" s="117" t="n">
        <v>-15.3333333333333</v>
      </c>
    </row>
    <row r="1857" customFormat="false" ht="15" hidden="false" customHeight="false" outlineLevel="0" collapsed="false">
      <c r="E1857" s="117" t="n">
        <v>205.263333333333</v>
      </c>
      <c r="F1857" s="117" t="n">
        <v>-5.696</v>
      </c>
      <c r="J1857" s="119" t="n">
        <v>9.5438181818195</v>
      </c>
      <c r="K1857" s="117" t="n">
        <v>-12</v>
      </c>
      <c r="BO1857" s="130" t="n">
        <v>4.015</v>
      </c>
      <c r="BP1857" s="117" t="n">
        <v>-14.6666666666667</v>
      </c>
    </row>
    <row r="1858" customFormat="false" ht="15" hidden="false" customHeight="false" outlineLevel="0" collapsed="false">
      <c r="E1858" s="117" t="n">
        <v>205.4</v>
      </c>
      <c r="F1858" s="117" t="n">
        <v>-5.701</v>
      </c>
      <c r="J1858" s="119" t="n">
        <v>9.64472727272859</v>
      </c>
      <c r="K1858" s="117" t="n">
        <v>-0.274811</v>
      </c>
      <c r="BO1858" s="130" t="n">
        <v>4.02</v>
      </c>
      <c r="BP1858" s="117" t="n">
        <v>-22.6666666666667</v>
      </c>
    </row>
    <row r="1859" customFormat="false" ht="15" hidden="false" customHeight="false" outlineLevel="0" collapsed="false">
      <c r="E1859" s="117" t="n">
        <v>205.536666666667</v>
      </c>
      <c r="F1859" s="117" t="n">
        <v>-5.706</v>
      </c>
      <c r="J1859" s="119" t="n">
        <v>9.74563636363768</v>
      </c>
      <c r="K1859" s="117" t="n">
        <v>-0.727221</v>
      </c>
      <c r="BO1859" s="130" t="n">
        <v>4.025</v>
      </c>
      <c r="BP1859" s="117" t="n">
        <v>-19.3333333333333</v>
      </c>
    </row>
    <row r="1860" customFormat="false" ht="15" hidden="false" customHeight="false" outlineLevel="0" collapsed="false">
      <c r="E1860" s="117" t="n">
        <v>205.673333333333</v>
      </c>
      <c r="F1860" s="117" t="n">
        <v>-5.716</v>
      </c>
      <c r="J1860" s="119" t="n">
        <v>9.84554570637248</v>
      </c>
      <c r="K1860" s="117" t="n">
        <v>-4.8709</v>
      </c>
      <c r="BO1860" s="130" t="n">
        <v>4.03</v>
      </c>
      <c r="BP1860" s="117" t="n">
        <v>-26</v>
      </c>
    </row>
    <row r="1861" customFormat="false" ht="15" hidden="false" customHeight="false" outlineLevel="0" collapsed="false">
      <c r="E1861" s="117" t="n">
        <v>205.81</v>
      </c>
      <c r="F1861" s="117" t="n">
        <v>-5.726</v>
      </c>
      <c r="J1861" s="119" t="n">
        <v>9.94478855032447</v>
      </c>
      <c r="K1861" s="117" t="n">
        <v>-5.02961</v>
      </c>
      <c r="BO1861" s="130" t="n">
        <v>4.035</v>
      </c>
      <c r="BP1861" s="117" t="n">
        <v>-29.3333333333333</v>
      </c>
    </row>
    <row r="1862" customFormat="false" ht="15" hidden="false" customHeight="false" outlineLevel="0" collapsed="false">
      <c r="E1862" s="117" t="n">
        <v>205.946666666667</v>
      </c>
      <c r="F1862" s="117" t="n">
        <v>-5.731</v>
      </c>
      <c r="J1862" s="119" t="n">
        <v>10.0440313942765</v>
      </c>
      <c r="K1862" s="117" t="n">
        <v>-5.18832</v>
      </c>
      <c r="BO1862" s="130" t="n">
        <v>4.04</v>
      </c>
      <c r="BP1862" s="117" t="n">
        <v>-31.3333333333333</v>
      </c>
    </row>
    <row r="1863" customFormat="false" ht="15" hidden="false" customHeight="false" outlineLevel="0" collapsed="false">
      <c r="E1863" s="117" t="n">
        <v>206.083333333333</v>
      </c>
      <c r="F1863" s="117" t="n">
        <v>-5.736</v>
      </c>
      <c r="J1863" s="119" t="n">
        <v>10.1432742382284</v>
      </c>
      <c r="K1863" s="117" t="n">
        <v>-5.34704</v>
      </c>
      <c r="BO1863" s="130" t="n">
        <v>4.045</v>
      </c>
      <c r="BP1863" s="117" t="n">
        <v>-28.6666666666667</v>
      </c>
    </row>
    <row r="1864" customFormat="false" ht="15" hidden="false" customHeight="false" outlineLevel="0" collapsed="false">
      <c r="E1864" s="117" t="n">
        <v>206.22</v>
      </c>
      <c r="F1864" s="117" t="n">
        <v>-5.746</v>
      </c>
      <c r="J1864" s="119" t="n">
        <v>10.2425170821804</v>
      </c>
      <c r="K1864" s="117" t="n">
        <v>-5.505745</v>
      </c>
      <c r="BO1864" s="130" t="n">
        <v>4.05</v>
      </c>
      <c r="BP1864" s="117" t="n">
        <v>-22</v>
      </c>
    </row>
    <row r="1865" customFormat="false" ht="15" hidden="false" customHeight="false" outlineLevel="0" collapsed="false">
      <c r="E1865" s="117" t="n">
        <v>206.356666666667</v>
      </c>
      <c r="F1865" s="117" t="n">
        <v>-5.751</v>
      </c>
      <c r="J1865" s="119" t="n">
        <v>10.3417599261324</v>
      </c>
      <c r="K1865" s="117" t="n">
        <v>-5.66446</v>
      </c>
      <c r="BO1865" s="130" t="n">
        <v>4.055</v>
      </c>
      <c r="BP1865" s="117" t="n">
        <v>-22</v>
      </c>
    </row>
    <row r="1866" customFormat="false" ht="15" hidden="false" customHeight="false" outlineLevel="0" collapsed="false">
      <c r="E1866" s="117" t="n">
        <v>206.493333333333</v>
      </c>
      <c r="F1866" s="117" t="n">
        <v>-5.756</v>
      </c>
      <c r="J1866" s="119" t="n">
        <v>10.4410027700844</v>
      </c>
      <c r="K1866" s="117" t="n">
        <v>-3.97132</v>
      </c>
      <c r="BO1866" s="130" t="n">
        <v>4.06</v>
      </c>
      <c r="BP1866" s="117" t="n">
        <v>-24.6666666666667</v>
      </c>
    </row>
    <row r="1867" customFormat="false" ht="15" hidden="false" customHeight="false" outlineLevel="0" collapsed="false">
      <c r="E1867" s="117" t="n">
        <v>206.63</v>
      </c>
      <c r="F1867" s="117" t="n">
        <v>-3.863</v>
      </c>
      <c r="J1867" s="119" t="n">
        <v>10.5402456140364</v>
      </c>
      <c r="K1867" s="117" t="n">
        <v>-4.44069</v>
      </c>
      <c r="BO1867" s="130" t="n">
        <v>4.065</v>
      </c>
      <c r="BP1867" s="117" t="n">
        <v>-18.6666666666667</v>
      </c>
    </row>
    <row r="1868" customFormat="false" ht="15" hidden="false" customHeight="false" outlineLevel="0" collapsed="false">
      <c r="E1868" s="117" t="n">
        <v>206.766666666667</v>
      </c>
      <c r="F1868" s="117" t="n">
        <v>-2.916</v>
      </c>
      <c r="J1868" s="119" t="n">
        <v>10.6394884579884</v>
      </c>
      <c r="K1868" s="117" t="n">
        <v>-5</v>
      </c>
      <c r="BO1868" s="130" t="n">
        <v>4.07</v>
      </c>
      <c r="BP1868" s="117" t="n">
        <v>-23.3333333333333</v>
      </c>
    </row>
    <row r="1869" customFormat="false" ht="15" hidden="false" customHeight="false" outlineLevel="0" collapsed="false">
      <c r="E1869" s="117" t="n">
        <v>206.903333333333</v>
      </c>
      <c r="F1869" s="117" t="n">
        <v>-1.969</v>
      </c>
      <c r="J1869" s="119" t="n">
        <v>10.7387313019403</v>
      </c>
      <c r="K1869" s="117" t="n">
        <v>-9</v>
      </c>
      <c r="BO1869" s="130" t="n">
        <v>4.075</v>
      </c>
      <c r="BP1869" s="117" t="n">
        <v>-19.3333333333333</v>
      </c>
    </row>
    <row r="1870" customFormat="false" ht="15" hidden="false" customHeight="false" outlineLevel="0" collapsed="false">
      <c r="E1870" s="117" t="n">
        <v>207.04</v>
      </c>
      <c r="F1870" s="117" t="n">
        <v>-1.979</v>
      </c>
      <c r="J1870" s="119" t="n">
        <v>10.8379741458923</v>
      </c>
      <c r="K1870" s="117" t="n">
        <v>-10</v>
      </c>
      <c r="BO1870" s="130" t="n">
        <v>4.08</v>
      </c>
      <c r="BP1870" s="117" t="n">
        <v>-18.6666666666667</v>
      </c>
    </row>
    <row r="1871" customFormat="false" ht="15" hidden="false" customHeight="false" outlineLevel="0" collapsed="false">
      <c r="E1871" s="117" t="n">
        <v>207.176666666667</v>
      </c>
      <c r="F1871" s="117" t="n">
        <v>1.818</v>
      </c>
      <c r="J1871" s="119" t="n">
        <v>10.9372169898443</v>
      </c>
      <c r="K1871" s="117" t="n">
        <v>-9</v>
      </c>
      <c r="BO1871" s="130" t="n">
        <v>4.085</v>
      </c>
      <c r="BP1871" s="117" t="n">
        <v>-20</v>
      </c>
    </row>
    <row r="1872" customFormat="false" ht="15" hidden="false" customHeight="false" outlineLevel="0" collapsed="false">
      <c r="E1872" s="117" t="n">
        <v>207.313333333333</v>
      </c>
      <c r="F1872" s="117" t="n">
        <v>2.7645</v>
      </c>
      <c r="J1872" s="119" t="n">
        <v>11.0364598337963</v>
      </c>
      <c r="K1872" s="117" t="n">
        <v>0</v>
      </c>
      <c r="BO1872" s="130" t="n">
        <v>4.09</v>
      </c>
      <c r="BP1872" s="117" t="n">
        <v>-22.6666666666667</v>
      </c>
    </row>
    <row r="1873" customFormat="false" ht="15" hidden="false" customHeight="false" outlineLevel="0" collapsed="false">
      <c r="E1873" s="117" t="n">
        <v>207.45</v>
      </c>
      <c r="F1873" s="117" t="n">
        <v>3.711</v>
      </c>
      <c r="J1873" s="119" t="n">
        <v>11.1357026777483</v>
      </c>
      <c r="K1873" s="117" t="n">
        <v>20</v>
      </c>
      <c r="BO1873" s="130" t="n">
        <v>4.095</v>
      </c>
      <c r="BP1873" s="117" t="n">
        <v>-22.6666666666667</v>
      </c>
    </row>
    <row r="1874" customFormat="false" ht="15" hidden="false" customHeight="false" outlineLevel="0" collapsed="false">
      <c r="E1874" s="117" t="n">
        <v>207.586666666667</v>
      </c>
      <c r="F1874" s="117" t="n">
        <v>5.604</v>
      </c>
      <c r="J1874" s="119" t="n">
        <v>11.2349455217003</v>
      </c>
      <c r="K1874" s="117" t="n">
        <v>20</v>
      </c>
      <c r="BO1874" s="130" t="n">
        <v>4.1</v>
      </c>
      <c r="BP1874" s="117" t="n">
        <v>-9.33333333333334</v>
      </c>
    </row>
    <row r="1875" customFormat="false" ht="15" hidden="false" customHeight="false" outlineLevel="0" collapsed="false">
      <c r="E1875" s="117" t="n">
        <v>207.723333333333</v>
      </c>
      <c r="F1875" s="117" t="n">
        <v>6.551</v>
      </c>
      <c r="J1875" s="119" t="n">
        <v>11.3341883656523</v>
      </c>
      <c r="K1875" s="117" t="n">
        <v>21.121</v>
      </c>
      <c r="BO1875" s="130" t="n">
        <v>4.105</v>
      </c>
      <c r="BP1875" s="117" t="n">
        <v>-10</v>
      </c>
    </row>
    <row r="1876" customFormat="false" ht="15" hidden="false" customHeight="false" outlineLevel="0" collapsed="false">
      <c r="E1876" s="117" t="n">
        <v>207.86</v>
      </c>
      <c r="F1876" s="117" t="n">
        <v>7.498</v>
      </c>
      <c r="J1876" s="119" t="n">
        <v>11.4334312096042</v>
      </c>
      <c r="K1876" s="117" t="n">
        <v>20.0113</v>
      </c>
      <c r="BO1876" s="130" t="n">
        <v>4.11</v>
      </c>
      <c r="BP1876" s="117" t="n">
        <v>-9.33333333333334</v>
      </c>
    </row>
    <row r="1877" customFormat="false" ht="15" hidden="false" customHeight="false" outlineLevel="0" collapsed="false">
      <c r="E1877" s="117" t="n">
        <v>207.996666666667</v>
      </c>
      <c r="F1877" s="117" t="n">
        <v>9.391</v>
      </c>
      <c r="J1877" s="119" t="n">
        <v>11.5326740535562</v>
      </c>
      <c r="K1877" s="117" t="n">
        <v>18.9016</v>
      </c>
      <c r="BO1877" s="130" t="n">
        <v>4.115</v>
      </c>
      <c r="BP1877" s="117" t="n">
        <v>-12</v>
      </c>
    </row>
    <row r="1878" customFormat="false" ht="15" hidden="false" customHeight="false" outlineLevel="0" collapsed="false">
      <c r="E1878" s="117" t="n">
        <v>208.133333333333</v>
      </c>
      <c r="F1878" s="117" t="n">
        <v>13.19</v>
      </c>
      <c r="J1878" s="119" t="n">
        <v>11.6319168975082</v>
      </c>
      <c r="K1878" s="117" t="n">
        <v>17.792</v>
      </c>
      <c r="BO1878" s="130" t="n">
        <v>4.12</v>
      </c>
      <c r="BP1878" s="117" t="n">
        <v>-14</v>
      </c>
    </row>
    <row r="1879" customFormat="false" ht="15" hidden="false" customHeight="false" outlineLevel="0" collapsed="false">
      <c r="E1879" s="117" t="n">
        <v>208.27</v>
      </c>
      <c r="F1879" s="117" t="n">
        <v>13.185</v>
      </c>
      <c r="J1879" s="119" t="n">
        <v>11.7311597414602</v>
      </c>
      <c r="K1879" s="117" t="n">
        <v>16.6823</v>
      </c>
      <c r="BO1879" s="130" t="n">
        <v>4.125</v>
      </c>
      <c r="BP1879" s="117" t="n">
        <v>-18</v>
      </c>
    </row>
    <row r="1880" customFormat="false" ht="15" hidden="false" customHeight="false" outlineLevel="0" collapsed="false">
      <c r="E1880" s="117" t="n">
        <v>208.406666666667</v>
      </c>
      <c r="F1880" s="117" t="n">
        <v>13.18</v>
      </c>
      <c r="J1880" s="119" t="n">
        <v>11.8304025854122</v>
      </c>
      <c r="K1880" s="117" t="n">
        <v>15.5726</v>
      </c>
      <c r="BO1880" s="130" t="n">
        <v>4.13</v>
      </c>
      <c r="BP1880" s="117" t="n">
        <v>-5.99999999999999</v>
      </c>
    </row>
    <row r="1881" customFormat="false" ht="15" hidden="false" customHeight="false" outlineLevel="0" collapsed="false">
      <c r="E1881" s="117" t="n">
        <v>208.543333333333</v>
      </c>
      <c r="F1881" s="117" t="n">
        <v>16.97</v>
      </c>
      <c r="J1881" s="119" t="n">
        <v>11.9296454293642</v>
      </c>
      <c r="K1881" s="117" t="n">
        <v>14.4629</v>
      </c>
      <c r="BO1881" s="130" t="n">
        <v>4.135</v>
      </c>
      <c r="BP1881" s="117" t="n">
        <v>-16.6666666666667</v>
      </c>
    </row>
    <row r="1882" customFormat="false" ht="15" hidden="false" customHeight="false" outlineLevel="0" collapsed="false">
      <c r="E1882" s="117" t="n">
        <v>208.68</v>
      </c>
      <c r="F1882" s="117" t="n">
        <v>16.965</v>
      </c>
      <c r="J1882" s="119" t="n">
        <v>12.0288882733162</v>
      </c>
      <c r="K1882" s="117" t="n">
        <v>-1.855245</v>
      </c>
      <c r="BO1882" s="130" t="n">
        <v>4.14</v>
      </c>
      <c r="BP1882" s="117" t="n">
        <v>-12.6666666666667</v>
      </c>
    </row>
    <row r="1883" customFormat="false" ht="15" hidden="false" customHeight="false" outlineLevel="0" collapsed="false">
      <c r="E1883" s="117" t="n">
        <v>208.816666666667</v>
      </c>
      <c r="F1883" s="117" t="n">
        <v>16.96</v>
      </c>
      <c r="J1883" s="119" t="n">
        <v>12.1281311172681</v>
      </c>
      <c r="K1883" s="117" t="n">
        <v>-1.97985</v>
      </c>
      <c r="BO1883" s="130" t="n">
        <v>4.145</v>
      </c>
      <c r="BP1883" s="117" t="n">
        <v>-16.6666666666667</v>
      </c>
    </row>
    <row r="1884" customFormat="false" ht="15" hidden="false" customHeight="false" outlineLevel="0" collapsed="false">
      <c r="E1884" s="117" t="n">
        <v>208.953333333333</v>
      </c>
      <c r="F1884" s="117" t="n">
        <v>20.76</v>
      </c>
      <c r="J1884" s="119" t="n">
        <v>12.2273739612201</v>
      </c>
      <c r="K1884" s="117" t="n">
        <v>-2.104455</v>
      </c>
      <c r="BO1884" s="130" t="n">
        <v>4.15</v>
      </c>
      <c r="BP1884" s="117" t="n">
        <v>-25.3333333333333</v>
      </c>
    </row>
    <row r="1885" customFormat="false" ht="15" hidden="false" customHeight="false" outlineLevel="0" collapsed="false">
      <c r="E1885" s="117" t="n">
        <v>209.09</v>
      </c>
      <c r="F1885" s="117" t="n">
        <v>21.705</v>
      </c>
      <c r="J1885" s="119" t="n">
        <v>12.3266168051721</v>
      </c>
      <c r="K1885" s="117" t="n">
        <v>-2.22851</v>
      </c>
      <c r="BO1885" s="130" t="n">
        <v>4.155</v>
      </c>
      <c r="BP1885" s="117" t="n">
        <v>-28.6666666666667</v>
      </c>
    </row>
    <row r="1886" customFormat="false" ht="15" hidden="false" customHeight="false" outlineLevel="0" collapsed="false">
      <c r="E1886" s="117" t="n">
        <v>209.226666666667</v>
      </c>
      <c r="F1886" s="117" t="n">
        <v>22.65</v>
      </c>
      <c r="J1886" s="119" t="n">
        <v>12.4258596491241</v>
      </c>
      <c r="K1886" s="117" t="n">
        <v>-3.07918</v>
      </c>
      <c r="BO1886" s="130" t="n">
        <v>4.16</v>
      </c>
      <c r="BP1886" s="117" t="n">
        <v>-25.3333333333333</v>
      </c>
    </row>
    <row r="1887" customFormat="false" ht="15" hidden="false" customHeight="false" outlineLevel="0" collapsed="false">
      <c r="E1887" s="117" t="n">
        <v>209.363333333333</v>
      </c>
      <c r="F1887" s="117" t="n">
        <v>24.55</v>
      </c>
      <c r="J1887" s="119" t="n">
        <v>12.5251024930761</v>
      </c>
      <c r="K1887" s="117" t="n">
        <v>-3.134105</v>
      </c>
      <c r="BO1887" s="130" t="n">
        <v>4.165</v>
      </c>
      <c r="BP1887" s="117" t="n">
        <v>-18</v>
      </c>
    </row>
    <row r="1888" customFormat="false" ht="15" hidden="false" customHeight="false" outlineLevel="0" collapsed="false">
      <c r="E1888" s="117" t="n">
        <v>209.5</v>
      </c>
      <c r="F1888" s="117" t="n">
        <v>26.44</v>
      </c>
      <c r="J1888" s="119" t="n">
        <v>12.6243453370281</v>
      </c>
      <c r="K1888" s="117" t="n">
        <v>-12</v>
      </c>
      <c r="BO1888" s="130" t="n">
        <v>4.17</v>
      </c>
      <c r="BP1888" s="117" t="n">
        <v>-22</v>
      </c>
    </row>
    <row r="1889" customFormat="false" ht="15" hidden="false" customHeight="false" outlineLevel="0" collapsed="false">
      <c r="E1889" s="117" t="n">
        <v>209.77</v>
      </c>
      <c r="F1889" s="117" t="n">
        <v>27.39</v>
      </c>
      <c r="J1889" s="119" t="n">
        <v>12.72358818098</v>
      </c>
      <c r="K1889" s="117" t="n">
        <v>5.4821</v>
      </c>
      <c r="BO1889" s="130" t="n">
        <v>4.175</v>
      </c>
      <c r="BP1889" s="117" t="n">
        <v>-17.3333333333333</v>
      </c>
    </row>
    <row r="1890" customFormat="false" ht="15" hidden="false" customHeight="false" outlineLevel="0" collapsed="false">
      <c r="E1890" s="117" t="n">
        <v>210.04</v>
      </c>
      <c r="F1890" s="117" t="n">
        <v>28.34</v>
      </c>
      <c r="J1890" s="119" t="n">
        <v>12.822831024932</v>
      </c>
      <c r="K1890" s="117" t="n">
        <v>-1.70938719</v>
      </c>
      <c r="BO1890" s="130" t="n">
        <v>4.18</v>
      </c>
      <c r="BP1890" s="117" t="n">
        <v>-9.33333333333334</v>
      </c>
    </row>
    <row r="1891" customFormat="false" ht="15" hidden="false" customHeight="false" outlineLevel="0" collapsed="false">
      <c r="E1891" s="117" t="n">
        <v>210.31</v>
      </c>
      <c r="F1891" s="117" t="n">
        <v>30.23</v>
      </c>
      <c r="J1891" s="119" t="n">
        <v>12.922073868884</v>
      </c>
      <c r="K1891" s="117" t="n">
        <v>2.499605</v>
      </c>
      <c r="BO1891" s="130" t="n">
        <v>4.185</v>
      </c>
      <c r="BP1891" s="117" t="n">
        <v>-8.66666666666666</v>
      </c>
    </row>
    <row r="1892" customFormat="false" ht="15" hidden="false" customHeight="false" outlineLevel="0" collapsed="false">
      <c r="E1892" s="117" t="n">
        <v>210.58</v>
      </c>
      <c r="F1892" s="117" t="n">
        <v>31.175</v>
      </c>
      <c r="J1892" s="119" t="n">
        <v>13.021316712836</v>
      </c>
      <c r="K1892" s="117" t="n">
        <v>2</v>
      </c>
      <c r="BO1892" s="130" t="n">
        <v>4.19</v>
      </c>
      <c r="BP1892" s="117" t="n">
        <v>-14.6666666666667</v>
      </c>
    </row>
    <row r="1893" customFormat="false" ht="15" hidden="false" customHeight="false" outlineLevel="0" collapsed="false">
      <c r="E1893" s="117" t="n">
        <v>210.85</v>
      </c>
      <c r="F1893" s="117" t="n">
        <v>32.12</v>
      </c>
      <c r="J1893" s="119" t="n">
        <v>13.120559556788</v>
      </c>
      <c r="K1893" s="117" t="n">
        <v>-7</v>
      </c>
      <c r="BO1893" s="130" t="n">
        <v>4.195</v>
      </c>
      <c r="BP1893" s="117" t="n">
        <v>-20.6666666666667</v>
      </c>
    </row>
    <row r="1894" customFormat="false" ht="15" hidden="false" customHeight="false" outlineLevel="0" collapsed="false">
      <c r="E1894" s="117" t="n">
        <v>211.12</v>
      </c>
      <c r="F1894" s="117" t="n">
        <v>34.02</v>
      </c>
      <c r="J1894" s="119" t="n">
        <v>13.21980240074</v>
      </c>
      <c r="K1894" s="117" t="n">
        <v>-8</v>
      </c>
      <c r="BO1894" s="130" t="n">
        <v>4.2</v>
      </c>
      <c r="BP1894" s="117" t="n">
        <v>-25.3333333333333</v>
      </c>
    </row>
    <row r="1895" customFormat="false" ht="15" hidden="false" customHeight="false" outlineLevel="0" collapsed="false">
      <c r="E1895" s="117" t="n">
        <v>211.39</v>
      </c>
      <c r="F1895" s="117" t="n">
        <v>34.965</v>
      </c>
      <c r="J1895" s="119" t="n">
        <v>13.319045244692</v>
      </c>
      <c r="K1895" s="117" t="n">
        <v>-7</v>
      </c>
      <c r="BO1895" s="130" t="n">
        <v>4.205</v>
      </c>
      <c r="BP1895" s="117" t="n">
        <v>-20.6666666666667</v>
      </c>
    </row>
    <row r="1896" customFormat="false" ht="15" hidden="false" customHeight="false" outlineLevel="0" collapsed="false">
      <c r="E1896" s="117" t="n">
        <v>211.66</v>
      </c>
      <c r="F1896" s="117" t="n">
        <v>35.91</v>
      </c>
      <c r="J1896" s="119" t="n">
        <v>13.4182880886439</v>
      </c>
      <c r="K1896" s="117" t="n">
        <v>-1</v>
      </c>
      <c r="BO1896" s="130" t="n">
        <v>4.21</v>
      </c>
      <c r="BP1896" s="117" t="n">
        <v>-18</v>
      </c>
    </row>
    <row r="1897" customFormat="false" ht="15" hidden="false" customHeight="false" outlineLevel="0" collapsed="false">
      <c r="E1897" s="117" t="n">
        <v>211.93</v>
      </c>
      <c r="F1897" s="117" t="n">
        <v>37.8</v>
      </c>
      <c r="J1897" s="119" t="n">
        <v>13.5175309325959</v>
      </c>
      <c r="K1897" s="117" t="n">
        <v>-0.0764749999999999</v>
      </c>
      <c r="BO1897" s="130" t="n">
        <v>4.215</v>
      </c>
      <c r="BP1897" s="117" t="n">
        <v>-8.00000000000001</v>
      </c>
    </row>
    <row r="1898" customFormat="false" ht="15" hidden="false" customHeight="false" outlineLevel="0" collapsed="false">
      <c r="E1898" s="117" t="n">
        <v>212.2</v>
      </c>
      <c r="F1898" s="117" t="n">
        <v>39.7</v>
      </c>
      <c r="J1898" s="119" t="n">
        <v>13.6167737765479</v>
      </c>
      <c r="K1898" s="117" t="n">
        <v>-0.196645</v>
      </c>
      <c r="BO1898" s="130" t="n">
        <v>4.22</v>
      </c>
      <c r="BP1898" s="117" t="n">
        <v>-18</v>
      </c>
    </row>
    <row r="1899" customFormat="false" ht="15" hidden="false" customHeight="false" outlineLevel="0" collapsed="false">
      <c r="E1899" s="117" t="n">
        <v>212.47</v>
      </c>
      <c r="F1899" s="117" t="n">
        <v>40.645</v>
      </c>
      <c r="J1899" s="119" t="n">
        <v>13.7160166204999</v>
      </c>
      <c r="K1899" s="117" t="n">
        <v>-1.1667933015</v>
      </c>
      <c r="BO1899" s="130" t="n">
        <v>4.225</v>
      </c>
      <c r="BP1899" s="117" t="n">
        <v>-16.6666666666667</v>
      </c>
    </row>
    <row r="1900" customFormat="false" ht="15" hidden="false" customHeight="false" outlineLevel="0" collapsed="false">
      <c r="E1900" s="117" t="n">
        <v>212.74</v>
      </c>
      <c r="F1900" s="117" t="n">
        <v>41.59</v>
      </c>
      <c r="J1900" s="119" t="n">
        <v>13.8152594644519</v>
      </c>
      <c r="K1900" s="117" t="n">
        <v>-2.13191</v>
      </c>
      <c r="BO1900" s="130" t="n">
        <v>4.23</v>
      </c>
      <c r="BP1900" s="117" t="n">
        <v>-12</v>
      </c>
    </row>
    <row r="1901" customFormat="false" ht="15" hidden="false" customHeight="false" outlineLevel="0" collapsed="false">
      <c r="E1901" s="117" t="n">
        <v>213.01</v>
      </c>
      <c r="F1901" s="117" t="n">
        <v>43.48</v>
      </c>
      <c r="J1901" s="119" t="n">
        <v>13.9145023084039</v>
      </c>
      <c r="K1901" s="117" t="n">
        <v>-1.5</v>
      </c>
      <c r="BO1901" s="130" t="n">
        <v>4.235</v>
      </c>
      <c r="BP1901" s="117" t="n">
        <v>-20</v>
      </c>
    </row>
    <row r="1902" customFormat="false" ht="15" hidden="false" customHeight="false" outlineLevel="0" collapsed="false">
      <c r="E1902" s="117" t="n">
        <v>213.28</v>
      </c>
      <c r="F1902" s="117" t="n">
        <v>44.43</v>
      </c>
      <c r="J1902" s="119" t="n">
        <v>14.0137451523559</v>
      </c>
      <c r="K1902" s="117" t="n">
        <v>-9</v>
      </c>
      <c r="BO1902" s="130" t="n">
        <v>4.24</v>
      </c>
      <c r="BP1902" s="117" t="n">
        <v>-20</v>
      </c>
    </row>
    <row r="1903" customFormat="false" ht="15" hidden="false" customHeight="false" outlineLevel="0" collapsed="false">
      <c r="E1903" s="117" t="n">
        <v>213.55</v>
      </c>
      <c r="F1903" s="117" t="n">
        <v>45.38</v>
      </c>
      <c r="J1903" s="119" t="n">
        <v>14.1129879963078</v>
      </c>
      <c r="K1903" s="117" t="n">
        <v>-10</v>
      </c>
      <c r="BO1903" s="130" t="n">
        <v>4.245</v>
      </c>
      <c r="BP1903" s="117" t="n">
        <v>-22</v>
      </c>
    </row>
    <row r="1904" customFormat="false" ht="15" hidden="false" customHeight="false" outlineLevel="0" collapsed="false">
      <c r="E1904" s="117" t="n">
        <v>213.82</v>
      </c>
      <c r="F1904" s="117" t="n">
        <v>47.27</v>
      </c>
      <c r="J1904" s="119" t="n">
        <v>14.2122308402598</v>
      </c>
      <c r="K1904" s="117" t="n">
        <v>-9</v>
      </c>
      <c r="BO1904" s="130" t="n">
        <v>4.25</v>
      </c>
      <c r="BP1904" s="117" t="n">
        <v>-17.3333333333333</v>
      </c>
    </row>
    <row r="1905" customFormat="false" ht="15" hidden="false" customHeight="false" outlineLevel="0" collapsed="false">
      <c r="E1905" s="117" t="n">
        <v>214.09</v>
      </c>
      <c r="F1905" s="117" t="n">
        <v>49.16</v>
      </c>
      <c r="J1905" s="119" t="n">
        <v>14.3114736842118</v>
      </c>
      <c r="K1905" s="117" t="n">
        <v>-1</v>
      </c>
      <c r="BO1905" s="130" t="n">
        <v>4.255</v>
      </c>
      <c r="BP1905" s="117" t="n">
        <v>-24.6666666666667</v>
      </c>
    </row>
    <row r="1906" customFormat="false" ht="15" hidden="false" customHeight="false" outlineLevel="0" collapsed="false">
      <c r="E1906" s="117" t="n">
        <v>214.36</v>
      </c>
      <c r="F1906" s="117" t="n">
        <v>50.11</v>
      </c>
      <c r="J1906" s="119" t="n">
        <v>14.4107165281638</v>
      </c>
      <c r="K1906" s="117" t="n">
        <v>-0.587129</v>
      </c>
      <c r="BO1906" s="130" t="n">
        <v>4.26</v>
      </c>
      <c r="BP1906" s="117" t="n">
        <v>-14.6666666666667</v>
      </c>
    </row>
    <row r="1907" customFormat="false" ht="15" hidden="false" customHeight="false" outlineLevel="0" collapsed="false">
      <c r="E1907" s="117" t="n">
        <v>214.63</v>
      </c>
      <c r="F1907" s="117" t="n">
        <v>51.06</v>
      </c>
      <c r="J1907" s="119" t="n">
        <v>14.5099593721158</v>
      </c>
      <c r="K1907" s="117" t="n">
        <v>-2.71638</v>
      </c>
      <c r="BO1907" s="130" t="n">
        <v>4.265</v>
      </c>
      <c r="BP1907" s="117" t="n">
        <v>-15.3333333333333</v>
      </c>
    </row>
    <row r="1908" customFormat="false" ht="15" hidden="false" customHeight="false" outlineLevel="0" collapsed="false">
      <c r="E1908" s="117" t="n">
        <v>214.9</v>
      </c>
      <c r="F1908" s="117" t="n">
        <v>51.05</v>
      </c>
      <c r="J1908" s="119" t="n">
        <v>14.6092022160678</v>
      </c>
      <c r="K1908" s="117" t="n">
        <v>-4.84563</v>
      </c>
      <c r="BO1908" s="130" t="n">
        <v>4.27</v>
      </c>
      <c r="BP1908" s="117" t="n">
        <v>-10</v>
      </c>
    </row>
    <row r="1909" customFormat="false" ht="15" hidden="false" customHeight="false" outlineLevel="0" collapsed="false">
      <c r="E1909" s="117" t="n">
        <v>215.17</v>
      </c>
      <c r="F1909" s="117" t="n">
        <v>51.995</v>
      </c>
      <c r="J1909" s="119" t="n">
        <v>14.7084450600197</v>
      </c>
      <c r="K1909" s="117" t="n">
        <v>-9.39829</v>
      </c>
      <c r="BO1909" s="130" t="n">
        <v>4.275</v>
      </c>
      <c r="BP1909" s="117" t="n">
        <v>-22</v>
      </c>
    </row>
    <row r="1910" customFormat="false" ht="15" hidden="false" customHeight="false" outlineLevel="0" collapsed="false">
      <c r="E1910" s="117" t="n">
        <v>215.44</v>
      </c>
      <c r="F1910" s="117" t="n">
        <v>52.94</v>
      </c>
      <c r="J1910" s="119" t="n">
        <v>14.8076879039717</v>
      </c>
      <c r="K1910" s="117" t="n">
        <v>-10</v>
      </c>
      <c r="BO1910" s="130" t="n">
        <v>4.28</v>
      </c>
      <c r="BP1910" s="117" t="n">
        <v>-11.3333333333333</v>
      </c>
    </row>
    <row r="1911" customFormat="false" ht="15" hidden="false" customHeight="false" outlineLevel="0" collapsed="false">
      <c r="E1911" s="117" t="n">
        <v>215.71</v>
      </c>
      <c r="F1911" s="117" t="n">
        <v>54.83</v>
      </c>
      <c r="J1911" s="119" t="n">
        <v>14.9069307479237</v>
      </c>
      <c r="K1911" s="117" t="n">
        <v>-11</v>
      </c>
      <c r="BO1911" s="130" t="n">
        <v>4.285</v>
      </c>
      <c r="BP1911" s="117" t="n">
        <v>-14.6666666666667</v>
      </c>
    </row>
    <row r="1912" customFormat="false" ht="15" hidden="false" customHeight="false" outlineLevel="0" collapsed="false">
      <c r="E1912" s="117" t="n">
        <v>215.98</v>
      </c>
      <c r="F1912" s="117" t="n">
        <v>55.78</v>
      </c>
      <c r="J1912" s="119" t="n">
        <v>15.0061735918757</v>
      </c>
      <c r="K1912" s="117" t="n">
        <v>-12</v>
      </c>
      <c r="BO1912" s="130" t="n">
        <v>4.29</v>
      </c>
      <c r="BP1912" s="117" t="n">
        <v>-19.3333333333333</v>
      </c>
    </row>
    <row r="1913" customFormat="false" ht="15" hidden="false" customHeight="false" outlineLevel="0" collapsed="false">
      <c r="E1913" s="117" t="n">
        <v>216.25</v>
      </c>
      <c r="F1913" s="117" t="n">
        <v>56.73</v>
      </c>
      <c r="J1913" s="119" t="n">
        <v>15.1054164358277</v>
      </c>
      <c r="K1913" s="117" t="n">
        <v>-14</v>
      </c>
      <c r="BO1913" s="130" t="n">
        <v>4.295</v>
      </c>
      <c r="BP1913" s="117" t="n">
        <v>-20</v>
      </c>
    </row>
    <row r="1914" customFormat="false" ht="15" hidden="false" customHeight="false" outlineLevel="0" collapsed="false">
      <c r="E1914" s="117" t="n">
        <v>216.52</v>
      </c>
      <c r="F1914" s="117" t="n">
        <v>58.62</v>
      </c>
      <c r="J1914" s="119" t="n">
        <v>15.2012560289401</v>
      </c>
      <c r="K1914" s="117" t="n">
        <v>-10</v>
      </c>
      <c r="BO1914" s="130" t="n">
        <v>4.3</v>
      </c>
      <c r="BP1914" s="117" t="n">
        <v>-20.6666666666667</v>
      </c>
    </row>
    <row r="1915" customFormat="false" ht="15" hidden="false" customHeight="false" outlineLevel="0" collapsed="false">
      <c r="E1915" s="117" t="n">
        <v>216.79</v>
      </c>
      <c r="F1915" s="117" t="n">
        <v>60.51</v>
      </c>
      <c r="J1915" s="119" t="n">
        <v>15.2929360932488</v>
      </c>
      <c r="K1915" s="117" t="n">
        <v>0</v>
      </c>
      <c r="BO1915" s="130" t="n">
        <v>4.305</v>
      </c>
      <c r="BP1915" s="117" t="n">
        <v>-10</v>
      </c>
    </row>
    <row r="1916" customFormat="false" ht="15" hidden="false" customHeight="false" outlineLevel="0" collapsed="false">
      <c r="E1916" s="117" t="n">
        <v>217.06</v>
      </c>
      <c r="F1916" s="117" t="n">
        <v>60.505</v>
      </c>
      <c r="J1916" s="119" t="n">
        <v>15.3846161575574</v>
      </c>
      <c r="K1916" s="117" t="n">
        <v>10</v>
      </c>
      <c r="BO1916" s="130" t="n">
        <v>4.31</v>
      </c>
      <c r="BP1916" s="117" t="n">
        <v>-8.66666666666666</v>
      </c>
    </row>
    <row r="1917" customFormat="false" ht="15" hidden="false" customHeight="false" outlineLevel="0" collapsed="false">
      <c r="E1917" s="117" t="n">
        <v>217.33</v>
      </c>
      <c r="F1917" s="117" t="n">
        <v>60.5</v>
      </c>
      <c r="J1917" s="119" t="n">
        <v>15.4762962218661</v>
      </c>
      <c r="K1917" s="117" t="n">
        <v>15</v>
      </c>
      <c r="BO1917" s="130" t="n">
        <v>4.315</v>
      </c>
      <c r="BP1917" s="117" t="n">
        <v>-8.00000000000001</v>
      </c>
    </row>
    <row r="1918" customFormat="false" ht="15" hidden="false" customHeight="false" outlineLevel="0" collapsed="false">
      <c r="E1918" s="117" t="n">
        <v>217.6</v>
      </c>
      <c r="F1918" s="117" t="n">
        <v>62.4</v>
      </c>
      <c r="J1918" s="119" t="n">
        <v>15.5679762861748</v>
      </c>
      <c r="K1918" s="117" t="n">
        <v>16.8843</v>
      </c>
      <c r="BO1918" s="130" t="n">
        <v>4.32</v>
      </c>
      <c r="BP1918" s="117" t="n">
        <v>-7.33333333333333</v>
      </c>
    </row>
    <row r="1919" customFormat="false" ht="15" hidden="false" customHeight="false" outlineLevel="0" collapsed="false">
      <c r="E1919" s="117" t="n">
        <v>217.87</v>
      </c>
      <c r="F1919" s="117" t="n">
        <v>62.395</v>
      </c>
      <c r="J1919" s="119" t="n">
        <v>15.6596563504835</v>
      </c>
      <c r="K1919" s="117" t="n">
        <v>5.801265</v>
      </c>
      <c r="BO1919" s="130" t="n">
        <v>4.325</v>
      </c>
      <c r="BP1919" s="117" t="n">
        <v>-6.66666666666667</v>
      </c>
    </row>
    <row r="1920" customFormat="false" ht="15" hidden="false" customHeight="false" outlineLevel="0" collapsed="false">
      <c r="E1920" s="117" t="n">
        <v>218.14</v>
      </c>
      <c r="F1920" s="117" t="n">
        <v>62.39</v>
      </c>
      <c r="J1920" s="119" t="n">
        <v>15.7513364147922</v>
      </c>
      <c r="K1920" s="117" t="n">
        <v>1.86076466666667</v>
      </c>
      <c r="BO1920" s="130" t="n">
        <v>4.33</v>
      </c>
      <c r="BP1920" s="117" t="n">
        <v>-18</v>
      </c>
    </row>
    <row r="1921" customFormat="false" ht="15" hidden="false" customHeight="false" outlineLevel="0" collapsed="false">
      <c r="E1921" s="117" t="n">
        <v>218.41</v>
      </c>
      <c r="F1921" s="117" t="n">
        <v>64.28</v>
      </c>
      <c r="J1921" s="119" t="n">
        <v>15.8430164791009</v>
      </c>
      <c r="K1921" s="117" t="n">
        <v>1.39608666666667</v>
      </c>
      <c r="BO1921" s="130" t="n">
        <v>4.335</v>
      </c>
      <c r="BP1921" s="117" t="n">
        <v>-8.00000000000001</v>
      </c>
    </row>
    <row r="1922" customFormat="false" ht="15" hidden="false" customHeight="false" outlineLevel="0" collapsed="false">
      <c r="E1922" s="117" t="n">
        <v>218.68</v>
      </c>
      <c r="F1922" s="117" t="n">
        <v>64.275</v>
      </c>
      <c r="J1922" s="119" t="n">
        <v>15.9346965434095</v>
      </c>
      <c r="K1922" s="117" t="n">
        <v>0.927883333333334</v>
      </c>
      <c r="BO1922" s="130" t="n">
        <v>4.34</v>
      </c>
      <c r="BP1922" s="117" t="n">
        <v>0</v>
      </c>
    </row>
    <row r="1923" customFormat="false" ht="15" hidden="false" customHeight="false" outlineLevel="0" collapsed="false">
      <c r="E1923" s="117" t="n">
        <v>218.95</v>
      </c>
      <c r="F1923" s="117" t="n">
        <v>64.27</v>
      </c>
      <c r="J1923" s="119" t="n">
        <v>16.0263766077182</v>
      </c>
      <c r="K1923" s="117" t="n">
        <v>0.459713333333333</v>
      </c>
      <c r="BO1923" s="130" t="n">
        <v>4.345</v>
      </c>
      <c r="BP1923" s="117" t="n">
        <v>-9.33333333333334</v>
      </c>
    </row>
    <row r="1924" customFormat="false" ht="15" hidden="false" customHeight="false" outlineLevel="0" collapsed="false">
      <c r="E1924" s="117" t="n">
        <v>219.22</v>
      </c>
      <c r="F1924" s="117" t="n">
        <v>68.07</v>
      </c>
      <c r="J1924" s="119" t="n">
        <v>16.1180566720269</v>
      </c>
      <c r="K1924" s="117" t="n">
        <v>-14</v>
      </c>
      <c r="BO1924" s="130" t="n">
        <v>4.35</v>
      </c>
      <c r="BP1924" s="117" t="n">
        <v>-7.33333333333333</v>
      </c>
    </row>
    <row r="1925" customFormat="false" ht="15" hidden="false" customHeight="false" outlineLevel="0" collapsed="false">
      <c r="E1925" s="117" t="n">
        <v>219.49</v>
      </c>
      <c r="F1925" s="117" t="n">
        <v>68.06</v>
      </c>
      <c r="J1925" s="119" t="n">
        <v>16.2097367363356</v>
      </c>
      <c r="K1925" s="117" t="n">
        <v>-16</v>
      </c>
      <c r="BO1925" s="130" t="n">
        <v>4.355</v>
      </c>
      <c r="BP1925" s="117" t="n">
        <v>-10.6666666666667</v>
      </c>
    </row>
    <row r="1926" customFormat="false" ht="15" hidden="false" customHeight="false" outlineLevel="0" collapsed="false">
      <c r="E1926" s="117" t="n">
        <v>219.76</v>
      </c>
      <c r="F1926" s="117" t="n">
        <v>68.055</v>
      </c>
      <c r="J1926" s="119" t="n">
        <v>16.3014168006443</v>
      </c>
      <c r="K1926" s="117" t="n">
        <v>-14</v>
      </c>
      <c r="BO1926" s="130" t="n">
        <v>4.36</v>
      </c>
      <c r="BP1926" s="117" t="n">
        <v>-20</v>
      </c>
    </row>
    <row r="1927" customFormat="false" ht="15" hidden="false" customHeight="false" outlineLevel="0" collapsed="false">
      <c r="E1927" s="117" t="n">
        <v>220.03</v>
      </c>
      <c r="F1927" s="117" t="n">
        <v>68.05</v>
      </c>
      <c r="J1927" s="119" t="n">
        <v>16.3930968649529</v>
      </c>
      <c r="K1927" s="117" t="n">
        <v>3.10015</v>
      </c>
      <c r="BO1927" s="130" t="n">
        <v>4.365</v>
      </c>
      <c r="BP1927" s="117" t="n">
        <v>-22.6666666666667</v>
      </c>
    </row>
    <row r="1928" customFormat="false" ht="15" hidden="false" customHeight="false" outlineLevel="0" collapsed="false">
      <c r="E1928" s="117" t="n">
        <v>220.3</v>
      </c>
      <c r="F1928" s="117" t="n">
        <v>69.505</v>
      </c>
      <c r="J1928" s="119" t="n">
        <v>16.4847769292616</v>
      </c>
      <c r="K1928" s="117" t="n">
        <v>7.22118</v>
      </c>
      <c r="BO1928" s="130" t="n">
        <v>4.37</v>
      </c>
      <c r="BP1928" s="117" t="n">
        <v>-14.6666666666667</v>
      </c>
    </row>
    <row r="1929" customFormat="false" ht="15" hidden="false" customHeight="false" outlineLevel="0" collapsed="false">
      <c r="E1929" s="117" t="n">
        <v>220.57</v>
      </c>
      <c r="F1929" s="117" t="n">
        <v>69.08</v>
      </c>
      <c r="J1929" s="119" t="n">
        <v>16.5764569935703</v>
      </c>
      <c r="K1929" s="117" t="n">
        <v>9.65587666666667</v>
      </c>
      <c r="BO1929" s="130" t="n">
        <v>4.375</v>
      </c>
      <c r="BP1929" s="117" t="n">
        <v>-10.6666666666667</v>
      </c>
    </row>
    <row r="1930" customFormat="false" ht="15" hidden="false" customHeight="false" outlineLevel="0" collapsed="false">
      <c r="E1930" s="117" t="n">
        <v>220.84</v>
      </c>
      <c r="F1930" s="117" t="n">
        <v>69.08</v>
      </c>
      <c r="J1930" s="119" t="n">
        <v>16.668137057879</v>
      </c>
      <c r="K1930" s="117" t="n">
        <v>8.4885825</v>
      </c>
      <c r="BO1930" s="130" t="n">
        <v>4.38</v>
      </c>
      <c r="BP1930" s="117" t="n">
        <v>-16.6666666666667</v>
      </c>
    </row>
    <row r="1931" customFormat="false" ht="15" hidden="false" customHeight="false" outlineLevel="0" collapsed="false">
      <c r="E1931" s="117" t="n">
        <v>221.11</v>
      </c>
      <c r="F1931" s="117" t="n">
        <v>69.09</v>
      </c>
      <c r="J1931" s="119" t="n">
        <v>16.7598171221877</v>
      </c>
      <c r="K1931" s="117" t="n">
        <v>6.7918425</v>
      </c>
      <c r="BO1931" s="130" t="n">
        <v>4.385</v>
      </c>
      <c r="BP1931" s="117" t="n">
        <v>-1.99999999999999</v>
      </c>
    </row>
    <row r="1932" customFormat="false" ht="15" hidden="false" customHeight="false" outlineLevel="0" collapsed="false">
      <c r="E1932" s="117" t="n">
        <v>221.38</v>
      </c>
      <c r="F1932" s="117" t="n">
        <v>69.09</v>
      </c>
      <c r="J1932" s="119" t="n">
        <v>16.8514971864964</v>
      </c>
      <c r="K1932" s="117" t="n">
        <v>6.25593</v>
      </c>
      <c r="BO1932" s="130" t="n">
        <v>4.39</v>
      </c>
      <c r="BP1932" s="117" t="n">
        <v>-6.66666666666667</v>
      </c>
    </row>
    <row r="1933" customFormat="false" ht="15" hidden="false" customHeight="false" outlineLevel="0" collapsed="false">
      <c r="E1933" s="117" t="n">
        <v>221.65</v>
      </c>
      <c r="F1933" s="117" t="n">
        <v>70.99</v>
      </c>
      <c r="J1933" s="119" t="n">
        <v>16.943177250805</v>
      </c>
      <c r="K1933" s="117" t="n">
        <v>5.7200595</v>
      </c>
      <c r="BO1933" s="130" t="n">
        <v>4.395</v>
      </c>
      <c r="BP1933" s="117" t="n">
        <v>-14</v>
      </c>
    </row>
    <row r="1934" customFormat="false" ht="15" hidden="false" customHeight="false" outlineLevel="0" collapsed="false">
      <c r="E1934" s="117" t="n">
        <v>221.92</v>
      </c>
      <c r="F1934" s="117" t="n">
        <v>70.99</v>
      </c>
      <c r="J1934" s="119" t="n">
        <v>17.0348573151137</v>
      </c>
      <c r="K1934" s="117" t="n">
        <v>7.08730275</v>
      </c>
      <c r="BO1934" s="130" t="n">
        <v>4.4</v>
      </c>
      <c r="BP1934" s="117" t="n">
        <v>-17.3333333333333</v>
      </c>
    </row>
    <row r="1935" customFormat="false" ht="15" hidden="false" customHeight="false" outlineLevel="0" collapsed="false">
      <c r="E1935" s="117" t="n">
        <v>222.19</v>
      </c>
      <c r="F1935" s="117" t="n">
        <v>71</v>
      </c>
      <c r="J1935" s="119" t="n">
        <v>17.1265373794224</v>
      </c>
      <c r="K1935" s="117" t="n">
        <v>5.25421025</v>
      </c>
      <c r="BO1935" s="130" t="n">
        <v>4.405</v>
      </c>
      <c r="BP1935" s="117" t="n">
        <v>-23.3333333333333</v>
      </c>
    </row>
    <row r="1936" customFormat="false" ht="15" hidden="false" customHeight="false" outlineLevel="0" collapsed="false">
      <c r="E1936" s="117" t="n">
        <v>222.46</v>
      </c>
      <c r="F1936" s="117" t="n">
        <v>71</v>
      </c>
      <c r="J1936" s="119" t="n">
        <v>17.2182174437311</v>
      </c>
      <c r="K1936" s="117" t="n">
        <v>5.23626666666667</v>
      </c>
      <c r="BO1936" s="130" t="n">
        <v>4.41</v>
      </c>
      <c r="BP1936" s="117" t="n">
        <v>-20</v>
      </c>
    </row>
    <row r="1937" customFormat="false" ht="15" hidden="false" customHeight="false" outlineLevel="0" collapsed="false">
      <c r="E1937" s="117" t="n">
        <v>222.73</v>
      </c>
      <c r="F1937" s="117" t="n">
        <v>71.01</v>
      </c>
      <c r="J1937" s="119" t="n">
        <v>17.3098975080398</v>
      </c>
      <c r="K1937" s="117" t="n">
        <v>4.14519</v>
      </c>
      <c r="BO1937" s="130" t="n">
        <v>4.415</v>
      </c>
      <c r="BP1937" s="117" t="n">
        <v>-26.6666666666667</v>
      </c>
    </row>
    <row r="1938" customFormat="false" ht="15" hidden="false" customHeight="false" outlineLevel="0" collapsed="false">
      <c r="E1938" s="117" t="n">
        <v>223</v>
      </c>
      <c r="F1938" s="117" t="n">
        <v>71.01</v>
      </c>
      <c r="J1938" s="119" t="n">
        <v>17.4015775723485</v>
      </c>
      <c r="K1938" s="117" t="n">
        <v>-2.04514</v>
      </c>
      <c r="BO1938" s="130" t="n">
        <v>4.42</v>
      </c>
      <c r="BP1938" s="117" t="n">
        <v>-16</v>
      </c>
    </row>
    <row r="1939" customFormat="false" ht="15" hidden="false" customHeight="false" outlineLevel="0" collapsed="false">
      <c r="E1939" s="117" t="n">
        <v>223.27</v>
      </c>
      <c r="F1939" s="117" t="n">
        <v>71.02</v>
      </c>
      <c r="J1939" s="119" t="n">
        <v>17.4932576366571</v>
      </c>
      <c r="K1939" s="117" t="n">
        <v>-1.75955</v>
      </c>
      <c r="BO1939" s="130" t="n">
        <v>4.425</v>
      </c>
      <c r="BP1939" s="117" t="n">
        <v>-14</v>
      </c>
    </row>
    <row r="1940" customFormat="false" ht="15" hidden="false" customHeight="false" outlineLevel="0" collapsed="false">
      <c r="E1940" s="117" t="n">
        <v>223.54</v>
      </c>
      <c r="F1940" s="117" t="n">
        <v>71.02</v>
      </c>
      <c r="J1940" s="119" t="n">
        <v>17.5849377009658</v>
      </c>
      <c r="K1940" s="117" t="n">
        <v>10.1435</v>
      </c>
      <c r="BO1940" s="130" t="n">
        <v>4.43</v>
      </c>
      <c r="BP1940" s="117" t="n">
        <v>-10</v>
      </c>
    </row>
    <row r="1941" customFormat="false" ht="15" hidden="false" customHeight="false" outlineLevel="0" collapsed="false">
      <c r="E1941" s="117" t="n">
        <v>223.81</v>
      </c>
      <c r="F1941" s="117" t="n">
        <v>71.03</v>
      </c>
      <c r="J1941" s="119" t="n">
        <v>17.6766177652745</v>
      </c>
      <c r="K1941" s="117" t="n">
        <v>8</v>
      </c>
      <c r="BO1941" s="130" t="n">
        <v>4.435</v>
      </c>
      <c r="BP1941" s="117" t="n">
        <v>-12.6666666666667</v>
      </c>
    </row>
    <row r="1942" customFormat="false" ht="15" hidden="false" customHeight="false" outlineLevel="0" collapsed="false">
      <c r="E1942" s="117" t="n">
        <v>224.08</v>
      </c>
      <c r="F1942" s="117" t="n">
        <v>71.03</v>
      </c>
      <c r="J1942" s="119" t="n">
        <v>17.7682978295832</v>
      </c>
      <c r="K1942" s="117" t="n">
        <v>-17</v>
      </c>
      <c r="BO1942" s="130" t="n">
        <v>4.44</v>
      </c>
      <c r="BP1942" s="117" t="n">
        <v>-10</v>
      </c>
    </row>
    <row r="1943" customFormat="false" ht="15" hidden="false" customHeight="false" outlineLevel="0" collapsed="false">
      <c r="E1943" s="117" t="n">
        <v>224.35</v>
      </c>
      <c r="F1943" s="117" t="n">
        <v>71.04</v>
      </c>
      <c r="J1943" s="119" t="n">
        <v>17.8599778938919</v>
      </c>
      <c r="K1943" s="117" t="n">
        <v>-18</v>
      </c>
      <c r="BO1943" s="130" t="n">
        <v>4.445</v>
      </c>
      <c r="BP1943" s="117" t="n">
        <v>-11.3333333333333</v>
      </c>
    </row>
    <row r="1944" customFormat="false" ht="15" hidden="false" customHeight="false" outlineLevel="0" collapsed="false">
      <c r="E1944" s="117" t="n">
        <v>224.62</v>
      </c>
      <c r="F1944" s="117" t="n">
        <v>71.04</v>
      </c>
      <c r="J1944" s="119" t="n">
        <v>17.9516579582006</v>
      </c>
      <c r="K1944" s="117" t="n">
        <v>-16</v>
      </c>
      <c r="BO1944" s="130" t="n">
        <v>4.45</v>
      </c>
      <c r="BP1944" s="117" t="n">
        <v>-20</v>
      </c>
    </row>
    <row r="1945" customFormat="false" ht="15" hidden="false" customHeight="false" outlineLevel="0" collapsed="false">
      <c r="E1945" s="117" t="n">
        <v>224.89</v>
      </c>
      <c r="F1945" s="117" t="n">
        <v>71.045</v>
      </c>
      <c r="J1945" s="119" t="n">
        <v>18.0433380225092</v>
      </c>
      <c r="K1945" s="117" t="n">
        <v>-12.2848</v>
      </c>
      <c r="BO1945" s="130" t="n">
        <v>4.455</v>
      </c>
      <c r="BP1945" s="117" t="n">
        <v>-14.6666666666667</v>
      </c>
    </row>
    <row r="1946" customFormat="false" ht="15" hidden="false" customHeight="false" outlineLevel="0" collapsed="false">
      <c r="E1946" s="117" t="n">
        <v>225.16</v>
      </c>
      <c r="F1946" s="117" t="n">
        <v>71.05</v>
      </c>
      <c r="J1946" s="119" t="n">
        <v>18.1350180868179</v>
      </c>
      <c r="K1946" s="117" t="n">
        <v>-12.2194</v>
      </c>
      <c r="BO1946" s="130" t="n">
        <v>4.46</v>
      </c>
      <c r="BP1946" s="117" t="n">
        <v>-8.00000000000001</v>
      </c>
    </row>
    <row r="1947" customFormat="false" ht="15" hidden="false" customHeight="false" outlineLevel="0" collapsed="false">
      <c r="E1947" s="117" t="n">
        <v>225.43</v>
      </c>
      <c r="F1947" s="117" t="n">
        <v>71.05</v>
      </c>
      <c r="J1947" s="119" t="n">
        <v>18.2266981511266</v>
      </c>
      <c r="K1947" s="117" t="n">
        <v>-12.154</v>
      </c>
      <c r="BO1947" s="130" t="n">
        <v>4.465</v>
      </c>
      <c r="BP1947" s="117" t="n">
        <v>-8.00000000000001</v>
      </c>
    </row>
    <row r="1948" customFormat="false" ht="15" hidden="false" customHeight="false" outlineLevel="0" collapsed="false">
      <c r="E1948" s="117" t="n">
        <v>225.7</v>
      </c>
      <c r="F1948" s="117" t="n">
        <v>71.06</v>
      </c>
      <c r="J1948" s="119" t="n">
        <v>18.3183782154353</v>
      </c>
      <c r="K1948" s="117" t="n">
        <v>-12.0887</v>
      </c>
      <c r="BO1948" s="130" t="n">
        <v>4.47</v>
      </c>
      <c r="BP1948" s="117" t="n">
        <v>-9.33333333333334</v>
      </c>
    </row>
    <row r="1949" customFormat="false" ht="15" hidden="false" customHeight="false" outlineLevel="0" collapsed="false">
      <c r="E1949" s="117" t="n">
        <v>225.97</v>
      </c>
      <c r="F1949" s="117" t="n">
        <v>70.115</v>
      </c>
      <c r="J1949" s="119" t="n">
        <v>18.410058279744</v>
      </c>
      <c r="K1949" s="117" t="n">
        <v>-12.0233</v>
      </c>
      <c r="BO1949" s="130" t="n">
        <v>4.475</v>
      </c>
      <c r="BP1949" s="117" t="n">
        <v>-8.66666666666666</v>
      </c>
    </row>
    <row r="1950" customFormat="false" ht="15" hidden="false" customHeight="false" outlineLevel="0" collapsed="false">
      <c r="E1950" s="117" t="n">
        <v>226.24</v>
      </c>
      <c r="F1950" s="117" t="n">
        <v>69.17</v>
      </c>
      <c r="J1950" s="119" t="n">
        <v>18.5017383440527</v>
      </c>
      <c r="K1950" s="117" t="n">
        <v>-12.0778</v>
      </c>
      <c r="BO1950" s="130" t="n">
        <v>4.48</v>
      </c>
      <c r="BP1950" s="117" t="n">
        <v>-14.6666666666667</v>
      </c>
    </row>
    <row r="1951" customFormat="false" ht="15" hidden="false" customHeight="false" outlineLevel="0" collapsed="false">
      <c r="E1951" s="117" t="n">
        <v>226.51</v>
      </c>
      <c r="F1951" s="117" t="n">
        <v>67.29</v>
      </c>
      <c r="J1951" s="119" t="n">
        <v>18.5934184083613</v>
      </c>
      <c r="K1951" s="117" t="n">
        <v>-12.1668</v>
      </c>
      <c r="BO1951" s="130" t="n">
        <v>4.485</v>
      </c>
      <c r="BP1951" s="117" t="n">
        <v>-12.6666666666667</v>
      </c>
    </row>
    <row r="1952" customFormat="false" ht="15" hidden="false" customHeight="false" outlineLevel="0" collapsed="false">
      <c r="E1952" s="117" t="n">
        <v>226.78</v>
      </c>
      <c r="F1952" s="117" t="n">
        <v>65.4</v>
      </c>
      <c r="J1952" s="119" t="n">
        <v>18.68509847267</v>
      </c>
      <c r="K1952" s="117" t="n">
        <v>-12.2557</v>
      </c>
      <c r="BO1952" s="130" t="n">
        <v>4.49</v>
      </c>
      <c r="BP1952" s="117" t="n">
        <v>-24.6666666666667</v>
      </c>
    </row>
    <row r="1953" customFormat="false" ht="15" hidden="false" customHeight="false" outlineLevel="0" collapsed="false">
      <c r="E1953" s="117" t="n">
        <v>227.05</v>
      </c>
      <c r="F1953" s="117" t="n">
        <v>64.455</v>
      </c>
      <c r="J1953" s="119" t="n">
        <v>18.7767785369787</v>
      </c>
      <c r="K1953" s="117" t="n">
        <v>-12.3446</v>
      </c>
      <c r="BO1953" s="130" t="n">
        <v>4.495</v>
      </c>
      <c r="BP1953" s="117" t="n">
        <v>-24.6666666666667</v>
      </c>
    </row>
    <row r="1954" customFormat="false" ht="15" hidden="false" customHeight="false" outlineLevel="0" collapsed="false">
      <c r="E1954" s="117" t="n">
        <v>227.32</v>
      </c>
      <c r="F1954" s="117" t="n">
        <v>63.51</v>
      </c>
      <c r="J1954" s="119" t="n">
        <v>18.8684586012874</v>
      </c>
      <c r="K1954" s="117" t="n">
        <v>-12.4336</v>
      </c>
      <c r="BO1954" s="130" t="n">
        <v>4.5</v>
      </c>
      <c r="BP1954" s="117" t="n">
        <v>-26</v>
      </c>
    </row>
    <row r="1955" customFormat="false" ht="15" hidden="false" customHeight="false" outlineLevel="0" collapsed="false">
      <c r="E1955" s="117" t="n">
        <v>227.59</v>
      </c>
      <c r="F1955" s="117" t="n">
        <v>61.63</v>
      </c>
      <c r="J1955" s="119" t="n">
        <v>18.9601386655961</v>
      </c>
      <c r="K1955" s="117" t="n">
        <v>-7.89878</v>
      </c>
      <c r="BO1955" s="130" t="n">
        <v>4.505</v>
      </c>
      <c r="BP1955" s="117" t="n">
        <v>-22.6666666666667</v>
      </c>
    </row>
    <row r="1956" customFormat="false" ht="15" hidden="false" customHeight="false" outlineLevel="0" collapsed="false">
      <c r="E1956" s="117" t="n">
        <v>227.86</v>
      </c>
      <c r="F1956" s="117" t="n">
        <v>59.74</v>
      </c>
      <c r="J1956" s="119" t="n">
        <v>19.0518187299048</v>
      </c>
      <c r="K1956" s="117" t="n">
        <v>-13.6444</v>
      </c>
      <c r="BO1956" s="130" t="n">
        <v>4.51</v>
      </c>
      <c r="BP1956" s="117" t="n">
        <v>-13.3333333333333</v>
      </c>
    </row>
    <row r="1957" customFormat="false" ht="15" hidden="false" customHeight="false" outlineLevel="0" collapsed="false">
      <c r="E1957" s="117" t="n">
        <v>228.13</v>
      </c>
      <c r="F1957" s="117" t="n">
        <v>57.85</v>
      </c>
      <c r="J1957" s="119" t="n">
        <v>19.1434987942134</v>
      </c>
      <c r="K1957" s="117" t="n">
        <v>-1.5926</v>
      </c>
      <c r="BO1957" s="130" t="n">
        <v>4.515</v>
      </c>
      <c r="BP1957" s="117" t="n">
        <v>-17.3333333333333</v>
      </c>
    </row>
    <row r="1958" customFormat="false" ht="15" hidden="false" customHeight="false" outlineLevel="0" collapsed="false">
      <c r="E1958" s="117" t="n">
        <v>228.4</v>
      </c>
      <c r="F1958" s="117" t="n">
        <v>54.07</v>
      </c>
      <c r="J1958" s="119" t="n">
        <v>19.2351788585221</v>
      </c>
      <c r="K1958" s="117" t="n">
        <v>7.14914</v>
      </c>
      <c r="BO1958" s="130" t="n">
        <v>4.52</v>
      </c>
      <c r="BP1958" s="117" t="n">
        <v>-4</v>
      </c>
    </row>
    <row r="1959" customFormat="false" ht="15" hidden="false" customHeight="false" outlineLevel="0" collapsed="false">
      <c r="E1959" s="117" t="n">
        <v>228.5075</v>
      </c>
      <c r="F1959" s="117" t="n">
        <v>46.51</v>
      </c>
      <c r="J1959" s="119" t="n">
        <v>19.3268589228308</v>
      </c>
      <c r="K1959" s="117" t="n">
        <v>7.7185</v>
      </c>
      <c r="BO1959" s="130" t="n">
        <v>4.525</v>
      </c>
      <c r="BP1959" s="117" t="n">
        <v>-18.6666666666667</v>
      </c>
    </row>
    <row r="1960" customFormat="false" ht="15" hidden="false" customHeight="false" outlineLevel="0" collapsed="false">
      <c r="E1960" s="117" t="n">
        <v>228.615</v>
      </c>
      <c r="F1960" s="117" t="n">
        <v>38.94</v>
      </c>
      <c r="J1960" s="119" t="n">
        <v>19.4185389871395</v>
      </c>
      <c r="K1960" s="117" t="n">
        <v>2.8631625</v>
      </c>
      <c r="BO1960" s="130" t="n">
        <v>4.53</v>
      </c>
      <c r="BP1960" s="117" t="n">
        <v>-20.6666666666667</v>
      </c>
    </row>
    <row r="1961" customFormat="false" ht="15" hidden="false" customHeight="false" outlineLevel="0" collapsed="false">
      <c r="E1961" s="117" t="n">
        <v>228.7225</v>
      </c>
      <c r="F1961" s="117" t="n">
        <v>31.37</v>
      </c>
      <c r="J1961" s="119" t="n">
        <v>19.5102190514482</v>
      </c>
      <c r="K1961" s="117" t="n">
        <v>1.941466</v>
      </c>
      <c r="BO1961" s="130" t="n">
        <v>4.535</v>
      </c>
      <c r="BP1961" s="117" t="n">
        <v>-24</v>
      </c>
    </row>
    <row r="1962" customFormat="false" ht="15" hidden="false" customHeight="false" outlineLevel="0" collapsed="false">
      <c r="E1962" s="117" t="n">
        <v>228.83</v>
      </c>
      <c r="F1962" s="117" t="n">
        <v>31.37</v>
      </c>
      <c r="J1962" s="119" t="n">
        <v>19.6018991157569</v>
      </c>
      <c r="K1962" s="117" t="n">
        <v>3.5945472</v>
      </c>
      <c r="BO1962" s="130" t="n">
        <v>4.54</v>
      </c>
      <c r="BP1962" s="117" t="n">
        <v>-9.33333333333334</v>
      </c>
    </row>
    <row r="1963" customFormat="false" ht="15" hidden="false" customHeight="false" outlineLevel="0" collapsed="false">
      <c r="E1963" s="117" t="n">
        <v>228.9375</v>
      </c>
      <c r="F1963" s="117" t="n">
        <v>25.7</v>
      </c>
      <c r="J1963" s="119" t="n">
        <v>19.6935791800655</v>
      </c>
      <c r="K1963" s="117" t="n">
        <v>-1.07058</v>
      </c>
      <c r="BO1963" s="130" t="n">
        <v>4.545</v>
      </c>
      <c r="BP1963" s="117" t="n">
        <v>-5.33333333333334</v>
      </c>
    </row>
    <row r="1964" customFormat="false" ht="15" hidden="false" customHeight="false" outlineLevel="0" collapsed="false">
      <c r="E1964" s="117" t="n">
        <v>229.045</v>
      </c>
      <c r="F1964" s="117" t="n">
        <v>23.82</v>
      </c>
      <c r="J1964" s="119" t="n">
        <v>19.7869026128279</v>
      </c>
      <c r="K1964" s="117" t="n">
        <v>-3.5713</v>
      </c>
      <c r="BO1964" s="130" t="n">
        <v>4.55</v>
      </c>
      <c r="BP1964" s="117" t="n">
        <v>-10</v>
      </c>
    </row>
    <row r="1965" customFormat="false" ht="15" hidden="false" customHeight="false" outlineLevel="0" collapsed="false">
      <c r="E1965" s="117" t="n">
        <v>229.1525</v>
      </c>
      <c r="F1965" s="117" t="n">
        <v>23.82</v>
      </c>
      <c r="J1965" s="119" t="n">
        <v>19.8809643705476</v>
      </c>
      <c r="K1965" s="117" t="n">
        <v>0.803262</v>
      </c>
      <c r="BO1965" s="130" t="n">
        <v>4.555</v>
      </c>
      <c r="BP1965" s="117" t="n">
        <v>-11.3333333333333</v>
      </c>
    </row>
    <row r="1966" customFormat="false" ht="15" hidden="false" customHeight="false" outlineLevel="0" collapsed="false">
      <c r="E1966" s="117" t="n">
        <v>229.26</v>
      </c>
      <c r="F1966" s="117" t="n">
        <v>23.82</v>
      </c>
      <c r="J1966" s="119" t="n">
        <v>19.9750261282673</v>
      </c>
      <c r="K1966" s="117" t="n">
        <v>1.246342</v>
      </c>
      <c r="BO1966" s="130" t="n">
        <v>4.56</v>
      </c>
      <c r="BP1966" s="117" t="n">
        <v>-19.3333333333333</v>
      </c>
    </row>
    <row r="1967" customFormat="false" ht="15" hidden="false" customHeight="false" outlineLevel="0" collapsed="false">
      <c r="E1967" s="117" t="n">
        <v>229.3675</v>
      </c>
      <c r="F1967" s="117" t="n">
        <v>26.67</v>
      </c>
      <c r="J1967" s="119" t="n">
        <v>20.069087885987</v>
      </c>
      <c r="K1967" s="117" t="n">
        <v>2.533412</v>
      </c>
      <c r="BO1967" s="130" t="n">
        <v>4.565</v>
      </c>
      <c r="BP1967" s="117" t="n">
        <v>-13.3333333333333</v>
      </c>
    </row>
    <row r="1968" customFormat="false" ht="15" hidden="false" customHeight="false" outlineLevel="0" collapsed="false">
      <c r="E1968" s="117" t="n">
        <v>229.475</v>
      </c>
      <c r="F1968" s="117" t="n">
        <v>31.4</v>
      </c>
      <c r="J1968" s="119" t="n">
        <v>20.1631496437067</v>
      </c>
      <c r="K1968" s="117" t="n">
        <v>1.49394</v>
      </c>
      <c r="BO1968" s="130" t="n">
        <v>4.57</v>
      </c>
      <c r="BP1968" s="117" t="n">
        <v>-16.6666666666667</v>
      </c>
    </row>
    <row r="1969" customFormat="false" ht="15" hidden="false" customHeight="false" outlineLevel="0" collapsed="false">
      <c r="E1969" s="117" t="n">
        <v>229.5825</v>
      </c>
      <c r="F1969" s="117" t="n">
        <v>40.875</v>
      </c>
      <c r="J1969" s="119" t="n">
        <v>20.2572114014264</v>
      </c>
      <c r="K1969" s="117" t="n">
        <v>4.08767</v>
      </c>
      <c r="BO1969" s="130" t="n">
        <v>4.575</v>
      </c>
      <c r="BP1969" s="117" t="n">
        <v>-28.6666666666667</v>
      </c>
    </row>
    <row r="1970" customFormat="false" ht="15" hidden="false" customHeight="false" outlineLevel="0" collapsed="false">
      <c r="E1970" s="117" t="n">
        <v>229.69</v>
      </c>
      <c r="F1970" s="117" t="n">
        <v>52.23</v>
      </c>
      <c r="J1970" s="119" t="n">
        <v>20.3512731591462</v>
      </c>
      <c r="K1970" s="117" t="n">
        <v>3.62437</v>
      </c>
      <c r="BO1970" s="130" t="n">
        <v>4.58</v>
      </c>
      <c r="BP1970" s="117" t="n">
        <v>-25.3333333333333</v>
      </c>
    </row>
    <row r="1971" customFormat="false" ht="15" hidden="false" customHeight="false" outlineLevel="0" collapsed="false">
      <c r="E1971" s="117" t="n">
        <v>229.7975</v>
      </c>
      <c r="F1971" s="117" t="n">
        <v>59.805</v>
      </c>
      <c r="J1971" s="119" t="n">
        <v>20.4453349168659</v>
      </c>
      <c r="K1971" s="117" t="n">
        <v>3.1401225</v>
      </c>
      <c r="BO1971" s="130" t="n">
        <v>4.585</v>
      </c>
      <c r="BP1971" s="117" t="n">
        <v>-24.6666666666667</v>
      </c>
    </row>
    <row r="1972" customFormat="false" ht="15" hidden="false" customHeight="false" outlineLevel="0" collapsed="false">
      <c r="E1972" s="117" t="n">
        <v>229.905</v>
      </c>
      <c r="F1972" s="117" t="n">
        <v>63.6</v>
      </c>
      <c r="J1972" s="119" t="n">
        <v>20.5393966745856</v>
      </c>
      <c r="K1972" s="117" t="n">
        <v>2.66465</v>
      </c>
      <c r="BO1972" s="130" t="n">
        <v>4.59</v>
      </c>
      <c r="BP1972" s="117" t="n">
        <v>-18</v>
      </c>
    </row>
    <row r="1973" customFormat="false" ht="15" hidden="false" customHeight="false" outlineLevel="0" collapsed="false">
      <c r="E1973" s="117" t="n">
        <v>230.0125</v>
      </c>
      <c r="F1973" s="117" t="n">
        <v>65.49</v>
      </c>
      <c r="J1973" s="119" t="n">
        <v>20.6334584323053</v>
      </c>
      <c r="K1973" s="117" t="n">
        <v>3.39305666666667</v>
      </c>
      <c r="BO1973" s="130" t="n">
        <v>4.595</v>
      </c>
      <c r="BP1973" s="117" t="n">
        <v>-18</v>
      </c>
    </row>
    <row r="1974" customFormat="false" ht="15" hidden="false" customHeight="false" outlineLevel="0" collapsed="false">
      <c r="E1974" s="117" t="n">
        <v>230.12</v>
      </c>
      <c r="F1974" s="117" t="n">
        <v>68.34</v>
      </c>
      <c r="J1974" s="119" t="n">
        <v>20.727520190025</v>
      </c>
      <c r="K1974" s="117" t="n">
        <v>7.39895</v>
      </c>
      <c r="BO1974" s="130" t="n">
        <v>4.6</v>
      </c>
      <c r="BP1974" s="117" t="n">
        <v>-16.6666666666667</v>
      </c>
    </row>
    <row r="1975" customFormat="false" ht="15" hidden="false" customHeight="false" outlineLevel="0" collapsed="false">
      <c r="E1975" s="117" t="n">
        <v>230.2275</v>
      </c>
      <c r="F1975" s="117" t="n">
        <v>69.29</v>
      </c>
      <c r="J1975" s="119" t="n">
        <v>20.8215819477447</v>
      </c>
      <c r="K1975" s="117" t="n">
        <v>-14.446</v>
      </c>
      <c r="BO1975" s="130" t="n">
        <v>4.605</v>
      </c>
      <c r="BP1975" s="117" t="n">
        <v>-24</v>
      </c>
    </row>
    <row r="1976" customFormat="false" ht="15" hidden="false" customHeight="false" outlineLevel="0" collapsed="false">
      <c r="E1976" s="117" t="n">
        <v>230.335</v>
      </c>
      <c r="F1976" s="117" t="n">
        <v>71.19</v>
      </c>
      <c r="J1976" s="119" t="n">
        <v>20.9156437054645</v>
      </c>
      <c r="K1976" s="117" t="n">
        <v>-13.0162</v>
      </c>
      <c r="BO1976" s="130" t="n">
        <v>4.61</v>
      </c>
      <c r="BP1976" s="117" t="n">
        <v>-27.3333333333333</v>
      </c>
    </row>
    <row r="1977" customFormat="false" ht="15" hidden="false" customHeight="false" outlineLevel="0" collapsed="false">
      <c r="E1977" s="117" t="n">
        <v>230.4425</v>
      </c>
      <c r="F1977" s="117" t="n">
        <v>71.19</v>
      </c>
      <c r="J1977" s="119" t="n">
        <v>21.0097054631842</v>
      </c>
      <c r="K1977" s="117" t="n">
        <v>-12.5154</v>
      </c>
      <c r="BO1977" s="130" t="n">
        <v>4.615</v>
      </c>
      <c r="BP1977" s="117" t="n">
        <v>-21.3333333333333</v>
      </c>
    </row>
    <row r="1978" customFormat="false" ht="15" hidden="false" customHeight="false" outlineLevel="0" collapsed="false">
      <c r="E1978" s="117" t="n">
        <v>230.55</v>
      </c>
      <c r="F1978" s="117" t="n">
        <v>71.2</v>
      </c>
      <c r="J1978" s="119" t="n">
        <v>21.1037672209039</v>
      </c>
      <c r="K1978" s="117" t="n">
        <v>-13.7558</v>
      </c>
      <c r="BO1978" s="130" t="n">
        <v>4.62</v>
      </c>
      <c r="BP1978" s="117" t="n">
        <v>-20.6666666666667</v>
      </c>
    </row>
    <row r="1979" customFormat="false" ht="15" hidden="false" customHeight="false" outlineLevel="0" collapsed="false">
      <c r="E1979" s="117" t="n">
        <v>230.6575</v>
      </c>
      <c r="F1979" s="117" t="n">
        <v>73.09</v>
      </c>
      <c r="J1979" s="119" t="n">
        <v>21.1978289786236</v>
      </c>
      <c r="K1979" s="117" t="n">
        <v>-18</v>
      </c>
      <c r="BO1979" s="130" t="n">
        <v>4.625</v>
      </c>
      <c r="BP1979" s="117" t="n">
        <v>-18.6666666666667</v>
      </c>
    </row>
    <row r="1980" customFormat="false" ht="15" hidden="false" customHeight="false" outlineLevel="0" collapsed="false">
      <c r="E1980" s="117" t="n">
        <v>230.765</v>
      </c>
      <c r="F1980" s="117" t="n">
        <v>71.21</v>
      </c>
      <c r="J1980" s="119" t="n">
        <v>21.2918907363433</v>
      </c>
      <c r="K1980" s="117" t="n">
        <v>-20</v>
      </c>
      <c r="BO1980" s="130" t="n">
        <v>4.63</v>
      </c>
      <c r="BP1980" s="117" t="n">
        <v>-19.3333333333333</v>
      </c>
    </row>
    <row r="1981" customFormat="false" ht="15" hidden="false" customHeight="false" outlineLevel="0" collapsed="false">
      <c r="E1981" s="117" t="n">
        <v>230.8725</v>
      </c>
      <c r="F1981" s="117" t="n">
        <v>71.21</v>
      </c>
      <c r="J1981" s="119" t="n">
        <v>21.385952494063</v>
      </c>
      <c r="K1981" s="117" t="n">
        <v>-18</v>
      </c>
      <c r="BO1981" s="130" t="n">
        <v>4.635</v>
      </c>
      <c r="BP1981" s="117" t="n">
        <v>-14.6666666666667</v>
      </c>
    </row>
    <row r="1982" customFormat="false" ht="15" hidden="false" customHeight="false" outlineLevel="0" collapsed="false">
      <c r="E1982" s="117" t="n">
        <v>230.98</v>
      </c>
      <c r="F1982" s="117" t="n">
        <v>70.27</v>
      </c>
      <c r="J1982" s="119" t="n">
        <v>21.4800142517828</v>
      </c>
      <c r="K1982" s="117" t="n">
        <v>-10.9554</v>
      </c>
      <c r="BO1982" s="130" t="n">
        <v>4.64</v>
      </c>
      <c r="BP1982" s="117" t="n">
        <v>-14.6666666666667</v>
      </c>
    </row>
    <row r="1983" customFormat="false" ht="15" hidden="false" customHeight="false" outlineLevel="0" collapsed="false">
      <c r="E1983" s="117" t="n">
        <v>231.0875</v>
      </c>
      <c r="F1983" s="117" t="n">
        <v>69.33</v>
      </c>
      <c r="J1983" s="119" t="n">
        <v>21.5740760095025</v>
      </c>
      <c r="K1983" s="117" t="n">
        <v>-9.99954</v>
      </c>
      <c r="BO1983" s="130" t="n">
        <v>4.645</v>
      </c>
      <c r="BP1983" s="117" t="n">
        <v>-13.3333333333333</v>
      </c>
    </row>
    <row r="1984" customFormat="false" ht="15" hidden="false" customHeight="false" outlineLevel="0" collapsed="false">
      <c r="E1984" s="117" t="n">
        <v>231.195</v>
      </c>
      <c r="F1984" s="117" t="n">
        <v>67.44</v>
      </c>
      <c r="J1984" s="119" t="n">
        <v>21.6681377672222</v>
      </c>
      <c r="K1984" s="117" t="n">
        <v>-9.04371</v>
      </c>
      <c r="BO1984" s="130" t="n">
        <v>4.65</v>
      </c>
      <c r="BP1984" s="117" t="n">
        <v>-24</v>
      </c>
    </row>
    <row r="1985" customFormat="false" ht="15" hidden="false" customHeight="false" outlineLevel="0" collapsed="false">
      <c r="E1985" s="117" t="n">
        <v>231.3025</v>
      </c>
      <c r="F1985" s="117" t="n">
        <v>66.495</v>
      </c>
      <c r="J1985" s="119" t="n">
        <v>21.7621995249419</v>
      </c>
      <c r="K1985" s="117" t="n">
        <v>-8.08787</v>
      </c>
      <c r="BO1985" s="130" t="n">
        <v>4.655</v>
      </c>
      <c r="BP1985" s="117" t="n">
        <v>-26.6666666666667</v>
      </c>
    </row>
    <row r="1986" customFormat="false" ht="15" hidden="false" customHeight="false" outlineLevel="0" collapsed="false">
      <c r="E1986" s="117" t="n">
        <v>231.41</v>
      </c>
      <c r="F1986" s="117" t="n">
        <v>65.55</v>
      </c>
      <c r="J1986" s="119" t="n">
        <v>21.8562612826616</v>
      </c>
      <c r="K1986" s="117" t="n">
        <v>-7.13203</v>
      </c>
      <c r="BO1986" s="130" t="n">
        <v>4.66</v>
      </c>
      <c r="BP1986" s="117" t="n">
        <v>-10</v>
      </c>
    </row>
    <row r="1987" customFormat="false" ht="15" hidden="false" customHeight="false" outlineLevel="0" collapsed="false">
      <c r="E1987" s="117" t="n">
        <v>231.5175</v>
      </c>
      <c r="F1987" s="117" t="n">
        <v>63.67</v>
      </c>
      <c r="J1987" s="119" t="n">
        <v>21.9503230403813</v>
      </c>
      <c r="K1987" s="117" t="n">
        <v>-6.1762</v>
      </c>
      <c r="BO1987" s="130" t="n">
        <v>4.665</v>
      </c>
      <c r="BP1987" s="117" t="n">
        <v>-16</v>
      </c>
    </row>
    <row r="1988" customFormat="false" ht="15" hidden="false" customHeight="false" outlineLevel="0" collapsed="false">
      <c r="E1988" s="117" t="n">
        <v>231.625</v>
      </c>
      <c r="F1988" s="117" t="n">
        <v>61.78</v>
      </c>
      <c r="J1988" s="119" t="n">
        <v>22.0443847981011</v>
      </c>
      <c r="K1988" s="117" t="n">
        <v>-5.22036</v>
      </c>
      <c r="BO1988" s="130" t="n">
        <v>4.67</v>
      </c>
      <c r="BP1988" s="117" t="n">
        <v>-8.66666666666666</v>
      </c>
    </row>
    <row r="1989" customFormat="false" ht="15" hidden="false" customHeight="false" outlineLevel="0" collapsed="false">
      <c r="E1989" s="117" t="n">
        <v>231.7325</v>
      </c>
      <c r="F1989" s="117" t="n">
        <v>61.78</v>
      </c>
      <c r="J1989" s="119" t="n">
        <v>22.1384465558208</v>
      </c>
      <c r="K1989" s="117" t="n">
        <v>-4.26453</v>
      </c>
      <c r="BO1989" s="130" t="n">
        <v>4.675</v>
      </c>
      <c r="BP1989" s="117" t="n">
        <v>-12.6666666666667</v>
      </c>
    </row>
    <row r="1990" customFormat="false" ht="15" hidden="false" customHeight="false" outlineLevel="0" collapsed="false">
      <c r="E1990" s="117" t="n">
        <v>231.84</v>
      </c>
      <c r="F1990" s="117" t="n">
        <v>58.945</v>
      </c>
      <c r="J1990" s="119" t="n">
        <v>22.2325083135405</v>
      </c>
      <c r="K1990" s="117" t="n">
        <v>-3.30869</v>
      </c>
      <c r="BO1990" s="130" t="n">
        <v>4.68</v>
      </c>
      <c r="BP1990" s="117" t="n">
        <v>-8.66666666666666</v>
      </c>
    </row>
    <row r="1991" customFormat="false" ht="15" hidden="false" customHeight="false" outlineLevel="0" collapsed="false">
      <c r="E1991" s="117" t="n">
        <v>231.9475</v>
      </c>
      <c r="F1991" s="117" t="n">
        <v>56.11</v>
      </c>
      <c r="J1991" s="119" t="n">
        <v>22.3265700712602</v>
      </c>
      <c r="K1991" s="117" t="n">
        <v>-2.35285</v>
      </c>
      <c r="BO1991" s="130" t="n">
        <v>4.685</v>
      </c>
      <c r="BP1991" s="117" t="n">
        <v>-22</v>
      </c>
    </row>
    <row r="1992" customFormat="false" ht="15" hidden="false" customHeight="false" outlineLevel="0" collapsed="false">
      <c r="E1992" s="117" t="n">
        <v>232.055</v>
      </c>
      <c r="F1992" s="117" t="n">
        <v>52.33</v>
      </c>
      <c r="J1992" s="119" t="n">
        <v>22.4206318289799</v>
      </c>
      <c r="K1992" s="117" t="n">
        <v>-1.39702</v>
      </c>
      <c r="BO1992" s="130" t="n">
        <v>4.69</v>
      </c>
      <c r="BP1992" s="117" t="n">
        <v>-29.3333333333333</v>
      </c>
    </row>
    <row r="1993" customFormat="false" ht="15" hidden="false" customHeight="false" outlineLevel="0" collapsed="false">
      <c r="E1993" s="117" t="n">
        <v>232.1625</v>
      </c>
      <c r="F1993" s="117" t="n">
        <v>46.66</v>
      </c>
      <c r="J1993" s="119" t="n">
        <v>22.5146935866996</v>
      </c>
      <c r="K1993" s="117" t="n">
        <v>-0.441179</v>
      </c>
      <c r="BO1993" s="130" t="n">
        <v>4.695</v>
      </c>
      <c r="BP1993" s="117" t="n">
        <v>-23.3333333333333</v>
      </c>
    </row>
    <row r="1994" customFormat="false" ht="15" hidden="false" customHeight="false" outlineLevel="0" collapsed="false">
      <c r="E1994" s="117" t="n">
        <v>232.27</v>
      </c>
      <c r="F1994" s="117" t="n">
        <v>44.77</v>
      </c>
      <c r="J1994" s="119" t="n">
        <v>22.6087553444194</v>
      </c>
      <c r="K1994" s="117" t="n">
        <v>-0.583444</v>
      </c>
      <c r="BO1994" s="130" t="n">
        <v>4.7</v>
      </c>
      <c r="BP1994" s="117" t="n">
        <v>-26.6666666666667</v>
      </c>
    </row>
    <row r="1995" customFormat="false" ht="15" hidden="false" customHeight="false" outlineLevel="0" collapsed="false">
      <c r="E1995" s="117" t="n">
        <v>232.3775</v>
      </c>
      <c r="F1995" s="117" t="n">
        <v>42.88</v>
      </c>
      <c r="J1995" s="119" t="n">
        <v>22.7028171021391</v>
      </c>
      <c r="K1995" s="117" t="n">
        <v>-3.62294</v>
      </c>
      <c r="BO1995" s="130" t="n">
        <v>4.705</v>
      </c>
      <c r="BP1995" s="117" t="n">
        <v>-16</v>
      </c>
    </row>
    <row r="1996" customFormat="false" ht="15" hidden="false" customHeight="false" outlineLevel="0" collapsed="false">
      <c r="E1996" s="117" t="n">
        <v>232.485</v>
      </c>
      <c r="F1996" s="117" t="n">
        <v>35.32</v>
      </c>
      <c r="J1996" s="119" t="n">
        <v>22.7968788598588</v>
      </c>
      <c r="K1996" s="117" t="n">
        <v>5.57847</v>
      </c>
      <c r="BO1996" s="130" t="n">
        <v>4.71</v>
      </c>
      <c r="BP1996" s="117" t="n">
        <v>-12.6666666666667</v>
      </c>
    </row>
    <row r="1997" customFormat="false" ht="15" hidden="false" customHeight="false" outlineLevel="0" collapsed="false">
      <c r="E1997" s="117" t="n">
        <v>232.5925</v>
      </c>
      <c r="F1997" s="117" t="n">
        <v>35.32</v>
      </c>
      <c r="J1997" s="119" t="n">
        <v>22.8909406175785</v>
      </c>
      <c r="K1997" s="117" t="n">
        <v>4.011025</v>
      </c>
      <c r="BO1997" s="130" t="n">
        <v>4.715</v>
      </c>
      <c r="BP1997" s="117" t="n">
        <v>-20</v>
      </c>
    </row>
    <row r="1998" customFormat="false" ht="15" hidden="false" customHeight="false" outlineLevel="0" collapsed="false">
      <c r="E1998" s="117" t="n">
        <v>232.7</v>
      </c>
      <c r="F1998" s="117" t="n">
        <v>31.54</v>
      </c>
      <c r="J1998" s="119" t="n">
        <v>22.9850023752982</v>
      </c>
      <c r="K1998" s="117" t="n">
        <v>-0.778013399999992</v>
      </c>
      <c r="BO1998" s="130" t="n">
        <v>4.72</v>
      </c>
      <c r="BP1998" s="117" t="n">
        <v>-14.6666666666667</v>
      </c>
    </row>
    <row r="1999" customFormat="false" ht="15" hidden="false" customHeight="false" outlineLevel="0" collapsed="false">
      <c r="E1999" s="117" t="n">
        <v>232.8075</v>
      </c>
      <c r="F1999" s="117" t="n">
        <v>29.655</v>
      </c>
      <c r="J1999" s="119" t="n">
        <v>23.0790641330179</v>
      </c>
      <c r="K1999" s="117" t="n">
        <v>-9.20818969999999</v>
      </c>
      <c r="BO1999" s="130" t="n">
        <v>4.725</v>
      </c>
      <c r="BP1999" s="117" t="n">
        <v>-26.6666666666667</v>
      </c>
    </row>
    <row r="2000" customFormat="false" ht="15" hidden="false" customHeight="false" outlineLevel="0" collapsed="false">
      <c r="E2000" s="117" t="n">
        <v>232.915</v>
      </c>
      <c r="F2000" s="117" t="n">
        <v>27.77</v>
      </c>
      <c r="J2000" s="119" t="n">
        <v>23.1731258907377</v>
      </c>
      <c r="K2000" s="117" t="n">
        <v>-17.638366</v>
      </c>
      <c r="BO2000" s="130" t="n">
        <v>4.73</v>
      </c>
      <c r="BP2000" s="117" t="n">
        <v>-27.3333333333333</v>
      </c>
    </row>
    <row r="2001" customFormat="false" ht="15" hidden="false" customHeight="false" outlineLevel="0" collapsed="false">
      <c r="E2001" s="117" t="n">
        <v>233.0225</v>
      </c>
      <c r="F2001" s="117" t="n">
        <v>25.88</v>
      </c>
      <c r="J2001" s="119" t="n">
        <v>23.2671876484574</v>
      </c>
      <c r="K2001" s="117" t="n">
        <v>-31.5133674</v>
      </c>
      <c r="BO2001" s="130" t="n">
        <v>4.735</v>
      </c>
      <c r="BP2001" s="117" t="n">
        <v>-24</v>
      </c>
    </row>
    <row r="2002" customFormat="false" ht="15" hidden="false" customHeight="false" outlineLevel="0" collapsed="false">
      <c r="E2002" s="117" t="n">
        <v>233.13</v>
      </c>
      <c r="F2002" s="117" t="n">
        <v>25.88</v>
      </c>
      <c r="J2002" s="119" t="n">
        <v>23.3612494061771</v>
      </c>
      <c r="K2002" s="117" t="n">
        <v>-32.2137203</v>
      </c>
      <c r="BO2002" s="130" t="n">
        <v>4.74</v>
      </c>
      <c r="BP2002" s="117" t="n">
        <v>-12</v>
      </c>
    </row>
    <row r="2003" customFormat="false" ht="15" hidden="false" customHeight="false" outlineLevel="0" collapsed="false">
      <c r="E2003" s="117" t="n">
        <v>233.2375</v>
      </c>
      <c r="F2003" s="117" t="n">
        <v>25.89</v>
      </c>
      <c r="J2003" s="119" t="n">
        <v>23.4553111638968</v>
      </c>
      <c r="K2003" s="117" t="n">
        <v>-32.9140732</v>
      </c>
      <c r="BO2003" s="130" t="n">
        <v>4.745</v>
      </c>
      <c r="BP2003" s="117" t="n">
        <v>-15.3333333333333</v>
      </c>
    </row>
    <row r="2004" customFormat="false" ht="15" hidden="false" customHeight="false" outlineLevel="0" collapsed="false">
      <c r="E2004" s="117" t="n">
        <v>233.345</v>
      </c>
      <c r="F2004" s="117" t="n">
        <v>25.89</v>
      </c>
      <c r="J2004" s="119" t="n">
        <v>23.5493729216165</v>
      </c>
      <c r="K2004" s="117" t="n">
        <v>-23.3770652</v>
      </c>
      <c r="BO2004" s="130" t="n">
        <v>4.75</v>
      </c>
      <c r="BP2004" s="117" t="n">
        <v>-20.6666666666667</v>
      </c>
    </row>
    <row r="2005" customFormat="false" ht="15" hidden="false" customHeight="false" outlineLevel="0" collapsed="false">
      <c r="E2005" s="117" t="n">
        <v>233.4525</v>
      </c>
      <c r="F2005" s="117" t="n">
        <v>26.845</v>
      </c>
      <c r="J2005" s="119" t="n">
        <v>23.6434346793362</v>
      </c>
      <c r="K2005" s="117" t="n">
        <v>-36.0780236</v>
      </c>
      <c r="BO2005" s="130" t="n">
        <v>4.755</v>
      </c>
      <c r="BP2005" s="117" t="n">
        <v>-8.66666666666666</v>
      </c>
    </row>
    <row r="2006" customFormat="false" ht="15" hidden="false" customHeight="false" outlineLevel="0" collapsed="false">
      <c r="E2006" s="117" t="n">
        <v>233.56</v>
      </c>
      <c r="F2006" s="117" t="n">
        <v>31.58</v>
      </c>
      <c r="J2006" s="119" t="n">
        <v>23.7374964370559</v>
      </c>
      <c r="K2006" s="117" t="n">
        <v>-28.5200732</v>
      </c>
      <c r="BO2006" s="130" t="n">
        <v>4.76</v>
      </c>
      <c r="BP2006" s="117" t="n">
        <v>-12.6666666666667</v>
      </c>
    </row>
    <row r="2007" customFormat="false" ht="15" hidden="false" customHeight="false" outlineLevel="0" collapsed="false">
      <c r="E2007" s="117" t="n">
        <v>233.6675</v>
      </c>
      <c r="F2007" s="117" t="n">
        <v>35.37</v>
      </c>
      <c r="J2007" s="119" t="n">
        <v>23.8315581947757</v>
      </c>
      <c r="K2007" s="117" t="n">
        <v>-10.6207424</v>
      </c>
      <c r="BO2007" s="130" t="n">
        <v>4.765</v>
      </c>
      <c r="BP2007" s="117" t="n">
        <v>-18</v>
      </c>
    </row>
    <row r="2008" customFormat="false" ht="15" hidden="false" customHeight="false" outlineLevel="0" collapsed="false">
      <c r="E2008" s="117" t="n">
        <v>233.775</v>
      </c>
      <c r="F2008" s="117" t="n">
        <v>42</v>
      </c>
      <c r="J2008" s="119" t="n">
        <v>23.9256199524954</v>
      </c>
      <c r="K2008" s="117" t="n">
        <v>-11.7496624</v>
      </c>
      <c r="BO2008" s="130" t="n">
        <v>4.77</v>
      </c>
      <c r="BP2008" s="117" t="n">
        <v>-31.3333333333333</v>
      </c>
    </row>
    <row r="2009" customFormat="false" ht="15" hidden="false" customHeight="false" outlineLevel="0" collapsed="false">
      <c r="E2009" s="117" t="n">
        <v>233.8825</v>
      </c>
      <c r="F2009" s="117" t="n">
        <v>48.63</v>
      </c>
      <c r="J2009" s="119" t="n">
        <v>24.0196817102151</v>
      </c>
      <c r="K2009" s="117" t="n">
        <v>-12.8982202</v>
      </c>
      <c r="BO2009" s="130" t="n">
        <v>4.775</v>
      </c>
      <c r="BP2009" s="117" t="n">
        <v>-29.3333333333333</v>
      </c>
    </row>
    <row r="2010" customFormat="false" ht="15" hidden="false" customHeight="false" outlineLevel="0" collapsed="false">
      <c r="E2010" s="117" t="n">
        <v>233.99</v>
      </c>
      <c r="F2010" s="117" t="n">
        <v>54.31</v>
      </c>
      <c r="J2010" s="119" t="n">
        <v>24.1137434679348</v>
      </c>
      <c r="K2010" s="117" t="n">
        <v>-33.86</v>
      </c>
      <c r="BO2010" s="130" t="n">
        <v>4.78</v>
      </c>
      <c r="BP2010" s="117" t="n">
        <v>-18</v>
      </c>
    </row>
    <row r="2011" customFormat="false" ht="15" hidden="false" customHeight="false" outlineLevel="0" collapsed="false">
      <c r="E2011" s="117" t="n">
        <v>234.0975</v>
      </c>
      <c r="F2011" s="117" t="n">
        <v>58.1</v>
      </c>
      <c r="J2011" s="119" t="n">
        <v>24.2078052256545</v>
      </c>
      <c r="K2011" s="117" t="n">
        <v>12.8749896</v>
      </c>
      <c r="BO2011" s="130" t="n">
        <v>4.785</v>
      </c>
      <c r="BP2011" s="117" t="n">
        <v>-17.3333333333333</v>
      </c>
    </row>
    <row r="2012" customFormat="false" ht="15" hidden="false" customHeight="false" outlineLevel="0" collapsed="false">
      <c r="E2012" s="117" t="n">
        <v>234.205</v>
      </c>
      <c r="F2012" s="117" t="n">
        <v>60</v>
      </c>
      <c r="J2012" s="119" t="n">
        <v>24.3018669833742</v>
      </c>
      <c r="K2012" s="117" t="n">
        <v>11.6102612</v>
      </c>
      <c r="BO2012" s="130" t="n">
        <v>4.79</v>
      </c>
      <c r="BP2012" s="117" t="n">
        <v>-13.3333333333333</v>
      </c>
    </row>
    <row r="2013" customFormat="false" ht="15" hidden="false" customHeight="false" outlineLevel="0" collapsed="false">
      <c r="E2013" s="117" t="n">
        <v>234.3125</v>
      </c>
      <c r="F2013" s="117" t="n">
        <v>61.895</v>
      </c>
      <c r="J2013" s="119" t="n">
        <v>24.395928741094</v>
      </c>
      <c r="K2013" s="117" t="n">
        <v>1.94028400000001</v>
      </c>
      <c r="BO2013" s="130" t="n">
        <v>4.795</v>
      </c>
      <c r="BP2013" s="117" t="n">
        <v>-15.3333333333333</v>
      </c>
    </row>
    <row r="2014" customFormat="false" ht="15" hidden="false" customHeight="false" outlineLevel="0" collapsed="false">
      <c r="E2014" s="117" t="n">
        <v>234.42</v>
      </c>
      <c r="F2014" s="117" t="n">
        <v>63.79</v>
      </c>
      <c r="J2014" s="119" t="n">
        <v>24.4930095625652</v>
      </c>
      <c r="K2014" s="117" t="n">
        <v>-7.0769983</v>
      </c>
      <c r="BO2014" s="130" t="n">
        <v>4.8</v>
      </c>
      <c r="BP2014" s="117" t="n">
        <v>-17.3333333333333</v>
      </c>
    </row>
    <row r="2015" customFormat="false" ht="15" hidden="false" customHeight="false" outlineLevel="0" collapsed="false">
      <c r="E2015" s="117" t="n">
        <v>234.5275</v>
      </c>
      <c r="F2015" s="117" t="n">
        <v>63.795</v>
      </c>
      <c r="J2015" s="119" t="n">
        <v>24.6048305188215</v>
      </c>
      <c r="K2015" s="117" t="n">
        <v>-16.0942806</v>
      </c>
      <c r="BO2015" s="130" t="n">
        <v>4.805</v>
      </c>
      <c r="BP2015" s="117" t="n">
        <v>-17.3333333333333</v>
      </c>
    </row>
    <row r="2016" customFormat="false" ht="15" hidden="false" customHeight="false" outlineLevel="0" collapsed="false">
      <c r="E2016" s="117" t="n">
        <v>234.635</v>
      </c>
      <c r="F2016" s="117" t="n">
        <v>63.8</v>
      </c>
      <c r="J2016" s="119" t="n">
        <v>24.7166514750779</v>
      </c>
      <c r="K2016" s="117" t="n">
        <v>-6.9735027</v>
      </c>
      <c r="BO2016" s="130" t="n">
        <v>4.81</v>
      </c>
      <c r="BP2016" s="117" t="n">
        <v>-28</v>
      </c>
    </row>
    <row r="2017" customFormat="false" ht="15" hidden="false" customHeight="false" outlineLevel="0" collapsed="false">
      <c r="E2017" s="117" t="n">
        <v>234.7425</v>
      </c>
      <c r="F2017" s="117" t="n">
        <v>63.805</v>
      </c>
      <c r="J2017" s="119" t="n">
        <v>24.8284724313342</v>
      </c>
      <c r="K2017" s="117" t="n">
        <v>2.1472752</v>
      </c>
      <c r="BO2017" s="130" t="n">
        <v>4.815</v>
      </c>
      <c r="BP2017" s="117" t="n">
        <v>-28</v>
      </c>
    </row>
    <row r="2018" customFormat="false" ht="15" hidden="false" customHeight="false" outlineLevel="0" collapsed="false">
      <c r="E2018" s="117" t="n">
        <v>234.85</v>
      </c>
      <c r="F2018" s="117" t="n">
        <v>63.81</v>
      </c>
      <c r="J2018" s="119" t="n">
        <v>24.9402933875906</v>
      </c>
      <c r="K2018" s="117" t="n">
        <v>1.2995712</v>
      </c>
      <c r="BO2018" s="130" t="n">
        <v>4.82</v>
      </c>
      <c r="BP2018" s="117" t="n">
        <v>-20</v>
      </c>
    </row>
    <row r="2019" customFormat="false" ht="15" hidden="false" customHeight="false" outlineLevel="0" collapsed="false">
      <c r="E2019" s="117" t="n">
        <v>234.9575</v>
      </c>
      <c r="F2019" s="117" t="n">
        <v>63.81</v>
      </c>
      <c r="J2019" s="119" t="n">
        <v>25.052114343847</v>
      </c>
      <c r="K2019" s="117" t="n">
        <v>0.451867199999995</v>
      </c>
      <c r="BO2019" s="130" t="n">
        <v>4.825</v>
      </c>
      <c r="BP2019" s="117" t="n">
        <v>-6.66666666666667</v>
      </c>
    </row>
    <row r="2020" customFormat="false" ht="15" hidden="false" customHeight="false" outlineLevel="0" collapsed="false">
      <c r="E2020" s="117" t="n">
        <v>235.065</v>
      </c>
      <c r="F2020" s="117" t="n">
        <v>63.82</v>
      </c>
      <c r="J2020" s="119" t="n">
        <v>25.1639353001033</v>
      </c>
      <c r="K2020" s="117" t="n">
        <v>-12.0354752</v>
      </c>
      <c r="BO2020" s="130" t="n">
        <v>4.83</v>
      </c>
      <c r="BP2020" s="117" t="n">
        <v>-8.00000000000001</v>
      </c>
    </row>
    <row r="2021" customFormat="false" ht="15" hidden="false" customHeight="false" outlineLevel="0" collapsed="false">
      <c r="E2021" s="117" t="n">
        <v>235.1725</v>
      </c>
      <c r="F2021" s="117" t="n">
        <v>61.93</v>
      </c>
      <c r="J2021" s="119" t="n">
        <v>25.2757562563597</v>
      </c>
      <c r="K2021" s="117" t="n">
        <v>-9.96847845000002</v>
      </c>
      <c r="BO2021" s="130" t="n">
        <v>4.835</v>
      </c>
      <c r="BP2021" s="117" t="n">
        <v>-15.3333333333333</v>
      </c>
    </row>
    <row r="2022" customFormat="false" ht="15" hidden="false" customHeight="false" outlineLevel="0" collapsed="false">
      <c r="E2022" s="117" t="n">
        <v>235.28</v>
      </c>
      <c r="F2022" s="117" t="n">
        <v>61.93</v>
      </c>
      <c r="J2022" s="119" t="n">
        <v>25.387577212616</v>
      </c>
      <c r="K2022" s="117" t="n">
        <v>-7.90148170000001</v>
      </c>
      <c r="BO2022" s="130" t="n">
        <v>4.84</v>
      </c>
      <c r="BP2022" s="117" t="n">
        <v>-20.6666666666667</v>
      </c>
    </row>
    <row r="2023" customFormat="false" ht="15" hidden="false" customHeight="false" outlineLevel="0" collapsed="false">
      <c r="E2023" s="117" t="n">
        <v>235.3875</v>
      </c>
      <c r="F2023" s="117" t="n">
        <v>60.05</v>
      </c>
      <c r="J2023" s="119" t="n">
        <v>25.4993981688724</v>
      </c>
      <c r="K2023" s="117" t="n">
        <v>-5.83448495</v>
      </c>
      <c r="BO2023" s="130" t="n">
        <v>4.845</v>
      </c>
      <c r="BP2023" s="117" t="n">
        <v>-34</v>
      </c>
    </row>
    <row r="2024" customFormat="false" ht="15" hidden="false" customHeight="false" outlineLevel="0" collapsed="false">
      <c r="E2024" s="117" t="n">
        <v>235.495</v>
      </c>
      <c r="F2024" s="117" t="n">
        <v>58.16</v>
      </c>
      <c r="J2024" s="119" t="n">
        <v>25.6112191251288</v>
      </c>
      <c r="K2024" s="117" t="n">
        <v>-3.7674882</v>
      </c>
      <c r="BO2024" s="130" t="n">
        <v>4.85</v>
      </c>
      <c r="BP2024" s="117" t="n">
        <v>-38</v>
      </c>
    </row>
    <row r="2025" customFormat="false" ht="15" hidden="false" customHeight="false" outlineLevel="0" collapsed="false">
      <c r="E2025" s="117" t="n">
        <v>235.6025</v>
      </c>
      <c r="F2025" s="117" t="n">
        <v>56.27</v>
      </c>
      <c r="J2025" s="119" t="n">
        <v>25.7230400813851</v>
      </c>
      <c r="K2025" s="117" t="n">
        <v>10.6875381</v>
      </c>
      <c r="BO2025" s="130" t="n">
        <v>4.855</v>
      </c>
      <c r="BP2025" s="117" t="n">
        <v>-23.3333333333333</v>
      </c>
    </row>
    <row r="2026" customFormat="false" ht="15" hidden="false" customHeight="false" outlineLevel="0" collapsed="false">
      <c r="E2026" s="117" t="n">
        <v>235.71</v>
      </c>
      <c r="F2026" s="117" t="n">
        <v>54.38</v>
      </c>
      <c r="J2026" s="119" t="n">
        <v>25.8348610376415</v>
      </c>
      <c r="K2026" s="117" t="n">
        <v>25.1425644</v>
      </c>
      <c r="BO2026" s="130" t="n">
        <v>4.86</v>
      </c>
      <c r="BP2026" s="117" t="n">
        <v>-22</v>
      </c>
    </row>
    <row r="2027" customFormat="false" ht="15" hidden="false" customHeight="false" outlineLevel="0" collapsed="false">
      <c r="E2027" s="117" t="n">
        <v>235.8175</v>
      </c>
      <c r="F2027" s="117" t="n">
        <v>52.5</v>
      </c>
      <c r="J2027" s="119" t="n">
        <v>25.9466819938978</v>
      </c>
      <c r="K2027" s="117" t="n">
        <v>23.1444774</v>
      </c>
      <c r="BO2027" s="130" t="n">
        <v>4.865</v>
      </c>
      <c r="BP2027" s="117" t="n">
        <v>-16.6666666666667</v>
      </c>
    </row>
    <row r="2028" customFormat="false" ht="15" hidden="false" customHeight="false" outlineLevel="0" collapsed="false">
      <c r="E2028" s="117" t="n">
        <v>235.925</v>
      </c>
      <c r="F2028" s="117" t="n">
        <v>52.5</v>
      </c>
      <c r="J2028" s="119" t="n">
        <v>26.0585029501542</v>
      </c>
      <c r="K2028" s="117" t="n">
        <v>2.715825</v>
      </c>
      <c r="BO2028" s="130" t="n">
        <v>4.87</v>
      </c>
      <c r="BP2028" s="117" t="n">
        <v>-10</v>
      </c>
    </row>
    <row r="2029" customFormat="false" ht="15" hidden="false" customHeight="false" outlineLevel="0" collapsed="false">
      <c r="E2029" s="117" t="n">
        <v>236.0325</v>
      </c>
      <c r="F2029" s="117" t="n">
        <v>49.665</v>
      </c>
      <c r="J2029" s="119" t="n">
        <v>26.1703239064105</v>
      </c>
      <c r="K2029" s="117" t="n">
        <v>38.7938436</v>
      </c>
      <c r="BO2029" s="130" t="n">
        <v>4.875</v>
      </c>
      <c r="BP2029" s="117" t="n">
        <v>-8.66666666666666</v>
      </c>
    </row>
    <row r="2030" customFormat="false" ht="15" hidden="false" customHeight="false" outlineLevel="0" collapsed="false">
      <c r="E2030" s="117" t="n">
        <v>236.14</v>
      </c>
      <c r="F2030" s="117" t="n">
        <v>46.83</v>
      </c>
      <c r="J2030" s="119" t="n">
        <v>26.2821448626669</v>
      </c>
      <c r="K2030" s="117" t="n">
        <v>18.3855388</v>
      </c>
      <c r="BO2030" s="130" t="n">
        <v>4.88</v>
      </c>
      <c r="BP2030" s="117" t="n">
        <v>-12</v>
      </c>
    </row>
    <row r="2031" customFormat="false" ht="15" hidden="false" customHeight="false" outlineLevel="0" collapsed="false">
      <c r="E2031" s="117" t="n">
        <v>236.2475</v>
      </c>
      <c r="F2031" s="117" t="n">
        <v>44.94</v>
      </c>
      <c r="J2031" s="119" t="n">
        <v>26.3939658189233</v>
      </c>
      <c r="K2031" s="117" t="n">
        <v>2.4727692</v>
      </c>
      <c r="BO2031" s="130" t="n">
        <v>4.885</v>
      </c>
      <c r="BP2031" s="117" t="n">
        <v>-30</v>
      </c>
    </row>
    <row r="2032" customFormat="false" ht="15" hidden="false" customHeight="false" outlineLevel="0" collapsed="false">
      <c r="E2032" s="117" t="n">
        <v>236.355</v>
      </c>
      <c r="F2032" s="117" t="n">
        <v>37.38</v>
      </c>
      <c r="J2032" s="119" t="n">
        <v>26.5057867751796</v>
      </c>
      <c r="K2032" s="117" t="n">
        <v>-14.5845698</v>
      </c>
      <c r="BO2032" s="130" t="n">
        <v>4.89</v>
      </c>
      <c r="BP2032" s="117" t="n">
        <v>-36</v>
      </c>
    </row>
    <row r="2033" customFormat="false" ht="15" hidden="false" customHeight="false" outlineLevel="0" collapsed="false">
      <c r="E2033" s="117" t="n">
        <v>236.4625</v>
      </c>
      <c r="F2033" s="117" t="n">
        <v>36.435</v>
      </c>
      <c r="J2033" s="119" t="n">
        <v>26.617607731436</v>
      </c>
      <c r="K2033" s="117" t="n">
        <v>-2.16682159999999</v>
      </c>
      <c r="BO2033" s="130" t="n">
        <v>4.895</v>
      </c>
      <c r="BP2033" s="117" t="n">
        <v>-38</v>
      </c>
    </row>
    <row r="2034" customFormat="false" ht="15" hidden="false" customHeight="false" outlineLevel="0" collapsed="false">
      <c r="E2034" s="117" t="n">
        <v>236.57</v>
      </c>
      <c r="F2034" s="117" t="n">
        <v>35.49</v>
      </c>
      <c r="J2034" s="119" t="n">
        <v>26.7294286876924</v>
      </c>
      <c r="K2034" s="117" t="n">
        <v>-10.4697916</v>
      </c>
      <c r="BO2034" s="130" t="n">
        <v>4.9</v>
      </c>
      <c r="BP2034" s="117" t="n">
        <v>-28</v>
      </c>
    </row>
    <row r="2035" customFormat="false" ht="15" hidden="false" customHeight="false" outlineLevel="0" collapsed="false">
      <c r="E2035" s="117" t="n">
        <v>236.6775</v>
      </c>
      <c r="F2035" s="117" t="n">
        <v>22.25</v>
      </c>
      <c r="J2035" s="119" t="n">
        <v>26.8412496439487</v>
      </c>
      <c r="K2035" s="117" t="n">
        <v>17.8317934</v>
      </c>
      <c r="BO2035" s="130" t="n">
        <v>4.905</v>
      </c>
      <c r="BP2035" s="117" t="n">
        <v>-20</v>
      </c>
    </row>
    <row r="2036" customFormat="false" ht="15" hidden="false" customHeight="false" outlineLevel="0" collapsed="false">
      <c r="E2036" s="117" t="n">
        <v>236.785</v>
      </c>
      <c r="F2036" s="117" t="n">
        <v>22.25</v>
      </c>
      <c r="J2036" s="119" t="n">
        <v>26.9530706002051</v>
      </c>
      <c r="K2036" s="117" t="n">
        <v>16.0821702</v>
      </c>
      <c r="BO2036" s="130" t="n">
        <v>4.91</v>
      </c>
      <c r="BP2036" s="117" t="n">
        <v>-8.00000000000001</v>
      </c>
    </row>
    <row r="2037" customFormat="false" ht="15" hidden="false" customHeight="false" outlineLevel="0" collapsed="false">
      <c r="E2037" s="117" t="n">
        <v>236.8925</v>
      </c>
      <c r="F2037" s="117" t="n">
        <v>1.442</v>
      </c>
      <c r="J2037" s="119" t="n">
        <v>27.0648915564614</v>
      </c>
      <c r="K2037" s="117" t="n">
        <v>14.3929814</v>
      </c>
      <c r="BO2037" s="130" t="n">
        <v>4.915</v>
      </c>
      <c r="BP2037" s="117" t="n">
        <v>-8.00000000000001</v>
      </c>
    </row>
    <row r="2038" customFormat="false" ht="15" hidden="false" customHeight="false" outlineLevel="0" collapsed="false">
      <c r="E2038" s="117" t="n">
        <v>237</v>
      </c>
      <c r="F2038" s="117" t="n">
        <v>1.445</v>
      </c>
      <c r="J2038" s="119" t="n">
        <v>27.1767125127178</v>
      </c>
      <c r="K2038" s="117" t="n">
        <v>-4.6680047</v>
      </c>
      <c r="BO2038" s="130" t="n">
        <v>4.92</v>
      </c>
      <c r="BP2038" s="117" t="n">
        <v>-15.3333333333333</v>
      </c>
    </row>
    <row r="2039" customFormat="false" ht="15" hidden="false" customHeight="false" outlineLevel="0" collapsed="false">
      <c r="E2039" s="117" t="n">
        <v>237.09</v>
      </c>
      <c r="F2039" s="117" t="n">
        <v>-23.15</v>
      </c>
      <c r="J2039" s="119" t="n">
        <v>27.2885334689742</v>
      </c>
      <c r="K2039" s="117" t="n">
        <v>-23.7289908</v>
      </c>
      <c r="BO2039" s="130" t="n">
        <v>4.925</v>
      </c>
      <c r="BP2039" s="117" t="n">
        <v>-2.66666666666667</v>
      </c>
    </row>
    <row r="2040" customFormat="false" ht="15" hidden="false" customHeight="false" outlineLevel="0" collapsed="false">
      <c r="E2040" s="117" t="n">
        <v>237.18</v>
      </c>
      <c r="F2040" s="117" t="n">
        <v>-23.15</v>
      </c>
      <c r="J2040" s="119" t="n">
        <v>27.4003544252305</v>
      </c>
      <c r="K2040" s="117" t="n">
        <v>-24.413407</v>
      </c>
      <c r="BO2040" s="130" t="n">
        <v>4.93</v>
      </c>
      <c r="BP2040" s="117" t="n">
        <v>-12</v>
      </c>
    </row>
    <row r="2041" customFormat="false" ht="15" hidden="false" customHeight="false" outlineLevel="0" collapsed="false">
      <c r="E2041" s="117" t="n">
        <v>237.27</v>
      </c>
      <c r="F2041" s="117" t="n">
        <v>-26.93</v>
      </c>
      <c r="J2041" s="119" t="n">
        <v>27.5121753814869</v>
      </c>
      <c r="K2041" s="117" t="n">
        <v>-26.4496204</v>
      </c>
      <c r="BO2041" s="130" t="n">
        <v>4.935</v>
      </c>
      <c r="BP2041" s="117" t="n">
        <v>-20</v>
      </c>
    </row>
    <row r="2042" customFormat="false" ht="15" hidden="false" customHeight="false" outlineLevel="0" collapsed="false">
      <c r="E2042" s="117" t="n">
        <v>237.36</v>
      </c>
      <c r="F2042" s="117" t="n">
        <v>-30.71</v>
      </c>
      <c r="J2042" s="119" t="n">
        <v>27.6239963377432</v>
      </c>
      <c r="K2042" s="117" t="n">
        <v>-30</v>
      </c>
      <c r="BO2042" s="130" t="n">
        <v>4.94</v>
      </c>
      <c r="BP2042" s="117" t="n">
        <v>-22.6666666666667</v>
      </c>
    </row>
    <row r="2043" customFormat="false" ht="15" hidden="false" customHeight="false" outlineLevel="0" collapsed="false">
      <c r="E2043" s="117" t="n">
        <v>237.45</v>
      </c>
      <c r="F2043" s="117" t="n">
        <v>-32.6</v>
      </c>
      <c r="J2043" s="119" t="n">
        <v>27.7358172939996</v>
      </c>
      <c r="K2043" s="117" t="n">
        <v>-32</v>
      </c>
      <c r="BO2043" s="130" t="n">
        <v>4.945</v>
      </c>
      <c r="BP2043" s="117" t="n">
        <v>-20</v>
      </c>
    </row>
    <row r="2044" customFormat="false" ht="15" hidden="false" customHeight="false" outlineLevel="0" collapsed="false">
      <c r="E2044" s="117" t="n">
        <v>237.54</v>
      </c>
      <c r="F2044" s="117" t="n">
        <v>-32.595</v>
      </c>
      <c r="J2044" s="119" t="n">
        <v>27.8476382502559</v>
      </c>
      <c r="K2044" s="117" t="n">
        <v>-20</v>
      </c>
      <c r="BO2044" s="130" t="n">
        <v>4.95</v>
      </c>
      <c r="BP2044" s="117" t="n">
        <v>-21.3333333333333</v>
      </c>
    </row>
    <row r="2045" customFormat="false" ht="15" hidden="false" customHeight="false" outlineLevel="0" collapsed="false">
      <c r="E2045" s="117" t="n">
        <v>237.63</v>
      </c>
      <c r="F2045" s="117" t="n">
        <v>-30.7</v>
      </c>
      <c r="J2045" s="119" t="n">
        <v>27.9594592065123</v>
      </c>
      <c r="K2045" s="117" t="n">
        <v>19.5032372</v>
      </c>
      <c r="BO2045" s="130" t="n">
        <v>4.955</v>
      </c>
      <c r="BP2045" s="117" t="n">
        <v>-7.33333333333333</v>
      </c>
    </row>
    <row r="2046" customFormat="false" ht="15" hidden="false" customHeight="false" outlineLevel="0" collapsed="false">
      <c r="E2046" s="117" t="n">
        <v>237.72</v>
      </c>
      <c r="F2046" s="117" t="n">
        <v>-28.8</v>
      </c>
      <c r="J2046" s="119" t="n">
        <v>28.0712801627687</v>
      </c>
      <c r="K2046" s="117" t="n">
        <v>18.968217</v>
      </c>
      <c r="BO2046" s="130" t="n">
        <v>4.96</v>
      </c>
      <c r="BP2046" s="117" t="n">
        <v>-8.66666666666666</v>
      </c>
    </row>
    <row r="2047" customFormat="false" ht="15" hidden="false" customHeight="false" outlineLevel="0" collapsed="false">
      <c r="E2047" s="117" t="n">
        <v>237.81</v>
      </c>
      <c r="F2047" s="117" t="n">
        <v>-17.44</v>
      </c>
      <c r="J2047" s="119" t="n">
        <v>28.183101119025</v>
      </c>
      <c r="K2047" s="117" t="n">
        <v>18.4331968</v>
      </c>
      <c r="BO2047" s="130" t="n">
        <v>4.965</v>
      </c>
      <c r="BP2047" s="117" t="n">
        <v>-12</v>
      </c>
    </row>
    <row r="2048" customFormat="false" ht="15" hidden="false" customHeight="false" outlineLevel="0" collapsed="false">
      <c r="E2048" s="117" t="n">
        <v>237.9</v>
      </c>
      <c r="F2048" s="117" t="n">
        <v>3.383</v>
      </c>
      <c r="J2048" s="119" t="n">
        <v>28.2949220752814</v>
      </c>
      <c r="K2048" s="117" t="n">
        <v>19.087531</v>
      </c>
      <c r="BO2048" s="130" t="n">
        <v>4.97</v>
      </c>
      <c r="BP2048" s="117" t="n">
        <v>-13.3333333333333</v>
      </c>
    </row>
    <row r="2049" customFormat="false" ht="15" hidden="false" customHeight="false" outlineLevel="0" collapsed="false">
      <c r="E2049" s="117" t="n">
        <v>237.99</v>
      </c>
      <c r="F2049" s="117" t="n">
        <v>15.69</v>
      </c>
      <c r="J2049" s="119" t="n">
        <v>28.4067430315377</v>
      </c>
      <c r="K2049" s="117" t="n">
        <v>18.642047</v>
      </c>
      <c r="BO2049" s="130" t="n">
        <v>4.975</v>
      </c>
      <c r="BP2049" s="117" t="n">
        <v>-14</v>
      </c>
    </row>
    <row r="2050" customFormat="false" ht="15" hidden="false" customHeight="false" outlineLevel="0" collapsed="false">
      <c r="E2050" s="117" t="n">
        <v>238.08</v>
      </c>
      <c r="F2050" s="117" t="n">
        <v>28</v>
      </c>
      <c r="J2050" s="119" t="n">
        <v>28.5185639877941</v>
      </c>
      <c r="K2050" s="117" t="n">
        <v>5.61921120000001</v>
      </c>
      <c r="BO2050" s="130" t="n">
        <v>4.98</v>
      </c>
      <c r="BP2050" s="117" t="n">
        <v>-29.3333333333333</v>
      </c>
    </row>
    <row r="2051" customFormat="false" ht="15" hidden="false" customHeight="false" outlineLevel="0" collapsed="false">
      <c r="E2051" s="117" t="n">
        <v>238.17</v>
      </c>
      <c r="F2051" s="117" t="n">
        <v>32.735</v>
      </c>
      <c r="J2051" s="119" t="n">
        <v>28.6303849440505</v>
      </c>
      <c r="K2051" s="117" t="n">
        <v>-7.40362459999999</v>
      </c>
      <c r="BO2051" s="130" t="n">
        <v>4.985</v>
      </c>
      <c r="BP2051" s="117" t="n">
        <v>-14.6666666666667</v>
      </c>
    </row>
    <row r="2052" customFormat="false" ht="15" hidden="false" customHeight="false" outlineLevel="0" collapsed="false">
      <c r="E2052" s="117" t="n">
        <v>238.26</v>
      </c>
      <c r="F2052" s="117" t="n">
        <v>35.58</v>
      </c>
      <c r="J2052" s="119" t="n">
        <v>28.7422059003068</v>
      </c>
      <c r="K2052" s="117" t="n">
        <v>7.821822</v>
      </c>
      <c r="BO2052" s="130" t="n">
        <v>4.99</v>
      </c>
      <c r="BP2052" s="117" t="n">
        <v>-0.666666666666682</v>
      </c>
    </row>
    <row r="2053" customFormat="false" ht="15" hidden="false" customHeight="false" outlineLevel="0" collapsed="false">
      <c r="E2053" s="117" t="n">
        <v>238.35</v>
      </c>
      <c r="F2053" s="117" t="n">
        <v>37.47</v>
      </c>
      <c r="J2053" s="119" t="n">
        <v>28.8540268565632</v>
      </c>
      <c r="K2053" s="117" t="n">
        <v>3.7194822</v>
      </c>
      <c r="BO2053" s="130" t="n">
        <v>4.995</v>
      </c>
      <c r="BP2053" s="117" t="n">
        <v>-8.00000000000001</v>
      </c>
    </row>
    <row r="2054" customFormat="false" ht="15" hidden="false" customHeight="false" outlineLevel="0" collapsed="false">
      <c r="E2054" s="117" t="n">
        <v>238.44</v>
      </c>
      <c r="F2054" s="117" t="n">
        <v>39.37</v>
      </c>
      <c r="J2054" s="119" t="n">
        <v>28.9658478128195</v>
      </c>
      <c r="K2054" s="117" t="n">
        <v>-1.8441837</v>
      </c>
      <c r="BO2054" s="130" t="n">
        <v>5</v>
      </c>
      <c r="BP2054" s="117" t="n">
        <v>-4</v>
      </c>
    </row>
    <row r="2055" customFormat="false" ht="15" hidden="false" customHeight="false" outlineLevel="0" collapsed="false">
      <c r="E2055" s="117" t="n">
        <v>238.53</v>
      </c>
      <c r="F2055" s="117" t="n">
        <v>41.27</v>
      </c>
      <c r="J2055" s="119" t="n">
        <v>29.0776687690759</v>
      </c>
      <c r="K2055" s="117" t="n">
        <v>-7.4078496</v>
      </c>
      <c r="BO2055" s="130" t="n">
        <v>5.005</v>
      </c>
      <c r="BP2055" s="117" t="n">
        <v>-14.6666666666667</v>
      </c>
    </row>
    <row r="2056" customFormat="false" ht="15" hidden="false" customHeight="false" outlineLevel="0" collapsed="false">
      <c r="E2056" s="117" t="n">
        <v>238.62</v>
      </c>
      <c r="F2056" s="117" t="n">
        <v>42.22</v>
      </c>
      <c r="J2056" s="119" t="n">
        <v>29.1894897253323</v>
      </c>
      <c r="K2056" s="117" t="n">
        <v>-8.7792846</v>
      </c>
      <c r="BO2056" s="130" t="n">
        <v>5.01</v>
      </c>
      <c r="BP2056" s="117" t="n">
        <v>-14</v>
      </c>
    </row>
    <row r="2057" customFormat="false" ht="15" hidden="false" customHeight="false" outlineLevel="0" collapsed="false">
      <c r="E2057" s="117" t="n">
        <v>238.71</v>
      </c>
      <c r="F2057" s="117" t="n">
        <v>43.17</v>
      </c>
      <c r="J2057" s="119" t="n">
        <v>29.3013106815886</v>
      </c>
      <c r="K2057" s="117" t="n">
        <v>-9</v>
      </c>
      <c r="BO2057" s="130" t="n">
        <v>5.015</v>
      </c>
      <c r="BP2057" s="117" t="n">
        <v>-9.33333333333334</v>
      </c>
    </row>
    <row r="2058" customFormat="false" ht="15" hidden="false" customHeight="false" outlineLevel="0" collapsed="false">
      <c r="E2058" s="117" t="n">
        <v>238.8</v>
      </c>
      <c r="F2058" s="117" t="n">
        <v>43.17</v>
      </c>
      <c r="J2058" s="119" t="n">
        <v>29.413131637845</v>
      </c>
      <c r="K2058" s="117" t="n">
        <v>-12</v>
      </c>
      <c r="BO2058" s="130" t="n">
        <v>5.02</v>
      </c>
      <c r="BP2058" s="117" t="n">
        <v>-0.666666666666682</v>
      </c>
    </row>
    <row r="2059" customFormat="false" ht="15" hidden="false" customHeight="false" outlineLevel="0" collapsed="false">
      <c r="E2059" s="117" t="n">
        <v>238.89</v>
      </c>
      <c r="F2059" s="117" t="n">
        <v>43.18</v>
      </c>
      <c r="J2059" s="119" t="n">
        <v>29.5249525941013</v>
      </c>
      <c r="K2059" s="117" t="n">
        <v>-13</v>
      </c>
      <c r="BO2059" s="130" t="n">
        <v>5.025</v>
      </c>
      <c r="BP2059" s="117" t="n">
        <v>-0.666666666666682</v>
      </c>
    </row>
    <row r="2060" customFormat="false" ht="15" hidden="false" customHeight="false" outlineLevel="0" collapsed="false">
      <c r="E2060" s="117" t="n">
        <v>238.98</v>
      </c>
      <c r="F2060" s="117" t="n">
        <v>43.18</v>
      </c>
      <c r="J2060" s="119" t="n">
        <v>29.6367735503577</v>
      </c>
      <c r="K2060" s="117" t="n">
        <v>-10</v>
      </c>
      <c r="BO2060" s="130" t="n">
        <v>5.03</v>
      </c>
      <c r="BP2060" s="117" t="n">
        <v>-2.66666666666667</v>
      </c>
    </row>
    <row r="2061" customFormat="false" ht="15" hidden="false" customHeight="false" outlineLevel="0" collapsed="false">
      <c r="E2061" s="117" t="n">
        <v>239.07</v>
      </c>
      <c r="F2061" s="117" t="n">
        <v>43.19</v>
      </c>
      <c r="J2061" s="119" t="n">
        <v>29.7485945066141</v>
      </c>
      <c r="K2061" s="117" t="n">
        <v>0</v>
      </c>
      <c r="BO2061" s="130" t="n">
        <v>5.035</v>
      </c>
      <c r="BP2061" s="117" t="n">
        <v>-4</v>
      </c>
    </row>
    <row r="2062" customFormat="false" ht="15" hidden="false" customHeight="false" outlineLevel="0" collapsed="false">
      <c r="E2062" s="117" t="n">
        <v>239.16</v>
      </c>
      <c r="F2062" s="117" t="n">
        <v>43.19</v>
      </c>
      <c r="J2062" s="119" t="n">
        <v>29.8604154628704</v>
      </c>
      <c r="K2062" s="117" t="n">
        <v>3</v>
      </c>
      <c r="BO2062" s="130" t="n">
        <v>5.04</v>
      </c>
      <c r="BP2062" s="117" t="n">
        <v>-22</v>
      </c>
    </row>
    <row r="2063" customFormat="false" ht="15" hidden="false" customHeight="false" outlineLevel="0" collapsed="false">
      <c r="E2063" s="117" t="n">
        <v>239.25</v>
      </c>
      <c r="F2063" s="117" t="n">
        <v>43.2</v>
      </c>
      <c r="J2063" s="119" t="n">
        <v>29.9721990912862</v>
      </c>
      <c r="K2063" s="117" t="n">
        <v>4.1757822</v>
      </c>
      <c r="BO2063" s="130" t="n">
        <v>5.045</v>
      </c>
      <c r="BP2063" s="117" t="n">
        <v>-29.3333333333333</v>
      </c>
    </row>
    <row r="2064" customFormat="false" ht="15" hidden="false" customHeight="false" outlineLevel="0" collapsed="false">
      <c r="E2064" s="117" t="n">
        <v>239.34</v>
      </c>
      <c r="F2064" s="117" t="n">
        <v>41.31</v>
      </c>
      <c r="J2064" s="119" t="n">
        <v>30.0821536555159</v>
      </c>
      <c r="K2064" s="117" t="n">
        <v>3.80300200000001</v>
      </c>
      <c r="BO2064" s="130" t="n">
        <v>5.05</v>
      </c>
      <c r="BP2064" s="117" t="n">
        <v>-20.6666666666667</v>
      </c>
    </row>
    <row r="2065" customFormat="false" ht="15" hidden="false" customHeight="false" outlineLevel="0" collapsed="false">
      <c r="E2065" s="117" t="n">
        <v>239.43</v>
      </c>
      <c r="F2065" s="117" t="n">
        <v>41.31</v>
      </c>
      <c r="J2065" s="119" t="n">
        <v>30.1921082197455</v>
      </c>
      <c r="K2065" s="117" t="n">
        <v>3.43022180000001</v>
      </c>
      <c r="BO2065" s="130" t="n">
        <v>5.055</v>
      </c>
      <c r="BP2065" s="117" t="n">
        <v>-22</v>
      </c>
    </row>
    <row r="2066" customFormat="false" ht="15" hidden="false" customHeight="false" outlineLevel="0" collapsed="false">
      <c r="E2066" s="117" t="n">
        <v>239.52</v>
      </c>
      <c r="F2066" s="117" t="n">
        <v>41.32</v>
      </c>
      <c r="J2066" s="119" t="n">
        <v>30.3020627839752</v>
      </c>
      <c r="K2066" s="117" t="n">
        <v>3.0574416</v>
      </c>
      <c r="BO2066" s="130" t="n">
        <v>5.06</v>
      </c>
      <c r="BP2066" s="117" t="n">
        <v>-8.00000000000001</v>
      </c>
    </row>
    <row r="2067" customFormat="false" ht="15" hidden="false" customHeight="false" outlineLevel="0" collapsed="false">
      <c r="E2067" s="117" t="n">
        <v>239.61</v>
      </c>
      <c r="F2067" s="117" t="n">
        <v>41.32</v>
      </c>
      <c r="J2067" s="119" t="n">
        <v>30.4120173482049</v>
      </c>
      <c r="K2067" s="117" t="n">
        <v>5.61443188000001</v>
      </c>
      <c r="BO2067" s="130" t="n">
        <v>5.065</v>
      </c>
      <c r="BP2067" s="117" t="n">
        <v>-11.3333333333333</v>
      </c>
    </row>
    <row r="2068" customFormat="false" ht="15" hidden="false" customHeight="false" outlineLevel="0" collapsed="false">
      <c r="E2068" s="117" t="n">
        <v>239.7</v>
      </c>
      <c r="F2068" s="117" t="n">
        <v>41.33</v>
      </c>
      <c r="J2068" s="119" t="n">
        <v>30.5219719124345</v>
      </c>
      <c r="K2068" s="117" t="n">
        <v>8.17142216000001</v>
      </c>
      <c r="BO2068" s="130" t="n">
        <v>5.07</v>
      </c>
      <c r="BP2068" s="117" t="n">
        <v>-13.3333333333333</v>
      </c>
    </row>
    <row r="2069" customFormat="false" ht="15" hidden="false" customHeight="false" outlineLevel="0" collapsed="false">
      <c r="E2069" s="117" t="n">
        <v>239.79</v>
      </c>
      <c r="F2069" s="117" t="n">
        <v>39.44</v>
      </c>
      <c r="J2069" s="119" t="n">
        <v>30.6319264766642</v>
      </c>
      <c r="K2069" s="117" t="n">
        <v>10.72841244</v>
      </c>
      <c r="BO2069" s="130" t="n">
        <v>5.075</v>
      </c>
      <c r="BP2069" s="117" t="n">
        <v>2.66666666666667</v>
      </c>
    </row>
    <row r="2070" customFormat="false" ht="15" hidden="false" customHeight="false" outlineLevel="0" collapsed="false">
      <c r="E2070" s="117" t="n">
        <v>239.88</v>
      </c>
      <c r="F2070" s="117" t="n">
        <v>39.45</v>
      </c>
      <c r="J2070" s="119" t="n">
        <v>30.7418810408938</v>
      </c>
      <c r="K2070" s="117" t="n">
        <v>13.28540272</v>
      </c>
      <c r="BO2070" s="130" t="n">
        <v>5.08</v>
      </c>
      <c r="BP2070" s="117" t="n">
        <v>-3.33333333333332</v>
      </c>
    </row>
    <row r="2071" customFormat="false" ht="15" hidden="false" customHeight="false" outlineLevel="0" collapsed="false">
      <c r="E2071" s="117" t="n">
        <v>239.97</v>
      </c>
      <c r="F2071" s="117" t="n">
        <v>39.45</v>
      </c>
      <c r="J2071" s="119" t="n">
        <v>30.8518356051235</v>
      </c>
      <c r="K2071" s="117" t="n">
        <v>15.842393</v>
      </c>
      <c r="BO2071" s="130" t="n">
        <v>5.085</v>
      </c>
      <c r="BP2071" s="117" t="n">
        <v>-5.33333333333334</v>
      </c>
    </row>
    <row r="2072" customFormat="false" ht="15" hidden="false" customHeight="false" outlineLevel="0" collapsed="false">
      <c r="E2072" s="117" t="n">
        <v>240.06</v>
      </c>
      <c r="F2072" s="117" t="n">
        <v>39.45</v>
      </c>
      <c r="J2072" s="119" t="n">
        <v>30.9617901693531</v>
      </c>
      <c r="K2072" s="117" t="n">
        <v>16.2702672</v>
      </c>
      <c r="BO2072" s="130" t="n">
        <v>5.09</v>
      </c>
      <c r="BP2072" s="117" t="n">
        <v>4.66666666666666</v>
      </c>
    </row>
    <row r="2073" customFormat="false" ht="15" hidden="false" customHeight="false" outlineLevel="0" collapsed="false">
      <c r="E2073" s="117" t="n">
        <v>240.15</v>
      </c>
      <c r="F2073" s="117" t="n">
        <v>39.46</v>
      </c>
      <c r="J2073" s="119" t="n">
        <v>31.0717447335828</v>
      </c>
      <c r="K2073" s="117" t="n">
        <v>11.5076444</v>
      </c>
      <c r="BO2073" s="130" t="n">
        <v>5.095</v>
      </c>
      <c r="BP2073" s="117" t="n">
        <v>-10</v>
      </c>
    </row>
    <row r="2074" customFormat="false" ht="15" hidden="false" customHeight="false" outlineLevel="0" collapsed="false">
      <c r="E2074" s="117" t="n">
        <v>240.24</v>
      </c>
      <c r="F2074" s="117" t="n">
        <v>38.52</v>
      </c>
      <c r="J2074" s="119" t="n">
        <v>31.1816992978125</v>
      </c>
      <c r="K2074" s="117" t="n">
        <v>11.3102186</v>
      </c>
      <c r="BO2074" s="130" t="n">
        <v>5.1</v>
      </c>
      <c r="BP2074" s="117" t="n">
        <v>-18</v>
      </c>
    </row>
    <row r="2075" customFormat="false" ht="15" hidden="false" customHeight="false" outlineLevel="0" collapsed="false">
      <c r="E2075" s="117" t="n">
        <v>240.33</v>
      </c>
      <c r="F2075" s="117" t="n">
        <v>37.58</v>
      </c>
      <c r="J2075" s="119" t="n">
        <v>31.2916538620421</v>
      </c>
      <c r="K2075" s="117" t="n">
        <v>11.1127928</v>
      </c>
      <c r="BO2075" s="130" t="n">
        <v>5.105</v>
      </c>
      <c r="BP2075" s="117" t="n">
        <v>-20.6666666666667</v>
      </c>
    </row>
    <row r="2076" customFormat="false" ht="15" hidden="false" customHeight="false" outlineLevel="0" collapsed="false">
      <c r="E2076" s="117" t="n">
        <v>240.42</v>
      </c>
      <c r="F2076" s="117" t="n">
        <v>37.58</v>
      </c>
      <c r="J2076" s="119" t="n">
        <v>31.4016084262718</v>
      </c>
      <c r="K2076" s="117" t="n">
        <v>10.8940054</v>
      </c>
      <c r="BO2076" s="130" t="n">
        <v>5.11</v>
      </c>
      <c r="BP2076" s="117" t="n">
        <v>-12.6666666666667</v>
      </c>
    </row>
    <row r="2077" customFormat="false" ht="15" hidden="false" customHeight="false" outlineLevel="0" collapsed="false">
      <c r="E2077" s="117" t="n">
        <v>240.51</v>
      </c>
      <c r="F2077" s="117" t="n">
        <v>35.69</v>
      </c>
      <c r="J2077" s="119" t="n">
        <v>31.5115629905014</v>
      </c>
      <c r="K2077" s="117" t="n">
        <v>10.675218</v>
      </c>
      <c r="BO2077" s="130" t="n">
        <v>5.115</v>
      </c>
      <c r="BP2077" s="117" t="n">
        <v>-8.66666666666666</v>
      </c>
    </row>
    <row r="2078" customFormat="false" ht="15" hidden="false" customHeight="false" outlineLevel="0" collapsed="false">
      <c r="E2078" s="117" t="n">
        <v>240.6</v>
      </c>
      <c r="F2078" s="117" t="n">
        <v>35.7</v>
      </c>
      <c r="J2078" s="119" t="n">
        <v>31.6215175547311</v>
      </c>
      <c r="K2078" s="117" t="n">
        <v>10.4564306</v>
      </c>
      <c r="BO2078" s="130" t="n">
        <v>5.12</v>
      </c>
      <c r="BP2078" s="117" t="n">
        <v>-4.66666666666666</v>
      </c>
    </row>
    <row r="2079" customFormat="false" ht="15" hidden="false" customHeight="false" outlineLevel="0" collapsed="false">
      <c r="E2079" s="117" t="n">
        <v>240.69</v>
      </c>
      <c r="F2079" s="117" t="n">
        <v>33.81</v>
      </c>
      <c r="J2079" s="119" t="n">
        <v>31.7314721189608</v>
      </c>
      <c r="K2079" s="117" t="n">
        <v>5</v>
      </c>
      <c r="BO2079" s="130" t="n">
        <v>5.125</v>
      </c>
      <c r="BP2079" s="117" t="n">
        <v>0.666666666666652</v>
      </c>
    </row>
    <row r="2080" customFormat="false" ht="15" hidden="false" customHeight="false" outlineLevel="0" collapsed="false">
      <c r="E2080" s="117" t="n">
        <v>240.78</v>
      </c>
      <c r="F2080" s="117" t="n">
        <v>31.92</v>
      </c>
      <c r="J2080" s="119" t="n">
        <v>31.8414266831904</v>
      </c>
      <c r="K2080" s="117" t="n">
        <v>-4</v>
      </c>
      <c r="BO2080" s="130" t="n">
        <v>5.13</v>
      </c>
      <c r="BP2080" s="117" t="n">
        <v>3.33333333333332</v>
      </c>
    </row>
    <row r="2081" customFormat="false" ht="15" hidden="false" customHeight="false" outlineLevel="0" collapsed="false">
      <c r="E2081" s="117" t="n">
        <v>240.87</v>
      </c>
      <c r="F2081" s="117" t="n">
        <v>31.92</v>
      </c>
      <c r="J2081" s="119" t="n">
        <v>31.9513812474201</v>
      </c>
      <c r="K2081" s="117" t="n">
        <v>-6</v>
      </c>
      <c r="BO2081" s="130" t="n">
        <v>5.135</v>
      </c>
      <c r="BP2081" s="117" t="n">
        <v>5.33333333333334</v>
      </c>
    </row>
    <row r="2082" customFormat="false" ht="15" hidden="false" customHeight="false" outlineLevel="0" collapsed="false">
      <c r="E2082" s="117" t="n">
        <v>240.96</v>
      </c>
      <c r="F2082" s="117" t="n">
        <v>26.25</v>
      </c>
      <c r="J2082" s="119" t="n">
        <v>32.0613358116497</v>
      </c>
      <c r="K2082" s="117" t="n">
        <v>-4</v>
      </c>
      <c r="BO2082" s="130" t="n">
        <v>5.14</v>
      </c>
      <c r="BP2082" s="117" t="n">
        <v>-14</v>
      </c>
    </row>
    <row r="2083" customFormat="false" ht="15" hidden="false" customHeight="false" outlineLevel="0" collapsed="false">
      <c r="E2083" s="117" t="n">
        <v>241.05</v>
      </c>
      <c r="F2083" s="117" t="n">
        <v>24.37</v>
      </c>
      <c r="J2083" s="119" t="n">
        <v>32.1712903758794</v>
      </c>
      <c r="K2083" s="117" t="n">
        <v>0</v>
      </c>
      <c r="BO2083" s="130" t="n">
        <v>5.145</v>
      </c>
      <c r="BP2083" s="117" t="n">
        <v>-11.3333333333333</v>
      </c>
    </row>
    <row r="2084" customFormat="false" ht="15" hidden="false" customHeight="false" outlineLevel="0" collapsed="false">
      <c r="E2084" s="117" t="n">
        <v>241.14</v>
      </c>
      <c r="F2084" s="117" t="n">
        <v>22.48</v>
      </c>
      <c r="J2084" s="119" t="n">
        <v>32.2812449401091</v>
      </c>
      <c r="K2084" s="117" t="n">
        <v>4.68061900000001</v>
      </c>
      <c r="BO2084" s="130" t="n">
        <v>5.15</v>
      </c>
      <c r="BP2084" s="117" t="n">
        <v>-10.6666666666667</v>
      </c>
    </row>
    <row r="2085" customFormat="false" ht="15" hidden="false" customHeight="false" outlineLevel="0" collapsed="false">
      <c r="E2085" s="117" t="n">
        <v>241.23</v>
      </c>
      <c r="F2085" s="117" t="n">
        <v>20.59</v>
      </c>
      <c r="J2085" s="119" t="n">
        <v>32.3911995043387</v>
      </c>
      <c r="K2085" s="117" t="n">
        <v>-0.259250999999992</v>
      </c>
      <c r="BO2085" s="130" t="n">
        <v>5.155</v>
      </c>
      <c r="BP2085" s="117" t="n">
        <v>-12</v>
      </c>
    </row>
    <row r="2086" customFormat="false" ht="15" hidden="false" customHeight="false" outlineLevel="0" collapsed="false">
      <c r="E2086" s="117" t="n">
        <v>241.32</v>
      </c>
      <c r="F2086" s="117" t="n">
        <v>16.81</v>
      </c>
      <c r="J2086" s="119" t="n">
        <v>32.5011540685684</v>
      </c>
      <c r="K2086" s="117" t="n">
        <v>30.9974342</v>
      </c>
      <c r="BO2086" s="130" t="n">
        <v>5.16</v>
      </c>
      <c r="BP2086" s="117" t="n">
        <v>-5.99999999999999</v>
      </c>
    </row>
    <row r="2087" customFormat="false" ht="15" hidden="false" customHeight="false" outlineLevel="0" collapsed="false">
      <c r="E2087" s="117" t="n">
        <v>241.41</v>
      </c>
      <c r="F2087" s="117" t="n">
        <v>12.0817</v>
      </c>
      <c r="J2087" s="119" t="n">
        <v>32.611108632798</v>
      </c>
      <c r="K2087" s="117" t="n">
        <v>28.4054136</v>
      </c>
      <c r="BO2087" s="130" t="n">
        <v>5.165</v>
      </c>
      <c r="BP2087" s="117" t="n">
        <v>-14.6666666666667</v>
      </c>
    </row>
    <row r="2088" customFormat="false" ht="15" hidden="false" customHeight="false" outlineLevel="0" collapsed="false">
      <c r="E2088" s="117" t="n">
        <v>241.5</v>
      </c>
      <c r="F2088" s="117" t="n">
        <v>7.3535</v>
      </c>
      <c r="J2088" s="119" t="n">
        <v>32.7210631970277</v>
      </c>
      <c r="K2088" s="117" t="n">
        <v>36.477969</v>
      </c>
      <c r="BO2088" s="130" t="n">
        <v>5.17</v>
      </c>
      <c r="BP2088" s="117" t="n">
        <v>-19.3333333333333</v>
      </c>
    </row>
    <row r="2089" customFormat="false" ht="15" hidden="false" customHeight="false" outlineLevel="0" collapsed="false">
      <c r="E2089" s="117" t="n">
        <v>241.64</v>
      </c>
      <c r="F2089" s="117" t="n">
        <v>4.51875</v>
      </c>
      <c r="J2089" s="119" t="n">
        <v>32.8310177612573</v>
      </c>
      <c r="K2089" s="117" t="n">
        <v>-8.0260516</v>
      </c>
      <c r="BO2089" s="130" t="n">
        <v>5.175</v>
      </c>
      <c r="BP2089" s="117" t="n">
        <v>-32</v>
      </c>
    </row>
    <row r="2090" customFormat="false" ht="15" hidden="false" customHeight="false" outlineLevel="0" collapsed="false">
      <c r="E2090" s="117" t="n">
        <v>241.78</v>
      </c>
      <c r="F2090" s="117" t="n">
        <v>1.684</v>
      </c>
      <c r="J2090" s="119" t="n">
        <v>32.940972325487</v>
      </c>
      <c r="K2090" s="117" t="n">
        <v>-8.21169809999999</v>
      </c>
      <c r="BO2090" s="130" t="n">
        <v>5.18</v>
      </c>
      <c r="BP2090" s="117" t="n">
        <v>-25.3333333333333</v>
      </c>
    </row>
    <row r="2091" customFormat="false" ht="15" hidden="false" customHeight="false" outlineLevel="0" collapsed="false">
      <c r="E2091" s="117" t="n">
        <v>241.92</v>
      </c>
      <c r="F2091" s="117" t="n">
        <v>-2.095</v>
      </c>
      <c r="J2091" s="119" t="n">
        <v>33.0509268897167</v>
      </c>
      <c r="K2091" s="117" t="n">
        <v>-12</v>
      </c>
      <c r="BO2091" s="130" t="n">
        <v>5.185</v>
      </c>
      <c r="BP2091" s="117" t="n">
        <v>-19.3333333333333</v>
      </c>
    </row>
    <row r="2092" customFormat="false" ht="15" hidden="false" customHeight="false" outlineLevel="0" collapsed="false">
      <c r="E2092" s="117" t="n">
        <v>242.06</v>
      </c>
      <c r="F2092" s="117" t="n">
        <v>-3.03725</v>
      </c>
      <c r="J2092" s="119" t="n">
        <v>33.1608814539463</v>
      </c>
      <c r="K2092" s="117" t="n">
        <v>-10</v>
      </c>
      <c r="BO2092" s="130" t="n">
        <v>5.19</v>
      </c>
      <c r="BP2092" s="117" t="n">
        <v>-18</v>
      </c>
    </row>
    <row r="2093" customFormat="false" ht="15" hidden="false" customHeight="false" outlineLevel="0" collapsed="false">
      <c r="E2093" s="117" t="n">
        <v>242.2</v>
      </c>
      <c r="F2093" s="117" t="n">
        <v>-3.9795</v>
      </c>
      <c r="J2093" s="119" t="n">
        <v>33.270836018176</v>
      </c>
      <c r="K2093" s="117" t="n">
        <v>5.85564220000001</v>
      </c>
      <c r="BO2093" s="130" t="n">
        <v>5.195</v>
      </c>
      <c r="BP2093" s="117" t="n">
        <v>-5.99999999999999</v>
      </c>
    </row>
    <row r="2094" customFormat="false" ht="15" hidden="false" customHeight="false" outlineLevel="0" collapsed="false">
      <c r="E2094" s="117" t="n">
        <v>242.34</v>
      </c>
      <c r="F2094" s="117" t="n">
        <v>-3.975</v>
      </c>
      <c r="J2094" s="119" t="n">
        <v>33.3807905824056</v>
      </c>
      <c r="K2094" s="117" t="n">
        <v>11.2219442666667</v>
      </c>
      <c r="BO2094" s="130" t="n">
        <v>5.2</v>
      </c>
      <c r="BP2094" s="117" t="n">
        <v>-8.66666666666666</v>
      </c>
    </row>
    <row r="2095" customFormat="false" ht="15" hidden="false" customHeight="false" outlineLevel="0" collapsed="false">
      <c r="E2095" s="117" t="n">
        <v>242.48</v>
      </c>
      <c r="F2095" s="117" t="n">
        <v>-3.9695</v>
      </c>
      <c r="J2095" s="119" t="n">
        <v>33.4907451466353</v>
      </c>
      <c r="K2095" s="117" t="n">
        <v>16.5882463333333</v>
      </c>
      <c r="BO2095" s="130" t="n">
        <v>5.205</v>
      </c>
      <c r="BP2095" s="117" t="n">
        <v>-18</v>
      </c>
    </row>
    <row r="2096" customFormat="false" ht="15" hidden="false" customHeight="false" outlineLevel="0" collapsed="false">
      <c r="E2096" s="117" t="n">
        <v>242.62</v>
      </c>
      <c r="F2096" s="117" t="n">
        <v>-3.965</v>
      </c>
      <c r="J2096" s="119" t="n">
        <v>33.600699710865</v>
      </c>
      <c r="K2096" s="117" t="n">
        <v>21.9545484</v>
      </c>
      <c r="BO2096" s="130" t="n">
        <v>5.21</v>
      </c>
      <c r="BP2096" s="117" t="n">
        <v>-15.3333333333333</v>
      </c>
    </row>
    <row r="2097" customFormat="false" ht="15" hidden="false" customHeight="false" outlineLevel="0" collapsed="false">
      <c r="E2097" s="117" t="n">
        <v>242.76</v>
      </c>
      <c r="F2097" s="117" t="n">
        <v>-3.962</v>
      </c>
      <c r="J2097" s="119" t="n">
        <v>33.7106542750946</v>
      </c>
      <c r="K2097" s="117" t="n">
        <v>-7.0064408</v>
      </c>
      <c r="BO2097" s="130" t="n">
        <v>5.215</v>
      </c>
      <c r="BP2097" s="117" t="n">
        <v>-9.33333333333334</v>
      </c>
    </row>
    <row r="2098" customFormat="false" ht="15" hidden="false" customHeight="false" outlineLevel="0" collapsed="false">
      <c r="E2098" s="117" t="n">
        <v>242.9</v>
      </c>
      <c r="F2098" s="117" t="n">
        <v>-1.1179</v>
      </c>
      <c r="J2098" s="119" t="n">
        <v>33.8206088393243</v>
      </c>
      <c r="K2098" s="117" t="n">
        <v>26</v>
      </c>
      <c r="BO2098" s="130" t="n">
        <v>5.22</v>
      </c>
      <c r="BP2098" s="117" t="n">
        <v>-7.33333333333333</v>
      </c>
    </row>
    <row r="2099" customFormat="false" ht="15" hidden="false" customHeight="false" outlineLevel="0" collapsed="false">
      <c r="E2099" s="117" t="n">
        <v>243.04</v>
      </c>
      <c r="F2099" s="117" t="n">
        <v>3.619</v>
      </c>
      <c r="J2099" s="119" t="n">
        <v>33.9305634035539</v>
      </c>
      <c r="K2099" s="117" t="n">
        <v>40</v>
      </c>
      <c r="BO2099" s="130" t="n">
        <v>5.225</v>
      </c>
      <c r="BP2099" s="117" t="n">
        <v>-13.3333333333333</v>
      </c>
    </row>
    <row r="2100" customFormat="false" ht="15" hidden="false" customHeight="false" outlineLevel="0" collapsed="false">
      <c r="E2100" s="117" t="n">
        <v>243.18</v>
      </c>
      <c r="F2100" s="117" t="n">
        <v>10.2485</v>
      </c>
      <c r="J2100" s="119" t="n">
        <v>34.0405179677836</v>
      </c>
      <c r="K2100" s="117" t="n">
        <v>42.5488</v>
      </c>
      <c r="BO2100" s="130" t="n">
        <v>5.23</v>
      </c>
      <c r="BP2100" s="117" t="n">
        <v>-16.6666666666667</v>
      </c>
    </row>
    <row r="2101" customFormat="false" ht="15" hidden="false" customHeight="false" outlineLevel="0" collapsed="false">
      <c r="E2101" s="117" t="n">
        <v>243.32</v>
      </c>
      <c r="F2101" s="117" t="n">
        <v>18.77</v>
      </c>
      <c r="J2101" s="119" t="n">
        <v>34.1504725320133</v>
      </c>
      <c r="K2101" s="117" t="n">
        <v>42.80975</v>
      </c>
      <c r="BO2101" s="130" t="n">
        <v>5.235</v>
      </c>
      <c r="BP2101" s="117" t="n">
        <v>-2.66666666666667</v>
      </c>
    </row>
    <row r="2102" customFormat="false" ht="15" hidden="false" customHeight="false" outlineLevel="0" collapsed="false">
      <c r="E2102" s="117" t="n">
        <v>243.46</v>
      </c>
      <c r="F2102" s="117" t="n">
        <v>24.455</v>
      </c>
      <c r="J2102" s="119" t="n">
        <v>34.2604270962429</v>
      </c>
      <c r="K2102" s="117" t="n">
        <v>42.7379</v>
      </c>
      <c r="BO2102" s="130" t="n">
        <v>5.24</v>
      </c>
      <c r="BP2102" s="117" t="n">
        <v>-12.6666666666667</v>
      </c>
    </row>
    <row r="2103" customFormat="false" ht="15" hidden="false" customHeight="false" outlineLevel="0" collapsed="false">
      <c r="E2103" s="117" t="n">
        <v>243.6</v>
      </c>
      <c r="F2103" s="117" t="n">
        <v>28.24</v>
      </c>
      <c r="J2103" s="119" t="n">
        <v>34.3703816604726</v>
      </c>
      <c r="K2103" s="117" t="n">
        <v>42.66615</v>
      </c>
      <c r="BO2103" s="130" t="n">
        <v>5.245</v>
      </c>
      <c r="BP2103" s="117" t="n">
        <v>-16</v>
      </c>
    </row>
    <row r="2104" customFormat="false" ht="15" hidden="false" customHeight="false" outlineLevel="0" collapsed="false">
      <c r="E2104" s="117" t="n">
        <v>243.74</v>
      </c>
      <c r="F2104" s="117" t="n">
        <v>30.14</v>
      </c>
      <c r="J2104" s="119" t="n">
        <v>34.4803362247022</v>
      </c>
      <c r="K2104" s="117" t="n">
        <v>47.0719706</v>
      </c>
      <c r="BO2104" s="130" t="n">
        <v>5.25</v>
      </c>
      <c r="BP2104" s="117" t="n">
        <v>-22</v>
      </c>
    </row>
    <row r="2105" customFormat="false" ht="15" hidden="false" customHeight="false" outlineLevel="0" collapsed="false">
      <c r="E2105" s="117" t="n">
        <v>243.88</v>
      </c>
      <c r="F2105" s="117" t="n">
        <v>30.145</v>
      </c>
      <c r="J2105" s="119" t="n">
        <v>34.5902907889319</v>
      </c>
      <c r="K2105" s="117" t="n">
        <v>45</v>
      </c>
      <c r="BO2105" s="130" t="n">
        <v>5.255</v>
      </c>
      <c r="BP2105" s="117" t="n">
        <v>-24</v>
      </c>
    </row>
    <row r="2106" customFormat="false" ht="15" hidden="false" customHeight="false" outlineLevel="0" collapsed="false">
      <c r="E2106" s="117" t="n">
        <v>244.02</v>
      </c>
      <c r="F2106" s="117" t="n">
        <v>30.15</v>
      </c>
      <c r="J2106" s="119" t="n">
        <v>34.7002453531615</v>
      </c>
      <c r="K2106" s="117" t="n">
        <v>30</v>
      </c>
      <c r="BO2106" s="130" t="n">
        <v>5.26</v>
      </c>
      <c r="BP2106" s="117" t="n">
        <v>-18.6666666666667</v>
      </c>
    </row>
    <row r="2107" customFormat="false" ht="15" hidden="false" customHeight="false" outlineLevel="0" collapsed="false">
      <c r="E2107" s="117" t="n">
        <v>244.16</v>
      </c>
      <c r="F2107" s="117" t="n">
        <v>30.155</v>
      </c>
      <c r="J2107" s="119" t="n">
        <v>34.8101999173912</v>
      </c>
      <c r="K2107" s="117" t="n">
        <v>6</v>
      </c>
      <c r="BO2107" s="130" t="n">
        <v>5.265</v>
      </c>
      <c r="BP2107" s="117" t="n">
        <v>-16.6666666666667</v>
      </c>
    </row>
    <row r="2108" customFormat="false" ht="15" hidden="false" customHeight="false" outlineLevel="0" collapsed="false">
      <c r="E2108" s="117" t="n">
        <v>244.3</v>
      </c>
      <c r="F2108" s="117" t="n">
        <v>29.2125</v>
      </c>
      <c r="J2108" s="119" t="n">
        <v>34.9201544816209</v>
      </c>
      <c r="K2108" s="117" t="n">
        <v>6</v>
      </c>
      <c r="BO2108" s="130" t="n">
        <v>5.27</v>
      </c>
      <c r="BP2108" s="117" t="n">
        <v>-4.66666666666666</v>
      </c>
    </row>
    <row r="2109" customFormat="false" ht="15" hidden="false" customHeight="false" outlineLevel="0" collapsed="false">
      <c r="E2109" s="117" t="n">
        <v>244.44</v>
      </c>
      <c r="F2109" s="117" t="n">
        <v>28.27</v>
      </c>
      <c r="J2109" s="119" t="n">
        <v>35.0301090458505</v>
      </c>
      <c r="K2109" s="117" t="n">
        <v>15</v>
      </c>
      <c r="BO2109" s="130" t="n">
        <v>5.275</v>
      </c>
      <c r="BP2109" s="117" t="n">
        <v>-10.6666666666667</v>
      </c>
    </row>
    <row r="2110" customFormat="false" ht="15" hidden="false" customHeight="false" outlineLevel="0" collapsed="false">
      <c r="E2110" s="117" t="n">
        <v>244.58</v>
      </c>
      <c r="F2110" s="117" t="n">
        <v>28.27</v>
      </c>
      <c r="J2110" s="119" t="n">
        <v>35.1400636100802</v>
      </c>
      <c r="K2110" s="117" t="n">
        <v>17.478785</v>
      </c>
      <c r="BO2110" s="130" t="n">
        <v>5.28</v>
      </c>
      <c r="BP2110" s="117" t="n">
        <v>-10.6666666666667</v>
      </c>
    </row>
    <row r="2111" customFormat="false" ht="15" hidden="false" customHeight="false" outlineLevel="0" collapsed="false">
      <c r="E2111" s="117" t="n">
        <v>244.72</v>
      </c>
      <c r="F2111" s="117" t="n">
        <v>20.71</v>
      </c>
      <c r="J2111" s="119" t="n">
        <v>35.2500181743098</v>
      </c>
      <c r="K2111" s="117" t="n">
        <v>29.54585</v>
      </c>
      <c r="BO2111" s="130" t="n">
        <v>5.285</v>
      </c>
      <c r="BP2111" s="117" t="n">
        <v>-4.66666666666666</v>
      </c>
    </row>
    <row r="2112" customFormat="false" ht="15" hidden="false" customHeight="false" outlineLevel="0" collapsed="false">
      <c r="E2112" s="117" t="n">
        <v>244.86</v>
      </c>
      <c r="F2112" s="117" t="n">
        <v>20.71</v>
      </c>
      <c r="J2112" s="119" t="n">
        <v>35.3500809248569</v>
      </c>
      <c r="K2112" s="117" t="n">
        <v>34.247675</v>
      </c>
      <c r="BO2112" s="130" t="n">
        <v>5.29</v>
      </c>
      <c r="BP2112" s="117" t="n">
        <v>-12.6666666666667</v>
      </c>
    </row>
    <row r="2113" customFormat="false" ht="15" hidden="false" customHeight="false" outlineLevel="0" collapsed="false">
      <c r="E2113" s="117" t="n">
        <v>245</v>
      </c>
      <c r="F2113" s="117" t="n">
        <v>7.469</v>
      </c>
      <c r="J2113" s="119" t="n">
        <v>35.4435491329494</v>
      </c>
      <c r="K2113" s="117" t="n">
        <v>38.94575</v>
      </c>
      <c r="BO2113" s="130" t="n">
        <v>5.295</v>
      </c>
      <c r="BP2113" s="117" t="n">
        <v>-16</v>
      </c>
    </row>
    <row r="2114" customFormat="false" ht="15" hidden="false" customHeight="false" outlineLevel="0" collapsed="false">
      <c r="E2114" s="117" t="n">
        <v>245.14</v>
      </c>
      <c r="F2114" s="117" t="n">
        <v>4.6335</v>
      </c>
      <c r="J2114" s="119" t="n">
        <v>35.5370173410419</v>
      </c>
      <c r="K2114" s="117" t="n">
        <v>41.5853333333333</v>
      </c>
      <c r="BO2114" s="130" t="n">
        <v>5.3</v>
      </c>
      <c r="BP2114" s="117" t="n">
        <v>-12</v>
      </c>
    </row>
    <row r="2115" customFormat="false" ht="15" hidden="false" customHeight="false" outlineLevel="0" collapsed="false">
      <c r="E2115" s="117" t="n">
        <v>245.28</v>
      </c>
      <c r="F2115" s="117" t="n">
        <v>1.798</v>
      </c>
      <c r="J2115" s="119" t="n">
        <v>35.6304855491344</v>
      </c>
      <c r="K2115" s="117" t="n">
        <v>45.1921666666667</v>
      </c>
      <c r="BO2115" s="130" t="n">
        <v>5.305</v>
      </c>
      <c r="BP2115" s="117" t="n">
        <v>-4</v>
      </c>
    </row>
    <row r="2116" customFormat="false" ht="15" hidden="false" customHeight="false" outlineLevel="0" collapsed="false">
      <c r="E2116" s="117" t="n">
        <v>245.42</v>
      </c>
      <c r="F2116" s="117" t="n">
        <v>-3.873</v>
      </c>
      <c r="J2116" s="119" t="n">
        <v>35.7239537572269</v>
      </c>
      <c r="K2116" s="117" t="n">
        <v>41.41025</v>
      </c>
      <c r="BO2116" s="130" t="n">
        <v>5.31</v>
      </c>
      <c r="BP2116" s="117" t="n">
        <v>-4</v>
      </c>
    </row>
    <row r="2117" customFormat="false" ht="15" hidden="false" customHeight="false" outlineLevel="0" collapsed="false">
      <c r="E2117" s="117" t="n">
        <v>245.56</v>
      </c>
      <c r="F2117" s="117" t="n">
        <v>-3.8685</v>
      </c>
      <c r="J2117" s="119" t="n">
        <v>35.8174219653194</v>
      </c>
      <c r="K2117" s="117" t="n">
        <v>54.342</v>
      </c>
      <c r="BO2117" s="130" t="n">
        <v>5.315</v>
      </c>
      <c r="BP2117" s="117" t="n">
        <v>-7.33333333333333</v>
      </c>
    </row>
    <row r="2118" customFormat="false" ht="15" hidden="false" customHeight="false" outlineLevel="0" collapsed="false">
      <c r="E2118" s="117" t="n">
        <v>245.7</v>
      </c>
      <c r="F2118" s="117" t="n">
        <v>-3.864</v>
      </c>
      <c r="J2118" s="119" t="n">
        <v>35.9108901734119</v>
      </c>
      <c r="K2118" s="117" t="n">
        <v>32.1671</v>
      </c>
      <c r="BO2118" s="130" t="n">
        <v>5.32</v>
      </c>
      <c r="BP2118" s="117" t="n">
        <v>-12</v>
      </c>
    </row>
    <row r="2119" customFormat="false" ht="15" hidden="false" customHeight="false" outlineLevel="0" collapsed="false">
      <c r="E2119" s="117" t="n">
        <v>245.84</v>
      </c>
      <c r="F2119" s="117" t="n">
        <v>0.87298</v>
      </c>
      <c r="J2119" s="119" t="n">
        <v>36.0043583815043</v>
      </c>
      <c r="K2119" s="117" t="n">
        <v>49.1765</v>
      </c>
      <c r="BO2119" s="130" t="n">
        <v>5.32499999999999</v>
      </c>
      <c r="BP2119" s="117" t="n">
        <v>3.50458123627213</v>
      </c>
    </row>
    <row r="2120" customFormat="false" ht="15" hidden="false" customHeight="false" outlineLevel="0" collapsed="false">
      <c r="E2120" s="117" t="n">
        <v>245.98</v>
      </c>
      <c r="F2120" s="117" t="n">
        <v>7.502</v>
      </c>
      <c r="J2120" s="119" t="n">
        <v>36.0978265895968</v>
      </c>
      <c r="K2120" s="117" t="n">
        <v>49</v>
      </c>
      <c r="BO2120" s="130" t="n">
        <v>5.32999999999998</v>
      </c>
      <c r="BP2120" s="117" t="n">
        <v>8.3343002913467</v>
      </c>
    </row>
    <row r="2121" customFormat="false" ht="15" hidden="false" customHeight="false" outlineLevel="0" collapsed="false">
      <c r="E2121" s="117" t="n">
        <v>246.12</v>
      </c>
      <c r="F2121" s="117" t="n">
        <v>15.08</v>
      </c>
      <c r="J2121" s="119" t="n">
        <v>36.1912947976893</v>
      </c>
      <c r="K2121" s="117" t="n">
        <v>35</v>
      </c>
      <c r="BO2121" s="130" t="n">
        <v>5.33499999999998</v>
      </c>
      <c r="BP2121" s="117" t="n">
        <v>9.09310787944661</v>
      </c>
    </row>
    <row r="2122" customFormat="false" ht="15" hidden="false" customHeight="false" outlineLevel="0" collapsed="false">
      <c r="E2122" s="117" t="n">
        <v>246.26</v>
      </c>
      <c r="F2122" s="117" t="n">
        <v>23.6</v>
      </c>
      <c r="J2122" s="119" t="n">
        <v>36.2847630057818</v>
      </c>
      <c r="K2122" s="117" t="n">
        <v>22</v>
      </c>
      <c r="BO2122" s="130" t="n">
        <v>5.33999999999998</v>
      </c>
      <c r="BP2122" s="117" t="n">
        <v>5.76631049382792</v>
      </c>
    </row>
    <row r="2123" customFormat="false" ht="15" hidden="false" customHeight="false" outlineLevel="0" collapsed="false">
      <c r="E2123" s="117" t="n">
        <v>246.4</v>
      </c>
      <c r="F2123" s="117" t="n">
        <v>26.44</v>
      </c>
      <c r="J2123" s="119" t="n">
        <v>36.3782312138743</v>
      </c>
      <c r="K2123" s="117" t="n">
        <v>10</v>
      </c>
      <c r="BO2123" s="130" t="n">
        <v>5.34499999999998</v>
      </c>
      <c r="BP2123" s="117" t="n">
        <v>1.8081258302909</v>
      </c>
    </row>
    <row r="2124" customFormat="false" ht="15" hidden="false" customHeight="false" outlineLevel="0" collapsed="false">
      <c r="E2124" s="117" t="n">
        <v>246.54</v>
      </c>
      <c r="F2124" s="117" t="n">
        <v>26.45</v>
      </c>
      <c r="J2124" s="119" t="n">
        <v>36.4716994219668</v>
      </c>
      <c r="K2124" s="117" t="n">
        <v>8</v>
      </c>
      <c r="BO2124" s="130" t="n">
        <v>5.34999999999998</v>
      </c>
      <c r="BP2124" s="117" t="n">
        <v>4.16459862575191</v>
      </c>
    </row>
    <row r="2125" customFormat="false" ht="15" hidden="false" customHeight="false" outlineLevel="0" collapsed="false">
      <c r="E2125" s="117" t="n">
        <v>246.68</v>
      </c>
      <c r="F2125" s="117" t="n">
        <v>24.56</v>
      </c>
      <c r="J2125" s="119" t="n">
        <v>36.5651676300593</v>
      </c>
      <c r="K2125" s="117" t="n">
        <v>12</v>
      </c>
      <c r="BO2125" s="130" t="n">
        <v>5.35499999999998</v>
      </c>
      <c r="BP2125" s="117" t="n">
        <v>12.7876923076622</v>
      </c>
    </row>
    <row r="2126" customFormat="false" ht="15" hidden="false" customHeight="false" outlineLevel="0" collapsed="false">
      <c r="E2126" s="117" t="n">
        <v>246.82</v>
      </c>
      <c r="F2126" s="117" t="n">
        <v>22.67</v>
      </c>
      <c r="J2126" s="119" t="n">
        <v>36.6586358381518</v>
      </c>
      <c r="K2126" s="117" t="n">
        <v>17</v>
      </c>
      <c r="BO2126" s="130" t="n">
        <v>5.35999999999998</v>
      </c>
      <c r="BP2126" s="117" t="n">
        <v>16.4188034187922</v>
      </c>
    </row>
    <row r="2127" customFormat="false" ht="15" hidden="false" customHeight="false" outlineLevel="0" collapsed="false">
      <c r="E2127" s="117" t="n">
        <v>246.96</v>
      </c>
      <c r="F2127" s="117" t="n">
        <v>20.78</v>
      </c>
      <c r="J2127" s="119" t="n">
        <v>36.7521040462442</v>
      </c>
      <c r="K2127" s="117" t="n">
        <v>19</v>
      </c>
      <c r="BO2127" s="130" t="n">
        <v>5.36499999999998</v>
      </c>
      <c r="BP2127" s="117" t="n">
        <v>12.3333333333491</v>
      </c>
    </row>
    <row r="2128" customFormat="false" ht="15" hidden="false" customHeight="false" outlineLevel="0" collapsed="false">
      <c r="E2128" s="117" t="n">
        <v>247.1</v>
      </c>
      <c r="F2128" s="117" t="n">
        <v>17</v>
      </c>
      <c r="J2128" s="119" t="n">
        <v>36.8455722543367</v>
      </c>
      <c r="K2128" s="117" t="n">
        <v>19.2678</v>
      </c>
      <c r="BO2128" s="130" t="n">
        <v>5.36999999999998</v>
      </c>
      <c r="BP2128" s="117" t="n">
        <v>2.66666666669476</v>
      </c>
    </row>
    <row r="2129" customFormat="false" ht="15" hidden="false" customHeight="false" outlineLevel="0" collapsed="false">
      <c r="E2129" s="117" t="n">
        <v>247.129</v>
      </c>
      <c r="F2129" s="117" t="n">
        <v>15.12</v>
      </c>
      <c r="J2129" s="119" t="n">
        <v>36.9390404624292</v>
      </c>
      <c r="K2129" s="117" t="n">
        <v>19.0855</v>
      </c>
      <c r="BO2129" s="130" t="n">
        <v>5.37499999999998</v>
      </c>
      <c r="BP2129" s="117" t="n">
        <v>-3.33604336041959</v>
      </c>
    </row>
    <row r="2130" customFormat="false" ht="15" hidden="false" customHeight="false" outlineLevel="0" collapsed="false">
      <c r="E2130" s="117" t="n">
        <v>247.158</v>
      </c>
      <c r="F2130" s="117" t="n">
        <v>15.12</v>
      </c>
      <c r="J2130" s="119" t="n">
        <v>37.0325086705217</v>
      </c>
      <c r="K2130" s="117" t="n">
        <v>26.1344</v>
      </c>
      <c r="BO2130" s="130" t="n">
        <v>5.37999999999998</v>
      </c>
      <c r="BP2130" s="117" t="n">
        <v>-2.9193766937808</v>
      </c>
    </row>
    <row r="2131" customFormat="false" ht="15" hidden="false" customHeight="false" outlineLevel="0" collapsed="false">
      <c r="E2131" s="117" t="n">
        <v>247.187</v>
      </c>
      <c r="F2131" s="117" t="n">
        <v>15.12</v>
      </c>
      <c r="J2131" s="119" t="n">
        <v>37.1259768786142</v>
      </c>
      <c r="K2131" s="117" t="n">
        <v>25.6486</v>
      </c>
      <c r="BO2131" s="130" t="n">
        <v>5.38499999999998</v>
      </c>
      <c r="BP2131" s="117" t="n">
        <v>-1.86382113821738</v>
      </c>
    </row>
    <row r="2132" customFormat="false" ht="15" hidden="false" customHeight="false" outlineLevel="0" collapsed="false">
      <c r="E2132" s="117" t="n">
        <v>247.216</v>
      </c>
      <c r="F2132" s="117" t="n">
        <v>17.02</v>
      </c>
      <c r="J2132" s="119" t="n">
        <v>37.2194450867067</v>
      </c>
      <c r="K2132" s="117" t="n">
        <v>25.169575</v>
      </c>
      <c r="BO2132" s="130" t="n">
        <v>5.38999999999998</v>
      </c>
      <c r="BP2132" s="117" t="n">
        <v>1.61043360433487</v>
      </c>
    </row>
    <row r="2133" customFormat="false" ht="15" hidden="false" customHeight="false" outlineLevel="0" collapsed="false">
      <c r="E2133" s="117" t="n">
        <v>247.245</v>
      </c>
      <c r="F2133" s="117" t="n">
        <v>18.92</v>
      </c>
      <c r="J2133" s="119" t="n">
        <v>37.3129132947992</v>
      </c>
      <c r="K2133" s="117" t="n">
        <v>43.5463</v>
      </c>
      <c r="BO2133" s="130" t="n">
        <v>5.39499999999998</v>
      </c>
      <c r="BP2133" s="117" t="n">
        <v>3.16043360433712</v>
      </c>
    </row>
    <row r="2134" customFormat="false" ht="15" hidden="false" customHeight="false" outlineLevel="0" collapsed="false">
      <c r="E2134" s="117" t="n">
        <v>247.274</v>
      </c>
      <c r="F2134" s="117" t="n">
        <v>20.815</v>
      </c>
      <c r="J2134" s="119" t="n">
        <v>37.4063815028916</v>
      </c>
      <c r="K2134" s="117" t="n">
        <v>40</v>
      </c>
      <c r="BO2134" s="130" t="n">
        <v>5.39999999999998</v>
      </c>
      <c r="BP2134" s="117" t="n">
        <v>6.67182961572888</v>
      </c>
    </row>
    <row r="2135" customFormat="false" ht="15" hidden="false" customHeight="false" outlineLevel="0" collapsed="false">
      <c r="E2135" s="117" t="n">
        <v>247.303</v>
      </c>
      <c r="F2135" s="117" t="n">
        <v>22.71</v>
      </c>
      <c r="J2135" s="119" t="n">
        <v>37.4998497109841</v>
      </c>
      <c r="K2135" s="117" t="n">
        <v>34</v>
      </c>
      <c r="BO2135" s="130" t="n">
        <v>5.40499999999998</v>
      </c>
      <c r="BP2135" s="117" t="n">
        <v>6.42250712250562</v>
      </c>
    </row>
    <row r="2136" customFormat="false" ht="15" hidden="false" customHeight="false" outlineLevel="0" collapsed="false">
      <c r="E2136" s="117" t="n">
        <v>247.332</v>
      </c>
      <c r="F2136" s="117" t="n">
        <v>23.665</v>
      </c>
      <c r="J2136" s="119" t="n">
        <v>37.5933179190766</v>
      </c>
      <c r="K2136" s="117" t="n">
        <v>30</v>
      </c>
      <c r="BO2136" s="130" t="n">
        <v>5.40999999999998</v>
      </c>
      <c r="BP2136" s="117" t="n">
        <v>4.70115070116475</v>
      </c>
    </row>
    <row r="2137" customFormat="false" ht="15" hidden="false" customHeight="false" outlineLevel="0" collapsed="false">
      <c r="E2137" s="117" t="n">
        <v>247.361</v>
      </c>
      <c r="F2137" s="117" t="n">
        <v>23.1975</v>
      </c>
      <c r="J2137" s="119" t="n">
        <v>37.6867861271691</v>
      </c>
      <c r="K2137" s="117" t="n">
        <v>26</v>
      </c>
      <c r="BO2137" s="130" t="n">
        <v>5.41499999999998</v>
      </c>
      <c r="BP2137" s="117" t="n">
        <v>1.53875753876823</v>
      </c>
    </row>
    <row r="2138" customFormat="false" ht="15" hidden="false" customHeight="false" outlineLevel="0" collapsed="false">
      <c r="E2138" s="117" t="n">
        <v>247.39</v>
      </c>
      <c r="F2138" s="117" t="n">
        <v>22.73</v>
      </c>
      <c r="J2138" s="119" t="n">
        <v>37.7802543352616</v>
      </c>
      <c r="K2138" s="117" t="n">
        <v>23</v>
      </c>
      <c r="BO2138" s="130" t="n">
        <v>5.41999999999998</v>
      </c>
      <c r="BP2138" s="117" t="n">
        <v>0.158640579696249</v>
      </c>
    </row>
    <row r="2139" customFormat="false" ht="15" hidden="false" customHeight="false" outlineLevel="0" collapsed="false">
      <c r="E2139" s="117" t="n">
        <v>247.419</v>
      </c>
      <c r="F2139" s="117" t="n">
        <v>20.84</v>
      </c>
      <c r="J2139" s="119" t="n">
        <v>37.8737225433541</v>
      </c>
      <c r="K2139" s="117" t="n">
        <v>21</v>
      </c>
      <c r="BO2139" s="130" t="n">
        <v>5.42499999999998</v>
      </c>
      <c r="BP2139" s="117" t="n">
        <v>1.32268705953888</v>
      </c>
    </row>
    <row r="2140" customFormat="false" ht="15" hidden="false" customHeight="false" outlineLevel="0" collapsed="false">
      <c r="E2140" s="117" t="n">
        <v>247.448</v>
      </c>
      <c r="F2140" s="117" t="n">
        <v>18.005</v>
      </c>
      <c r="J2140" s="119" t="n">
        <v>37.9671907514466</v>
      </c>
      <c r="K2140" s="117" t="n">
        <v>20</v>
      </c>
      <c r="BO2140" s="130" t="n">
        <v>5.42999999999998</v>
      </c>
      <c r="BP2140" s="117" t="n">
        <v>2.99220272903877</v>
      </c>
    </row>
    <row r="2141" customFormat="false" ht="15" hidden="false" customHeight="false" outlineLevel="0" collapsed="false">
      <c r="E2141" s="117" t="n">
        <v>247.477</v>
      </c>
      <c r="F2141" s="117" t="n">
        <v>15.17</v>
      </c>
      <c r="J2141" s="119" t="n">
        <v>38.0606589595391</v>
      </c>
      <c r="K2141" s="117" t="n">
        <v>19</v>
      </c>
      <c r="BO2141" s="130" t="n">
        <v>5.43499999999998</v>
      </c>
      <c r="BP2141" s="117" t="n">
        <v>6.278752436641</v>
      </c>
    </row>
    <row r="2142" customFormat="false" ht="15" hidden="false" customHeight="false" outlineLevel="0" collapsed="false">
      <c r="E2142" s="117" t="n">
        <v>247.506</v>
      </c>
      <c r="F2142" s="117" t="n">
        <v>13.28</v>
      </c>
      <c r="J2142" s="119" t="n">
        <v>38.1541271676315</v>
      </c>
      <c r="K2142" s="117" t="n">
        <v>18</v>
      </c>
      <c r="BO2142" s="130" t="n">
        <v>5.43999999999998</v>
      </c>
      <c r="BP2142" s="117" t="n">
        <v>8.60416273657731</v>
      </c>
    </row>
    <row r="2143" customFormat="false" ht="15" hidden="false" customHeight="false" outlineLevel="0" collapsed="false">
      <c r="E2143" s="117" t="n">
        <v>247.535</v>
      </c>
      <c r="F2143" s="117" t="n">
        <v>12.34</v>
      </c>
      <c r="J2143" s="119" t="n">
        <v>38.247595375724</v>
      </c>
      <c r="K2143" s="117" t="n">
        <v>17</v>
      </c>
      <c r="BO2143" s="130" t="n">
        <v>5.44499999999998</v>
      </c>
      <c r="BP2143" s="117" t="n">
        <v>7.43008866250262</v>
      </c>
    </row>
    <row r="2144" customFormat="false" ht="15" hidden="false" customHeight="false" outlineLevel="0" collapsed="false">
      <c r="E2144" s="117" t="n">
        <v>247.564</v>
      </c>
      <c r="F2144" s="117" t="n">
        <v>11.4</v>
      </c>
      <c r="J2144" s="119" t="n">
        <v>38.3410635838165</v>
      </c>
      <c r="K2144" s="117" t="n">
        <v>15</v>
      </c>
      <c r="BO2144" s="130" t="n">
        <v>5.44999999999998</v>
      </c>
      <c r="BP2144" s="117" t="n">
        <v>3.09090737600517</v>
      </c>
    </row>
    <row r="2145" customFormat="false" ht="15" hidden="false" customHeight="false" outlineLevel="0" collapsed="false">
      <c r="E2145" s="117" t="n">
        <v>247.593</v>
      </c>
      <c r="F2145" s="117" t="n">
        <v>11.4</v>
      </c>
      <c r="J2145" s="119" t="n">
        <v>38.434531791909</v>
      </c>
      <c r="K2145" s="117" t="n">
        <v>13</v>
      </c>
      <c r="BO2145" s="130" t="n">
        <v>5.45499999999998</v>
      </c>
      <c r="BP2145" s="117" t="n">
        <v>-0.129239766070229</v>
      </c>
    </row>
    <row r="2146" customFormat="false" ht="15" hidden="false" customHeight="false" outlineLevel="0" collapsed="false">
      <c r="E2146" s="117" t="n">
        <v>247.622</v>
      </c>
      <c r="F2146" s="117" t="n">
        <v>11.41</v>
      </c>
      <c r="J2146" s="119" t="n">
        <v>38.5280000000015</v>
      </c>
      <c r="K2146" s="117" t="n">
        <v>11</v>
      </c>
      <c r="BO2146" s="130" t="n">
        <v>5.45999999999998</v>
      </c>
      <c r="BP2146" s="117" t="n">
        <v>-0.807017543833677</v>
      </c>
    </row>
    <row r="2147" customFormat="false" ht="15" hidden="false" customHeight="false" outlineLevel="0" collapsed="false">
      <c r="E2147" s="117" t="n">
        <v>247.651</v>
      </c>
      <c r="F2147" s="117" t="n">
        <v>11.41</v>
      </c>
      <c r="J2147" s="119" t="n">
        <v>38.621468208094</v>
      </c>
      <c r="K2147" s="117" t="n">
        <v>9</v>
      </c>
      <c r="BO2147" s="130" t="n">
        <v>5.46499999999998</v>
      </c>
      <c r="BP2147" s="117" t="n">
        <v>5.59507965313613</v>
      </c>
    </row>
    <row r="2148" customFormat="false" ht="15" hidden="false" customHeight="false" outlineLevel="0" collapsed="false">
      <c r="E2148" s="117" t="n">
        <v>247.68</v>
      </c>
      <c r="F2148" s="117" t="n">
        <v>11.41</v>
      </c>
      <c r="J2148" s="119" t="n">
        <v>38.7149364161865</v>
      </c>
      <c r="K2148" s="117" t="n">
        <v>7.5</v>
      </c>
      <c r="BO2148" s="130" t="n">
        <v>5.46999999999998</v>
      </c>
      <c r="BP2148" s="117" t="n">
        <v>9.28335832084664</v>
      </c>
    </row>
    <row r="2149" customFormat="false" ht="15" hidden="false" customHeight="false" outlineLevel="0" collapsed="false">
      <c r="E2149" s="117" t="n">
        <v>247.709</v>
      </c>
      <c r="F2149" s="117" t="n">
        <v>12.365</v>
      </c>
      <c r="J2149" s="119" t="n">
        <v>38.808404624279</v>
      </c>
      <c r="K2149" s="117" t="n">
        <v>6</v>
      </c>
      <c r="BO2149" s="130" t="n">
        <v>5.47499999999998</v>
      </c>
      <c r="BP2149" s="117" t="n">
        <v>10.1239380310118</v>
      </c>
    </row>
    <row r="2150" customFormat="false" ht="15" hidden="false" customHeight="false" outlineLevel="0" collapsed="false">
      <c r="E2150" s="117" t="n">
        <v>247.738</v>
      </c>
      <c r="F2150" s="117" t="n">
        <v>13.32</v>
      </c>
      <c r="J2150" s="119" t="n">
        <v>38.9018728323714</v>
      </c>
      <c r="K2150" s="117" t="n">
        <v>5.5</v>
      </c>
      <c r="BO2150" s="130" t="n">
        <v>5.47999999999998</v>
      </c>
      <c r="BP2150" s="117" t="n">
        <v>3.38164251210407</v>
      </c>
    </row>
    <row r="2151" customFormat="false" ht="15" hidden="false" customHeight="false" outlineLevel="0" collapsed="false">
      <c r="E2151" s="117" t="n">
        <v>247.767</v>
      </c>
      <c r="F2151" s="117" t="n">
        <v>16.16</v>
      </c>
      <c r="J2151" s="119" t="n">
        <v>38.9953410404639</v>
      </c>
      <c r="K2151" s="117" t="n">
        <v>5</v>
      </c>
      <c r="BO2151" s="130" t="n">
        <v>5.48499999999998</v>
      </c>
      <c r="BP2151" s="117" t="n">
        <v>1.43961352657647</v>
      </c>
    </row>
    <row r="2152" customFormat="false" ht="15" hidden="false" customHeight="false" outlineLevel="0" collapsed="false">
      <c r="E2152" s="117" t="n">
        <v>247.796</v>
      </c>
      <c r="F2152" s="117" t="n">
        <v>19.01</v>
      </c>
      <c r="J2152" s="119" t="n">
        <v>39.0888092485564</v>
      </c>
      <c r="K2152" s="117" t="n">
        <v>5.5</v>
      </c>
      <c r="BO2152" s="130" t="n">
        <v>5.48999999999998</v>
      </c>
      <c r="BP2152" s="117" t="n">
        <v>0.587637805016517</v>
      </c>
    </row>
    <row r="2153" customFormat="false" ht="15" hidden="false" customHeight="false" outlineLevel="0" collapsed="false">
      <c r="E2153" s="117" t="n">
        <v>247.825</v>
      </c>
      <c r="F2153" s="117" t="n">
        <v>19.955</v>
      </c>
      <c r="J2153" s="119" t="n">
        <v>39.1822774566489</v>
      </c>
      <c r="K2153" s="117" t="n">
        <v>6</v>
      </c>
      <c r="BO2153" s="130" t="n">
        <v>5.49499999999998</v>
      </c>
      <c r="BP2153" s="117" t="n">
        <v>-0.603859779499327</v>
      </c>
    </row>
    <row r="2154" customFormat="false" ht="15" hidden="false" customHeight="false" outlineLevel="0" collapsed="false">
      <c r="E2154" s="117" t="n">
        <v>247.854</v>
      </c>
      <c r="F2154" s="117" t="n">
        <v>20.91</v>
      </c>
      <c r="J2154" s="119" t="n">
        <v>39.2757456647414</v>
      </c>
      <c r="K2154" s="117" t="n">
        <v>6.5</v>
      </c>
      <c r="BO2154" s="130" t="n">
        <v>5.49999999999998</v>
      </c>
      <c r="BP2154" s="117" t="n">
        <v>-13.7358404557736</v>
      </c>
    </row>
    <row r="2155" customFormat="false" ht="15" hidden="false" customHeight="false" outlineLevel="0" collapsed="false">
      <c r="E2155" s="117" t="n">
        <v>247.883</v>
      </c>
      <c r="F2155" s="117" t="n">
        <v>19.965</v>
      </c>
      <c r="J2155" s="119" t="n">
        <v>39.3692138728339</v>
      </c>
      <c r="K2155" s="117" t="n">
        <v>7</v>
      </c>
      <c r="BO2155" s="130" t="n">
        <v>5.50499999999998</v>
      </c>
      <c r="BP2155" s="117" t="n">
        <v>-19.324444444433</v>
      </c>
    </row>
    <row r="2156" customFormat="false" ht="15" hidden="false" customHeight="false" outlineLevel="0" collapsed="false">
      <c r="E2156" s="117" t="n">
        <v>247.912</v>
      </c>
      <c r="F2156" s="117" t="n">
        <v>19.02</v>
      </c>
      <c r="J2156" s="119" t="n">
        <v>39.4626820809264</v>
      </c>
      <c r="K2156" s="117" t="n">
        <v>8</v>
      </c>
      <c r="BO2156" s="130" t="n">
        <v>5.50999999999998</v>
      </c>
      <c r="BP2156" s="117" t="n">
        <v>-16.4155555555898</v>
      </c>
    </row>
    <row r="2157" customFormat="false" ht="15" hidden="false" customHeight="false" outlineLevel="0" collapsed="false">
      <c r="E2157" s="117" t="n">
        <v>247.941</v>
      </c>
      <c r="F2157" s="117" t="n">
        <v>19.03</v>
      </c>
      <c r="J2157" s="119" t="n">
        <v>39.5561502890189</v>
      </c>
      <c r="K2157" s="117" t="n">
        <v>9</v>
      </c>
      <c r="BO2157" s="130" t="n">
        <v>5.51499999999998</v>
      </c>
      <c r="BP2157" s="117" t="n">
        <v>-8.28279569897964</v>
      </c>
    </row>
    <row r="2158" customFormat="false" ht="15" hidden="false" customHeight="false" outlineLevel="0" collapsed="false">
      <c r="E2158" s="117" t="n">
        <v>247.97</v>
      </c>
      <c r="F2158" s="117" t="n">
        <v>13.36</v>
      </c>
      <c r="J2158" s="119" t="n">
        <v>39.6496184971113</v>
      </c>
      <c r="K2158" s="117" t="n">
        <v>12</v>
      </c>
      <c r="BO2158" s="130" t="n">
        <v>5.51999999999998</v>
      </c>
      <c r="BP2158" s="117" t="n">
        <v>-6.75325640352812</v>
      </c>
    </row>
    <row r="2159" customFormat="false" ht="15" hidden="false" customHeight="false" outlineLevel="0" collapsed="false">
      <c r="E2159" s="117" t="n">
        <v>247.999</v>
      </c>
      <c r="F2159" s="117" t="n">
        <v>12.415</v>
      </c>
      <c r="J2159" s="119" t="n">
        <v>39.7430867052038</v>
      </c>
      <c r="K2159" s="117" t="n">
        <v>15</v>
      </c>
      <c r="BO2159" s="130" t="n">
        <v>5.52499999999998</v>
      </c>
      <c r="BP2159" s="117" t="n">
        <v>-11.6001398723527</v>
      </c>
    </row>
    <row r="2160" customFormat="false" ht="15" hidden="false" customHeight="false" outlineLevel="0" collapsed="false">
      <c r="E2160" s="117" t="n">
        <v>248.028</v>
      </c>
      <c r="F2160" s="117" t="n">
        <v>11.47</v>
      </c>
      <c r="J2160" s="119" t="n">
        <v>39.8365549132963</v>
      </c>
      <c r="K2160" s="117" t="n">
        <v>19</v>
      </c>
      <c r="BO2160" s="130" t="n">
        <v>5.52999999999998</v>
      </c>
      <c r="BP2160" s="117" t="n">
        <v>-12.5474254742548</v>
      </c>
    </row>
    <row r="2161" customFormat="false" ht="15" hidden="false" customHeight="false" outlineLevel="0" collapsed="false">
      <c r="E2161" s="117" t="n">
        <v>248.057</v>
      </c>
      <c r="F2161" s="117" t="n">
        <v>2.014</v>
      </c>
      <c r="J2161" s="119" t="n">
        <v>39.9300231213888</v>
      </c>
      <c r="K2161" s="117" t="n">
        <v>22</v>
      </c>
      <c r="BO2161" s="130" t="n">
        <v>5.53499999999998</v>
      </c>
      <c r="BP2161" s="117" t="n">
        <v>-14.0269647696308</v>
      </c>
    </row>
    <row r="2162" customFormat="false" ht="15" hidden="false" customHeight="false" outlineLevel="0" collapsed="false">
      <c r="E2162" s="117" t="n">
        <v>248.086</v>
      </c>
      <c r="F2162" s="117" t="n">
        <v>2.017</v>
      </c>
      <c r="J2162" s="119" t="n">
        <v>40.0234913294813</v>
      </c>
      <c r="K2162" s="117" t="n">
        <v>17</v>
      </c>
      <c r="BO2162" s="130" t="n">
        <v>5.53999999999998</v>
      </c>
      <c r="BP2162" s="117" t="n">
        <v>-14.937533875332</v>
      </c>
    </row>
    <row r="2163" customFormat="false" ht="15" hidden="false" customHeight="false" outlineLevel="0" collapsed="false">
      <c r="E2163" s="117" t="n">
        <v>248.115</v>
      </c>
      <c r="F2163" s="117" t="n">
        <v>-1.762</v>
      </c>
      <c r="J2163" s="119" t="n">
        <v>40.1169595375738</v>
      </c>
      <c r="K2163" s="117" t="n">
        <v>18.0311</v>
      </c>
      <c r="BO2163" s="130" t="n">
        <v>5.54499999999998</v>
      </c>
      <c r="BP2163" s="117" t="n">
        <v>-13.9630081301168</v>
      </c>
    </row>
    <row r="2164" customFormat="false" ht="15" hidden="false" customHeight="false" outlineLevel="0" collapsed="false">
      <c r="E2164" s="117" t="n">
        <v>248.144</v>
      </c>
      <c r="F2164" s="117" t="n">
        <v>-2.705</v>
      </c>
      <c r="J2164" s="119" t="n">
        <v>40.2078833014499</v>
      </c>
      <c r="K2164" s="117" t="n">
        <v>18.141</v>
      </c>
      <c r="BO2164" s="130" t="n">
        <v>5.54999999999998</v>
      </c>
      <c r="BP2164" s="117" t="n">
        <v>-8.3241192412863</v>
      </c>
    </row>
    <row r="2165" customFormat="false" ht="15" hidden="false" customHeight="false" outlineLevel="0" collapsed="false">
      <c r="E2165" s="117" t="n">
        <v>248.173</v>
      </c>
      <c r="F2165" s="117" t="n">
        <v>-3.648</v>
      </c>
      <c r="J2165" s="119" t="n">
        <v>40.2977165892335</v>
      </c>
      <c r="K2165" s="117" t="n">
        <v>18.2508</v>
      </c>
      <c r="BO2165" s="130" t="n">
        <v>5.55499999999998</v>
      </c>
      <c r="BP2165" s="117" t="n">
        <v>-2.42777777785198</v>
      </c>
    </row>
    <row r="2166" customFormat="false" ht="15" hidden="false" customHeight="false" outlineLevel="0" collapsed="false">
      <c r="E2166" s="117" t="n">
        <v>248.202</v>
      </c>
      <c r="F2166" s="117" t="n">
        <v>-5.534</v>
      </c>
      <c r="J2166" s="119" t="n">
        <v>40.387549877017</v>
      </c>
      <c r="K2166" s="117" t="n">
        <v>18.3607</v>
      </c>
      <c r="BO2166" s="130" t="n">
        <v>5.55999999999998</v>
      </c>
      <c r="BP2166" s="117" t="n">
        <v>2.43148148139512</v>
      </c>
    </row>
    <row r="2167" customFormat="false" ht="15" hidden="false" customHeight="false" outlineLevel="0" collapsed="false">
      <c r="E2167" s="117" t="n">
        <v>248.231</v>
      </c>
      <c r="F2167" s="117" t="n">
        <v>-5.531</v>
      </c>
      <c r="J2167" s="119" t="n">
        <v>40.4773831648006</v>
      </c>
      <c r="K2167" s="117" t="n">
        <v>18.4705</v>
      </c>
      <c r="BO2167" s="130" t="n">
        <v>5.56499999999998</v>
      </c>
      <c r="BP2167" s="117" t="n">
        <v>7.13791422998954</v>
      </c>
    </row>
    <row r="2168" customFormat="false" ht="15" hidden="false" customHeight="false" outlineLevel="0" collapsed="false">
      <c r="E2168" s="117" t="n">
        <v>248.26</v>
      </c>
      <c r="F2168" s="117" t="n">
        <v>-5.5255</v>
      </c>
      <c r="J2168" s="119" t="n">
        <v>40.5672164525841</v>
      </c>
      <c r="K2168" s="117" t="n">
        <v>30.7062</v>
      </c>
      <c r="BO2168" s="130" t="n">
        <v>5.56999999999998</v>
      </c>
      <c r="BP2168" s="117" t="n">
        <v>7.01754385962585</v>
      </c>
    </row>
    <row r="2169" customFormat="false" ht="15" hidden="false" customHeight="false" outlineLevel="0" collapsed="false">
      <c r="E2169" s="117" t="n">
        <v>248.289</v>
      </c>
      <c r="F2169" s="117" t="n">
        <v>-5.521</v>
      </c>
      <c r="J2169" s="119" t="n">
        <v>40.6570497403677</v>
      </c>
      <c r="K2169" s="117" t="n">
        <v>31.6946</v>
      </c>
      <c r="BO2169" s="130" t="n">
        <v>5.57499999999998</v>
      </c>
      <c r="BP2169" s="117" t="n">
        <v>1.93372319692597</v>
      </c>
    </row>
    <row r="2170" customFormat="false" ht="15" hidden="false" customHeight="false" outlineLevel="0" collapsed="false">
      <c r="E2170" s="117" t="n">
        <v>248.318</v>
      </c>
      <c r="F2170" s="117" t="n">
        <v>-5.516</v>
      </c>
      <c r="J2170" s="119" t="n">
        <v>40.7468830281512</v>
      </c>
      <c r="K2170" s="117" t="n">
        <v>32.683</v>
      </c>
      <c r="BO2170" s="130" t="n">
        <v>5.57999999999998</v>
      </c>
      <c r="BP2170" s="117" t="n">
        <v>-2.29749587644091</v>
      </c>
    </row>
    <row r="2171" customFormat="false" ht="15" hidden="false" customHeight="false" outlineLevel="0" collapsed="false">
      <c r="E2171" s="117" t="n">
        <v>248.347</v>
      </c>
      <c r="F2171" s="117" t="n">
        <v>-5.511</v>
      </c>
      <c r="J2171" s="119" t="n">
        <v>40.8367163159348</v>
      </c>
      <c r="K2171" s="117" t="n">
        <v>33.6719333333333</v>
      </c>
      <c r="BO2171" s="130" t="n">
        <v>5.58499999999998</v>
      </c>
      <c r="BP2171" s="117" t="n">
        <v>-6.74892844109432</v>
      </c>
    </row>
    <row r="2172" customFormat="false" ht="15" hidden="false" customHeight="false" outlineLevel="0" collapsed="false">
      <c r="E2172" s="117" t="n">
        <v>248.376</v>
      </c>
      <c r="F2172" s="117" t="n">
        <v>-5.508</v>
      </c>
      <c r="J2172" s="119" t="n">
        <v>40.9265496037183</v>
      </c>
      <c r="K2172" s="117" t="n">
        <v>34.6630333333333</v>
      </c>
      <c r="BO2172" s="130" t="n">
        <v>5.58999999999998</v>
      </c>
      <c r="BP2172" s="117" t="n">
        <v>-7.37719722627895</v>
      </c>
    </row>
    <row r="2173" customFormat="false" ht="15" hidden="false" customHeight="false" outlineLevel="0" collapsed="false">
      <c r="E2173" s="117" t="n">
        <v>248.405</v>
      </c>
      <c r="F2173" s="117" t="n">
        <v>-5.503</v>
      </c>
      <c r="J2173" s="119" t="n">
        <v>41.0163828915019</v>
      </c>
      <c r="K2173" s="117" t="n">
        <v>25.4162</v>
      </c>
      <c r="BO2173" s="130" t="n">
        <v>5.59499999999998</v>
      </c>
      <c r="BP2173" s="117" t="n">
        <v>-11.2578616352202</v>
      </c>
    </row>
    <row r="2174" customFormat="false" ht="15" hidden="false" customHeight="false" outlineLevel="0" collapsed="false">
      <c r="E2174" s="117" t="n">
        <v>248.434</v>
      </c>
      <c r="F2174" s="117" t="n">
        <v>-5.498</v>
      </c>
      <c r="J2174" s="119" t="n">
        <v>41.1062161792854</v>
      </c>
      <c r="K2174" s="117" t="n">
        <v>25.2897</v>
      </c>
      <c r="BO2174" s="130" t="n">
        <v>5.59999999999998</v>
      </c>
      <c r="BP2174" s="117" t="n">
        <v>-9.27044025157606</v>
      </c>
    </row>
    <row r="2175" customFormat="false" ht="15" hidden="false" customHeight="false" outlineLevel="0" collapsed="false">
      <c r="E2175" s="117" t="n">
        <v>248.463</v>
      </c>
      <c r="F2175" s="117" t="n">
        <v>-3.6005</v>
      </c>
      <c r="J2175" s="119" t="n">
        <v>41.196049467069</v>
      </c>
      <c r="K2175" s="117" t="n">
        <v>24</v>
      </c>
      <c r="BO2175" s="130" t="n">
        <v>5.60499999999998</v>
      </c>
      <c r="BP2175" s="117" t="n">
        <v>-6.79664570231718</v>
      </c>
    </row>
    <row r="2176" customFormat="false" ht="15" hidden="false" customHeight="false" outlineLevel="0" collapsed="false">
      <c r="E2176" s="117" t="n">
        <v>248.492</v>
      </c>
      <c r="F2176" s="117" t="n">
        <v>-1.703</v>
      </c>
      <c r="J2176" s="119" t="n">
        <v>41.2858827548525</v>
      </c>
      <c r="K2176" s="117" t="n">
        <v>22</v>
      </c>
      <c r="BO2176" s="130" t="n">
        <v>5.60999999999998</v>
      </c>
      <c r="BP2176" s="117" t="n">
        <v>-3.85916882476405</v>
      </c>
    </row>
    <row r="2177" customFormat="false" ht="15" hidden="false" customHeight="false" outlineLevel="0" collapsed="false">
      <c r="E2177" s="117" t="n">
        <v>248.521</v>
      </c>
      <c r="F2177" s="117" t="n">
        <v>-1.7</v>
      </c>
      <c r="J2177" s="119" t="n">
        <v>41.3757160426361</v>
      </c>
      <c r="K2177" s="117" t="n">
        <v>20</v>
      </c>
      <c r="BO2177" s="130" t="n">
        <v>5.61499999999998</v>
      </c>
      <c r="BP2177" s="117" t="n">
        <v>-5.54330579189658</v>
      </c>
    </row>
    <row r="2178" customFormat="false" ht="15" hidden="false" customHeight="false" outlineLevel="0" collapsed="false">
      <c r="E2178" s="117" t="n">
        <v>248.55</v>
      </c>
      <c r="F2178" s="117" t="n">
        <v>0.1979</v>
      </c>
      <c r="J2178" s="119" t="n">
        <v>41.4655493304196</v>
      </c>
      <c r="K2178" s="117" t="n">
        <v>18</v>
      </c>
      <c r="BO2178" s="130" t="n">
        <v>5.61999999999998</v>
      </c>
      <c r="BP2178" s="117" t="n">
        <v>-9.59041394333363</v>
      </c>
    </row>
    <row r="2179" customFormat="false" ht="15" hidden="false" customHeight="false" outlineLevel="0" collapsed="false">
      <c r="E2179" s="117" t="n">
        <v>248.579</v>
      </c>
      <c r="F2179" s="117" t="n">
        <v>2.095</v>
      </c>
      <c r="J2179" s="119" t="n">
        <v>41.5553826182032</v>
      </c>
      <c r="K2179" s="117" t="n">
        <v>16</v>
      </c>
      <c r="BO2179" s="130" t="n">
        <v>5.62499999999998</v>
      </c>
      <c r="BP2179" s="117" t="n">
        <v>-11.4582425562607</v>
      </c>
    </row>
    <row r="2180" customFormat="false" ht="15" hidden="false" customHeight="false" outlineLevel="0" collapsed="false">
      <c r="E2180" s="117" t="n">
        <v>248.608</v>
      </c>
      <c r="F2180" s="117" t="n">
        <v>3.993</v>
      </c>
      <c r="J2180" s="119" t="n">
        <v>41.6452159059867</v>
      </c>
      <c r="K2180" s="117" t="n">
        <v>14</v>
      </c>
      <c r="BO2180" s="130" t="n">
        <v>5.62999999999998</v>
      </c>
      <c r="BP2180" s="117" t="n">
        <v>-8.02469135800206</v>
      </c>
    </row>
    <row r="2181" customFormat="false" ht="15" hidden="false" customHeight="false" outlineLevel="0" collapsed="false">
      <c r="E2181" s="117" t="n">
        <v>248.637</v>
      </c>
      <c r="F2181" s="117" t="n">
        <v>3.998</v>
      </c>
      <c r="J2181" s="119" t="n">
        <v>41.7350491937703</v>
      </c>
      <c r="K2181" s="117" t="n">
        <v>11</v>
      </c>
      <c r="BO2181" s="130" t="n">
        <v>5.63499999999998</v>
      </c>
      <c r="BP2181" s="117" t="n">
        <v>-5.24037763249418</v>
      </c>
    </row>
    <row r="2182" customFormat="false" ht="15" hidden="false" customHeight="false" outlineLevel="0" collapsed="false">
      <c r="E2182" s="117" t="n">
        <v>248.666</v>
      </c>
      <c r="F2182" s="117" t="n">
        <v>5.8955</v>
      </c>
      <c r="J2182" s="119" t="n">
        <v>41.8248824815538</v>
      </c>
      <c r="K2182" s="117" t="n">
        <v>8</v>
      </c>
      <c r="BO2182" s="130" t="n">
        <v>5.63999999999998</v>
      </c>
      <c r="BP2182" s="117" t="n">
        <v>-2.10457516334704</v>
      </c>
    </row>
    <row r="2183" customFormat="false" ht="15" hidden="false" customHeight="false" outlineLevel="0" collapsed="false">
      <c r="E2183" s="117" t="n">
        <v>248.695</v>
      </c>
      <c r="F2183" s="117" t="n">
        <v>5.9</v>
      </c>
      <c r="J2183" s="119" t="n">
        <v>41.9147157693374</v>
      </c>
      <c r="K2183" s="117" t="n">
        <v>6</v>
      </c>
      <c r="BO2183" s="130" t="n">
        <v>5.64499999999998</v>
      </c>
      <c r="BP2183" s="117" t="n">
        <v>-1.75163398690001</v>
      </c>
    </row>
    <row r="2184" customFormat="false" ht="15" hidden="false" customHeight="false" outlineLevel="0" collapsed="false">
      <c r="E2184" s="117" t="n">
        <v>248.724</v>
      </c>
      <c r="F2184" s="117" t="n">
        <v>5.904</v>
      </c>
      <c r="J2184" s="119" t="n">
        <v>42.0045490571209</v>
      </c>
      <c r="K2184" s="117" t="n">
        <v>5</v>
      </c>
      <c r="BO2184" s="130" t="n">
        <v>5.64999999999998</v>
      </c>
      <c r="BP2184" s="117" t="n">
        <v>0.457516339906731</v>
      </c>
    </row>
    <row r="2185" customFormat="false" ht="15" hidden="false" customHeight="false" outlineLevel="0" collapsed="false">
      <c r="E2185" s="117" t="n">
        <v>248.753</v>
      </c>
      <c r="F2185" s="117" t="n">
        <v>5.9085</v>
      </c>
      <c r="J2185" s="119" t="n">
        <v>42.0943823449045</v>
      </c>
      <c r="K2185" s="117" t="n">
        <v>5</v>
      </c>
      <c r="BO2185" s="130" t="n">
        <v>5.65499999999998</v>
      </c>
      <c r="BP2185" s="117" t="n">
        <v>-0.0392156862532763</v>
      </c>
    </row>
    <row r="2186" customFormat="false" ht="15" hidden="false" customHeight="false" outlineLevel="0" collapsed="false">
      <c r="E2186" s="117" t="n">
        <v>248.782</v>
      </c>
      <c r="F2186" s="117" t="n">
        <v>5.913</v>
      </c>
      <c r="J2186" s="119" t="n">
        <v>42.184215632688</v>
      </c>
      <c r="K2186" s="117" t="n">
        <v>6</v>
      </c>
      <c r="BO2186" s="130" t="n">
        <v>5.65999999999998</v>
      </c>
      <c r="BP2186" s="117" t="n">
        <v>3.13725490196989</v>
      </c>
    </row>
    <row r="2187" customFormat="false" ht="15" hidden="false" customHeight="false" outlineLevel="0" collapsed="false">
      <c r="E2187" s="117" t="n">
        <v>248.811</v>
      </c>
      <c r="F2187" s="117" t="n">
        <v>5.9185</v>
      </c>
      <c r="J2187" s="119" t="n">
        <v>42.2740489204716</v>
      </c>
      <c r="K2187" s="117" t="n">
        <v>7</v>
      </c>
      <c r="BO2187" s="130" t="n">
        <v>5.66499999999998</v>
      </c>
      <c r="BP2187" s="117" t="n">
        <v>2.8496732026795</v>
      </c>
    </row>
    <row r="2188" customFormat="false" ht="15" hidden="false" customHeight="false" outlineLevel="0" collapsed="false">
      <c r="E2188" s="117" t="n">
        <v>248.84</v>
      </c>
      <c r="F2188" s="117" t="n">
        <v>4.97625</v>
      </c>
      <c r="J2188" s="119" t="n">
        <v>42.3638822082551</v>
      </c>
      <c r="K2188" s="117" t="n">
        <v>9</v>
      </c>
      <c r="BO2188" s="130" t="n">
        <v>5.66999999999998</v>
      </c>
      <c r="BP2188" s="117" t="n">
        <v>-0.505446623017214</v>
      </c>
    </row>
    <row r="2189" customFormat="false" ht="15" hidden="false" customHeight="false" outlineLevel="0" collapsed="false">
      <c r="E2189" s="117" t="n">
        <v>248.869</v>
      </c>
      <c r="F2189" s="117" t="n">
        <v>4.034</v>
      </c>
      <c r="J2189" s="119" t="n">
        <v>42.4537154960387</v>
      </c>
      <c r="K2189" s="117" t="n">
        <v>15</v>
      </c>
      <c r="BO2189" s="130" t="n">
        <v>5.67499999999998</v>
      </c>
      <c r="BP2189" s="117" t="n">
        <v>-5.39433551190373</v>
      </c>
    </row>
    <row r="2190" customFormat="false" ht="15" hidden="false" customHeight="false" outlineLevel="0" collapsed="false">
      <c r="E2190" s="117" t="n">
        <v>248.898</v>
      </c>
      <c r="F2190" s="117" t="n">
        <v>4.0385</v>
      </c>
      <c r="J2190" s="119" t="n">
        <v>42.5435487838222</v>
      </c>
      <c r="K2190" s="117" t="n">
        <v>25</v>
      </c>
      <c r="BO2190" s="130" t="n">
        <v>5.67999999999998</v>
      </c>
      <c r="BP2190" s="117" t="n">
        <v>-6.67851851852076</v>
      </c>
    </row>
    <row r="2191" customFormat="false" ht="15" hidden="false" customHeight="false" outlineLevel="0" collapsed="false">
      <c r="E2191" s="117" t="n">
        <v>248.927</v>
      </c>
      <c r="F2191" s="117" t="n">
        <v>3.09625</v>
      </c>
      <c r="J2191" s="119" t="n">
        <v>42.6333820716058</v>
      </c>
      <c r="K2191" s="117" t="n">
        <v>32</v>
      </c>
      <c r="BO2191" s="130" t="n">
        <v>5.68499999999998</v>
      </c>
      <c r="BP2191" s="117" t="n">
        <v>-0.530370370440577</v>
      </c>
    </row>
    <row r="2192" customFormat="false" ht="15" hidden="false" customHeight="false" outlineLevel="0" collapsed="false">
      <c r="E2192" s="117" t="n">
        <v>248.956</v>
      </c>
      <c r="F2192" s="117" t="n">
        <v>2.154</v>
      </c>
      <c r="J2192" s="119" t="n">
        <v>42.7232153593893</v>
      </c>
      <c r="K2192" s="117" t="n">
        <v>43</v>
      </c>
      <c r="BO2192" s="130" t="n">
        <v>5.68999999999998</v>
      </c>
      <c r="BP2192" s="117" t="n">
        <v>4.42333333322917</v>
      </c>
    </row>
    <row r="2193" customFormat="false" ht="15" hidden="false" customHeight="false" outlineLevel="0" collapsed="false">
      <c r="E2193" s="117" t="n">
        <v>248.985</v>
      </c>
      <c r="F2193" s="117" t="n">
        <v>0.2682</v>
      </c>
      <c r="J2193" s="119" t="n">
        <v>42.8130486471729</v>
      </c>
      <c r="K2193" s="117" t="n">
        <v>52</v>
      </c>
      <c r="BO2193" s="130" t="n">
        <v>5.69499999999998</v>
      </c>
      <c r="BP2193" s="117" t="n">
        <v>4.02777777770007</v>
      </c>
    </row>
    <row r="2194" customFormat="false" ht="15" hidden="false" customHeight="false" outlineLevel="0" collapsed="false">
      <c r="E2194" s="117" t="n">
        <v>249.014</v>
      </c>
      <c r="F2194" s="117" t="n">
        <v>0.2715</v>
      </c>
      <c r="J2194" s="119" t="n">
        <v>42.9028819349564</v>
      </c>
      <c r="K2194" s="117" t="n">
        <v>58</v>
      </c>
      <c r="BO2194" s="130" t="n">
        <v>5.69999999999998</v>
      </c>
      <c r="BP2194" s="117" t="n">
        <v>-4.42592592592896</v>
      </c>
    </row>
    <row r="2195" customFormat="false" ht="15" hidden="false" customHeight="false" outlineLevel="0" collapsed="false">
      <c r="E2195" s="117" t="n">
        <v>249.043</v>
      </c>
      <c r="F2195" s="117" t="n">
        <v>0.2747</v>
      </c>
      <c r="J2195" s="119" t="n">
        <v>42.99271522274</v>
      </c>
      <c r="K2195" s="117" t="n">
        <v>62</v>
      </c>
      <c r="BO2195" s="130" t="n">
        <v>5.70499999999998</v>
      </c>
      <c r="BP2195" s="117" t="n">
        <v>-12.7129629629164</v>
      </c>
    </row>
    <row r="2196" customFormat="false" ht="15" hidden="false" customHeight="false" outlineLevel="0" collapsed="false">
      <c r="E2196" s="117" t="n">
        <v>249.072</v>
      </c>
      <c r="F2196" s="117" t="n">
        <v>-1.611</v>
      </c>
      <c r="J2196" s="119" t="n">
        <v>43.0825485105235</v>
      </c>
      <c r="K2196" s="117" t="n">
        <v>63</v>
      </c>
      <c r="BO2196" s="130" t="n">
        <v>5.70999999999998</v>
      </c>
      <c r="BP2196" s="117" t="n">
        <v>-12.8487654320987</v>
      </c>
    </row>
    <row r="2197" customFormat="false" ht="15" hidden="false" customHeight="false" outlineLevel="0" collapsed="false">
      <c r="E2197" s="117" t="n">
        <v>249.101</v>
      </c>
      <c r="F2197" s="117" t="n">
        <v>-3.498</v>
      </c>
      <c r="J2197" s="119" t="n">
        <v>43.1723817983071</v>
      </c>
      <c r="K2197" s="117" t="n">
        <v>64.5518</v>
      </c>
      <c r="BO2197" s="130" t="n">
        <v>5.71499999999998</v>
      </c>
      <c r="BP2197" s="117" t="n">
        <v>-5.13580246919447</v>
      </c>
    </row>
    <row r="2198" customFormat="false" ht="15" hidden="false" customHeight="false" outlineLevel="0" collapsed="false">
      <c r="E2198" s="117" t="n">
        <v>249.13</v>
      </c>
      <c r="F2198" s="117" t="n">
        <v>-3.494</v>
      </c>
      <c r="J2198" s="119" t="n">
        <v>43.2622150860906</v>
      </c>
      <c r="K2198" s="117" t="n">
        <v>64.515</v>
      </c>
      <c r="BO2198" s="130" t="n">
        <v>5.71999999999998</v>
      </c>
      <c r="BP2198" s="117" t="n">
        <v>-1.51063513318507</v>
      </c>
    </row>
    <row r="2199" customFormat="false" ht="15" hidden="false" customHeight="false" outlineLevel="0" collapsed="false">
      <c r="E2199" s="117" t="n">
        <v>249.159</v>
      </c>
      <c r="F2199" s="117" t="n">
        <v>-5.38</v>
      </c>
      <c r="J2199" s="119" t="n">
        <v>43.3520483738741</v>
      </c>
      <c r="K2199" s="117" t="n">
        <v>64.4975</v>
      </c>
      <c r="BO2199" s="130" t="n">
        <v>5.72499999999998</v>
      </c>
      <c r="BP2199" s="117" t="n">
        <v>-0.704149933102727</v>
      </c>
    </row>
    <row r="2200" customFormat="false" ht="15" hidden="false" customHeight="false" outlineLevel="0" collapsed="false">
      <c r="E2200" s="117" t="n">
        <v>249.188</v>
      </c>
      <c r="F2200" s="117" t="n">
        <v>-5.377</v>
      </c>
      <c r="J2200" s="119" t="n">
        <v>43.4429758649806</v>
      </c>
      <c r="K2200" s="117" t="n">
        <v>72.2556333333333</v>
      </c>
      <c r="BO2200" s="130" t="n">
        <v>5.72999999999998</v>
      </c>
      <c r="BP2200" s="117" t="n">
        <v>-6.03748326637987</v>
      </c>
    </row>
    <row r="2201" customFormat="false" ht="15" hidden="false" customHeight="false" outlineLevel="0" collapsed="false">
      <c r="E2201" s="117" t="n">
        <v>249.217</v>
      </c>
      <c r="F2201" s="117" t="n">
        <v>-6.32</v>
      </c>
      <c r="J2201" s="119" t="n">
        <v>43.5427564556979</v>
      </c>
      <c r="K2201" s="117" t="n">
        <v>73.1039666666667</v>
      </c>
      <c r="BO2201" s="130" t="n">
        <v>5.73499999999998</v>
      </c>
      <c r="BP2201" s="117" t="n">
        <v>-13.4721744118661</v>
      </c>
    </row>
    <row r="2202" customFormat="false" ht="15" hidden="false" customHeight="false" outlineLevel="0" collapsed="false">
      <c r="E2202" s="117" t="n">
        <v>249.246</v>
      </c>
      <c r="F2202" s="117" t="n">
        <v>-7.263</v>
      </c>
      <c r="J2202" s="119" t="n">
        <v>43.6425370464152</v>
      </c>
      <c r="K2202" s="117" t="n">
        <v>73.9522333333333</v>
      </c>
      <c r="BO2202" s="130" t="n">
        <v>5.73999999999998</v>
      </c>
      <c r="BP2202" s="117" t="n">
        <v>-23.953968253908</v>
      </c>
    </row>
    <row r="2203" customFormat="false" ht="15" hidden="false" customHeight="false" outlineLevel="0" collapsed="false">
      <c r="E2203" s="117" t="n">
        <v>249.275</v>
      </c>
      <c r="F2203" s="117" t="n">
        <v>-9.149</v>
      </c>
      <c r="J2203" s="119" t="n">
        <v>43.7423176371325</v>
      </c>
      <c r="K2203" s="117" t="n">
        <v>74.8005333333333</v>
      </c>
      <c r="BO2203" s="130" t="n">
        <v>5.74499999999998</v>
      </c>
      <c r="BP2203" s="117" t="n">
        <v>-30.4873015872857</v>
      </c>
    </row>
    <row r="2204" customFormat="false" ht="15" hidden="false" customHeight="false" outlineLevel="0" collapsed="false">
      <c r="E2204" s="117" t="n">
        <v>249.304</v>
      </c>
      <c r="F2204" s="117" t="n">
        <v>-11.04</v>
      </c>
      <c r="J2204" s="119" t="n">
        <v>43.8420982278498</v>
      </c>
      <c r="K2204" s="117" t="n">
        <v>75.6214</v>
      </c>
      <c r="BO2204" s="130" t="n">
        <v>5.74999999999998</v>
      </c>
      <c r="BP2204" s="117" t="n">
        <v>-33.9666666666922</v>
      </c>
    </row>
    <row r="2205" customFormat="false" ht="15" hidden="false" customHeight="false" outlineLevel="0" collapsed="false">
      <c r="E2205" s="117" t="n">
        <v>249.333</v>
      </c>
      <c r="F2205" s="117" t="n">
        <v>-11.98</v>
      </c>
      <c r="J2205" s="119" t="n">
        <v>43.9418788185671</v>
      </c>
      <c r="K2205" s="117" t="n">
        <v>76.4410333333333</v>
      </c>
      <c r="BO2205" s="130" t="n">
        <v>5.75499999999998</v>
      </c>
      <c r="BP2205" s="117" t="n">
        <v>-32.8222222222814</v>
      </c>
    </row>
    <row r="2206" customFormat="false" ht="15" hidden="false" customHeight="false" outlineLevel="0" collapsed="false">
      <c r="E2206" s="117" t="n">
        <v>249.362</v>
      </c>
      <c r="F2206" s="117" t="n">
        <v>-12.92</v>
      </c>
      <c r="J2206" s="119" t="n">
        <v>44.0416594092844</v>
      </c>
      <c r="K2206" s="117" t="n">
        <v>77.2608666666667</v>
      </c>
      <c r="BO2206" s="130" t="n">
        <v>5.75999999999998</v>
      </c>
      <c r="BP2206" s="117" t="n">
        <v>-27.9396825397509</v>
      </c>
    </row>
    <row r="2207" customFormat="false" ht="15" hidden="false" customHeight="false" outlineLevel="0" collapsed="false">
      <c r="E2207" s="117" t="n">
        <v>249.391</v>
      </c>
      <c r="F2207" s="117" t="n">
        <v>-14.81</v>
      </c>
      <c r="J2207" s="119" t="n">
        <v>44.1414400000017</v>
      </c>
      <c r="K2207" s="117" t="n">
        <v>66.5174</v>
      </c>
      <c r="BO2207" s="130" t="n">
        <v>5.76499999999998</v>
      </c>
      <c r="BP2207" s="117" t="n">
        <v>-16.4063492064399</v>
      </c>
    </row>
    <row r="2208" customFormat="false" ht="15" hidden="false" customHeight="false" outlineLevel="0" collapsed="false">
      <c r="E2208" s="117" t="n">
        <v>249.42</v>
      </c>
      <c r="F2208" s="117" t="n">
        <v>-15.75</v>
      </c>
      <c r="J2208" s="119" t="n">
        <v>44.241220590719</v>
      </c>
      <c r="K2208" s="117" t="n">
        <v>58</v>
      </c>
      <c r="BO2208" s="130" t="n">
        <v>5.76999999999998</v>
      </c>
      <c r="BP2208" s="117" t="n">
        <v>-6.76190476193635</v>
      </c>
    </row>
    <row r="2209" customFormat="false" ht="15" hidden="false" customHeight="false" outlineLevel="0" collapsed="false">
      <c r="E2209" s="117" t="n">
        <v>249.449</v>
      </c>
      <c r="F2209" s="117" t="n">
        <v>-16.69</v>
      </c>
      <c r="J2209" s="119" t="n">
        <v>44.3410011814363</v>
      </c>
      <c r="K2209" s="117" t="n">
        <v>51</v>
      </c>
      <c r="BO2209" s="130" t="n">
        <v>5.77499999999997</v>
      </c>
      <c r="BP2209" s="117" t="n">
        <v>-1.77777777780512</v>
      </c>
    </row>
    <row r="2210" customFormat="false" ht="15" hidden="false" customHeight="false" outlineLevel="0" collapsed="false">
      <c r="E2210" s="117" t="n">
        <v>249.478</v>
      </c>
      <c r="F2210" s="117" t="n">
        <v>-18.58</v>
      </c>
      <c r="J2210" s="119" t="n">
        <v>44.4407817721536</v>
      </c>
      <c r="K2210" s="117" t="n">
        <v>47</v>
      </c>
      <c r="BO2210" s="130" t="n">
        <v>5.77999999999997</v>
      </c>
      <c r="BP2210" s="117" t="n">
        <v>-0.837037037031922</v>
      </c>
    </row>
    <row r="2211" customFormat="false" ht="15" hidden="false" customHeight="false" outlineLevel="0" collapsed="false">
      <c r="E2211" s="117" t="n">
        <v>249.507</v>
      </c>
      <c r="F2211" s="117" t="n">
        <v>-19.525</v>
      </c>
      <c r="J2211" s="119" t="n">
        <v>44.5405623628709</v>
      </c>
      <c r="K2211" s="117" t="n">
        <v>44</v>
      </c>
      <c r="BO2211" s="130" t="n">
        <v>5.78499999999997</v>
      </c>
      <c r="BP2211" s="117" t="n">
        <v>-9.98440545814277</v>
      </c>
    </row>
    <row r="2212" customFormat="false" ht="15" hidden="false" customHeight="false" outlineLevel="0" collapsed="false">
      <c r="E2212" s="117" t="n">
        <v>249.536</v>
      </c>
      <c r="F2212" s="117" t="n">
        <v>-20.47</v>
      </c>
      <c r="J2212" s="119" t="n">
        <v>44.6403429535882</v>
      </c>
      <c r="K2212" s="117" t="n">
        <v>40</v>
      </c>
      <c r="BO2212" s="130" t="n">
        <v>5.78999999999997</v>
      </c>
      <c r="BP2212" s="117" t="n">
        <v>-17.4463937622267</v>
      </c>
    </row>
    <row r="2213" customFormat="false" ht="15" hidden="false" customHeight="false" outlineLevel="0" collapsed="false">
      <c r="E2213" s="117" t="n">
        <v>249.565</v>
      </c>
      <c r="F2213" s="117" t="n">
        <v>-24.24</v>
      </c>
      <c r="J2213" s="119" t="n">
        <v>44.7401235443055</v>
      </c>
      <c r="K2213" s="117" t="n">
        <v>38</v>
      </c>
      <c r="BO2213" s="130" t="n">
        <v>5.79499999999998</v>
      </c>
      <c r="BP2213" s="117" t="n">
        <v>-20.6562703055164</v>
      </c>
    </row>
    <row r="2214" customFormat="false" ht="15" hidden="false" customHeight="false" outlineLevel="0" collapsed="false">
      <c r="E2214" s="117" t="n">
        <v>249.594</v>
      </c>
      <c r="F2214" s="117" t="n">
        <v>-26.13</v>
      </c>
      <c r="J2214" s="119" t="n">
        <v>44.8399041350228</v>
      </c>
      <c r="K2214" s="117" t="n">
        <v>37</v>
      </c>
      <c r="BO2214" s="130" t="n">
        <v>5.79999999999997</v>
      </c>
      <c r="BP2214" s="117" t="n">
        <v>-10.3120764876217</v>
      </c>
    </row>
    <row r="2215" customFormat="false" ht="15" hidden="false" customHeight="false" outlineLevel="0" collapsed="false">
      <c r="E2215" s="117" t="n">
        <v>249.623</v>
      </c>
      <c r="F2215" s="117" t="n">
        <v>-27.075</v>
      </c>
      <c r="J2215" s="119" t="n">
        <v>44.9396847257401</v>
      </c>
      <c r="K2215" s="117" t="n">
        <v>37</v>
      </c>
      <c r="BO2215" s="130" t="n">
        <v>5.80499999999997</v>
      </c>
      <c r="BP2215" s="117" t="n">
        <v>-4.32333921232087</v>
      </c>
    </row>
    <row r="2216" customFormat="false" ht="15" hidden="false" customHeight="false" outlineLevel="0" collapsed="false">
      <c r="E2216" s="117" t="n">
        <v>249.652</v>
      </c>
      <c r="F2216" s="117" t="n">
        <v>-28.02</v>
      </c>
      <c r="J2216" s="119" t="n">
        <v>45.0394653164574</v>
      </c>
      <c r="K2216" s="117" t="n">
        <v>38</v>
      </c>
      <c r="BO2216" s="130" t="n">
        <v>5.80999999999997</v>
      </c>
      <c r="BP2216" s="117" t="n">
        <v>-2.87477954144064</v>
      </c>
    </row>
    <row r="2217" customFormat="false" ht="15" hidden="false" customHeight="false" outlineLevel="0" collapsed="false">
      <c r="E2217" s="117" t="n">
        <v>249.681</v>
      </c>
      <c r="F2217" s="117" t="n">
        <v>-29.9</v>
      </c>
      <c r="J2217" s="119" t="n">
        <v>45.1392459071747</v>
      </c>
      <c r="K2217" s="117" t="n">
        <v>40</v>
      </c>
      <c r="BO2217" s="130" t="n">
        <v>5.81499999999997</v>
      </c>
      <c r="BP2217" s="117" t="n">
        <v>-4.71604938272587</v>
      </c>
    </row>
    <row r="2218" customFormat="false" ht="15" hidden="false" customHeight="false" outlineLevel="0" collapsed="false">
      <c r="E2218" s="117" t="n">
        <v>249.71</v>
      </c>
      <c r="F2218" s="117" t="n">
        <v>-31.79</v>
      </c>
      <c r="J2218" s="119" t="n">
        <v>45.239026497892</v>
      </c>
      <c r="K2218" s="117" t="n">
        <v>50</v>
      </c>
      <c r="BO2218" s="130" t="n">
        <v>5.81999999999997</v>
      </c>
      <c r="BP2218" s="117" t="n">
        <v>-3.36625514399322</v>
      </c>
    </row>
    <row r="2219" customFormat="false" ht="15" hidden="false" customHeight="false" outlineLevel="0" collapsed="false">
      <c r="E2219" s="117" t="n">
        <v>249.739</v>
      </c>
      <c r="F2219" s="117" t="n">
        <v>-33.68</v>
      </c>
      <c r="J2219" s="119" t="n">
        <v>45.3388070886093</v>
      </c>
      <c r="K2219" s="117" t="n">
        <v>55</v>
      </c>
      <c r="BO2219" s="130" t="n">
        <v>5.82499999999997</v>
      </c>
      <c r="BP2219" s="117" t="n">
        <v>-3.80973129987338</v>
      </c>
    </row>
    <row r="2220" customFormat="false" ht="15" hidden="false" customHeight="false" outlineLevel="0" collapsed="false">
      <c r="E2220" s="117" t="n">
        <v>249.768</v>
      </c>
      <c r="F2220" s="117" t="n">
        <v>-35.57</v>
      </c>
      <c r="J2220" s="119" t="n">
        <v>45.4385876793266</v>
      </c>
      <c r="K2220" s="117" t="n">
        <v>60</v>
      </c>
      <c r="BO2220" s="130" t="n">
        <v>5.82999999999997</v>
      </c>
      <c r="BP2220" s="117" t="n">
        <v>-10.8946986201158</v>
      </c>
    </row>
    <row r="2221" customFormat="false" ht="15" hidden="false" customHeight="false" outlineLevel="0" collapsed="false">
      <c r="E2221" s="117" t="n">
        <v>249.797</v>
      </c>
      <c r="F2221" s="117" t="n">
        <v>-37.45</v>
      </c>
      <c r="J2221" s="119" t="n">
        <v>45.5383682700439</v>
      </c>
      <c r="K2221" s="117" t="n">
        <v>65</v>
      </c>
      <c r="BO2221" s="130" t="n">
        <v>5.83499999999997</v>
      </c>
      <c r="BP2221" s="117" t="n">
        <v>-18.7581699346372</v>
      </c>
    </row>
    <row r="2222" customFormat="false" ht="15" hidden="false" customHeight="false" outlineLevel="0" collapsed="false">
      <c r="E2222" s="117" t="n">
        <v>249.826</v>
      </c>
      <c r="F2222" s="117" t="n">
        <v>-37.45</v>
      </c>
      <c r="J2222" s="119" t="n">
        <v>45.6381488607612</v>
      </c>
      <c r="K2222" s="117" t="n">
        <v>70</v>
      </c>
      <c r="BO2222" s="130" t="n">
        <v>5.83999999999997</v>
      </c>
      <c r="BP2222" s="117" t="n">
        <v>-18.8758169936602</v>
      </c>
    </row>
    <row r="2223" customFormat="false" ht="15" hidden="false" customHeight="false" outlineLevel="0" collapsed="false">
      <c r="E2223" s="117" t="n">
        <v>249.855</v>
      </c>
      <c r="F2223" s="117" t="n">
        <v>-40.285</v>
      </c>
      <c r="J2223" s="119" t="n">
        <v>45.7379294514785</v>
      </c>
      <c r="K2223" s="117" t="n">
        <v>75</v>
      </c>
      <c r="BO2223" s="130" t="n">
        <v>5.84499999999997</v>
      </c>
      <c r="BP2223" s="117" t="n">
        <v>-12.1960784315515</v>
      </c>
    </row>
    <row r="2224" customFormat="false" ht="15" hidden="false" customHeight="false" outlineLevel="0" collapsed="false">
      <c r="E2224" s="117" t="n">
        <v>249.884</v>
      </c>
      <c r="F2224" s="117" t="n">
        <v>-43.12</v>
      </c>
      <c r="J2224" s="119" t="n">
        <v>45.8377100421958</v>
      </c>
      <c r="K2224" s="117" t="n">
        <v>76.3285</v>
      </c>
      <c r="BO2224" s="130" t="n">
        <v>5.84999999999997</v>
      </c>
      <c r="BP2224" s="117" t="n">
        <v>-4.71895424851156</v>
      </c>
    </row>
    <row r="2225" customFormat="false" ht="15" hidden="false" customHeight="false" outlineLevel="0" collapsed="false">
      <c r="E2225" s="117" t="n">
        <v>249.913</v>
      </c>
      <c r="F2225" s="117" t="n">
        <v>-45.01</v>
      </c>
      <c r="J2225" s="119" t="n">
        <v>45.9374906329131</v>
      </c>
      <c r="K2225" s="117" t="n">
        <v>75</v>
      </c>
      <c r="BO2225" s="130" t="n">
        <v>5.85499999999997</v>
      </c>
      <c r="BP2225" s="117" t="n">
        <v>-5.7908496731705</v>
      </c>
    </row>
    <row r="2226" customFormat="false" ht="15" hidden="false" customHeight="false" outlineLevel="0" collapsed="false">
      <c r="E2226" s="117" t="n">
        <v>249.942</v>
      </c>
      <c r="F2226" s="117" t="n">
        <v>-48.79</v>
      </c>
      <c r="J2226" s="119" t="n">
        <v>46.0372712236304</v>
      </c>
      <c r="K2226" s="117" t="n">
        <v>70</v>
      </c>
      <c r="BO2226" s="130" t="n">
        <v>5.85999999999997</v>
      </c>
      <c r="BP2226" s="117" t="n">
        <v>-6.49673202612616</v>
      </c>
    </row>
    <row r="2227" customFormat="false" ht="15" hidden="false" customHeight="false" outlineLevel="0" collapsed="false">
      <c r="E2227" s="117" t="n">
        <v>249.971</v>
      </c>
      <c r="F2227" s="117" t="n">
        <v>-49.73</v>
      </c>
      <c r="J2227" s="119" t="n">
        <v>46.1370518143477</v>
      </c>
      <c r="K2227" s="117" t="n">
        <v>65</v>
      </c>
      <c r="BO2227" s="130" t="n">
        <v>5.86499999999997</v>
      </c>
      <c r="BP2227" s="117" t="n">
        <v>-10.3202614379298</v>
      </c>
    </row>
    <row r="2228" customFormat="false" ht="15" hidden="false" customHeight="false" outlineLevel="0" collapsed="false">
      <c r="E2228" s="117" t="n">
        <v>250</v>
      </c>
      <c r="F2228" s="117" t="n">
        <v>-50.67</v>
      </c>
      <c r="J2228" s="119" t="n">
        <v>46.236832405065</v>
      </c>
      <c r="K2228" s="117" t="n">
        <v>56</v>
      </c>
      <c r="BO2228" s="130" t="n">
        <v>5.86999999999997</v>
      </c>
      <c r="BP2228" s="117" t="n">
        <v>-9.58479532168234</v>
      </c>
    </row>
    <row r="2229" customFormat="false" ht="15" hidden="false" customHeight="false" outlineLevel="0" collapsed="false">
      <c r="J2229" s="119" t="n">
        <v>46.3366129957823</v>
      </c>
      <c r="K2229" s="117" t="n">
        <v>47</v>
      </c>
      <c r="BO2229" s="130" t="n">
        <v>5.87499999999997</v>
      </c>
      <c r="BP2229" s="117" t="n">
        <v>-8.89880498348949</v>
      </c>
    </row>
    <row r="2230" customFormat="false" ht="15" hidden="false" customHeight="false" outlineLevel="0" collapsed="false">
      <c r="J2230" s="119" t="n">
        <v>46.4363935864996</v>
      </c>
      <c r="K2230" s="117" t="n">
        <v>43</v>
      </c>
      <c r="BO2230" s="130" t="n">
        <v>5.87999999999997</v>
      </c>
      <c r="BP2230" s="117" t="n">
        <v>-2.77803203669578</v>
      </c>
    </row>
    <row r="2231" customFormat="false" ht="15" hidden="false" customHeight="false" outlineLevel="0" collapsed="false">
      <c r="J2231" s="119" t="n">
        <v>46.5361741772169</v>
      </c>
      <c r="K2231" s="117" t="n">
        <v>45</v>
      </c>
      <c r="BO2231" s="130" t="n">
        <v>5.88499999999997</v>
      </c>
      <c r="BP2231" s="117" t="n">
        <v>-1.50724637689462</v>
      </c>
    </row>
    <row r="2232" customFormat="false" ht="15" hidden="false" customHeight="false" outlineLevel="0" collapsed="false">
      <c r="J2232" s="119" t="n">
        <v>46.6359547679342</v>
      </c>
      <c r="K2232" s="117" t="n">
        <v>48</v>
      </c>
      <c r="BO2232" s="130" t="n">
        <v>5.88999999999997</v>
      </c>
      <c r="BP2232" s="117" t="n">
        <v>2.04830917866892</v>
      </c>
    </row>
    <row r="2233" customFormat="false" ht="15" hidden="false" customHeight="false" outlineLevel="0" collapsed="false">
      <c r="J2233" s="119" t="n">
        <v>46.7357353586515</v>
      </c>
      <c r="K2233" s="117" t="n">
        <v>55</v>
      </c>
      <c r="BO2233" s="130" t="n">
        <v>5.89499999999997</v>
      </c>
      <c r="BP2233" s="117" t="n">
        <v>-0.190110826908985</v>
      </c>
    </row>
    <row r="2234" customFormat="false" ht="15" hidden="false" customHeight="false" outlineLevel="0" collapsed="false">
      <c r="J2234" s="119" t="n">
        <v>46.8355159493688</v>
      </c>
      <c r="K2234" s="117" t="n">
        <v>60</v>
      </c>
      <c r="BO2234" s="130" t="n">
        <v>5.89999999999997</v>
      </c>
      <c r="BP2234" s="117" t="n">
        <v>-4.54613483505728</v>
      </c>
    </row>
    <row r="2235" customFormat="false" ht="15" hidden="false" customHeight="false" outlineLevel="0" collapsed="false">
      <c r="J2235" s="119" t="n">
        <v>46.9352965400861</v>
      </c>
      <c r="K2235" s="117" t="n">
        <v>62.3322</v>
      </c>
      <c r="BO2235" s="130" t="n">
        <v>5.90499999999997</v>
      </c>
      <c r="BP2235" s="117" t="n">
        <v>-8.52842146948417</v>
      </c>
    </row>
    <row r="2236" customFormat="false" ht="15" hidden="false" customHeight="false" outlineLevel="0" collapsed="false">
      <c r="J2236" s="119" t="n">
        <v>47.0350771308034</v>
      </c>
      <c r="K2236" s="117" t="n">
        <v>60</v>
      </c>
      <c r="BO2236" s="130" t="n">
        <v>5.90999999999997</v>
      </c>
      <c r="BP2236" s="117" t="n">
        <v>-9.96632996621104</v>
      </c>
    </row>
    <row r="2237" customFormat="false" ht="15" hidden="false" customHeight="false" outlineLevel="0" collapsed="false">
      <c r="J2237" s="119" t="n">
        <v>47.1348577215207</v>
      </c>
      <c r="K2237" s="117" t="n">
        <v>58</v>
      </c>
      <c r="BO2237" s="130" t="n">
        <v>5.91499999999997</v>
      </c>
      <c r="BP2237" s="117" t="n">
        <v>-4.76094276086476</v>
      </c>
    </row>
    <row r="2238" customFormat="false" ht="15" hidden="false" customHeight="false" outlineLevel="0" collapsed="false">
      <c r="J2238" s="119" t="n">
        <v>47.234638312238</v>
      </c>
      <c r="K2238" s="117" t="n">
        <v>55</v>
      </c>
      <c r="BO2238" s="130" t="n">
        <v>5.91999999999997</v>
      </c>
      <c r="BP2238" s="117" t="n">
        <v>-4.69169960468641</v>
      </c>
    </row>
    <row r="2239" customFormat="false" ht="15" hidden="false" customHeight="false" outlineLevel="0" collapsed="false">
      <c r="J2239" s="119" t="n">
        <v>47.3344189029553</v>
      </c>
      <c r="K2239" s="117" t="n">
        <v>52</v>
      </c>
      <c r="BO2239" s="130" t="n">
        <v>5.92499999999997</v>
      </c>
      <c r="BP2239" s="117" t="n">
        <v>-3.40184453226436</v>
      </c>
    </row>
    <row r="2240" customFormat="false" ht="15" hidden="false" customHeight="false" outlineLevel="0" collapsed="false">
      <c r="J2240" s="119" t="n">
        <v>47.4341994936726</v>
      </c>
      <c r="K2240" s="117" t="n">
        <v>51</v>
      </c>
      <c r="BO2240" s="130" t="n">
        <v>5.92999999999997</v>
      </c>
      <c r="BP2240" s="117" t="n">
        <v>-1.99999999998829</v>
      </c>
    </row>
    <row r="2241" customFormat="false" ht="15" hidden="false" customHeight="false" outlineLevel="0" collapsed="false">
      <c r="J2241" s="119" t="n">
        <v>47.5339800843899</v>
      </c>
      <c r="K2241" s="117" t="n">
        <v>52</v>
      </c>
      <c r="BO2241" s="130" t="n">
        <v>5.93499999999997</v>
      </c>
      <c r="BP2241" s="117" t="n">
        <v>5.14239705537195</v>
      </c>
    </row>
    <row r="2242" customFormat="false" ht="15" hidden="false" customHeight="false" outlineLevel="0" collapsed="false">
      <c r="J2242" s="119" t="n">
        <v>47.6337606751072</v>
      </c>
      <c r="K2242" s="117" t="n">
        <v>53</v>
      </c>
      <c r="BO2242" s="130" t="n">
        <v>5.93999999999997</v>
      </c>
      <c r="BP2242" s="117" t="n">
        <v>4.28688541733372</v>
      </c>
    </row>
    <row r="2243" customFormat="false" ht="15" hidden="false" customHeight="false" outlineLevel="0" collapsed="false">
      <c r="J2243" s="119" t="n">
        <v>47.7335412658245</v>
      </c>
      <c r="K2243" s="117" t="n">
        <v>55</v>
      </c>
      <c r="BO2243" s="130" t="n">
        <v>5.94499999999997</v>
      </c>
      <c r="BP2243" s="117" t="n">
        <v>0.82058682059832</v>
      </c>
    </row>
    <row r="2244" customFormat="false" ht="15" hidden="false" customHeight="false" outlineLevel="0" collapsed="false">
      <c r="J2244" s="119" t="n">
        <v>47.8333218565418</v>
      </c>
      <c r="K2244" s="117" t="n">
        <v>61</v>
      </c>
      <c r="BO2244" s="130" t="n">
        <v>5.94999999999997</v>
      </c>
      <c r="BP2244" s="117" t="n">
        <v>-8.31168831163055</v>
      </c>
    </row>
    <row r="2245" customFormat="false" ht="15" hidden="false" customHeight="false" outlineLevel="0" collapsed="false">
      <c r="J2245" s="119" t="n">
        <v>47.9331024472591</v>
      </c>
      <c r="K2245" s="117" t="n">
        <v>65</v>
      </c>
      <c r="BO2245" s="130" t="n">
        <v>5.95499999999997</v>
      </c>
      <c r="BP2245" s="117" t="n">
        <v>-10.4444444444781</v>
      </c>
    </row>
    <row r="2246" customFormat="false" ht="15" hidden="false" customHeight="false" outlineLevel="0" collapsed="false">
      <c r="J2246" s="119" t="n">
        <v>48.0328830379764</v>
      </c>
      <c r="K2246" s="117" t="n">
        <v>69.2503</v>
      </c>
      <c r="BO2246" s="130" t="n">
        <v>5.95999999999997</v>
      </c>
      <c r="BP2246" s="117" t="n">
        <v>-11.9047619047892</v>
      </c>
    </row>
    <row r="2247" customFormat="false" ht="15" hidden="false" customHeight="false" outlineLevel="0" collapsed="false">
      <c r="J2247" s="119" t="n">
        <v>48.1326636286937</v>
      </c>
      <c r="K2247" s="117" t="n">
        <v>74.7864</v>
      </c>
      <c r="BO2247" s="130" t="n">
        <v>5.96499999999997</v>
      </c>
      <c r="BP2247" s="117" t="n">
        <v>-9.69312169309194</v>
      </c>
    </row>
    <row r="2248" customFormat="false" ht="15" hidden="false" customHeight="false" outlineLevel="0" collapsed="false">
      <c r="J2248" s="119" t="n">
        <v>48.232444219411</v>
      </c>
      <c r="K2248" s="117" t="n">
        <v>73.9266666666667</v>
      </c>
      <c r="BO2248" s="130" t="n">
        <v>5.96999999999997</v>
      </c>
      <c r="BP2248" s="117" t="n">
        <v>-8.29629629622038</v>
      </c>
    </row>
    <row r="2249" customFormat="false" ht="15" hidden="false" customHeight="false" outlineLevel="0" collapsed="false">
      <c r="J2249" s="119" t="n">
        <v>48.3322248101283</v>
      </c>
      <c r="K2249" s="117" t="n">
        <v>71</v>
      </c>
      <c r="BO2249" s="130" t="n">
        <v>5.97499999999997</v>
      </c>
      <c r="BP2249" s="117" t="n">
        <v>-6.07455507448268</v>
      </c>
    </row>
    <row r="2250" customFormat="false" ht="15" hidden="false" customHeight="false" outlineLevel="0" collapsed="false">
      <c r="J2250" s="119" t="n">
        <v>48.4320054008456</v>
      </c>
      <c r="K2250" s="117" t="n">
        <v>62</v>
      </c>
      <c r="BO2250" s="130" t="n">
        <v>5.97999999999997</v>
      </c>
      <c r="BP2250" s="117" t="n">
        <v>-3.95815295810623</v>
      </c>
    </row>
    <row r="2251" customFormat="false" ht="15" hidden="false" customHeight="false" outlineLevel="0" collapsed="false">
      <c r="J2251" s="119" t="n">
        <v>48.5317859915629</v>
      </c>
      <c r="K2251" s="117" t="n">
        <v>58</v>
      </c>
      <c r="BO2251" s="130" t="n">
        <v>5.98499999999997</v>
      </c>
      <c r="BP2251" s="117" t="n">
        <v>-2.68270944732777</v>
      </c>
    </row>
    <row r="2252" customFormat="false" ht="15" hidden="false" customHeight="false" outlineLevel="0" collapsed="false">
      <c r="J2252" s="119" t="n">
        <v>48.6315665822802</v>
      </c>
      <c r="K2252" s="117" t="n">
        <v>52</v>
      </c>
      <c r="BO2252" s="130" t="n">
        <v>5.98999999999997</v>
      </c>
      <c r="BP2252" s="117" t="n">
        <v>-4.26143790847308</v>
      </c>
    </row>
    <row r="2253" customFormat="false" ht="15" hidden="false" customHeight="false" outlineLevel="0" collapsed="false">
      <c r="J2253" s="119" t="n">
        <v>48.7313471729975</v>
      </c>
      <c r="K2253" s="117" t="n">
        <v>50</v>
      </c>
      <c r="BO2253" s="130" t="n">
        <v>5.99499999999997</v>
      </c>
      <c r="BP2253" s="117" t="n">
        <v>-12.7552650689649</v>
      </c>
    </row>
    <row r="2254" customFormat="false" ht="15" hidden="false" customHeight="false" outlineLevel="0" collapsed="false">
      <c r="J2254" s="119" t="n">
        <v>48.8311277637148</v>
      </c>
      <c r="K2254" s="117" t="n">
        <v>52</v>
      </c>
      <c r="BO2254" s="130" t="n">
        <v>5.99999999999997</v>
      </c>
      <c r="BP2254" s="117" t="n">
        <v>-17.4344352878539</v>
      </c>
    </row>
    <row r="2255" customFormat="false" ht="15" hidden="false" customHeight="false" outlineLevel="0" collapsed="false">
      <c r="J2255" s="119" t="n">
        <v>48.9309083544321</v>
      </c>
      <c r="K2255" s="117" t="n">
        <v>65</v>
      </c>
      <c r="BO2255" s="130" t="n">
        <v>6.00499999999997</v>
      </c>
      <c r="BP2255" s="117" t="n">
        <v>-17.1991411701743</v>
      </c>
    </row>
    <row r="2256" customFormat="false" ht="15" hidden="false" customHeight="false" outlineLevel="0" collapsed="false">
      <c r="J2256" s="119" t="n">
        <v>49.0306889451494</v>
      </c>
      <c r="K2256" s="117" t="n">
        <v>73</v>
      </c>
      <c r="BO2256" s="130" t="n">
        <v>6.00999999999997</v>
      </c>
      <c r="BP2256" s="117" t="n">
        <v>-10.2608695652662</v>
      </c>
    </row>
    <row r="2257" customFormat="false" ht="15" hidden="false" customHeight="false" outlineLevel="0" collapsed="false">
      <c r="J2257" s="119" t="n">
        <v>49.1304695358667</v>
      </c>
      <c r="K2257" s="117" t="n">
        <v>79</v>
      </c>
      <c r="BO2257" s="130" t="n">
        <v>6.01499999999997</v>
      </c>
      <c r="BP2257" s="117" t="n">
        <v>-4.6666666666382</v>
      </c>
    </row>
    <row r="2258" customFormat="false" ht="15" hidden="false" customHeight="false" outlineLevel="0" collapsed="false">
      <c r="J2258" s="119" t="n">
        <v>49.230250126584</v>
      </c>
      <c r="K2258" s="117" t="n">
        <v>80.80635</v>
      </c>
      <c r="BO2258" s="130" t="n">
        <v>6.01999999999997</v>
      </c>
      <c r="BP2258" s="117" t="n">
        <v>-6.37681159417862</v>
      </c>
    </row>
    <row r="2259" customFormat="false" ht="15" hidden="false" customHeight="false" outlineLevel="0" collapsed="false">
      <c r="J2259" s="119" t="n">
        <v>49.3300307173013</v>
      </c>
      <c r="K2259" s="117" t="n">
        <v>80.6425</v>
      </c>
      <c r="BO2259" s="130" t="n">
        <v>6.02499999999997</v>
      </c>
      <c r="BP2259" s="117" t="n">
        <v>-6.79347826088244</v>
      </c>
    </row>
    <row r="2260" customFormat="false" ht="15" hidden="false" customHeight="false" outlineLevel="0" collapsed="false">
      <c r="J2260" s="119" t="n">
        <v>49.4517709208423</v>
      </c>
      <c r="K2260" s="117" t="n">
        <v>60.9299</v>
      </c>
      <c r="BO2260" s="130" t="n">
        <v>6.02999999999997</v>
      </c>
      <c r="BP2260" s="117" t="n">
        <v>-11.2572463768902</v>
      </c>
    </row>
    <row r="2261" customFormat="false" ht="15" hidden="false" customHeight="false" outlineLevel="0" collapsed="false">
      <c r="J2261" s="119" t="n">
        <v>49.5770859450749</v>
      </c>
      <c r="K2261" s="117" t="n">
        <v>61.24525</v>
      </c>
      <c r="BO2261" s="130" t="n">
        <v>6.03499999999997</v>
      </c>
      <c r="BP2261" s="117" t="n">
        <v>-13.4987922705681</v>
      </c>
    </row>
    <row r="2262" customFormat="false" ht="15" hidden="false" customHeight="false" outlineLevel="0" collapsed="false">
      <c r="J2262" s="119" t="n">
        <v>49.7024009693075</v>
      </c>
      <c r="K2262" s="117" t="n">
        <v>58.9242</v>
      </c>
      <c r="BO2262" s="130" t="n">
        <v>6.03999999999997</v>
      </c>
      <c r="BP2262" s="117" t="n">
        <v>-16.6376811594309</v>
      </c>
    </row>
    <row r="2263" customFormat="false" ht="15" hidden="false" customHeight="false" outlineLevel="0" collapsed="false">
      <c r="J2263" s="119" t="n">
        <v>49.8277159935402</v>
      </c>
      <c r="K2263" s="117" t="n">
        <v>59.9245</v>
      </c>
      <c r="BO2263" s="130" t="n">
        <v>6.04499999999997</v>
      </c>
      <c r="BP2263" s="117" t="n">
        <v>-13.2850241546293</v>
      </c>
    </row>
    <row r="2264" customFormat="false" ht="15" hidden="false" customHeight="false" outlineLevel="0" collapsed="false">
      <c r="J2264" s="119" t="n">
        <v>49.9530310177728</v>
      </c>
      <c r="K2264" s="117" t="n">
        <v>60.9249</v>
      </c>
      <c r="BO2264" s="130" t="n">
        <v>6.04999999999997</v>
      </c>
      <c r="BP2264" s="117" t="n">
        <v>-9.5555555555998</v>
      </c>
    </row>
    <row r="2265" customFormat="false" ht="15" hidden="false" customHeight="false" outlineLevel="0" collapsed="false">
      <c r="J2265" s="119" t="n">
        <v>50.0783460420054</v>
      </c>
      <c r="K2265" s="117" t="n">
        <v>61.9253</v>
      </c>
      <c r="BO2265" s="130" t="n">
        <v>6.05499999999997</v>
      </c>
      <c r="BP2265" s="117" t="n">
        <v>-6.44444444449972</v>
      </c>
    </row>
    <row r="2266" customFormat="false" ht="15" hidden="false" customHeight="false" outlineLevel="0" collapsed="false">
      <c r="J2266" s="119" t="n">
        <v>50.2036610662381</v>
      </c>
      <c r="K2266" s="117" t="n">
        <v>62.9257</v>
      </c>
      <c r="BO2266" s="130" t="n">
        <v>6.05999999999997</v>
      </c>
      <c r="BP2266" s="117" t="n">
        <v>-7.1111111111421</v>
      </c>
    </row>
    <row r="2267" customFormat="false" ht="15" hidden="false" customHeight="false" outlineLevel="0" collapsed="false">
      <c r="J2267" s="119" t="n">
        <v>50.3289760904707</v>
      </c>
      <c r="K2267" s="117" t="n">
        <v>27</v>
      </c>
      <c r="BO2267" s="130" t="n">
        <v>6.06499999999997</v>
      </c>
      <c r="BP2267" s="117" t="n">
        <v>-7.11111111117019</v>
      </c>
    </row>
    <row r="2268" customFormat="false" ht="15" hidden="false" customHeight="false" outlineLevel="0" collapsed="false">
      <c r="J2268" s="119" t="n">
        <v>50.4542911147034</v>
      </c>
      <c r="K2268" s="117" t="n">
        <v>26</v>
      </c>
      <c r="BO2268" s="130" t="n">
        <v>6.06999999999997</v>
      </c>
      <c r="BP2268" s="117" t="n">
        <v>-11.3333333333504</v>
      </c>
    </row>
    <row r="2269" customFormat="false" ht="15" hidden="false" customHeight="false" outlineLevel="0" collapsed="false">
      <c r="J2269" s="119" t="n">
        <v>50.579606138936</v>
      </c>
      <c r="K2269" s="117" t="n">
        <v>36.9455</v>
      </c>
      <c r="BO2269" s="130" t="n">
        <v>6.07499999999997</v>
      </c>
      <c r="BP2269" s="117" t="n">
        <v>-19.7777777776982</v>
      </c>
    </row>
    <row r="2270" customFormat="false" ht="15" hidden="false" customHeight="false" outlineLevel="0" collapsed="false">
      <c r="J2270" s="119" t="n">
        <v>50.7049211631686</v>
      </c>
      <c r="K2270" s="117" t="n">
        <v>55.2517</v>
      </c>
      <c r="BO2270" s="130" t="n">
        <v>6.07999999999997</v>
      </c>
      <c r="BP2270" s="117" t="n">
        <v>-17.7499999999651</v>
      </c>
    </row>
    <row r="2271" customFormat="false" ht="15" hidden="false" customHeight="false" outlineLevel="0" collapsed="false">
      <c r="J2271" s="119" t="n">
        <v>50.8302361874013</v>
      </c>
      <c r="K2271" s="117" t="n">
        <v>56.7146</v>
      </c>
      <c r="BO2271" s="130" t="n">
        <v>6.08499999999997</v>
      </c>
      <c r="BP2271" s="117" t="n">
        <v>-10.0555555555853</v>
      </c>
    </row>
    <row r="2272" customFormat="false" ht="15" hidden="false" customHeight="false" outlineLevel="0" collapsed="false">
      <c r="J2272" s="119" t="n">
        <v>50.9555512116339</v>
      </c>
      <c r="K2272" s="117" t="n">
        <v>53.43145</v>
      </c>
      <c r="BO2272" s="130" t="n">
        <v>6.08999999999997</v>
      </c>
      <c r="BP2272" s="117" t="n">
        <v>-0.796296296378577</v>
      </c>
    </row>
    <row r="2273" customFormat="false" ht="15" hidden="false" customHeight="false" outlineLevel="0" collapsed="false">
      <c r="J2273" s="119" t="n">
        <v>51.0808662358665</v>
      </c>
      <c r="K2273" s="117" t="n">
        <v>53.95195</v>
      </c>
      <c r="BO2273" s="130" t="n">
        <v>6.09499999999997</v>
      </c>
      <c r="BP2273" s="117" t="n">
        <v>-0.872383252810493</v>
      </c>
    </row>
    <row r="2274" customFormat="false" ht="15" hidden="false" customHeight="false" outlineLevel="0" collapsed="false">
      <c r="J2274" s="119" t="n">
        <v>51.2061812600992</v>
      </c>
      <c r="K2274" s="117" t="n">
        <v>54.47245</v>
      </c>
      <c r="BO2274" s="130" t="n">
        <v>6.09999999999997</v>
      </c>
      <c r="BP2274" s="117" t="n">
        <v>-1.67793880836393</v>
      </c>
    </row>
    <row r="2275" customFormat="false" ht="15" hidden="false" customHeight="false" outlineLevel="0" collapsed="false">
      <c r="J2275" s="119" t="n">
        <v>51.3314962843318</v>
      </c>
      <c r="K2275" s="117" t="n">
        <v>54.993</v>
      </c>
      <c r="BO2275" s="130" t="n">
        <v>6.10499999999997</v>
      </c>
      <c r="BP2275" s="117" t="n">
        <v>-6.93719806764737</v>
      </c>
    </row>
    <row r="2276" customFormat="false" ht="15" hidden="false" customHeight="false" outlineLevel="0" collapsed="false">
      <c r="J2276" s="119" t="n">
        <v>51.4568113085644</v>
      </c>
      <c r="K2276" s="117" t="n">
        <v>55.5135</v>
      </c>
      <c r="BO2276" s="130" t="n">
        <v>6.10999999999997</v>
      </c>
      <c r="BP2276" s="117" t="n">
        <v>-13.6135265701226</v>
      </c>
    </row>
    <row r="2277" customFormat="false" ht="15" hidden="false" customHeight="false" outlineLevel="0" collapsed="false">
      <c r="J2277" s="119" t="n">
        <v>51.5821263327971</v>
      </c>
      <c r="K2277" s="117" t="n">
        <v>59.8834</v>
      </c>
      <c r="BO2277" s="130" t="n">
        <v>6.11499999999997</v>
      </c>
      <c r="BP2277" s="117" t="n">
        <v>-20.3671497584921</v>
      </c>
    </row>
    <row r="2278" customFormat="false" ht="15" hidden="false" customHeight="false" outlineLevel="0" collapsed="false">
      <c r="J2278" s="119" t="n">
        <v>51.7074413570297</v>
      </c>
      <c r="K2278" s="117" t="n">
        <v>64.534</v>
      </c>
      <c r="BO2278" s="130" t="n">
        <v>6.11999999999997</v>
      </c>
      <c r="BP2278" s="117" t="n">
        <v>-17.8057462496741</v>
      </c>
    </row>
    <row r="2279" customFormat="false" ht="15" hidden="false" customHeight="false" outlineLevel="0" collapsed="false">
      <c r="J2279" s="119" t="n">
        <v>51.8327563812623</v>
      </c>
      <c r="K2279" s="117" t="n">
        <v>69.1848</v>
      </c>
      <c r="BO2279" s="130" t="n">
        <v>6.12499999999997</v>
      </c>
      <c r="BP2279" s="117" t="n">
        <v>-8.19221967952111</v>
      </c>
    </row>
    <row r="2280" customFormat="false" ht="15" hidden="false" customHeight="false" outlineLevel="0" collapsed="false">
      <c r="J2280" s="119" t="n">
        <v>51.958071405495</v>
      </c>
      <c r="K2280" s="117" t="n">
        <v>73.83545</v>
      </c>
      <c r="BO2280" s="130" t="n">
        <v>6.12999999999997</v>
      </c>
      <c r="BP2280" s="117" t="n">
        <v>-6.32748537991716</v>
      </c>
    </row>
    <row r="2281" customFormat="false" ht="15" hidden="false" customHeight="false" outlineLevel="0" collapsed="false">
      <c r="J2281" s="119" t="n">
        <v>52.0833864297276</v>
      </c>
      <c r="K2281" s="117" t="n">
        <v>76.73955</v>
      </c>
      <c r="BO2281" s="130" t="n">
        <v>6.13499999999997</v>
      </c>
      <c r="BP2281" s="117" t="n">
        <v>-3.4666666665092</v>
      </c>
    </row>
    <row r="2282" customFormat="false" ht="15" hidden="false" customHeight="false" outlineLevel="0" collapsed="false">
      <c r="J2282" s="119" t="n">
        <v>52.2087014539602</v>
      </c>
      <c r="K2282" s="117" t="n">
        <v>77.33785</v>
      </c>
      <c r="BO2282" s="130" t="n">
        <v>6.13999999999997</v>
      </c>
      <c r="BP2282" s="117" t="n">
        <v>-6.7649122806016</v>
      </c>
    </row>
    <row r="2283" customFormat="false" ht="15" hidden="false" customHeight="false" outlineLevel="0" collapsed="false">
      <c r="J2283" s="119" t="n">
        <v>52.3340164781929</v>
      </c>
      <c r="K2283" s="117" t="n">
        <v>87.9641</v>
      </c>
      <c r="BO2283" s="130" t="n">
        <v>6.14499999999997</v>
      </c>
      <c r="BP2283" s="117" t="n">
        <v>-4.00935672515595</v>
      </c>
    </row>
    <row r="2284" customFormat="false" ht="15" hidden="false" customHeight="false" outlineLevel="0" collapsed="false">
      <c r="J2284" s="119" t="n">
        <v>52.4593315024255</v>
      </c>
      <c r="K2284" s="117" t="n">
        <v>91.6129666666667</v>
      </c>
      <c r="BO2284" s="130" t="n">
        <v>6.14999999999997</v>
      </c>
      <c r="BP2284" s="117" t="n">
        <v>-6.1871345029173</v>
      </c>
    </row>
    <row r="2285" customFormat="false" ht="15" hidden="false" customHeight="false" outlineLevel="0" collapsed="false">
      <c r="J2285" s="119" t="n">
        <v>52.5846465266582</v>
      </c>
      <c r="K2285" s="117" t="n">
        <v>100.12005</v>
      </c>
      <c r="BO2285" s="130" t="n">
        <v>6.15499999999997</v>
      </c>
      <c r="BP2285" s="117" t="n">
        <v>-7.6444444444076</v>
      </c>
    </row>
    <row r="2286" customFormat="false" ht="15" hidden="false" customHeight="false" outlineLevel="0" collapsed="false">
      <c r="J2286" s="119" t="n">
        <v>52.7099615508908</v>
      </c>
      <c r="K2286" s="117" t="n">
        <v>121.866</v>
      </c>
      <c r="BO2286" s="130" t="n">
        <v>6.15999999999997</v>
      </c>
      <c r="BP2286" s="117" t="n">
        <v>-2.2222222221712</v>
      </c>
    </row>
    <row r="2287" customFormat="false" ht="15" hidden="false" customHeight="false" outlineLevel="0" collapsed="false">
      <c r="J2287" s="119" t="n">
        <v>52.8352765751234</v>
      </c>
      <c r="K2287" s="117" t="n">
        <v>124.562</v>
      </c>
      <c r="BO2287" s="130" t="n">
        <v>6.16499999999997</v>
      </c>
      <c r="BP2287" s="117" t="n">
        <v>-1.11111111103481</v>
      </c>
    </row>
    <row r="2288" customFormat="false" ht="15" hidden="false" customHeight="false" outlineLevel="0" collapsed="false">
      <c r="J2288" s="119" t="n">
        <v>52.9605915993561</v>
      </c>
      <c r="K2288" s="117" t="n">
        <v>127.258</v>
      </c>
      <c r="BO2288" s="130" t="n">
        <v>6.16999999999997</v>
      </c>
      <c r="BP2288" s="117" t="n">
        <v>-1.56923076924095</v>
      </c>
    </row>
    <row r="2289" customFormat="false" ht="15" hidden="false" customHeight="false" outlineLevel="0" collapsed="false">
      <c r="J2289" s="119" t="n">
        <v>53.0859066235887</v>
      </c>
      <c r="K2289" s="117" t="n">
        <v>129.955</v>
      </c>
      <c r="BO2289" s="130" t="n">
        <v>6.17499999999997</v>
      </c>
      <c r="BP2289" s="117" t="n">
        <v>-7.21709401705978</v>
      </c>
    </row>
    <row r="2290" customFormat="false" ht="15" hidden="false" customHeight="false" outlineLevel="0" collapsed="false">
      <c r="J2290" s="119" t="n">
        <v>53.2112216478213</v>
      </c>
      <c r="K2290" s="117" t="n">
        <v>132.651</v>
      </c>
      <c r="BO2290" s="130" t="n">
        <v>6.17999999999997</v>
      </c>
      <c r="BP2290" s="117" t="n">
        <v>-6.41025641018625</v>
      </c>
    </row>
    <row r="2291" customFormat="false" ht="15" hidden="false" customHeight="false" outlineLevel="0" collapsed="false">
      <c r="J2291" s="119" t="n">
        <v>53.336536672054</v>
      </c>
      <c r="K2291" s="117" t="n">
        <v>77.71425</v>
      </c>
      <c r="BO2291" s="130" t="n">
        <v>6.18499999999997</v>
      </c>
      <c r="BP2291" s="117" t="n">
        <v>-3.58974358964449</v>
      </c>
    </row>
    <row r="2292" customFormat="false" ht="15" hidden="false" customHeight="false" outlineLevel="0" collapsed="false">
      <c r="J2292" s="119" t="n">
        <v>53.4618516962866</v>
      </c>
      <c r="K2292" s="117" t="n">
        <v>78.95535</v>
      </c>
      <c r="BO2292" s="130" t="n">
        <v>6.18999999999997</v>
      </c>
      <c r="BP2292" s="117" t="n">
        <v>-2.66666666654428</v>
      </c>
    </row>
    <row r="2293" customFormat="false" ht="15" hidden="false" customHeight="false" outlineLevel="0" collapsed="false">
      <c r="J2293" s="119" t="n">
        <v>53.5871667205192</v>
      </c>
      <c r="K2293" s="117" t="n">
        <v>80.2292</v>
      </c>
      <c r="BO2293" s="130" t="n">
        <v>6.19499999999997</v>
      </c>
      <c r="BP2293" s="117" t="n">
        <v>-9.31623931618072</v>
      </c>
    </row>
    <row r="2294" customFormat="false" ht="15" hidden="false" customHeight="false" outlineLevel="0" collapsed="false">
      <c r="J2294" s="119" t="n">
        <v>53.7124817447519</v>
      </c>
      <c r="K2294" s="117" t="n">
        <v>83.217</v>
      </c>
      <c r="BO2294" s="130" t="n">
        <v>6.19999999999997</v>
      </c>
      <c r="BP2294" s="117" t="n">
        <v>-14.7008547008517</v>
      </c>
    </row>
    <row r="2295" customFormat="false" ht="15" hidden="false" customHeight="false" outlineLevel="0" collapsed="false">
      <c r="J2295" s="119" t="n">
        <v>53.8377967689845</v>
      </c>
      <c r="K2295" s="117" t="n">
        <v>89.25565</v>
      </c>
      <c r="BO2295" s="130" t="n">
        <v>6.20499999999997</v>
      </c>
      <c r="BP2295" s="117" t="n">
        <v>-14.8482905984081</v>
      </c>
    </row>
    <row r="2296" customFormat="false" ht="15" hidden="false" customHeight="false" outlineLevel="0" collapsed="false">
      <c r="J2296" s="119" t="n">
        <v>53.9631117932171</v>
      </c>
      <c r="K2296" s="117" t="n">
        <v>94.32295</v>
      </c>
      <c r="BO2296" s="130" t="n">
        <v>6.20999999999997</v>
      </c>
      <c r="BP2296" s="117" t="n">
        <v>-8.97222222237648</v>
      </c>
    </row>
    <row r="2297" customFormat="false" ht="15" hidden="false" customHeight="false" outlineLevel="0" collapsed="false">
      <c r="J2297" s="119" t="n">
        <v>54.0884268174498</v>
      </c>
      <c r="K2297" s="117" t="n">
        <v>91.7684</v>
      </c>
      <c r="BO2297" s="130" t="n">
        <v>6.21499999999997</v>
      </c>
      <c r="BP2297" s="117" t="n">
        <v>-3.19444444456985</v>
      </c>
    </row>
    <row r="2298" customFormat="false" ht="15" hidden="false" customHeight="false" outlineLevel="0" collapsed="false">
      <c r="J2298" s="119" t="n">
        <v>54.2137418416824</v>
      </c>
      <c r="K2298" s="117" t="n">
        <v>92</v>
      </c>
      <c r="BO2298" s="130" t="n">
        <v>6.21999999999997</v>
      </c>
      <c r="BP2298" s="117" t="n">
        <v>-1.16666666674483</v>
      </c>
    </row>
    <row r="2299" customFormat="false" ht="15" hidden="false" customHeight="false" outlineLevel="0" collapsed="false">
      <c r="J2299" s="119" t="n">
        <v>54.339056865915</v>
      </c>
      <c r="K2299" s="117" t="n">
        <v>25</v>
      </c>
      <c r="BO2299" s="130" t="n">
        <v>6.22499999999997</v>
      </c>
      <c r="BP2299" s="117" t="n">
        <v>-2.5777777777388</v>
      </c>
    </row>
    <row r="2300" customFormat="false" ht="15" hidden="false" customHeight="false" outlineLevel="0" collapsed="false">
      <c r="J2300" s="119" t="n">
        <v>54.4643718901477</v>
      </c>
      <c r="K2300" s="117" t="n">
        <v>26</v>
      </c>
      <c r="BO2300" s="130" t="n">
        <v>6.22999999999997</v>
      </c>
      <c r="BP2300" s="117" t="n">
        <v>-7.33333333322512</v>
      </c>
    </row>
    <row r="2301" customFormat="false" ht="15" hidden="false" customHeight="false" outlineLevel="0" collapsed="false">
      <c r="J2301" s="119" t="n">
        <v>54.5896869143803</v>
      </c>
      <c r="K2301" s="117" t="n">
        <v>38</v>
      </c>
      <c r="BO2301" s="130" t="n">
        <v>6.23499999999997</v>
      </c>
      <c r="BP2301" s="117" t="n">
        <v>-16.3259259258385</v>
      </c>
    </row>
    <row r="2302" customFormat="false" ht="15" hidden="false" customHeight="false" outlineLevel="0" collapsed="false">
      <c r="J2302" s="119" t="n">
        <v>54.7150019386129</v>
      </c>
      <c r="K2302" s="117" t="n">
        <v>54</v>
      </c>
      <c r="BO2302" s="130" t="n">
        <v>6.23999999999997</v>
      </c>
      <c r="BP2302" s="117" t="n">
        <v>-17.7203703703834</v>
      </c>
    </row>
    <row r="2303" customFormat="false" ht="15" hidden="false" customHeight="false" outlineLevel="0" collapsed="false">
      <c r="J2303" s="119" t="n">
        <v>54.8403169628456</v>
      </c>
      <c r="K2303" s="117" t="n">
        <v>60.2778666666667</v>
      </c>
      <c r="BO2303" s="130" t="n">
        <v>6.24499999999996</v>
      </c>
      <c r="BP2303" s="117" t="n">
        <v>-14.298148148235</v>
      </c>
    </row>
    <row r="2304" customFormat="false" ht="15" hidden="false" customHeight="false" outlineLevel="0" collapsed="false">
      <c r="J2304" s="119" t="n">
        <v>54.9656319870782</v>
      </c>
      <c r="K2304" s="117" t="n">
        <v>66.0671</v>
      </c>
      <c r="BO2304" s="130" t="n">
        <v>6.24999999999996</v>
      </c>
      <c r="BP2304" s="117" t="n">
        <v>-7.44696969703315</v>
      </c>
    </row>
    <row r="2305" customFormat="false" ht="15" hidden="false" customHeight="false" outlineLevel="0" collapsed="false">
      <c r="J2305" s="119" t="n">
        <v>55.0909470113109</v>
      </c>
      <c r="K2305" s="117" t="n">
        <v>66.8487</v>
      </c>
      <c r="BO2305" s="130" t="n">
        <v>6.25499999999996</v>
      </c>
      <c r="BP2305" s="117" t="n">
        <v>-5.04739704743358</v>
      </c>
    </row>
    <row r="2306" customFormat="false" ht="15" hidden="false" customHeight="false" outlineLevel="0" collapsed="false">
      <c r="J2306" s="119" t="n">
        <v>55.2162620355435</v>
      </c>
      <c r="K2306" s="117" t="n">
        <v>67.926</v>
      </c>
      <c r="BO2306" s="130" t="n">
        <v>6.25999999999996</v>
      </c>
      <c r="BP2306" s="117" t="n">
        <v>-3.21406371403707</v>
      </c>
    </row>
    <row r="2307" customFormat="false" ht="15" hidden="false" customHeight="false" outlineLevel="0" collapsed="false">
      <c r="J2307" s="119" t="n">
        <v>55.3415770597761</v>
      </c>
      <c r="K2307" s="117" t="n">
        <v>69.0033</v>
      </c>
      <c r="BO2307" s="130" t="n">
        <v>6.26499999999997</v>
      </c>
      <c r="BP2307" s="117" t="n">
        <v>-3.07264957263795</v>
      </c>
    </row>
    <row r="2308" customFormat="false" ht="15" hidden="false" customHeight="false" outlineLevel="0" collapsed="false">
      <c r="J2308" s="119" t="n">
        <v>55.4668920840088</v>
      </c>
      <c r="K2308" s="117" t="n">
        <v>70.0806</v>
      </c>
      <c r="BO2308" s="130" t="n">
        <v>6.26999999999996</v>
      </c>
      <c r="BP2308" s="117" t="n">
        <v>-5.00793650804591</v>
      </c>
    </row>
    <row r="2309" customFormat="false" ht="15" hidden="false" customHeight="false" outlineLevel="0" collapsed="false">
      <c r="J2309" s="119" t="n">
        <v>55.5922071082414</v>
      </c>
      <c r="K2309" s="117" t="n">
        <v>63.4359</v>
      </c>
      <c r="BO2309" s="130" t="n">
        <v>6.27499999999996</v>
      </c>
      <c r="BP2309" s="117" t="n">
        <v>-6.42974720766928</v>
      </c>
    </row>
    <row r="2310" customFormat="false" ht="15" hidden="false" customHeight="false" outlineLevel="0" collapsed="false">
      <c r="J2310" s="119" t="n">
        <v>55.717522132474</v>
      </c>
      <c r="K2310" s="117" t="n">
        <v>30</v>
      </c>
      <c r="BO2310" s="130" t="n">
        <v>6.27999999999996</v>
      </c>
      <c r="BP2310" s="117" t="n">
        <v>-6.5249853028688</v>
      </c>
    </row>
    <row r="2311" customFormat="false" ht="15" hidden="false" customHeight="false" outlineLevel="0" collapsed="false">
      <c r="J2311" s="119" t="n">
        <v>55.8428371567067</v>
      </c>
      <c r="K2311" s="117" t="n">
        <v>28</v>
      </c>
      <c r="BO2311" s="130" t="n">
        <v>6.28499999999996</v>
      </c>
      <c r="BP2311" s="117" t="n">
        <v>-5.11581422697868</v>
      </c>
    </row>
    <row r="2312" customFormat="false" ht="15" hidden="false" customHeight="false" outlineLevel="0" collapsed="false">
      <c r="J2312" s="119" t="n">
        <v>55.9681521809393</v>
      </c>
      <c r="K2312" s="117" t="n">
        <v>37.7231</v>
      </c>
      <c r="BO2312" s="130" t="n">
        <v>6.28999999999996</v>
      </c>
      <c r="BP2312" s="117" t="n">
        <v>-1.32980599654129</v>
      </c>
    </row>
    <row r="2313" customFormat="false" ht="15" hidden="false" customHeight="false" outlineLevel="0" collapsed="false">
      <c r="J2313" s="119" t="n">
        <v>56.0934672051719</v>
      </c>
      <c r="K2313" s="117" t="n">
        <v>49.80365</v>
      </c>
      <c r="BO2313" s="130" t="n">
        <v>6.29499999999996</v>
      </c>
      <c r="BP2313" s="117" t="n">
        <v>0.823045267499693</v>
      </c>
    </row>
    <row r="2314" customFormat="false" ht="15" hidden="false" customHeight="false" outlineLevel="0" collapsed="false">
      <c r="J2314" s="119" t="n">
        <v>56.2187822294046</v>
      </c>
      <c r="K2314" s="117" t="n">
        <v>48.2239</v>
      </c>
      <c r="BO2314" s="130" t="n">
        <v>6.29999999999996</v>
      </c>
      <c r="BP2314" s="117" t="n">
        <v>1.58847736630931</v>
      </c>
    </row>
    <row r="2315" customFormat="false" ht="15" hidden="false" customHeight="false" outlineLevel="0" collapsed="false">
      <c r="J2315" s="119" t="n">
        <v>56.3440972536372</v>
      </c>
      <c r="K2315" s="117" t="n">
        <v>46.64425</v>
      </c>
      <c r="BO2315" s="130" t="n">
        <v>6.30499999999996</v>
      </c>
      <c r="BP2315" s="117" t="n">
        <v>-3.012345678922</v>
      </c>
    </row>
    <row r="2316" customFormat="false" ht="15" hidden="false" customHeight="false" outlineLevel="0" collapsed="false">
      <c r="J2316" s="119" t="n">
        <v>56.4694122778698</v>
      </c>
      <c r="K2316" s="117" t="n">
        <v>45.0645</v>
      </c>
      <c r="BO2316" s="130" t="n">
        <v>6.30999999999996</v>
      </c>
      <c r="BP2316" s="117" t="n">
        <v>-3.90329218105512</v>
      </c>
    </row>
    <row r="2317" customFormat="false" ht="15" hidden="false" customHeight="false" outlineLevel="0" collapsed="false">
      <c r="J2317" s="119" t="n">
        <v>56.5947273021025</v>
      </c>
      <c r="K2317" s="117" t="n">
        <v>49.4371</v>
      </c>
      <c r="BO2317" s="130" t="n">
        <v>6.31499999999996</v>
      </c>
      <c r="BP2317" s="117" t="n">
        <v>-3.17078189291946</v>
      </c>
    </row>
    <row r="2318" customFormat="false" ht="15" hidden="false" customHeight="false" outlineLevel="0" collapsed="false">
      <c r="J2318" s="119" t="n">
        <v>56.7200423263351</v>
      </c>
      <c r="K2318" s="117" t="n">
        <v>43.497</v>
      </c>
      <c r="BO2318" s="130" t="n">
        <v>6.31999999999996</v>
      </c>
      <c r="BP2318" s="117" t="n">
        <v>-2.66872427982043</v>
      </c>
    </row>
    <row r="2319" customFormat="false" ht="15" hidden="false" customHeight="false" outlineLevel="0" collapsed="false">
      <c r="J2319" s="119" t="n">
        <v>56.8453573505677</v>
      </c>
      <c r="K2319" s="117" t="n">
        <v>42.9717</v>
      </c>
      <c r="BO2319" s="130" t="n">
        <v>6.32499999999996</v>
      </c>
      <c r="BP2319" s="117" t="n">
        <v>-4.66872427984999</v>
      </c>
    </row>
    <row r="2320" customFormat="false" ht="15" hidden="false" customHeight="false" outlineLevel="0" collapsed="false">
      <c r="J2320" s="119" t="n">
        <v>56.9706723748004</v>
      </c>
      <c r="K2320" s="117" t="n">
        <v>44.7679333333333</v>
      </c>
      <c r="BO2320" s="130" t="n">
        <v>6.32999999999996</v>
      </c>
      <c r="BP2320" s="117" t="n">
        <v>-7.12962962970488</v>
      </c>
    </row>
    <row r="2321" customFormat="false" ht="15" hidden="false" customHeight="false" outlineLevel="0" collapsed="false">
      <c r="J2321" s="119" t="n">
        <v>57.095987399033</v>
      </c>
      <c r="K2321" s="117" t="n">
        <v>44.8279</v>
      </c>
      <c r="BO2321" s="130" t="n">
        <v>6.33499999999996</v>
      </c>
      <c r="BP2321" s="117" t="n">
        <v>-7.90223018723625</v>
      </c>
    </row>
    <row r="2322" customFormat="false" ht="15" hidden="false" customHeight="false" outlineLevel="0" collapsed="false">
      <c r="J2322" s="119" t="n">
        <v>57.1989904306239</v>
      </c>
      <c r="K2322" s="117" t="n">
        <v>44.6269666666667</v>
      </c>
      <c r="BO2322" s="130" t="n">
        <v>6.33999999999996</v>
      </c>
      <c r="BP2322" s="117" t="n">
        <v>-5.68877989483543</v>
      </c>
    </row>
    <row r="2323" customFormat="false" ht="15" hidden="false" customHeight="false" outlineLevel="0" collapsed="false">
      <c r="J2323" s="119" t="n">
        <v>57.3010637958552</v>
      </c>
      <c r="K2323" s="117" t="n">
        <v>44.4012</v>
      </c>
      <c r="BO2323" s="130" t="n">
        <v>6.34499999999996</v>
      </c>
      <c r="BP2323" s="117" t="n">
        <v>0.799849084990445</v>
      </c>
    </row>
    <row r="2324" customFormat="false" ht="15" hidden="false" customHeight="false" outlineLevel="0" collapsed="false">
      <c r="J2324" s="119" t="n">
        <v>57.4031371610864</v>
      </c>
      <c r="K2324" s="117" t="n">
        <v>44.1754333333333</v>
      </c>
      <c r="BO2324" s="130" t="n">
        <v>6.34999999999996</v>
      </c>
      <c r="BP2324" s="117" t="n">
        <v>5.61403508763577</v>
      </c>
    </row>
    <row r="2325" customFormat="false" ht="15" hidden="false" customHeight="false" outlineLevel="0" collapsed="false">
      <c r="J2325" s="119" t="n">
        <v>57.5052105263177</v>
      </c>
      <c r="K2325" s="117" t="n">
        <v>43.9497333333333</v>
      </c>
      <c r="BO2325" s="130" t="n">
        <v>6.35499999999996</v>
      </c>
      <c r="BP2325" s="117" t="n">
        <v>8.35087719293854</v>
      </c>
    </row>
    <row r="2326" customFormat="false" ht="15" hidden="false" customHeight="false" outlineLevel="0" collapsed="false">
      <c r="J2326" s="119" t="n">
        <v>57.6072838915489</v>
      </c>
      <c r="K2326" s="117" t="n">
        <v>42.9204333333333</v>
      </c>
      <c r="BO2326" s="130" t="n">
        <v>6.35999999999996</v>
      </c>
      <c r="BP2326" s="117" t="n">
        <v>2.88888888889357</v>
      </c>
    </row>
    <row r="2327" customFormat="false" ht="15" hidden="false" customHeight="false" outlineLevel="0" collapsed="false">
      <c r="J2327" s="119" t="n">
        <v>57.7093572567802</v>
      </c>
      <c r="K2327" s="117" t="n">
        <v>38.6164333333333</v>
      </c>
      <c r="BO2327" s="130" t="n">
        <v>6.36499999999996</v>
      </c>
      <c r="BP2327" s="117" t="n">
        <v>-1.63742690057174</v>
      </c>
    </row>
    <row r="2328" customFormat="false" ht="15" hidden="false" customHeight="false" outlineLevel="0" collapsed="false">
      <c r="J2328" s="119" t="n">
        <v>57.8114306220115</v>
      </c>
      <c r="K2328" s="117" t="n">
        <v>33</v>
      </c>
      <c r="BO2328" s="130" t="n">
        <v>6.36999999999996</v>
      </c>
      <c r="BP2328" s="117" t="n">
        <v>-4.53216374274126</v>
      </c>
    </row>
    <row r="2329" customFormat="false" ht="15" hidden="false" customHeight="false" outlineLevel="0" collapsed="false">
      <c r="J2329" s="119" t="n">
        <v>57.9135039872427</v>
      </c>
      <c r="K2329" s="117" t="n">
        <v>29</v>
      </c>
      <c r="BO2329" s="130" t="n">
        <v>6.37499999999996</v>
      </c>
      <c r="BP2329" s="117" t="n">
        <v>-0.730994152160136</v>
      </c>
    </row>
    <row r="2330" customFormat="false" ht="15" hidden="false" customHeight="false" outlineLevel="0" collapsed="false">
      <c r="J2330" s="119" t="n">
        <v>58.015577352474</v>
      </c>
      <c r="K2330" s="117" t="n">
        <v>22</v>
      </c>
      <c r="BO2330" s="130" t="n">
        <v>6.37999999999996</v>
      </c>
      <c r="BP2330" s="117" t="n">
        <v>4.09941520452464</v>
      </c>
    </row>
    <row r="2331" customFormat="false" ht="15" hidden="false" customHeight="false" outlineLevel="0" collapsed="false">
      <c r="J2331" s="119" t="n">
        <v>58.1176507177053</v>
      </c>
      <c r="K2331" s="117" t="n">
        <v>20</v>
      </c>
      <c r="BO2331" s="130" t="n">
        <v>6.38499999999996</v>
      </c>
      <c r="BP2331" s="117" t="n">
        <v>3.00682261194917</v>
      </c>
    </row>
    <row r="2332" customFormat="false" ht="15" hidden="false" customHeight="false" outlineLevel="0" collapsed="false">
      <c r="J2332" s="119" t="n">
        <v>58.2197240829365</v>
      </c>
      <c r="K2332" s="117" t="n">
        <v>21</v>
      </c>
      <c r="BO2332" s="130" t="n">
        <v>6.38999999999996</v>
      </c>
      <c r="BP2332" s="117" t="n">
        <v>1.61755233491417</v>
      </c>
    </row>
    <row r="2333" customFormat="false" ht="15" hidden="false" customHeight="false" outlineLevel="0" collapsed="false">
      <c r="J2333" s="119" t="n">
        <v>58.3217974481678</v>
      </c>
      <c r="K2333" s="117" t="n">
        <v>23</v>
      </c>
      <c r="BO2333" s="130" t="n">
        <v>6.39499999999996</v>
      </c>
      <c r="BP2333" s="117" t="n">
        <v>-2.19726247981032</v>
      </c>
    </row>
    <row r="2334" customFormat="false" ht="15" hidden="false" customHeight="false" outlineLevel="0" collapsed="false">
      <c r="J2334" s="119" t="n">
        <v>58.423870813399</v>
      </c>
      <c r="K2334" s="117" t="n">
        <v>27</v>
      </c>
      <c r="BO2334" s="130" t="n">
        <v>6.39999999999996</v>
      </c>
      <c r="BP2334" s="117" t="n">
        <v>-3.91022544273731</v>
      </c>
    </row>
    <row r="2335" customFormat="false" ht="15" hidden="false" customHeight="false" outlineLevel="0" collapsed="false">
      <c r="J2335" s="119" t="n">
        <v>58.5259441786303</v>
      </c>
      <c r="K2335" s="117" t="n">
        <v>32</v>
      </c>
      <c r="BO2335" s="130" t="n">
        <v>6.40499999999996</v>
      </c>
      <c r="BP2335" s="117" t="n">
        <v>-3.72222222219332</v>
      </c>
    </row>
    <row r="2336" customFormat="false" ht="15" hidden="false" customHeight="false" outlineLevel="0" collapsed="false">
      <c r="J2336" s="119" t="n">
        <v>58.6280175438616</v>
      </c>
      <c r="K2336" s="117" t="n">
        <v>34.9276</v>
      </c>
      <c r="BO2336" s="130" t="n">
        <v>6.40999999999996</v>
      </c>
      <c r="BP2336" s="117" t="n">
        <v>-2.29629629630341</v>
      </c>
    </row>
    <row r="2337" customFormat="false" ht="15" hidden="false" customHeight="false" outlineLevel="0" collapsed="false">
      <c r="J2337" s="119" t="n">
        <v>58.7300909090928</v>
      </c>
      <c r="K2337" s="117" t="n">
        <v>36.9258</v>
      </c>
      <c r="BO2337" s="130" t="n">
        <v>6.41499999999996</v>
      </c>
      <c r="BP2337" s="117" t="n">
        <v>1.80555555554112</v>
      </c>
    </row>
    <row r="2338" customFormat="false" ht="15" hidden="false" customHeight="false" outlineLevel="0" collapsed="false">
      <c r="J2338" s="119" t="n">
        <v>58.8321642743241</v>
      </c>
      <c r="K2338" s="117" t="n">
        <v>38.924</v>
      </c>
      <c r="BO2338" s="130" t="n">
        <v>6.41999999999996</v>
      </c>
      <c r="BP2338" s="117" t="n">
        <v>3.57407407404876</v>
      </c>
    </row>
    <row r="2339" customFormat="false" ht="15" hidden="false" customHeight="false" outlineLevel="0" collapsed="false">
      <c r="J2339" s="119" t="n">
        <v>58.9342376395553</v>
      </c>
      <c r="K2339" s="117" t="n">
        <v>40.9223</v>
      </c>
      <c r="BO2339" s="130" t="n">
        <v>6.42499999999996</v>
      </c>
      <c r="BP2339" s="117" t="n">
        <v>4.62962962962594</v>
      </c>
    </row>
    <row r="2340" customFormat="false" ht="15" hidden="false" customHeight="false" outlineLevel="0" collapsed="false">
      <c r="J2340" s="119" t="n">
        <v>59.0363110047866</v>
      </c>
      <c r="K2340" s="117" t="n">
        <v>42.9205</v>
      </c>
      <c r="BO2340" s="130" t="n">
        <v>6.42999999999996</v>
      </c>
      <c r="BP2340" s="117" t="n">
        <v>3.47058823527657</v>
      </c>
    </row>
    <row r="2341" customFormat="false" ht="15" hidden="false" customHeight="false" outlineLevel="0" collapsed="false">
      <c r="J2341" s="119" t="n">
        <v>59.1383843700179</v>
      </c>
      <c r="K2341" s="117" t="n">
        <v>46.6421</v>
      </c>
      <c r="BO2341" s="130" t="n">
        <v>6.43499999999996</v>
      </c>
      <c r="BP2341" s="117" t="n">
        <v>2.22222222220155</v>
      </c>
    </row>
    <row r="2342" customFormat="false" ht="15" hidden="false" customHeight="false" outlineLevel="0" collapsed="false">
      <c r="J2342" s="119" t="n">
        <v>59.2404577352491</v>
      </c>
      <c r="K2342" s="117" t="n">
        <v>43.3317</v>
      </c>
      <c r="BO2342" s="130" t="n">
        <v>6.43999999999996</v>
      </c>
      <c r="BP2342" s="117" t="n">
        <v>-2.1851851851712</v>
      </c>
    </row>
    <row r="2343" customFormat="false" ht="15" hidden="false" customHeight="false" outlineLevel="0" collapsed="false">
      <c r="J2343" s="119" t="n">
        <v>59.3425311004804</v>
      </c>
      <c r="K2343" s="117" t="n">
        <v>48.5724666666667</v>
      </c>
      <c r="BO2343" s="130" t="n">
        <v>6.44499999999996</v>
      </c>
      <c r="BP2343" s="117" t="n">
        <v>-6.26688453153319</v>
      </c>
    </row>
    <row r="2344" customFormat="false" ht="15" hidden="false" customHeight="false" outlineLevel="0" collapsed="false">
      <c r="J2344" s="119" t="n">
        <v>59.4446044657116</v>
      </c>
      <c r="K2344" s="117" t="n">
        <v>48.1227</v>
      </c>
      <c r="BO2344" s="130" t="n">
        <v>6.44999999999996</v>
      </c>
      <c r="BP2344" s="117" t="n">
        <v>-7.35185185180089</v>
      </c>
    </row>
    <row r="2345" customFormat="false" ht="15" hidden="false" customHeight="false" outlineLevel="0" collapsed="false">
      <c r="J2345" s="119" t="n">
        <v>59.5466778309429</v>
      </c>
      <c r="K2345" s="117" t="n">
        <v>47.0018333333333</v>
      </c>
      <c r="BO2345" s="130" t="n">
        <v>6.45499999999996</v>
      </c>
      <c r="BP2345" s="117" t="n">
        <v>-6.12500000001459</v>
      </c>
    </row>
    <row r="2346" customFormat="false" ht="15" hidden="false" customHeight="false" outlineLevel="0" collapsed="false">
      <c r="J2346" s="119" t="n">
        <v>59.6487511961742</v>
      </c>
      <c r="K2346" s="117" t="n">
        <v>45.8808333333333</v>
      </c>
      <c r="BO2346" s="130" t="n">
        <v>6.45999999999996</v>
      </c>
      <c r="BP2346" s="117" t="n">
        <v>-2.76388888892255</v>
      </c>
    </row>
    <row r="2347" customFormat="false" ht="15" hidden="false" customHeight="false" outlineLevel="0" collapsed="false">
      <c r="J2347" s="119" t="n">
        <v>59.7508245614054</v>
      </c>
      <c r="K2347" s="117" t="n">
        <v>44.7599333333333</v>
      </c>
      <c r="BO2347" s="130" t="n">
        <v>6.46499999999996</v>
      </c>
      <c r="BP2347" s="117" t="n">
        <v>-4.16666666666673</v>
      </c>
    </row>
    <row r="2348" customFormat="false" ht="15" hidden="false" customHeight="false" outlineLevel="0" collapsed="false">
      <c r="J2348" s="119" t="n">
        <v>59.8528979266367</v>
      </c>
      <c r="K2348" s="117" t="n">
        <v>49.70135</v>
      </c>
      <c r="BO2348" s="130" t="n">
        <v>6.46999999999996</v>
      </c>
      <c r="BP2348" s="117" t="n">
        <v>-3.52083333333324</v>
      </c>
    </row>
    <row r="2349" customFormat="false" ht="15" hidden="false" customHeight="false" outlineLevel="0" collapsed="false">
      <c r="J2349" s="119" t="n">
        <v>59.954971291868</v>
      </c>
      <c r="K2349" s="117" t="n">
        <v>49.69335</v>
      </c>
      <c r="BO2349" s="130" t="n">
        <v>6.47499999999996</v>
      </c>
      <c r="BP2349" s="117" t="n">
        <v>-4.38194444445825</v>
      </c>
    </row>
    <row r="2350" customFormat="false" ht="15" hidden="false" customHeight="false" outlineLevel="0" collapsed="false">
      <c r="J2350" s="119" t="n">
        <v>60.0570446570992</v>
      </c>
      <c r="K2350" s="117" t="n">
        <v>49.6853</v>
      </c>
      <c r="BO2350" s="130" t="n">
        <v>6.47999999999996</v>
      </c>
      <c r="BP2350" s="117" t="n">
        <v>-4.63194444445811</v>
      </c>
    </row>
    <row r="2351" customFormat="false" ht="15" hidden="false" customHeight="false" outlineLevel="0" collapsed="false">
      <c r="J2351" s="119" t="n">
        <v>60.1591180223305</v>
      </c>
      <c r="K2351" s="117" t="n">
        <v>49.67735</v>
      </c>
      <c r="BO2351" s="130" t="n">
        <v>6.48499999999996</v>
      </c>
      <c r="BP2351" s="117" t="n">
        <v>-3.74305555553001</v>
      </c>
    </row>
    <row r="2352" customFormat="false" ht="15" hidden="false" customHeight="false" outlineLevel="0" collapsed="false">
      <c r="J2352" s="119" t="n">
        <v>60.2611913875617</v>
      </c>
      <c r="K2352" s="117" t="n">
        <v>49.6693</v>
      </c>
      <c r="BO2352" s="130" t="n">
        <v>6.48999999999996</v>
      </c>
      <c r="BP2352" s="117" t="n">
        <v>-4.70138888883541</v>
      </c>
    </row>
    <row r="2353" customFormat="false" ht="15" hidden="false" customHeight="false" outlineLevel="0" collapsed="false">
      <c r="J2353" s="119" t="n">
        <v>60.363264752793</v>
      </c>
      <c r="K2353" s="117" t="n">
        <v>49.6613</v>
      </c>
      <c r="BO2353" s="130" t="n">
        <v>6.49499999999996</v>
      </c>
      <c r="BP2353" s="117" t="n">
        <v>-5.02083333333125</v>
      </c>
    </row>
    <row r="2354" customFormat="false" ht="15" hidden="false" customHeight="false" outlineLevel="0" collapsed="false">
      <c r="J2354" s="119" t="n">
        <v>60.4653381180243</v>
      </c>
      <c r="K2354" s="117" t="n">
        <v>49.65325</v>
      </c>
      <c r="BO2354" s="130" t="n">
        <v>6.49999999999996</v>
      </c>
      <c r="BP2354" s="117" t="n">
        <v>-7.96281362006628</v>
      </c>
    </row>
    <row r="2355" customFormat="false" ht="15" hidden="false" customHeight="false" outlineLevel="0" collapsed="false">
      <c r="J2355" s="119" t="n">
        <v>60.5674114832555</v>
      </c>
      <c r="K2355" s="117" t="n">
        <v>49.6453</v>
      </c>
      <c r="BO2355" s="130" t="n">
        <v>6.50499999999996</v>
      </c>
      <c r="BP2355" s="117" t="n">
        <v>-9.39336917565843</v>
      </c>
    </row>
    <row r="2356" customFormat="false" ht="15" hidden="false" customHeight="false" outlineLevel="0" collapsed="false">
      <c r="J2356" s="119" t="n">
        <v>60.6694848484868</v>
      </c>
      <c r="K2356" s="117" t="n">
        <v>49.63725</v>
      </c>
      <c r="BO2356" s="130" t="n">
        <v>6.50999999999996</v>
      </c>
      <c r="BP2356" s="117" t="n">
        <v>-6.75448028683512</v>
      </c>
    </row>
    <row r="2357" customFormat="false" ht="15" hidden="false" customHeight="false" outlineLevel="0" collapsed="false">
      <c r="J2357" s="119" t="n">
        <v>60.771558213718</v>
      </c>
      <c r="K2357" s="117" t="n">
        <v>49.62925</v>
      </c>
      <c r="BO2357" s="130" t="n">
        <v>6.51499999999996</v>
      </c>
      <c r="BP2357" s="117" t="n">
        <v>-5.02777777784618</v>
      </c>
    </row>
    <row r="2358" customFormat="false" ht="15" hidden="false" customHeight="false" outlineLevel="0" collapsed="false">
      <c r="J2358" s="119" t="n">
        <v>60.8736315789493</v>
      </c>
      <c r="K2358" s="117" t="n">
        <v>49.6213</v>
      </c>
      <c r="BO2358" s="130" t="n">
        <v>6.51999999999996</v>
      </c>
      <c r="BP2358" s="117" t="n">
        <v>-4.9444444445187</v>
      </c>
    </row>
    <row r="2359" customFormat="false" ht="15" hidden="false" customHeight="false" outlineLevel="0" collapsed="false">
      <c r="J2359" s="119" t="n">
        <v>60.9757049441806</v>
      </c>
      <c r="K2359" s="117" t="n">
        <v>49.61325</v>
      </c>
      <c r="BO2359" s="130" t="n">
        <v>6.52499999999996</v>
      </c>
      <c r="BP2359" s="117" t="n">
        <v>-5.33870967743238</v>
      </c>
    </row>
    <row r="2360" customFormat="false" ht="15" hidden="false" customHeight="false" outlineLevel="0" collapsed="false">
      <c r="J2360" s="119" t="n">
        <v>61.0777783094118</v>
      </c>
      <c r="K2360" s="117" t="n">
        <v>50.1558</v>
      </c>
      <c r="BO2360" s="130" t="n">
        <v>6.52999999999996</v>
      </c>
      <c r="BP2360" s="117" t="n">
        <v>-3.57482078854279</v>
      </c>
    </row>
    <row r="2361" customFormat="false" ht="15" hidden="false" customHeight="false" outlineLevel="0" collapsed="false">
      <c r="J2361" s="119" t="n">
        <v>61.1798516746431</v>
      </c>
      <c r="K2361" s="117" t="n">
        <v>50.2501</v>
      </c>
      <c r="BO2361" s="130" t="n">
        <v>6.53499999999996</v>
      </c>
      <c r="BP2361" s="117" t="n">
        <v>-1.22065412187607</v>
      </c>
    </row>
    <row r="2362" customFormat="false" ht="15" hidden="false" customHeight="false" outlineLevel="0" collapsed="false">
      <c r="J2362" s="119" t="n">
        <v>61.2819250398743</v>
      </c>
      <c r="K2362" s="117" t="n">
        <v>50.3443</v>
      </c>
      <c r="BO2362" s="130" t="n">
        <v>6.53999999999996</v>
      </c>
      <c r="BP2362" s="117" t="n">
        <v>-5.86805555558095</v>
      </c>
    </row>
    <row r="2363" customFormat="false" ht="15" hidden="false" customHeight="false" outlineLevel="0" collapsed="false">
      <c r="J2363" s="119" t="n">
        <v>61.3839984051056</v>
      </c>
      <c r="K2363" s="117" t="n">
        <v>40</v>
      </c>
      <c r="BO2363" s="130" t="n">
        <v>6.54499999999996</v>
      </c>
      <c r="BP2363" s="117" t="n">
        <v>-8.98611111117441</v>
      </c>
    </row>
    <row r="2364" customFormat="false" ht="15" hidden="false" customHeight="false" outlineLevel="0" collapsed="false">
      <c r="J2364" s="119" t="n">
        <v>61.4860717703369</v>
      </c>
      <c r="K2364" s="117" t="n">
        <v>32</v>
      </c>
      <c r="BO2364" s="130" t="n">
        <v>6.54999999999996</v>
      </c>
      <c r="BP2364" s="117" t="n">
        <v>-9.09722222229152</v>
      </c>
    </row>
    <row r="2365" customFormat="false" ht="15" hidden="false" customHeight="false" outlineLevel="0" collapsed="false">
      <c r="J2365" s="119" t="n">
        <v>61.5881451355681</v>
      </c>
      <c r="K2365" s="117" t="n">
        <v>29</v>
      </c>
      <c r="BO2365" s="130" t="n">
        <v>6.55499999999996</v>
      </c>
      <c r="BP2365" s="117" t="n">
        <v>-6.52083333334792</v>
      </c>
    </row>
    <row r="2366" customFormat="false" ht="15" hidden="false" customHeight="false" outlineLevel="0" collapsed="false">
      <c r="J2366" s="119" t="n">
        <v>61.6902185007994</v>
      </c>
      <c r="K2366" s="117" t="n">
        <v>26</v>
      </c>
      <c r="BO2366" s="130" t="n">
        <v>6.55999999999996</v>
      </c>
      <c r="BP2366" s="117" t="n">
        <v>-6.59722222223381</v>
      </c>
    </row>
    <row r="2367" customFormat="false" ht="15" hidden="false" customHeight="false" outlineLevel="0" collapsed="false">
      <c r="J2367" s="119" t="n">
        <v>61.7922918660307</v>
      </c>
      <c r="K2367" s="117" t="n">
        <v>27</v>
      </c>
      <c r="BO2367" s="130" t="n">
        <v>6.56499999999996</v>
      </c>
      <c r="BP2367" s="117" t="n">
        <v>-7.42361111110235</v>
      </c>
    </row>
    <row r="2368" customFormat="false" ht="15" hidden="false" customHeight="false" outlineLevel="0" collapsed="false">
      <c r="J2368" s="119" t="n">
        <v>61.8943652312619</v>
      </c>
      <c r="K2368" s="117" t="n">
        <v>29</v>
      </c>
      <c r="BO2368" s="130" t="n">
        <v>6.56999999999996</v>
      </c>
      <c r="BP2368" s="117" t="n">
        <v>-6.59722222222229</v>
      </c>
    </row>
    <row r="2369" customFormat="false" ht="15" hidden="false" customHeight="false" outlineLevel="0" collapsed="false">
      <c r="J2369" s="119" t="n">
        <v>61.9964385964932</v>
      </c>
      <c r="K2369" s="117" t="n">
        <v>32</v>
      </c>
      <c r="BO2369" s="130" t="n">
        <v>6.57499999999996</v>
      </c>
      <c r="BP2369" s="117" t="n">
        <v>-5.30555555557338</v>
      </c>
    </row>
    <row r="2370" customFormat="false" ht="15" hidden="false" customHeight="false" outlineLevel="0" collapsed="false">
      <c r="J2370" s="119" t="n">
        <v>62.0985119617244</v>
      </c>
      <c r="K2370" s="117" t="n">
        <v>42</v>
      </c>
      <c r="BO2370" s="130" t="n">
        <v>6.57999999999996</v>
      </c>
      <c r="BP2370" s="117" t="n">
        <v>-4.87500000004474</v>
      </c>
    </row>
    <row r="2371" customFormat="false" ht="15" hidden="false" customHeight="false" outlineLevel="0" collapsed="false">
      <c r="J2371" s="119" t="n">
        <v>62.2005853269557</v>
      </c>
      <c r="K2371" s="117" t="n">
        <v>48</v>
      </c>
      <c r="BO2371" s="130" t="n">
        <v>6.58499999999996</v>
      </c>
      <c r="BP2371" s="117" t="n">
        <v>-3.01388888893654</v>
      </c>
    </row>
    <row r="2372" customFormat="false" ht="15" hidden="false" customHeight="false" outlineLevel="0" collapsed="false">
      <c r="J2372" s="119" t="n">
        <v>62.2935124183024</v>
      </c>
      <c r="K2372" s="117" t="n">
        <v>50</v>
      </c>
      <c r="BO2372" s="130" t="n">
        <v>6.58999999999996</v>
      </c>
      <c r="BP2372" s="117" t="n">
        <v>-3.56944444447074</v>
      </c>
    </row>
    <row r="2373" customFormat="false" ht="15" hidden="false" customHeight="false" outlineLevel="0" collapsed="false">
      <c r="J2373" s="119" t="n">
        <v>62.3841529411782</v>
      </c>
      <c r="K2373" s="117" t="n">
        <v>51.7485</v>
      </c>
      <c r="BO2373" s="130" t="n">
        <v>6.59499999999996</v>
      </c>
      <c r="BP2373" s="117" t="n">
        <v>-5.40740740740355</v>
      </c>
    </row>
    <row r="2374" customFormat="false" ht="15" hidden="false" customHeight="false" outlineLevel="0" collapsed="false">
      <c r="J2374" s="119" t="n">
        <v>62.474793464054</v>
      </c>
      <c r="K2374" s="117" t="n">
        <v>51.8576</v>
      </c>
      <c r="BO2374" s="130" t="n">
        <v>6.59999999999996</v>
      </c>
      <c r="BP2374" s="117" t="n">
        <v>-8.51851851851547</v>
      </c>
    </row>
    <row r="2375" customFormat="false" ht="15" hidden="false" customHeight="false" outlineLevel="0" collapsed="false">
      <c r="J2375" s="119" t="n">
        <v>62.5654339869298</v>
      </c>
      <c r="K2375" s="117" t="n">
        <v>45.7183</v>
      </c>
      <c r="BO2375" s="130" t="n">
        <v>6.60499999999996</v>
      </c>
      <c r="BP2375" s="117" t="n">
        <v>-7.70370370373244</v>
      </c>
    </row>
    <row r="2376" customFormat="false" ht="15" hidden="false" customHeight="false" outlineLevel="0" collapsed="false">
      <c r="J2376" s="119" t="n">
        <v>62.6560745098057</v>
      </c>
      <c r="K2376" s="117" t="n">
        <v>45.8707</v>
      </c>
      <c r="BO2376" s="130" t="n">
        <v>6.60999999999996</v>
      </c>
      <c r="BP2376" s="117" t="n">
        <v>-7.03703703711381</v>
      </c>
    </row>
    <row r="2377" customFormat="false" ht="15" hidden="false" customHeight="false" outlineLevel="0" collapsed="false">
      <c r="J2377" s="119" t="n">
        <v>62.7467150326815</v>
      </c>
      <c r="K2377" s="117" t="n">
        <v>46.0231</v>
      </c>
      <c r="BO2377" s="130" t="n">
        <v>6.61499999999996</v>
      </c>
      <c r="BP2377" s="117" t="n">
        <v>-4.81481481488191</v>
      </c>
    </row>
    <row r="2378" customFormat="false" ht="15" hidden="false" customHeight="false" outlineLevel="0" collapsed="false">
      <c r="J2378" s="119" t="n">
        <v>62.8373555555573</v>
      </c>
      <c r="K2378" s="117" t="n">
        <v>46.17555</v>
      </c>
      <c r="BO2378" s="130" t="n">
        <v>6.61999999999996</v>
      </c>
      <c r="BP2378" s="117" t="n">
        <v>-3.77777777786807</v>
      </c>
    </row>
    <row r="2379" customFormat="false" ht="15" hidden="false" customHeight="false" outlineLevel="0" collapsed="false">
      <c r="J2379" s="119" t="n">
        <v>62.9279960784331</v>
      </c>
      <c r="K2379" s="117" t="n">
        <v>46.3279</v>
      </c>
      <c r="BO2379" s="130" t="n">
        <v>6.62499999999996</v>
      </c>
      <c r="BP2379" s="117" t="n">
        <v>-0.074074074103514</v>
      </c>
    </row>
    <row r="2380" customFormat="false" ht="15" hidden="false" customHeight="false" outlineLevel="0" collapsed="false">
      <c r="J2380" s="119" t="n">
        <v>63.0186366013089</v>
      </c>
      <c r="K2380" s="117" t="n">
        <v>52.5126</v>
      </c>
      <c r="BO2380" s="130" t="n">
        <v>6.62999999999996</v>
      </c>
      <c r="BP2380" s="117" t="n">
        <v>3.48148148141334</v>
      </c>
    </row>
    <row r="2381" customFormat="false" ht="15" hidden="false" customHeight="false" outlineLevel="0" collapsed="false">
      <c r="J2381" s="119" t="n">
        <v>63.1092771241848</v>
      </c>
      <c r="K2381" s="117" t="n">
        <v>52.6217</v>
      </c>
      <c r="BO2381" s="130" t="n">
        <v>6.63499999999996</v>
      </c>
      <c r="BP2381" s="117" t="n">
        <v>3.14074074073751</v>
      </c>
    </row>
    <row r="2382" customFormat="false" ht="15" hidden="false" customHeight="false" outlineLevel="0" collapsed="false">
      <c r="J2382" s="119" t="n">
        <v>63.1999176470606</v>
      </c>
      <c r="K2382" s="117" t="n">
        <v>52.7309</v>
      </c>
      <c r="BO2382" s="130" t="n">
        <v>6.63999999999996</v>
      </c>
      <c r="BP2382" s="117" t="n">
        <v>-2.0977777777853</v>
      </c>
    </row>
    <row r="2383" customFormat="false" ht="15" hidden="false" customHeight="false" outlineLevel="0" collapsed="false">
      <c r="J2383" s="119" t="n">
        <v>63.2905581699364</v>
      </c>
      <c r="K2383" s="117" t="n">
        <v>52.8401</v>
      </c>
      <c r="BO2383" s="130" t="n">
        <v>6.64499999999996</v>
      </c>
      <c r="BP2383" s="117" t="n">
        <v>-9.21777777767986</v>
      </c>
    </row>
    <row r="2384" customFormat="false" ht="15" hidden="false" customHeight="false" outlineLevel="0" collapsed="false">
      <c r="J2384" s="119" t="n">
        <v>63.3811986928122</v>
      </c>
      <c r="K2384" s="117" t="n">
        <v>52.9492</v>
      </c>
      <c r="BO2384" s="130" t="n">
        <v>6.64999999999996</v>
      </c>
      <c r="BP2384" s="117" t="n">
        <v>-10.0888888887827</v>
      </c>
    </row>
    <row r="2385" customFormat="false" ht="15" hidden="false" customHeight="false" outlineLevel="0" collapsed="false">
      <c r="J2385" s="119" t="n">
        <v>63.471839215688</v>
      </c>
      <c r="K2385" s="117" t="n">
        <v>51.0159</v>
      </c>
      <c r="BO2385" s="130" t="n">
        <v>6.65499999999996</v>
      </c>
      <c r="BP2385" s="117" t="n">
        <v>-8.07999999988181</v>
      </c>
    </row>
    <row r="2386" customFormat="false" ht="15" hidden="false" customHeight="false" outlineLevel="0" collapsed="false">
      <c r="J2386" s="119" t="n">
        <v>63.5624797385638</v>
      </c>
      <c r="K2386" s="117" t="n">
        <v>51.9425</v>
      </c>
      <c r="BO2386" s="130" t="n">
        <v>6.65999999999996</v>
      </c>
      <c r="BP2386" s="117" t="n">
        <v>-3.74222222217859</v>
      </c>
    </row>
    <row r="2387" customFormat="false" ht="15" hidden="false" customHeight="false" outlineLevel="0" collapsed="false">
      <c r="J2387" s="119" t="n">
        <v>63.6531202614397</v>
      </c>
      <c r="K2387" s="117" t="n">
        <v>52.86905</v>
      </c>
      <c r="BO2387" s="130" t="n">
        <v>6.66499999999996</v>
      </c>
      <c r="BP2387" s="117" t="n">
        <v>-5.35111111104788</v>
      </c>
    </row>
    <row r="2388" customFormat="false" ht="15" hidden="false" customHeight="false" outlineLevel="0" collapsed="false">
      <c r="J2388" s="119" t="n">
        <v>63.7437607843155</v>
      </c>
      <c r="K2388" s="117" t="n">
        <v>53.79565</v>
      </c>
      <c r="BO2388" s="130" t="n">
        <v>6.66999999999996</v>
      </c>
      <c r="BP2388" s="117" t="n">
        <v>-5.93777777778956</v>
      </c>
    </row>
    <row r="2389" customFormat="false" ht="15" hidden="false" customHeight="false" outlineLevel="0" collapsed="false">
      <c r="J2389" s="119" t="n">
        <v>63.8344013071913</v>
      </c>
      <c r="K2389" s="117" t="n">
        <v>54.7222</v>
      </c>
      <c r="BO2389" s="130" t="n">
        <v>6.67499999999996</v>
      </c>
      <c r="BP2389" s="117" t="n">
        <v>-8.08526077097692</v>
      </c>
    </row>
    <row r="2390" customFormat="false" ht="15" hidden="false" customHeight="false" outlineLevel="0" collapsed="false">
      <c r="J2390" s="119" t="n">
        <v>63.9250418300671</v>
      </c>
      <c r="K2390" s="117" t="n">
        <v>55.3769</v>
      </c>
      <c r="BO2390" s="130" t="n">
        <v>6.67999999999996</v>
      </c>
      <c r="BP2390" s="117" t="n">
        <v>-7.38303854879009</v>
      </c>
    </row>
    <row r="2391" customFormat="false" ht="15" hidden="false" customHeight="false" outlineLevel="0" collapsed="false">
      <c r="J2391" s="119" t="n">
        <v>64.0156823529429</v>
      </c>
      <c r="K2391" s="117" t="n">
        <v>54.65575</v>
      </c>
      <c r="BO2391" s="130" t="n">
        <v>6.68499999999996</v>
      </c>
      <c r="BP2391" s="117" t="n">
        <v>-7.48970521539369</v>
      </c>
    </row>
    <row r="2392" customFormat="false" ht="15" hidden="false" customHeight="false" outlineLevel="0" collapsed="false">
      <c r="J2392" s="119" t="n">
        <v>64.1063228758188</v>
      </c>
      <c r="K2392" s="117" t="n">
        <v>53.93465</v>
      </c>
      <c r="BO2392" s="130" t="n">
        <v>6.68999999999996</v>
      </c>
      <c r="BP2392" s="117" t="n">
        <v>-7.64444444439659</v>
      </c>
    </row>
    <row r="2393" customFormat="false" ht="15" hidden="false" customHeight="false" outlineLevel="0" collapsed="false">
      <c r="J2393" s="119" t="n">
        <v>64.1969633986946</v>
      </c>
      <c r="K2393" s="117" t="n">
        <v>50</v>
      </c>
      <c r="BO2393" s="130" t="n">
        <v>6.69499999999996</v>
      </c>
      <c r="BP2393" s="117" t="n">
        <v>-6.46222222221026</v>
      </c>
    </row>
    <row r="2394" customFormat="false" ht="15" hidden="false" customHeight="false" outlineLevel="0" collapsed="false">
      <c r="J2394" s="119" t="n">
        <v>64.2876039215704</v>
      </c>
      <c r="K2394" s="117" t="n">
        <v>36</v>
      </c>
      <c r="BO2394" s="130" t="n">
        <v>6.69999999999996</v>
      </c>
      <c r="BP2394" s="117" t="n">
        <v>-3.00444444446057</v>
      </c>
    </row>
    <row r="2395" customFormat="false" ht="15" hidden="false" customHeight="false" outlineLevel="0" collapsed="false">
      <c r="J2395" s="119" t="n">
        <v>64.3782444444462</v>
      </c>
      <c r="K2395" s="117" t="n">
        <v>25</v>
      </c>
      <c r="BO2395" s="130" t="n">
        <v>6.70499999999996</v>
      </c>
      <c r="BP2395" s="117" t="n">
        <v>-0.408888888941246</v>
      </c>
    </row>
    <row r="2396" customFormat="false" ht="15" hidden="false" customHeight="false" outlineLevel="0" collapsed="false">
      <c r="J2396" s="119" t="n">
        <v>64.468884967322</v>
      </c>
      <c r="K2396" s="117" t="n">
        <v>19</v>
      </c>
      <c r="BO2396" s="130" t="n">
        <v>6.70999999999995</v>
      </c>
      <c r="BP2396" s="117" t="n">
        <v>-0.986666666666913</v>
      </c>
    </row>
    <row r="2397" customFormat="false" ht="15" hidden="false" customHeight="false" outlineLevel="0" collapsed="false">
      <c r="J2397" s="119" t="n">
        <v>64.5595254901978</v>
      </c>
      <c r="K2397" s="117" t="n">
        <v>11</v>
      </c>
      <c r="BO2397" s="130" t="n">
        <v>6.71499999999995</v>
      </c>
      <c r="BP2397" s="117" t="n">
        <v>-1.9199999999963</v>
      </c>
    </row>
    <row r="2398" customFormat="false" ht="15" hidden="false" customHeight="false" outlineLevel="0" collapsed="false">
      <c r="J2398" s="119" t="n">
        <v>64.6501660130737</v>
      </c>
      <c r="K2398" s="117" t="n">
        <v>9</v>
      </c>
      <c r="BO2398" s="130" t="n">
        <v>6.71999999999995</v>
      </c>
      <c r="BP2398" s="117" t="n">
        <v>-3.44888888891735</v>
      </c>
    </row>
    <row r="2399" customFormat="false" ht="15" hidden="false" customHeight="false" outlineLevel="0" collapsed="false">
      <c r="J2399" s="119" t="n">
        <v>64.7408065359495</v>
      </c>
      <c r="K2399" s="117" t="n">
        <v>8</v>
      </c>
      <c r="BO2399" s="130" t="n">
        <v>6.72499999999995</v>
      </c>
      <c r="BP2399" s="117" t="n">
        <v>-1.98222222222508</v>
      </c>
    </row>
    <row r="2400" customFormat="false" ht="15" hidden="false" customHeight="false" outlineLevel="0" collapsed="false">
      <c r="J2400" s="119" t="n">
        <v>64.8314470588253</v>
      </c>
      <c r="K2400" s="117" t="n">
        <v>8</v>
      </c>
      <c r="BO2400" s="130" t="n">
        <v>6.72999999999995</v>
      </c>
      <c r="BP2400" s="117" t="n">
        <v>-4.79111111113433</v>
      </c>
    </row>
    <row r="2401" customFormat="false" ht="15" hidden="false" customHeight="false" outlineLevel="0" collapsed="false">
      <c r="J2401" s="119" t="n">
        <v>64.9220875817011</v>
      </c>
      <c r="K2401" s="117" t="n">
        <v>9</v>
      </c>
      <c r="BO2401" s="130" t="n">
        <v>6.73499999999996</v>
      </c>
      <c r="BP2401" s="117" t="n">
        <v>-5.00444444439919</v>
      </c>
    </row>
    <row r="2402" customFormat="false" ht="15" hidden="false" customHeight="false" outlineLevel="0" collapsed="false">
      <c r="J2402" s="119" t="n">
        <v>65.0127281045769</v>
      </c>
      <c r="K2402" s="117" t="n">
        <v>10</v>
      </c>
      <c r="BO2402" s="130" t="n">
        <v>6.73999999999995</v>
      </c>
      <c r="BP2402" s="117" t="n">
        <v>-5.39555555555162</v>
      </c>
    </row>
    <row r="2403" customFormat="false" ht="15" hidden="false" customHeight="false" outlineLevel="0" collapsed="false">
      <c r="J2403" s="119" t="n">
        <v>65.1033686274528</v>
      </c>
      <c r="K2403" s="117" t="n">
        <v>12</v>
      </c>
      <c r="BO2403" s="130" t="n">
        <v>6.74499999999995</v>
      </c>
      <c r="BP2403" s="117" t="n">
        <v>-1.70666666663012</v>
      </c>
    </row>
    <row r="2404" customFormat="false" ht="15" hidden="false" customHeight="false" outlineLevel="0" collapsed="false">
      <c r="J2404" s="119" t="n">
        <v>65.1940091503286</v>
      </c>
      <c r="K2404" s="117" t="n">
        <v>15</v>
      </c>
      <c r="BO2404" s="130" t="n">
        <v>6.74999999999995</v>
      </c>
      <c r="BP2404" s="117" t="n">
        <v>2.8711111110777</v>
      </c>
    </row>
    <row r="2405" customFormat="false" ht="15" hidden="false" customHeight="false" outlineLevel="0" collapsed="false">
      <c r="J2405" s="119" t="n">
        <v>65.2846496732044</v>
      </c>
      <c r="K2405" s="117" t="n">
        <v>22</v>
      </c>
      <c r="BO2405" s="130" t="n">
        <v>6.75499999999995</v>
      </c>
      <c r="BP2405" s="117" t="n">
        <v>8.34666666657163</v>
      </c>
    </row>
    <row r="2406" customFormat="false" ht="15" hidden="false" customHeight="false" outlineLevel="0" collapsed="false">
      <c r="J2406" s="119" t="n">
        <v>65.3752901960802</v>
      </c>
      <c r="K2406" s="117" t="n">
        <v>25</v>
      </c>
      <c r="BO2406" s="130" t="n">
        <v>6.75999999999995</v>
      </c>
      <c r="BP2406" s="117" t="n">
        <v>9.32874551963166</v>
      </c>
    </row>
    <row r="2407" customFormat="false" ht="15" hidden="false" customHeight="false" outlineLevel="0" collapsed="false">
      <c r="J2407" s="119" t="n">
        <v>65.465930718956</v>
      </c>
      <c r="K2407" s="117" t="n">
        <v>22</v>
      </c>
      <c r="BO2407" s="130" t="n">
        <v>6.76499999999995</v>
      </c>
      <c r="BP2407" s="117" t="n">
        <v>5.9043010752486</v>
      </c>
    </row>
    <row r="2408" customFormat="false" ht="15" hidden="false" customHeight="false" outlineLevel="0" collapsed="false">
      <c r="J2408" s="119" t="n">
        <v>65.5565712418318</v>
      </c>
      <c r="K2408" s="117" t="n">
        <v>23.60095</v>
      </c>
      <c r="BO2408" s="130" t="n">
        <v>6.76999999999995</v>
      </c>
      <c r="BP2408" s="117" t="n">
        <v>0.739317910308509</v>
      </c>
    </row>
    <row r="2409" customFormat="false" ht="15" hidden="false" customHeight="false" outlineLevel="0" collapsed="false">
      <c r="J2409" s="119" t="n">
        <v>65.6472117647076</v>
      </c>
      <c r="K2409" s="117" t="n">
        <v>25.07315</v>
      </c>
      <c r="BO2409" s="130" t="n">
        <v>6.77499999999995</v>
      </c>
      <c r="BP2409" s="117" t="n">
        <v>-2.46498316496678</v>
      </c>
    </row>
    <row r="2410" customFormat="false" ht="15" hidden="false" customHeight="false" outlineLevel="0" collapsed="false">
      <c r="J2410" s="119" t="n">
        <v>65.7380877331665</v>
      </c>
      <c r="K2410" s="117" t="n">
        <v>26.5455</v>
      </c>
      <c r="BO2410" s="130" t="n">
        <v>6.77999999999995</v>
      </c>
      <c r="BP2410" s="117" t="n">
        <v>-6.20202020206844</v>
      </c>
    </row>
    <row r="2411" customFormat="false" ht="15" hidden="false" customHeight="false" outlineLevel="0" collapsed="false">
      <c r="J2411" s="119" t="n">
        <v>65.8291563389205</v>
      </c>
      <c r="K2411" s="117" t="n">
        <v>28.01775</v>
      </c>
      <c r="BO2411" s="130" t="n">
        <v>6.78499999999995</v>
      </c>
      <c r="BP2411" s="117" t="n">
        <v>-6.67861409801773</v>
      </c>
    </row>
    <row r="2412" customFormat="false" ht="15" hidden="false" customHeight="false" outlineLevel="0" collapsed="false">
      <c r="J2412" s="119" t="n">
        <v>65.9202249446745</v>
      </c>
      <c r="K2412" s="117" t="n">
        <v>29.48995</v>
      </c>
      <c r="BO2412" s="130" t="n">
        <v>6.78999999999995</v>
      </c>
      <c r="BP2412" s="117" t="n">
        <v>-4.97491039430334</v>
      </c>
    </row>
    <row r="2413" customFormat="false" ht="15" hidden="false" customHeight="false" outlineLevel="0" collapsed="false">
      <c r="J2413" s="119" t="n">
        <v>66.0112935504285</v>
      </c>
      <c r="K2413" s="117" t="n">
        <v>30.96225</v>
      </c>
      <c r="BO2413" s="130" t="n">
        <v>6.79499999999995</v>
      </c>
      <c r="BP2413" s="117" t="n">
        <v>-4.26762246117371</v>
      </c>
    </row>
    <row r="2414" customFormat="false" ht="15" hidden="false" customHeight="false" outlineLevel="0" collapsed="false">
      <c r="J2414" s="119" t="n">
        <v>66.1023621561826</v>
      </c>
      <c r="K2414" s="117" t="n">
        <v>32.4345</v>
      </c>
      <c r="BO2414" s="130" t="n">
        <v>6.79999999999995</v>
      </c>
      <c r="BP2414" s="117" t="n">
        <v>-5.3964157706124</v>
      </c>
    </row>
    <row r="2415" customFormat="false" ht="15" hidden="false" customHeight="false" outlineLevel="0" collapsed="false">
      <c r="J2415" s="119" t="n">
        <v>66.1934307619366</v>
      </c>
      <c r="K2415" s="117" t="n">
        <v>33.9068</v>
      </c>
      <c r="BO2415" s="130" t="n">
        <v>6.80499999999995</v>
      </c>
      <c r="BP2415" s="117" t="n">
        <v>-7.45567502986821</v>
      </c>
    </row>
    <row r="2416" customFormat="false" ht="15" hidden="false" customHeight="false" outlineLevel="0" collapsed="false">
      <c r="J2416" s="119" t="n">
        <v>66.2844993676906</v>
      </c>
      <c r="K2416" s="117" t="n">
        <v>35.37905</v>
      </c>
      <c r="BO2416" s="130" t="n">
        <v>6.80999999999995</v>
      </c>
      <c r="BP2416" s="117" t="n">
        <v>-5.48148148148853</v>
      </c>
    </row>
    <row r="2417" customFormat="false" ht="15" hidden="false" customHeight="false" outlineLevel="0" collapsed="false">
      <c r="J2417" s="119" t="n">
        <v>66.3755679734446</v>
      </c>
      <c r="K2417" s="117" t="n">
        <v>36.8513</v>
      </c>
      <c r="BO2417" s="130" t="n">
        <v>6.81499999999995</v>
      </c>
      <c r="BP2417" s="117" t="n">
        <v>-0.607407407467697</v>
      </c>
    </row>
    <row r="2418" customFormat="false" ht="15" hidden="false" customHeight="false" outlineLevel="0" collapsed="false">
      <c r="J2418" s="119" t="n">
        <v>66.4666365791987</v>
      </c>
      <c r="K2418" s="117" t="n">
        <v>38.3235</v>
      </c>
      <c r="BO2418" s="130" t="n">
        <v>6.81999999999995</v>
      </c>
      <c r="BP2418" s="117" t="n">
        <v>0.421983273470339</v>
      </c>
    </row>
    <row r="2419" customFormat="false" ht="15" hidden="false" customHeight="false" outlineLevel="0" collapsed="false">
      <c r="J2419" s="119" t="n">
        <v>66.5577051849527</v>
      </c>
      <c r="K2419" s="117" t="n">
        <v>39.79575</v>
      </c>
      <c r="BO2419" s="130" t="n">
        <v>6.82499999999995</v>
      </c>
      <c r="BP2419" s="117" t="n">
        <v>1.39235364388638</v>
      </c>
    </row>
    <row r="2420" customFormat="false" ht="15" hidden="false" customHeight="false" outlineLevel="0" collapsed="false">
      <c r="J2420" s="119" t="n">
        <v>66.6487737907067</v>
      </c>
      <c r="K2420" s="117" t="n">
        <v>41.26815</v>
      </c>
      <c r="BO2420" s="130" t="n">
        <v>6.82999999999995</v>
      </c>
      <c r="BP2420" s="117" t="n">
        <v>-3.15579450420153</v>
      </c>
    </row>
    <row r="2421" customFormat="false" ht="15" hidden="false" customHeight="false" outlineLevel="0" collapsed="false">
      <c r="J2421" s="119" t="n">
        <v>66.7398423964607</v>
      </c>
      <c r="K2421" s="117" t="n">
        <v>42.74035</v>
      </c>
      <c r="BO2421" s="130" t="n">
        <v>6.83499999999995</v>
      </c>
      <c r="BP2421" s="117" t="n">
        <v>0.0962962962707555</v>
      </c>
    </row>
    <row r="2422" customFormat="false" ht="15" hidden="false" customHeight="false" outlineLevel="0" collapsed="false">
      <c r="J2422" s="119" t="n">
        <v>66.8309110022148</v>
      </c>
      <c r="K2422" s="117" t="n">
        <v>44.2126</v>
      </c>
      <c r="BO2422" s="130" t="n">
        <v>6.83999999999995</v>
      </c>
      <c r="BP2422" s="117" t="n">
        <v>1.51851851834239</v>
      </c>
    </row>
    <row r="2423" customFormat="false" ht="15" hidden="false" customHeight="false" outlineLevel="0" collapsed="false">
      <c r="J2423" s="119" t="n">
        <v>66.9219796079688</v>
      </c>
      <c r="K2423" s="117" t="n">
        <v>42</v>
      </c>
      <c r="BO2423" s="130" t="n">
        <v>6.84499999999995</v>
      </c>
      <c r="BP2423" s="117" t="n">
        <v>1.39291465365507</v>
      </c>
    </row>
    <row r="2424" customFormat="false" ht="15" hidden="false" customHeight="false" outlineLevel="0" collapsed="false">
      <c r="J2424" s="119" t="n">
        <v>67.0130482137228</v>
      </c>
      <c r="K2424" s="117" t="n">
        <v>38</v>
      </c>
      <c r="BO2424" s="130" t="n">
        <v>6.84999999999995</v>
      </c>
      <c r="BP2424" s="117" t="n">
        <v>-7.19967793888747</v>
      </c>
    </row>
    <row r="2425" customFormat="false" ht="15" hidden="false" customHeight="false" outlineLevel="0" collapsed="false">
      <c r="J2425" s="119" t="n">
        <v>67.1041168194768</v>
      </c>
      <c r="K2425" s="117" t="n">
        <v>25</v>
      </c>
      <c r="BO2425" s="130" t="n">
        <v>6.85499999999995</v>
      </c>
      <c r="BP2425" s="117" t="n">
        <v>-12.9752770673527</v>
      </c>
    </row>
    <row r="2426" customFormat="false" ht="15" hidden="false" customHeight="false" outlineLevel="0" collapsed="false">
      <c r="J2426" s="119" t="n">
        <v>67.1951854252309</v>
      </c>
      <c r="K2426" s="117" t="n">
        <v>19</v>
      </c>
      <c r="BO2426" s="130" t="n">
        <v>6.85999999999995</v>
      </c>
      <c r="BP2426" s="117" t="n">
        <v>-15.0225127088144</v>
      </c>
    </row>
    <row r="2427" customFormat="false" ht="15" hidden="false" customHeight="false" outlineLevel="0" collapsed="false">
      <c r="J2427" s="119" t="n">
        <v>67.2862540309849</v>
      </c>
      <c r="K2427" s="117" t="n">
        <v>15</v>
      </c>
      <c r="BO2427" s="130" t="n">
        <v>6.86499999999995</v>
      </c>
      <c r="BP2427" s="117" t="n">
        <v>-9.78794480759196</v>
      </c>
    </row>
    <row r="2428" customFormat="false" ht="15" hidden="false" customHeight="false" outlineLevel="0" collapsed="false">
      <c r="J2428" s="119" t="n">
        <v>67.3773226367389</v>
      </c>
      <c r="K2428" s="117" t="n">
        <v>14</v>
      </c>
      <c r="BO2428" s="130" t="n">
        <v>6.86999999999995</v>
      </c>
      <c r="BP2428" s="117" t="n">
        <v>-1.5679012343598</v>
      </c>
    </row>
    <row r="2429" customFormat="false" ht="15" hidden="false" customHeight="false" outlineLevel="0" collapsed="false">
      <c r="J2429" s="119" t="n">
        <v>67.468391242493</v>
      </c>
      <c r="K2429" s="117" t="n">
        <v>16</v>
      </c>
      <c r="BO2429" s="130" t="n">
        <v>6.87499999999995</v>
      </c>
      <c r="BP2429" s="117" t="n">
        <v>-0.432098765229849</v>
      </c>
    </row>
    <row r="2430" customFormat="false" ht="15" hidden="false" customHeight="false" outlineLevel="0" collapsed="false">
      <c r="J2430" s="119" t="n">
        <v>67.559459848247</v>
      </c>
      <c r="K2430" s="117" t="n">
        <v>20</v>
      </c>
      <c r="BO2430" s="130" t="n">
        <v>6.87999999999995</v>
      </c>
      <c r="BP2430" s="117" t="n">
        <v>-1.22222222198971</v>
      </c>
    </row>
    <row r="2431" customFormat="false" ht="15" hidden="false" customHeight="false" outlineLevel="0" collapsed="false">
      <c r="J2431" s="119" t="n">
        <v>67.650528454001</v>
      </c>
      <c r="K2431" s="117" t="n">
        <v>33</v>
      </c>
      <c r="BO2431" s="130" t="n">
        <v>6.88499999999995</v>
      </c>
      <c r="BP2431" s="117" t="n">
        <v>-8.52723311547686</v>
      </c>
    </row>
    <row r="2432" customFormat="false" ht="15" hidden="false" customHeight="false" outlineLevel="0" collapsed="false">
      <c r="J2432" s="119" t="n">
        <v>67.741597059755</v>
      </c>
      <c r="K2432" s="117" t="n">
        <v>38</v>
      </c>
      <c r="BO2432" s="130" t="n">
        <v>6.88999999999995</v>
      </c>
      <c r="BP2432" s="117" t="n">
        <v>-9.32970225129119</v>
      </c>
    </row>
    <row r="2433" customFormat="false" ht="15" hidden="false" customHeight="false" outlineLevel="0" collapsed="false">
      <c r="J2433" s="119" t="n">
        <v>67.8326656655091</v>
      </c>
      <c r="K2433" s="117" t="n">
        <v>38.7562</v>
      </c>
      <c r="BO2433" s="130" t="n">
        <v>6.89499999999995</v>
      </c>
      <c r="BP2433" s="117" t="n">
        <v>-13.591140159896</v>
      </c>
    </row>
    <row r="2434" customFormat="false" ht="15" hidden="false" customHeight="false" outlineLevel="0" collapsed="false">
      <c r="J2434" s="119" t="n">
        <v>67.9237342712631</v>
      </c>
      <c r="K2434" s="117" t="n">
        <v>27.3773</v>
      </c>
      <c r="BO2434" s="130" t="n">
        <v>6.89999999999995</v>
      </c>
      <c r="BP2434" s="117" t="n">
        <v>-10.5700798838952</v>
      </c>
    </row>
    <row r="2435" customFormat="false" ht="15" hidden="false" customHeight="false" outlineLevel="0" collapsed="false">
      <c r="J2435" s="119" t="n">
        <v>68.0148028770171</v>
      </c>
      <c r="K2435" s="117" t="n">
        <v>28.66015</v>
      </c>
      <c r="BO2435" s="130" t="n">
        <v>6.90499999999995</v>
      </c>
      <c r="BP2435" s="117" t="n">
        <v>-9.91575889629027</v>
      </c>
    </row>
    <row r="2436" customFormat="false" ht="15" hidden="false" customHeight="false" outlineLevel="0" collapsed="false">
      <c r="J2436" s="119" t="n">
        <v>68.1058714827711</v>
      </c>
      <c r="K2436" s="117" t="n">
        <v>29.9428</v>
      </c>
      <c r="BO2436" s="130" t="n">
        <v>6.90999999999995</v>
      </c>
      <c r="BP2436" s="117" t="n">
        <v>-4.89876543215306</v>
      </c>
    </row>
    <row r="2437" customFormat="false" ht="15" hidden="false" customHeight="false" outlineLevel="0" collapsed="false">
      <c r="J2437" s="119" t="n">
        <v>68.1969400885252</v>
      </c>
      <c r="K2437" s="117" t="n">
        <v>31.2255</v>
      </c>
      <c r="BO2437" s="130" t="n">
        <v>6.91499999999995</v>
      </c>
      <c r="BP2437" s="117" t="n">
        <v>-3.88641975317766</v>
      </c>
    </row>
    <row r="2438" customFormat="false" ht="15" hidden="false" customHeight="false" outlineLevel="0" collapsed="false">
      <c r="J2438" s="119" t="n">
        <v>68.2880086942792</v>
      </c>
      <c r="K2438" s="117" t="n">
        <v>32.50815</v>
      </c>
      <c r="BO2438" s="130" t="n">
        <v>6.91999999999995</v>
      </c>
      <c r="BP2438" s="117" t="n">
        <v>0.113580246828674</v>
      </c>
    </row>
    <row r="2439" customFormat="false" ht="15" hidden="false" customHeight="false" outlineLevel="0" collapsed="false">
      <c r="J2439" s="119" t="n">
        <v>68.3790773000332</v>
      </c>
      <c r="K2439" s="117" t="n">
        <v>33.7909</v>
      </c>
      <c r="BO2439" s="130" t="n">
        <v>6.92499999999995</v>
      </c>
      <c r="BP2439" s="117" t="n">
        <v>1.08641975299394</v>
      </c>
    </row>
    <row r="2440" customFormat="false" ht="15" hidden="false" customHeight="false" outlineLevel="0" collapsed="false">
      <c r="J2440" s="119" t="n">
        <v>68.4701459057872</v>
      </c>
      <c r="K2440" s="117" t="n">
        <v>35.07365</v>
      </c>
      <c r="BO2440" s="130" t="n">
        <v>6.92999999999995</v>
      </c>
      <c r="BP2440" s="117" t="n">
        <v>-1.8006056371035</v>
      </c>
    </row>
    <row r="2441" customFormat="false" ht="15" hidden="false" customHeight="false" outlineLevel="0" collapsed="false">
      <c r="J2441" s="119" t="n">
        <v>68.5612145115413</v>
      </c>
      <c r="K2441" s="117" t="n">
        <v>36.35635</v>
      </c>
      <c r="BO2441" s="130" t="n">
        <v>6.93499999999995</v>
      </c>
      <c r="BP2441" s="117" t="n">
        <v>-5.9487537852523</v>
      </c>
    </row>
    <row r="2442" customFormat="false" ht="15" hidden="false" customHeight="false" outlineLevel="0" collapsed="false">
      <c r="J2442" s="119" t="n">
        <v>68.6522831172953</v>
      </c>
      <c r="K2442" s="117" t="n">
        <v>37.639</v>
      </c>
      <c r="BO2442" s="130" t="n">
        <v>6.93999999999995</v>
      </c>
      <c r="BP2442" s="117" t="n">
        <v>-8.58623975606113</v>
      </c>
    </row>
    <row r="2443" customFormat="false" ht="15" hidden="false" customHeight="false" outlineLevel="0" collapsed="false">
      <c r="J2443" s="119" t="n">
        <v>68.7433517230493</v>
      </c>
      <c r="K2443" s="117" t="n">
        <v>38.92175</v>
      </c>
      <c r="BO2443" s="130" t="n">
        <v>6.94499999999995</v>
      </c>
      <c r="BP2443" s="117" t="n">
        <v>-10.0000000000274</v>
      </c>
    </row>
    <row r="2444" customFormat="false" ht="15" hidden="false" customHeight="false" outlineLevel="0" collapsed="false">
      <c r="J2444" s="119" t="n">
        <v>68.8344203288033</v>
      </c>
      <c r="K2444" s="117" t="n">
        <v>40.2044</v>
      </c>
      <c r="BO2444" s="130" t="n">
        <v>6.94999999999995</v>
      </c>
      <c r="BP2444" s="117" t="n">
        <v>-7.23232323236216</v>
      </c>
    </row>
    <row r="2445" customFormat="false" ht="15" hidden="false" customHeight="false" outlineLevel="0" collapsed="false">
      <c r="J2445" s="119" t="n">
        <v>68.9254889345574</v>
      </c>
      <c r="K2445" s="117" t="n">
        <v>41.4872</v>
      </c>
      <c r="BO2445" s="130" t="n">
        <v>6.95499999999995</v>
      </c>
      <c r="BP2445" s="117" t="n">
        <v>-2.22222222227337</v>
      </c>
    </row>
    <row r="2446" customFormat="false" ht="15" hidden="false" customHeight="false" outlineLevel="0" collapsed="false">
      <c r="J2446" s="119" t="n">
        <v>69.0165575403114</v>
      </c>
      <c r="K2446" s="117" t="n">
        <v>42.76985</v>
      </c>
      <c r="BO2446" s="130" t="n">
        <v>6.95999999999995</v>
      </c>
      <c r="BP2446" s="117" t="n">
        <v>4.61471861465211</v>
      </c>
    </row>
    <row r="2447" customFormat="false" ht="15" hidden="false" customHeight="false" outlineLevel="0" collapsed="false">
      <c r="J2447" s="119" t="n">
        <v>69.1076261460654</v>
      </c>
      <c r="K2447" s="117" t="n">
        <v>44.0526</v>
      </c>
      <c r="BO2447" s="130" t="n">
        <v>6.96499999999995</v>
      </c>
      <c r="BP2447" s="117" t="n">
        <v>6.6660894661012</v>
      </c>
    </row>
    <row r="2448" customFormat="false" ht="15" hidden="false" customHeight="false" outlineLevel="0" collapsed="false">
      <c r="J2448" s="119" t="n">
        <v>69.1986947518195</v>
      </c>
      <c r="K2448" s="117" t="n">
        <v>45.33525</v>
      </c>
      <c r="BO2448" s="130" t="n">
        <v>6.96999999999995</v>
      </c>
      <c r="BP2448" s="117" t="n">
        <v>3.00952380958757</v>
      </c>
    </row>
    <row r="2449" customFormat="false" ht="15" hidden="false" customHeight="false" outlineLevel="0" collapsed="false">
      <c r="J2449" s="119" t="n">
        <v>69.2897633575735</v>
      </c>
      <c r="K2449" s="117" t="n">
        <v>46.61795</v>
      </c>
      <c r="BO2449" s="130" t="n">
        <v>6.97499999999995</v>
      </c>
      <c r="BP2449" s="117" t="n">
        <v>-0.069841269736326</v>
      </c>
    </row>
    <row r="2450" customFormat="false" ht="15" hidden="false" customHeight="false" outlineLevel="0" collapsed="false">
      <c r="J2450" s="119" t="n">
        <v>69.3808319633275</v>
      </c>
      <c r="K2450" s="117" t="n">
        <v>35.5849</v>
      </c>
      <c r="BO2450" s="130" t="n">
        <v>6.97999999999995</v>
      </c>
      <c r="BP2450" s="117" t="n">
        <v>-3.5809523809028</v>
      </c>
    </row>
    <row r="2451" customFormat="false" ht="15" hidden="false" customHeight="false" outlineLevel="0" collapsed="false">
      <c r="J2451" s="119" t="n">
        <v>69.4719005690815</v>
      </c>
      <c r="K2451" s="117" t="n">
        <v>36.888</v>
      </c>
      <c r="BO2451" s="130" t="n">
        <v>6.98499999999995</v>
      </c>
      <c r="BP2451" s="117" t="n">
        <v>-1.33403880071861</v>
      </c>
    </row>
    <row r="2452" customFormat="false" ht="15" hidden="false" customHeight="false" outlineLevel="0" collapsed="false">
      <c r="J2452" s="119" t="n">
        <v>69.5629691748355</v>
      </c>
      <c r="K2452" s="117" t="n">
        <v>38.191</v>
      </c>
      <c r="BO2452" s="130" t="n">
        <v>6.98999999999995</v>
      </c>
      <c r="BP2452" s="117" t="n">
        <v>-0.595384653675938</v>
      </c>
    </row>
    <row r="2453" customFormat="false" ht="15" hidden="false" customHeight="false" outlineLevel="0" collapsed="false">
      <c r="J2453" s="119" t="n">
        <v>69.6540377805896</v>
      </c>
      <c r="K2453" s="117" t="n">
        <v>46</v>
      </c>
      <c r="BO2453" s="130" t="n">
        <v>6.99499999999995</v>
      </c>
      <c r="BP2453" s="117" t="n">
        <v>4.07163971475869</v>
      </c>
    </row>
    <row r="2454" customFormat="false" ht="15" hidden="false" customHeight="false" outlineLevel="0" collapsed="false">
      <c r="J2454" s="119" t="n">
        <v>69.7451063863436</v>
      </c>
      <c r="K2454" s="117" t="n">
        <v>44</v>
      </c>
      <c r="BO2454" s="130" t="n">
        <v>6.99999999999995</v>
      </c>
      <c r="BP2454" s="117" t="n">
        <v>2.44694835683716</v>
      </c>
    </row>
    <row r="2455" customFormat="false" ht="15" hidden="false" customHeight="false" outlineLevel="0" collapsed="false">
      <c r="J2455" s="119" t="n">
        <v>69.8361749920976</v>
      </c>
      <c r="K2455" s="117" t="n">
        <v>40</v>
      </c>
      <c r="BO2455" s="130" t="n">
        <v>7.00499999999995</v>
      </c>
      <c r="BP2455" s="117" t="n">
        <v>-1.41588879676379</v>
      </c>
    </row>
    <row r="2456" customFormat="false" ht="15" hidden="false" customHeight="false" outlineLevel="0" collapsed="false">
      <c r="J2456" s="119" t="n">
        <v>69.9272435978516</v>
      </c>
      <c r="K2456" s="117" t="n">
        <v>37</v>
      </c>
      <c r="BO2456" s="130" t="n">
        <v>7.00999999999995</v>
      </c>
      <c r="BP2456" s="117" t="n">
        <v>-7.10640522872481</v>
      </c>
    </row>
    <row r="2457" customFormat="false" ht="15" hidden="false" customHeight="false" outlineLevel="0" collapsed="false">
      <c r="J2457" s="119" t="n">
        <v>70.0183122036057</v>
      </c>
      <c r="K2457" s="117" t="n">
        <v>30</v>
      </c>
      <c r="BO2457" s="130" t="n">
        <v>7.01499999999995</v>
      </c>
      <c r="BP2457" s="117" t="n">
        <v>-7.31973856220135</v>
      </c>
    </row>
    <row r="2458" customFormat="false" ht="15" hidden="false" customHeight="false" outlineLevel="0" collapsed="false">
      <c r="J2458" s="119" t="n">
        <v>70.1093808093597</v>
      </c>
      <c r="K2458" s="117" t="n">
        <v>25</v>
      </c>
      <c r="BO2458" s="130" t="n">
        <v>7.01999999999995</v>
      </c>
      <c r="BP2458" s="117" t="n">
        <v>-6.47006535956625</v>
      </c>
    </row>
    <row r="2459" customFormat="false" ht="15" hidden="false" customHeight="false" outlineLevel="0" collapsed="false">
      <c r="J2459" s="119" t="n">
        <v>70.2004494151137</v>
      </c>
      <c r="K2459" s="117" t="n">
        <v>21</v>
      </c>
      <c r="BO2459" s="130" t="n">
        <v>7.02499999999995</v>
      </c>
      <c r="BP2459" s="117" t="n">
        <v>-6.51450980385295</v>
      </c>
    </row>
    <row r="2460" customFormat="false" ht="15" hidden="false" customHeight="false" outlineLevel="0" collapsed="false">
      <c r="J2460" s="119" t="n">
        <v>70.2915180208678</v>
      </c>
      <c r="K2460" s="117" t="n">
        <v>18</v>
      </c>
      <c r="BO2460" s="130" t="n">
        <v>7.02999999999995</v>
      </c>
      <c r="BP2460" s="117" t="n">
        <v>-10.2656209148897</v>
      </c>
    </row>
    <row r="2461" customFormat="false" ht="15" hidden="false" customHeight="false" outlineLevel="0" collapsed="false">
      <c r="J2461" s="119" t="n">
        <v>70.3825866266218</v>
      </c>
      <c r="K2461" s="117" t="n">
        <v>16</v>
      </c>
      <c r="BO2461" s="130" t="n">
        <v>7.03499999999995</v>
      </c>
      <c r="BP2461" s="117" t="n">
        <v>-9.91111111097223</v>
      </c>
    </row>
    <row r="2462" customFormat="false" ht="15" hidden="false" customHeight="false" outlineLevel="0" collapsed="false">
      <c r="J2462" s="119" t="n">
        <v>70.4736552323758</v>
      </c>
      <c r="K2462" s="117" t="n">
        <v>13</v>
      </c>
      <c r="BO2462" s="130" t="n">
        <v>7.03999999999995</v>
      </c>
      <c r="BP2462" s="117" t="n">
        <v>-6.69333333339477</v>
      </c>
    </row>
    <row r="2463" customFormat="false" ht="15" hidden="false" customHeight="false" outlineLevel="0" collapsed="false">
      <c r="J2463" s="119" t="n">
        <v>70.5647238381298</v>
      </c>
      <c r="K2463" s="117" t="n">
        <v>11</v>
      </c>
      <c r="BO2463" s="130" t="n">
        <v>7.04499999999995</v>
      </c>
      <c r="BP2463" s="117" t="n">
        <v>-7.84888888889868</v>
      </c>
    </row>
    <row r="2464" customFormat="false" ht="15" hidden="false" customHeight="false" outlineLevel="0" collapsed="false">
      <c r="J2464" s="119" t="n">
        <v>70.6557924438839</v>
      </c>
      <c r="K2464" s="117" t="n">
        <v>10</v>
      </c>
      <c r="BO2464" s="130" t="n">
        <v>7.04999999999995</v>
      </c>
      <c r="BP2464" s="117" t="n">
        <v>-8.00000000000001</v>
      </c>
    </row>
    <row r="2465" customFormat="false" ht="15" hidden="false" customHeight="false" outlineLevel="0" collapsed="false">
      <c r="J2465" s="119" t="n">
        <v>70.7468610496379</v>
      </c>
      <c r="K2465" s="117" t="n">
        <v>11</v>
      </c>
      <c r="BO2465" s="130" t="n">
        <v>7.05499999999995</v>
      </c>
      <c r="BP2465" s="117" t="n">
        <v>-10.3124786323576</v>
      </c>
    </row>
    <row r="2466" customFormat="false" ht="15" hidden="false" customHeight="false" outlineLevel="0" collapsed="false">
      <c r="J2466" s="119" t="n">
        <v>70.8379296553919</v>
      </c>
      <c r="K2466" s="117" t="n">
        <v>12</v>
      </c>
      <c r="BO2466" s="130" t="n">
        <v>7.05999999999995</v>
      </c>
      <c r="BP2466" s="117" t="n">
        <v>-6.13470085463603</v>
      </c>
    </row>
    <row r="2467" customFormat="false" ht="15" hidden="false" customHeight="false" outlineLevel="0" collapsed="false">
      <c r="J2467" s="119" t="n">
        <v>70.9289982611459</v>
      </c>
      <c r="K2467" s="117" t="n">
        <v>15</v>
      </c>
      <c r="BO2467" s="130" t="n">
        <v>7.06499999999995</v>
      </c>
      <c r="BP2467" s="117" t="n">
        <v>-3.72581196582666</v>
      </c>
    </row>
    <row r="2468" customFormat="false" ht="15" hidden="false" customHeight="false" outlineLevel="0" collapsed="false">
      <c r="J2468" s="119" t="n">
        <v>71.0200668669</v>
      </c>
      <c r="K2468" s="117" t="n">
        <v>20</v>
      </c>
      <c r="BO2468" s="130" t="n">
        <v>7.06999999999995</v>
      </c>
      <c r="BP2468" s="117" t="n">
        <v>-1.41811965817965</v>
      </c>
    </row>
    <row r="2469" customFormat="false" ht="15" hidden="false" customHeight="false" outlineLevel="0" collapsed="false">
      <c r="J2469" s="119" t="n">
        <v>71.111135472654</v>
      </c>
      <c r="K2469" s="117" t="n">
        <v>23</v>
      </c>
      <c r="BO2469" s="130" t="n">
        <v>7.07499999999995</v>
      </c>
      <c r="BP2469" s="117" t="n">
        <v>0.901880341815679</v>
      </c>
    </row>
    <row r="2470" customFormat="false" ht="15" hidden="false" customHeight="false" outlineLevel="0" collapsed="false">
      <c r="J2470" s="119" t="n">
        <v>71.202204078408</v>
      </c>
      <c r="K2470" s="117" t="n">
        <v>25</v>
      </c>
      <c r="BO2470" s="130" t="n">
        <v>7.07999999999995</v>
      </c>
      <c r="BP2470" s="117" t="n">
        <v>2.73076923075669</v>
      </c>
    </row>
    <row r="2471" customFormat="false" ht="15" hidden="false" customHeight="false" outlineLevel="0" collapsed="false">
      <c r="J2471" s="119" t="n">
        <v>71.293272684162</v>
      </c>
      <c r="K2471" s="117" t="n">
        <v>26</v>
      </c>
      <c r="BO2471" s="130" t="n">
        <v>7.08499999999995</v>
      </c>
      <c r="BP2471" s="117" t="n">
        <v>2.5179211469912</v>
      </c>
    </row>
    <row r="2472" customFormat="false" ht="15" hidden="false" customHeight="false" outlineLevel="0" collapsed="false">
      <c r="J2472" s="119" t="n">
        <v>71.3843412899161</v>
      </c>
      <c r="K2472" s="117" t="n">
        <v>3</v>
      </c>
      <c r="BO2472" s="130" t="n">
        <v>7.08999999999995</v>
      </c>
      <c r="BP2472" s="117" t="n">
        <v>-1.02374551966807</v>
      </c>
    </row>
    <row r="2473" customFormat="false" ht="15" hidden="false" customHeight="false" outlineLevel="0" collapsed="false">
      <c r="J2473" s="119" t="n">
        <v>71.4815510204099</v>
      </c>
      <c r="K2473" s="117" t="n">
        <v>5</v>
      </c>
      <c r="BO2473" s="130" t="n">
        <v>7.09499999999995</v>
      </c>
      <c r="BP2473" s="117" t="n">
        <v>-7.21818996411982</v>
      </c>
    </row>
    <row r="2474" customFormat="false" ht="15" hidden="false" customHeight="false" outlineLevel="0" collapsed="false">
      <c r="J2474" s="119" t="n">
        <v>71.5937959183691</v>
      </c>
      <c r="K2474" s="117" t="n">
        <v>14.7299</v>
      </c>
      <c r="BO2474" s="130" t="n">
        <v>7.09999999999995</v>
      </c>
      <c r="BP2474" s="117" t="n">
        <v>-11.1730480480557</v>
      </c>
    </row>
    <row r="2475" customFormat="false" ht="15" hidden="false" customHeight="false" outlineLevel="0" collapsed="false">
      <c r="J2475" s="119" t="n">
        <v>71.7060408163283</v>
      </c>
      <c r="K2475" s="117" t="n">
        <v>28.4416</v>
      </c>
      <c r="BO2475" s="130" t="n">
        <v>7.10499999999995</v>
      </c>
      <c r="BP2475" s="117" t="n">
        <v>-9.40315315319706</v>
      </c>
    </row>
    <row r="2476" customFormat="false" ht="15" hidden="false" customHeight="false" outlineLevel="0" collapsed="false">
      <c r="J2476" s="119" t="n">
        <v>71.8182857142874</v>
      </c>
      <c r="K2476" s="117" t="n">
        <v>28.6222</v>
      </c>
      <c r="BO2476" s="130" t="n">
        <v>7.10999999999995</v>
      </c>
      <c r="BP2476" s="117" t="n">
        <v>-4.6508188861534</v>
      </c>
    </row>
    <row r="2477" customFormat="false" ht="15" hidden="false" customHeight="false" outlineLevel="0" collapsed="false">
      <c r="J2477" s="119" t="n">
        <v>71.9305306122466</v>
      </c>
      <c r="K2477" s="117" t="n">
        <v>28.8029</v>
      </c>
      <c r="BO2477" s="130" t="n">
        <v>7.11499999999995</v>
      </c>
      <c r="BP2477" s="117" t="n">
        <v>-1.34973629091958</v>
      </c>
    </row>
    <row r="2478" customFormat="false" ht="15" hidden="false" customHeight="false" outlineLevel="0" collapsed="false">
      <c r="J2478" s="119" t="n">
        <v>72.0427755102058</v>
      </c>
      <c r="K2478" s="117" t="n">
        <v>28.9835</v>
      </c>
      <c r="BO2478" s="130" t="n">
        <v>7.11999999999995</v>
      </c>
      <c r="BP2478" s="117" t="n">
        <v>-1.57422969184372</v>
      </c>
    </row>
    <row r="2479" customFormat="false" ht="15" hidden="false" customHeight="false" outlineLevel="0" collapsed="false">
      <c r="J2479" s="119" t="n">
        <v>72.155020408165</v>
      </c>
      <c r="K2479" s="117" t="n">
        <v>29.1641</v>
      </c>
      <c r="BO2479" s="130" t="n">
        <v>7.12499999999995</v>
      </c>
      <c r="BP2479" s="117" t="n">
        <v>-4.65546218484079</v>
      </c>
    </row>
    <row r="2480" customFormat="false" ht="15" hidden="false" customHeight="false" outlineLevel="0" collapsed="false">
      <c r="J2480" s="119" t="n">
        <v>72.2672653061242</v>
      </c>
      <c r="K2480" s="117" t="n">
        <v>29.3447</v>
      </c>
      <c r="BO2480" s="130" t="n">
        <v>7.12999999999995</v>
      </c>
      <c r="BP2480" s="117" t="n">
        <v>-7.73669467783786</v>
      </c>
    </row>
    <row r="2481" customFormat="false" ht="15" hidden="false" customHeight="false" outlineLevel="0" collapsed="false">
      <c r="J2481" s="119" t="n">
        <v>72.3795102040833</v>
      </c>
      <c r="K2481" s="117" t="n">
        <v>29.5253</v>
      </c>
      <c r="BO2481" s="130" t="n">
        <v>7.13499999999995</v>
      </c>
      <c r="BP2481" s="117" t="n">
        <v>-9.72333548800064</v>
      </c>
    </row>
    <row r="2482" customFormat="false" ht="15" hidden="false" customHeight="false" outlineLevel="0" collapsed="false">
      <c r="J2482" s="119" t="n">
        <v>72.4917551020425</v>
      </c>
      <c r="K2482" s="117" t="n">
        <v>29.706</v>
      </c>
      <c r="BO2482" s="130" t="n">
        <v>7.13999999999995</v>
      </c>
      <c r="BP2482" s="117" t="n">
        <v>-10.6682467859335</v>
      </c>
    </row>
    <row r="2483" customFormat="false" ht="15" hidden="false" customHeight="false" outlineLevel="0" collapsed="false">
      <c r="J2483" s="119" t="n">
        <v>72.6040000000017</v>
      </c>
      <c r="K2483" s="117" t="n">
        <v>29.8866</v>
      </c>
      <c r="BO2483" s="130" t="n">
        <v>7.14499999999995</v>
      </c>
      <c r="BP2483" s="117" t="n">
        <v>-7.90354090370521</v>
      </c>
    </row>
    <row r="2484" customFormat="false" ht="15" hidden="false" customHeight="false" outlineLevel="0" collapsed="false">
      <c r="J2484" s="119" t="n">
        <v>72.7162448979609</v>
      </c>
      <c r="K2484" s="117" t="n">
        <v>30.0672</v>
      </c>
      <c r="BO2484" s="130" t="n">
        <v>7.14999999999995</v>
      </c>
      <c r="BP2484" s="117" t="n">
        <v>-4.04761904793235</v>
      </c>
    </row>
    <row r="2485" customFormat="false" ht="15" hidden="false" customHeight="false" outlineLevel="0" collapsed="false">
      <c r="J2485" s="119" t="n">
        <v>72.82848979592</v>
      </c>
      <c r="K2485" s="117" t="n">
        <v>30.2478</v>
      </c>
      <c r="BO2485" s="130" t="n">
        <v>7.15499999999995</v>
      </c>
      <c r="BP2485" s="117" t="n">
        <v>-0.555555555782306</v>
      </c>
    </row>
    <row r="2486" customFormat="false" ht="15" hidden="false" customHeight="false" outlineLevel="0" collapsed="false">
      <c r="J2486" s="119" t="n">
        <v>72.9407346938792</v>
      </c>
      <c r="K2486" s="117" t="n">
        <v>30.4284</v>
      </c>
      <c r="BO2486" s="130" t="n">
        <v>7.15999999999995</v>
      </c>
      <c r="BP2486" s="117" t="n">
        <v>3.01587301576847</v>
      </c>
    </row>
    <row r="2487" customFormat="false" ht="15" hidden="false" customHeight="false" outlineLevel="0" collapsed="false">
      <c r="J2487" s="119" t="n">
        <v>73.0529795918384</v>
      </c>
      <c r="K2487" s="117" t="n">
        <v>30.6091</v>
      </c>
      <c r="BO2487" s="130" t="n">
        <v>7.16499999999995</v>
      </c>
      <c r="BP2487" s="117" t="n">
        <v>3.68253968260337</v>
      </c>
    </row>
    <row r="2488" customFormat="false" ht="15" hidden="false" customHeight="false" outlineLevel="0" collapsed="false">
      <c r="J2488" s="119" t="n">
        <v>73.1652244897976</v>
      </c>
      <c r="K2488" s="117" t="n">
        <v>30.7897</v>
      </c>
      <c r="BO2488" s="130" t="n">
        <v>7.16999999999995</v>
      </c>
      <c r="BP2488" s="117" t="n">
        <v>1.25925925934377</v>
      </c>
    </row>
    <row r="2489" customFormat="false" ht="15" hidden="false" customHeight="false" outlineLevel="0" collapsed="false">
      <c r="J2489" s="119" t="n">
        <v>73.2774693877568</v>
      </c>
      <c r="K2489" s="117" t="n">
        <v>30.9703</v>
      </c>
      <c r="BO2489" s="130" t="n">
        <v>7.17499999999995</v>
      </c>
      <c r="BP2489" s="117" t="n">
        <v>-5.20634920627039</v>
      </c>
    </row>
    <row r="2490" customFormat="false" ht="15" hidden="false" customHeight="false" outlineLevel="0" collapsed="false">
      <c r="J2490" s="119" t="n">
        <v>73.3897142857159</v>
      </c>
      <c r="K2490" s="117" t="n">
        <v>31.1509</v>
      </c>
      <c r="BO2490" s="130" t="n">
        <v>7.17999999999994</v>
      </c>
      <c r="BP2490" s="117" t="n">
        <v>-10.8571428570901</v>
      </c>
    </row>
    <row r="2491" customFormat="false" ht="15" hidden="false" customHeight="false" outlineLevel="0" collapsed="false">
      <c r="J2491" s="119" t="n">
        <v>73.5019591836751</v>
      </c>
      <c r="K2491" s="117" t="n">
        <v>31.3315</v>
      </c>
      <c r="BO2491" s="130" t="n">
        <v>7.18499999999994</v>
      </c>
      <c r="BP2491" s="117" t="n">
        <v>-9.86410470623443</v>
      </c>
    </row>
    <row r="2492" customFormat="false" ht="15" hidden="false" customHeight="false" outlineLevel="0" collapsed="false">
      <c r="J2492" s="119" t="n">
        <v>73.6142040816343</v>
      </c>
      <c r="K2492" s="117" t="n">
        <v>31.5122</v>
      </c>
      <c r="BO2492" s="130" t="n">
        <v>7.18999999999994</v>
      </c>
      <c r="BP2492" s="117" t="n">
        <v>-4.01754385972488</v>
      </c>
    </row>
    <row r="2493" customFormat="false" ht="15" hidden="false" customHeight="false" outlineLevel="0" collapsed="false">
      <c r="J2493" s="119" t="n">
        <v>73.7264489795935</v>
      </c>
      <c r="K2493" s="117" t="n">
        <v>35.7515</v>
      </c>
      <c r="BO2493" s="130" t="n">
        <v>7.19499999999994</v>
      </c>
      <c r="BP2493" s="117" t="n">
        <v>3.77192982444807</v>
      </c>
    </row>
    <row r="2494" customFormat="false" ht="15" hidden="false" customHeight="false" outlineLevel="0" collapsed="false">
      <c r="J2494" s="119" t="n">
        <v>73.8386938775526</v>
      </c>
      <c r="K2494" s="117" t="n">
        <v>36.117</v>
      </c>
      <c r="BO2494" s="130" t="n">
        <v>7.19999999999995</v>
      </c>
      <c r="BP2494" s="117" t="n">
        <v>9.01169590635158</v>
      </c>
    </row>
    <row r="2495" customFormat="false" ht="15" hidden="false" customHeight="false" outlineLevel="0" collapsed="false">
      <c r="J2495" s="119" t="n">
        <v>73.9509387755118</v>
      </c>
      <c r="K2495" s="117" t="n">
        <v>36.48255</v>
      </c>
      <c r="BO2495" s="130" t="n">
        <v>7.20499999999995</v>
      </c>
      <c r="BP2495" s="117" t="n">
        <v>9.04093567247521</v>
      </c>
    </row>
    <row r="2496" customFormat="false" ht="15" hidden="false" customHeight="false" outlineLevel="0" collapsed="false">
      <c r="J2496" s="119" t="n">
        <v>74.063183673471</v>
      </c>
      <c r="K2496" s="117" t="n">
        <v>36.848</v>
      </c>
      <c r="BO2496" s="130" t="n">
        <v>7.20999999999994</v>
      </c>
      <c r="BP2496" s="117" t="n">
        <v>7.27485380122817</v>
      </c>
    </row>
    <row r="2497" customFormat="false" ht="15" hidden="false" customHeight="false" outlineLevel="0" collapsed="false">
      <c r="J2497" s="119" t="n">
        <v>74.1754285714302</v>
      </c>
      <c r="K2497" s="117" t="n">
        <v>37.2135</v>
      </c>
      <c r="BO2497" s="130" t="n">
        <v>7.21499999999994</v>
      </c>
      <c r="BP2497" s="117" t="n">
        <v>1.63742690068987</v>
      </c>
    </row>
    <row r="2498" customFormat="false" ht="15" hidden="false" customHeight="false" outlineLevel="0" collapsed="false">
      <c r="J2498" s="119" t="n">
        <v>74.2876734693894</v>
      </c>
      <c r="K2498" s="117" t="n">
        <v>37.57895</v>
      </c>
      <c r="BO2498" s="130" t="n">
        <v>7.21999999999994</v>
      </c>
      <c r="BP2498" s="117" t="n">
        <v>-3.58228905588858</v>
      </c>
    </row>
    <row r="2499" customFormat="false" ht="15" hidden="false" customHeight="false" outlineLevel="0" collapsed="false">
      <c r="J2499" s="119" t="n">
        <v>74.392004215544</v>
      </c>
      <c r="K2499" s="117" t="n">
        <v>37.94445</v>
      </c>
      <c r="BO2499" s="130" t="n">
        <v>7.22499999999994</v>
      </c>
      <c r="BP2499" s="117" t="n">
        <v>-6.58980785295012</v>
      </c>
    </row>
    <row r="2500" customFormat="false" ht="15" hidden="false" customHeight="false" outlineLevel="0" collapsed="false">
      <c r="J2500" s="119" t="n">
        <v>74.4944785557199</v>
      </c>
      <c r="K2500" s="117" t="n">
        <v>38.30995</v>
      </c>
      <c r="BO2500" s="130" t="n">
        <v>7.22999999999994</v>
      </c>
      <c r="BP2500" s="117" t="n">
        <v>-6.3703703703973</v>
      </c>
    </row>
    <row r="2501" customFormat="false" ht="15" hidden="false" customHeight="false" outlineLevel="0" collapsed="false">
      <c r="J2501" s="119" t="n">
        <v>74.5969528958959</v>
      </c>
      <c r="K2501" s="117" t="n">
        <v>38.6754</v>
      </c>
      <c r="BO2501" s="130" t="n">
        <v>7.23499999999994</v>
      </c>
      <c r="BP2501" s="117" t="n">
        <v>-3.76719576721379</v>
      </c>
    </row>
    <row r="2502" customFormat="false" ht="15" hidden="false" customHeight="false" outlineLevel="0" collapsed="false">
      <c r="J2502" s="119" t="n">
        <v>74.6994272360718</v>
      </c>
      <c r="K2502" s="117" t="n">
        <v>39.0409</v>
      </c>
      <c r="BO2502" s="130" t="n">
        <v>7.23999999999994</v>
      </c>
      <c r="BP2502" s="117" t="n">
        <v>0.994708994642875</v>
      </c>
    </row>
    <row r="2503" customFormat="false" ht="15" hidden="false" customHeight="false" outlineLevel="0" collapsed="false">
      <c r="J2503" s="119" t="n">
        <v>74.8019015762478</v>
      </c>
      <c r="K2503" s="117" t="n">
        <v>39.4064</v>
      </c>
      <c r="BO2503" s="130" t="n">
        <v>7.24499999999994</v>
      </c>
      <c r="BP2503" s="117" t="n">
        <v>3.52380952379493</v>
      </c>
    </row>
    <row r="2504" customFormat="false" ht="15" hidden="false" customHeight="false" outlineLevel="0" collapsed="false">
      <c r="J2504" s="119" t="n">
        <v>74.9043759164237</v>
      </c>
      <c r="K2504" s="117" t="n">
        <v>39.7719</v>
      </c>
      <c r="BO2504" s="130" t="n">
        <v>7.24999999999994</v>
      </c>
      <c r="BP2504" s="117" t="n">
        <v>3.95321637429245</v>
      </c>
    </row>
    <row r="2505" customFormat="false" ht="15" hidden="false" customHeight="false" outlineLevel="0" collapsed="false">
      <c r="J2505" s="119" t="n">
        <v>75.0068502565996</v>
      </c>
      <c r="K2505" s="117" t="n">
        <v>41.15215</v>
      </c>
      <c r="BO2505" s="130" t="n">
        <v>7.25499999999994</v>
      </c>
      <c r="BP2505" s="117" t="n">
        <v>-2.49122807010694</v>
      </c>
    </row>
    <row r="2506" customFormat="false" ht="15" hidden="false" customHeight="false" outlineLevel="0" collapsed="false">
      <c r="J2506" s="119" t="n">
        <v>75.1093245967756</v>
      </c>
      <c r="K2506" s="117" t="n">
        <v>43.28845</v>
      </c>
      <c r="BO2506" s="130" t="n">
        <v>7.25999999999994</v>
      </c>
      <c r="BP2506" s="117" t="n">
        <v>-6.26900584797117</v>
      </c>
    </row>
    <row r="2507" customFormat="false" ht="15" hidden="false" customHeight="false" outlineLevel="0" collapsed="false">
      <c r="J2507" s="119" t="n">
        <v>75.2117989369515</v>
      </c>
      <c r="K2507" s="117" t="n">
        <v>44.93</v>
      </c>
      <c r="BO2507" s="130" t="n">
        <v>7.26499999999994</v>
      </c>
      <c r="BP2507" s="117" t="n">
        <v>-7.77777777780295</v>
      </c>
    </row>
    <row r="2508" customFormat="false" ht="15" hidden="false" customHeight="false" outlineLevel="0" collapsed="false">
      <c r="J2508" s="119" t="n">
        <v>75.3142732771275</v>
      </c>
      <c r="K2508" s="117" t="n">
        <v>45.3772</v>
      </c>
      <c r="BO2508" s="130" t="n">
        <v>7.26999999999994</v>
      </c>
      <c r="BP2508" s="117" t="n">
        <v>-4.88888888892687</v>
      </c>
    </row>
    <row r="2509" customFormat="false" ht="15" hidden="false" customHeight="false" outlineLevel="0" collapsed="false">
      <c r="J2509" s="119" t="n">
        <v>75.4167476173034</v>
      </c>
      <c r="K2509" s="117" t="n">
        <v>43.2427</v>
      </c>
      <c r="BO2509" s="130" t="n">
        <v>7.27499999999994</v>
      </c>
      <c r="BP2509" s="117" t="n">
        <v>-0.999999999968241</v>
      </c>
    </row>
    <row r="2510" customFormat="false" ht="15" hidden="false" customHeight="false" outlineLevel="0" collapsed="false">
      <c r="J2510" s="119" t="n">
        <v>75.5192219574794</v>
      </c>
      <c r="K2510" s="117" t="n">
        <v>41.108</v>
      </c>
      <c r="BO2510" s="130" t="n">
        <v>7.27999999999994</v>
      </c>
      <c r="BP2510" s="117" t="n">
        <v>0.602339181291948</v>
      </c>
    </row>
    <row r="2511" customFormat="false" ht="15" hidden="false" customHeight="false" outlineLevel="0" collapsed="false">
      <c r="J2511" s="119" t="n">
        <v>75.6216962976553</v>
      </c>
      <c r="K2511" s="117" t="n">
        <v>38.9735</v>
      </c>
      <c r="BO2511" s="130" t="n">
        <v>7.28499999999994</v>
      </c>
      <c r="BP2511" s="117" t="n">
        <v>-0.101364522363194</v>
      </c>
    </row>
    <row r="2512" customFormat="false" ht="15" hidden="false" customHeight="false" outlineLevel="0" collapsed="false">
      <c r="J2512" s="119" t="n">
        <v>75.7241706378313</v>
      </c>
      <c r="K2512" s="117" t="n">
        <v>36.839</v>
      </c>
      <c r="BO2512" s="130" t="n">
        <v>7.28999999999994</v>
      </c>
      <c r="BP2512" s="117" t="n">
        <v>-3.02729044829967</v>
      </c>
    </row>
    <row r="2513" customFormat="false" ht="15" hidden="false" customHeight="false" outlineLevel="0" collapsed="false">
      <c r="J2513" s="119" t="n">
        <v>75.8266449780072</v>
      </c>
      <c r="K2513" s="117" t="n">
        <v>33.2025</v>
      </c>
      <c r="BO2513" s="130" t="n">
        <v>7.29499999999994</v>
      </c>
      <c r="BP2513" s="117" t="n">
        <v>-4.84015594534188</v>
      </c>
    </row>
    <row r="2514" customFormat="false" ht="15" hidden="false" customHeight="false" outlineLevel="0" collapsed="false">
      <c r="J2514" s="119" t="n">
        <v>75.9291193181832</v>
      </c>
      <c r="K2514" s="117" t="n">
        <v>32.4331</v>
      </c>
      <c r="BO2514" s="130" t="n">
        <v>7.29999999999994</v>
      </c>
      <c r="BP2514" s="117" t="n">
        <v>-5.03134713656529</v>
      </c>
    </row>
    <row r="2515" customFormat="false" ht="15" hidden="false" customHeight="false" outlineLevel="0" collapsed="false">
      <c r="J2515" s="119" t="n">
        <v>76.0315936583591</v>
      </c>
      <c r="K2515" s="117" t="n">
        <v>31.6637</v>
      </c>
      <c r="BO2515" s="130" t="n">
        <v>7.30499999999994</v>
      </c>
      <c r="BP2515" s="117" t="n">
        <v>-4.31529775388482</v>
      </c>
    </row>
    <row r="2516" customFormat="false" ht="15" hidden="false" customHeight="false" outlineLevel="0" collapsed="false">
      <c r="J2516" s="119" t="n">
        <v>76.1340679985351</v>
      </c>
      <c r="K2516" s="117" t="n">
        <v>30.8943</v>
      </c>
      <c r="BO2516" s="130" t="n">
        <v>7.30999999999994</v>
      </c>
      <c r="BP2516" s="117" t="n">
        <v>-1.41471295861069</v>
      </c>
    </row>
    <row r="2517" customFormat="false" ht="15" hidden="false" customHeight="false" outlineLevel="0" collapsed="false">
      <c r="J2517" s="119" t="n">
        <v>76.236542338711</v>
      </c>
      <c r="K2517" s="117" t="n">
        <v>30.1249</v>
      </c>
      <c r="BO2517" s="130" t="n">
        <v>7.31499999999994</v>
      </c>
      <c r="BP2517" s="117" t="n">
        <v>1.69005847956945</v>
      </c>
    </row>
    <row r="2518" customFormat="false" ht="15" hidden="false" customHeight="false" outlineLevel="0" collapsed="false">
      <c r="J2518" s="119" t="n">
        <v>76.339016678887</v>
      </c>
      <c r="K2518" s="117" t="n">
        <v>29.3555</v>
      </c>
      <c r="BO2518" s="130" t="n">
        <v>7.31999999999994</v>
      </c>
      <c r="BP2518" s="117" t="n">
        <v>5.56660168944581</v>
      </c>
    </row>
    <row r="2519" customFormat="false" ht="15" hidden="false" customHeight="false" outlineLevel="0" collapsed="false">
      <c r="J2519" s="119" t="n">
        <v>76.4414910190629</v>
      </c>
      <c r="K2519" s="117" t="n">
        <v>28.5861</v>
      </c>
      <c r="BO2519" s="130" t="n">
        <v>7.32499999999994</v>
      </c>
      <c r="BP2519" s="117" t="n">
        <v>5.92098765442432</v>
      </c>
    </row>
    <row r="2520" customFormat="false" ht="15" hidden="false" customHeight="false" outlineLevel="0" collapsed="false">
      <c r="J2520" s="119" t="n">
        <v>76.5439653592389</v>
      </c>
      <c r="K2520" s="117" t="n">
        <v>0.798798</v>
      </c>
      <c r="BO2520" s="130" t="n">
        <v>7.32999999999994</v>
      </c>
      <c r="BP2520" s="117" t="n">
        <v>3.66666666674303</v>
      </c>
    </row>
    <row r="2521" customFormat="false" ht="15" hidden="false" customHeight="false" outlineLevel="0" collapsed="false">
      <c r="J2521" s="119" t="n">
        <v>76.6464396994148</v>
      </c>
      <c r="K2521" s="117" t="n">
        <v>1.09309</v>
      </c>
      <c r="BO2521" s="130" t="n">
        <v>7.33499999999994</v>
      </c>
      <c r="BP2521" s="117" t="n">
        <v>-1.22222222213138</v>
      </c>
    </row>
    <row r="2522" customFormat="false" ht="15" hidden="false" customHeight="false" outlineLevel="0" collapsed="false">
      <c r="J2522" s="119" t="n">
        <v>76.7489140395908</v>
      </c>
      <c r="K2522" s="117" t="n">
        <v>1.38737</v>
      </c>
      <c r="BO2522" s="130" t="n">
        <v>7.33999999999994</v>
      </c>
      <c r="BP2522" s="117" t="n">
        <v>-6.37777777779129</v>
      </c>
    </row>
    <row r="2523" customFormat="false" ht="15" hidden="false" customHeight="false" outlineLevel="0" collapsed="false">
      <c r="J2523" s="119" t="n">
        <v>76.8513883797667</v>
      </c>
      <c r="K2523" s="117" t="n">
        <v>16.10693</v>
      </c>
      <c r="BO2523" s="130" t="n">
        <v>7.34499999999994</v>
      </c>
      <c r="BP2523" s="117" t="n">
        <v>-6.3777777778171</v>
      </c>
    </row>
    <row r="2524" customFormat="false" ht="15" hidden="false" customHeight="false" outlineLevel="0" collapsed="false">
      <c r="J2524" s="119" t="n">
        <v>76.9538627199426</v>
      </c>
      <c r="K2524" s="117" t="n">
        <v>17.453475</v>
      </c>
      <c r="BO2524" s="130" t="n">
        <v>7.34999999999994</v>
      </c>
      <c r="BP2524" s="117" t="n">
        <v>-4.15555555549719</v>
      </c>
    </row>
    <row r="2525" customFormat="false" ht="15" hidden="false" customHeight="false" outlineLevel="0" collapsed="false">
      <c r="J2525" s="119" t="n">
        <v>77.0563370601186</v>
      </c>
      <c r="K2525" s="117" t="n">
        <v>18.88868</v>
      </c>
      <c r="BO2525" s="130" t="n">
        <v>7.35499999999994</v>
      </c>
      <c r="BP2525" s="117" t="n">
        <v>0.744444444508918</v>
      </c>
    </row>
    <row r="2526" customFormat="false" ht="15" hidden="false" customHeight="false" outlineLevel="0" collapsed="false">
      <c r="J2526" s="119" t="n">
        <v>77.1588114002945</v>
      </c>
      <c r="K2526" s="117" t="n">
        <v>20.427375</v>
      </c>
      <c r="BO2526" s="130" t="n">
        <v>7.35999999999994</v>
      </c>
      <c r="BP2526" s="117" t="n">
        <v>3.90000000006478</v>
      </c>
    </row>
    <row r="2527" customFormat="false" ht="15" hidden="false" customHeight="false" outlineLevel="0" collapsed="false">
      <c r="J2527" s="119" t="n">
        <v>77.2612857404705</v>
      </c>
      <c r="K2527" s="117" t="n">
        <v>21.966065</v>
      </c>
      <c r="BO2527" s="130" t="n">
        <v>7.36499999999994</v>
      </c>
      <c r="BP2527" s="117" t="n">
        <v>4.56666666665354</v>
      </c>
    </row>
    <row r="2528" customFormat="false" ht="15" hidden="false" customHeight="false" outlineLevel="0" collapsed="false">
      <c r="J2528" s="119" t="n">
        <v>77.3637600806464</v>
      </c>
      <c r="K2528" s="117" t="n">
        <v>23.50476</v>
      </c>
      <c r="BO2528" s="130" t="n">
        <v>7.36999999999994</v>
      </c>
      <c r="BP2528" s="117" t="n">
        <v>4.01709401712669</v>
      </c>
    </row>
    <row r="2529" customFormat="false" ht="15" hidden="false" customHeight="false" outlineLevel="0" collapsed="false">
      <c r="J2529" s="119" t="n">
        <v>77.4662344208224</v>
      </c>
      <c r="K2529" s="117" t="n">
        <v>25.043455</v>
      </c>
      <c r="BO2529" s="130" t="n">
        <v>7.37499999999994</v>
      </c>
      <c r="BP2529" s="117" t="n">
        <v>1.7504273504598</v>
      </c>
    </row>
    <row r="2530" customFormat="false" ht="15" hidden="false" customHeight="false" outlineLevel="0" collapsed="false">
      <c r="J2530" s="119" t="n">
        <v>77.5687087609983</v>
      </c>
      <c r="K2530" s="117" t="n">
        <v>24</v>
      </c>
      <c r="BO2530" s="130" t="n">
        <v>7.37999999999994</v>
      </c>
      <c r="BP2530" s="117" t="n">
        <v>-0.127350427344345</v>
      </c>
    </row>
    <row r="2531" customFormat="false" ht="15" hidden="false" customHeight="false" outlineLevel="0" collapsed="false">
      <c r="J2531" s="119" t="n">
        <v>77.6711831011743</v>
      </c>
      <c r="K2531" s="117" t="n">
        <v>15</v>
      </c>
      <c r="BO2531" s="130" t="n">
        <v>7.38499999999994</v>
      </c>
      <c r="BP2531" s="117" t="n">
        <v>-1.81666666664384</v>
      </c>
    </row>
    <row r="2532" customFormat="false" ht="15" hidden="false" customHeight="false" outlineLevel="0" collapsed="false">
      <c r="J2532" s="119" t="n">
        <v>77.7736574413502</v>
      </c>
      <c r="K2532" s="117" t="n">
        <v>11</v>
      </c>
      <c r="BO2532" s="130" t="n">
        <v>7.38999999999994</v>
      </c>
      <c r="BP2532" s="117" t="n">
        <v>-2.62122507124207</v>
      </c>
    </row>
    <row r="2533" customFormat="false" ht="15" hidden="false" customHeight="false" outlineLevel="0" collapsed="false">
      <c r="J2533" s="119" t="n">
        <v>77.8761317815262</v>
      </c>
      <c r="K2533" s="117" t="n">
        <v>8</v>
      </c>
      <c r="BO2533" s="130" t="n">
        <v>7.39499999999994</v>
      </c>
      <c r="BP2533" s="117" t="n">
        <v>-3.41011396012441</v>
      </c>
    </row>
    <row r="2534" customFormat="false" ht="15" hidden="false" customHeight="false" outlineLevel="0" collapsed="false">
      <c r="J2534" s="119" t="n">
        <v>77.9786061217021</v>
      </c>
      <c r="K2534" s="117" t="n">
        <v>7</v>
      </c>
      <c r="BO2534" s="130" t="n">
        <v>7.39999999999994</v>
      </c>
      <c r="BP2534" s="117" t="n">
        <v>-4.67122507122539</v>
      </c>
    </row>
    <row r="2535" customFormat="false" ht="15" hidden="false" customHeight="false" outlineLevel="0" collapsed="false">
      <c r="J2535" s="119" t="n">
        <v>78.0810804618781</v>
      </c>
      <c r="K2535" s="117" t="n">
        <v>8</v>
      </c>
      <c r="BO2535" s="130" t="n">
        <v>7.40499999999994</v>
      </c>
      <c r="BP2535" s="117" t="n">
        <v>-6.42222222222901</v>
      </c>
    </row>
    <row r="2536" customFormat="false" ht="15" hidden="false" customHeight="false" outlineLevel="0" collapsed="false">
      <c r="J2536" s="119" t="n">
        <v>78.183554802054</v>
      </c>
      <c r="K2536" s="117" t="n">
        <v>10</v>
      </c>
      <c r="BO2536" s="130" t="n">
        <v>7.40999999999994</v>
      </c>
      <c r="BP2536" s="117" t="n">
        <v>-5.62222222223567</v>
      </c>
    </row>
    <row r="2537" customFormat="false" ht="15" hidden="false" customHeight="false" outlineLevel="0" collapsed="false">
      <c r="J2537" s="119" t="n">
        <v>78.28602914223</v>
      </c>
      <c r="K2537" s="117" t="n">
        <v>18</v>
      </c>
      <c r="BO2537" s="130" t="n">
        <v>7.41499999999994</v>
      </c>
      <c r="BP2537" s="117" t="n">
        <v>-3.32222222225577</v>
      </c>
    </row>
    <row r="2538" customFormat="false" ht="15" hidden="false" customHeight="false" outlineLevel="0" collapsed="false">
      <c r="J2538" s="119" t="n">
        <v>78.3885034824059</v>
      </c>
      <c r="K2538" s="117" t="n">
        <v>26</v>
      </c>
      <c r="BO2538" s="130" t="n">
        <v>7.41999999999994</v>
      </c>
      <c r="BP2538" s="117" t="n">
        <v>-0.0722222222659497</v>
      </c>
    </row>
    <row r="2539" customFormat="false" ht="15" hidden="false" customHeight="false" outlineLevel="0" collapsed="false">
      <c r="J2539" s="119" t="n">
        <v>78.4909778225819</v>
      </c>
      <c r="K2539" s="117" t="n">
        <v>29</v>
      </c>
      <c r="BO2539" s="130" t="n">
        <v>7.42499999999994</v>
      </c>
      <c r="BP2539" s="117" t="n">
        <v>3.31666666663641</v>
      </c>
    </row>
    <row r="2540" customFormat="false" ht="15" hidden="false" customHeight="false" outlineLevel="0" collapsed="false">
      <c r="J2540" s="119" t="n">
        <v>78.5934521627578</v>
      </c>
      <c r="K2540" s="117" t="n">
        <v>31.5263</v>
      </c>
      <c r="BO2540" s="130" t="n">
        <v>7.42999999999994</v>
      </c>
      <c r="BP2540" s="117" t="n">
        <v>6.19999999995959</v>
      </c>
    </row>
    <row r="2541" customFormat="false" ht="15" hidden="false" customHeight="false" outlineLevel="0" collapsed="false">
      <c r="J2541" s="119" t="n">
        <v>78.6959265029338</v>
      </c>
      <c r="K2541" s="117" t="n">
        <v>33.2108</v>
      </c>
      <c r="BO2541" s="130" t="n">
        <v>7.43499999999994</v>
      </c>
      <c r="BP2541" s="117" t="n">
        <v>5.77222222224615</v>
      </c>
    </row>
    <row r="2542" customFormat="false" ht="15" hidden="false" customHeight="false" outlineLevel="0" collapsed="false">
      <c r="J2542" s="119" t="n">
        <v>78.7984008431097</v>
      </c>
      <c r="K2542" s="117" t="n">
        <v>33.5104</v>
      </c>
      <c r="BO2542" s="130" t="n">
        <v>7.43999999999994</v>
      </c>
      <c r="BP2542" s="117" t="n">
        <v>2.01666666669406</v>
      </c>
    </row>
    <row r="2543" customFormat="false" ht="15" hidden="false" customHeight="false" outlineLevel="0" collapsed="false">
      <c r="J2543" s="119" t="n">
        <v>78.9008751832857</v>
      </c>
      <c r="K2543" s="117" t="n">
        <v>33.80995</v>
      </c>
      <c r="BO2543" s="130" t="n">
        <v>7.44499999999994</v>
      </c>
      <c r="BP2543" s="117" t="n">
        <v>-3.43333333327548</v>
      </c>
    </row>
    <row r="2544" customFormat="false" ht="15" hidden="false" customHeight="false" outlineLevel="0" collapsed="false">
      <c r="J2544" s="119" t="n">
        <v>79.0033495234616</v>
      </c>
      <c r="K2544" s="117" t="n">
        <v>34.1095</v>
      </c>
      <c r="BO2544" s="130" t="n">
        <v>7.44999999999994</v>
      </c>
      <c r="BP2544" s="117" t="n">
        <v>-6.61111111109414</v>
      </c>
    </row>
    <row r="2545" customFormat="false" ht="15" hidden="false" customHeight="false" outlineLevel="0" collapsed="false">
      <c r="J2545" s="119" t="n">
        <v>79.1058238636375</v>
      </c>
      <c r="K2545" s="117" t="n">
        <v>34.51265</v>
      </c>
      <c r="BO2545" s="130" t="n">
        <v>7.45499999999994</v>
      </c>
      <c r="BP2545" s="117" t="n">
        <v>-8.96111111108725</v>
      </c>
    </row>
    <row r="2546" customFormat="false" ht="15" hidden="false" customHeight="false" outlineLevel="0" collapsed="false">
      <c r="J2546" s="119" t="n">
        <v>79.2082982038135</v>
      </c>
      <c r="K2546" s="117" t="n">
        <v>35.5025</v>
      </c>
      <c r="BO2546" s="130" t="n">
        <v>7.45999999999994</v>
      </c>
      <c r="BP2546" s="117" t="n">
        <v>-11.2333333333265</v>
      </c>
    </row>
    <row r="2547" customFormat="false" ht="15" hidden="false" customHeight="false" outlineLevel="0" collapsed="false">
      <c r="J2547" s="119" t="n">
        <v>79.3107725439894</v>
      </c>
      <c r="K2547" s="117" t="n">
        <v>36.4923</v>
      </c>
      <c r="BO2547" s="130" t="n">
        <v>7.46499999999994</v>
      </c>
      <c r="BP2547" s="117" t="n">
        <v>-12.8333333333333</v>
      </c>
    </row>
    <row r="2548" customFormat="false" ht="15" hidden="false" customHeight="false" outlineLevel="0" collapsed="false">
      <c r="J2548" s="119" t="n">
        <v>79.4132468841654</v>
      </c>
      <c r="K2548" s="117" t="n">
        <v>37.4821</v>
      </c>
      <c r="BO2548" s="130" t="n">
        <v>7.46999999999994</v>
      </c>
      <c r="BP2548" s="117" t="n">
        <v>-13.0833333333436</v>
      </c>
    </row>
    <row r="2549" customFormat="false" ht="15" hidden="false" customHeight="false" outlineLevel="0" collapsed="false">
      <c r="J2549" s="119" t="n">
        <v>79.5157212243413</v>
      </c>
      <c r="K2549" s="117" t="n">
        <v>38.4719</v>
      </c>
      <c r="BO2549" s="130" t="n">
        <v>7.47499999999994</v>
      </c>
      <c r="BP2549" s="117" t="n">
        <v>-11.6444444444478</v>
      </c>
    </row>
    <row r="2550" customFormat="false" ht="15" hidden="false" customHeight="false" outlineLevel="0" collapsed="false">
      <c r="J2550" s="119" t="n">
        <v>79.6181955645173</v>
      </c>
      <c r="K2550" s="117" t="n">
        <v>39.46175</v>
      </c>
      <c r="BO2550" s="130" t="n">
        <v>7.47999999999994</v>
      </c>
      <c r="BP2550" s="117" t="n">
        <v>-10.9111111111077</v>
      </c>
    </row>
    <row r="2551" customFormat="false" ht="15" hidden="false" customHeight="false" outlineLevel="0" collapsed="false">
      <c r="J2551" s="119" t="n">
        <v>79.7206699046932</v>
      </c>
      <c r="K2551" s="117" t="n">
        <v>40.4516</v>
      </c>
      <c r="BO2551" s="130" t="n">
        <v>7.48499999999994</v>
      </c>
      <c r="BP2551" s="117" t="n">
        <v>-9.71111111111795</v>
      </c>
    </row>
    <row r="2552" customFormat="false" ht="15" hidden="false" customHeight="false" outlineLevel="0" collapsed="false">
      <c r="J2552" s="119" t="n">
        <v>79.8231442448692</v>
      </c>
      <c r="K2552" s="117" t="n">
        <v>41.4414</v>
      </c>
      <c r="BO2552" s="130" t="n">
        <v>7.48999999999994</v>
      </c>
      <c r="BP2552" s="117" t="n">
        <v>-10.833333333316</v>
      </c>
    </row>
    <row r="2553" customFormat="false" ht="15" hidden="false" customHeight="false" outlineLevel="0" collapsed="false">
      <c r="J2553" s="119" t="n">
        <v>79.9235668789819</v>
      </c>
      <c r="K2553" s="117" t="n">
        <v>42.4312</v>
      </c>
      <c r="BO2553" s="130" t="n">
        <v>7.49499999999994</v>
      </c>
      <c r="BP2553" s="117" t="n">
        <v>-11.4055555555556</v>
      </c>
    </row>
    <row r="2554" customFormat="false" ht="15" hidden="false" customHeight="false" outlineLevel="0" collapsed="false">
      <c r="J2554" s="119" t="n">
        <v>80.0178343949055</v>
      </c>
      <c r="K2554" s="117" t="n">
        <v>43.42105</v>
      </c>
      <c r="BO2554" s="130" t="n">
        <v>7.49999999999994</v>
      </c>
      <c r="BP2554" s="117" t="n">
        <v>-10.6333333333472</v>
      </c>
    </row>
    <row r="2555" customFormat="false" ht="15" hidden="false" customHeight="false" outlineLevel="0" collapsed="false">
      <c r="J2555" s="119" t="n">
        <v>80.1121019108291</v>
      </c>
      <c r="K2555" s="117" t="n">
        <v>44.41095</v>
      </c>
      <c r="BO2555" s="130" t="n">
        <v>7.50499999999994</v>
      </c>
      <c r="BP2555" s="117" t="n">
        <v>-7.25000000005191</v>
      </c>
    </row>
    <row r="2556" customFormat="false" ht="15" hidden="false" customHeight="false" outlineLevel="0" collapsed="false">
      <c r="J2556" s="119" t="n">
        <v>80.2063694267526</v>
      </c>
      <c r="K2556" s="117" t="n">
        <v>45.40075</v>
      </c>
      <c r="BO2556" s="130" t="n">
        <v>7.50999999999994</v>
      </c>
      <c r="BP2556" s="117" t="n">
        <v>-3.7777777778125</v>
      </c>
    </row>
    <row r="2557" customFormat="false" ht="15" hidden="false" customHeight="false" outlineLevel="0" collapsed="false">
      <c r="J2557" s="119" t="n">
        <v>80.3006369426762</v>
      </c>
      <c r="K2557" s="117" t="n">
        <v>46.39055</v>
      </c>
      <c r="BO2557" s="130" t="n">
        <v>7.51499999999994</v>
      </c>
      <c r="BP2557" s="117" t="n">
        <v>-1.34401709405593</v>
      </c>
    </row>
    <row r="2558" customFormat="false" ht="15" hidden="false" customHeight="false" outlineLevel="0" collapsed="false">
      <c r="J2558" s="119" t="n">
        <v>80.3949044585997</v>
      </c>
      <c r="K2558" s="117" t="n">
        <v>47.3804</v>
      </c>
      <c r="BO2558" s="130" t="n">
        <v>7.51999999999994</v>
      </c>
      <c r="BP2558" s="117" t="n">
        <v>1.09487179484337</v>
      </c>
    </row>
    <row r="2559" customFormat="false" ht="15" hidden="false" customHeight="false" outlineLevel="0" collapsed="false">
      <c r="J2559" s="119" t="n">
        <v>80.4891719745233</v>
      </c>
      <c r="K2559" s="117" t="n">
        <v>48.3702</v>
      </c>
      <c r="BO2559" s="130" t="n">
        <v>7.52499999999994</v>
      </c>
      <c r="BP2559" s="117" t="n">
        <v>3.21709401706555</v>
      </c>
    </row>
    <row r="2560" customFormat="false" ht="15" hidden="false" customHeight="false" outlineLevel="0" collapsed="false">
      <c r="J2560" s="119" t="n">
        <v>80.5834394904469</v>
      </c>
      <c r="K2560" s="117" t="n">
        <v>49.2458</v>
      </c>
      <c r="BO2560" s="130" t="n">
        <v>7.52999999999994</v>
      </c>
      <c r="BP2560" s="117" t="n">
        <v>3.4888888889028</v>
      </c>
    </row>
    <row r="2561" customFormat="false" ht="15" hidden="false" customHeight="false" outlineLevel="0" collapsed="false">
      <c r="J2561" s="119" t="n">
        <v>80.6777070063704</v>
      </c>
      <c r="K2561" s="117" t="n">
        <v>49.8347</v>
      </c>
      <c r="BO2561" s="130" t="n">
        <v>7.53499999999994</v>
      </c>
      <c r="BP2561" s="117" t="n">
        <v>1.97321937324772</v>
      </c>
    </row>
    <row r="2562" customFormat="false" ht="15" hidden="false" customHeight="false" outlineLevel="0" collapsed="false">
      <c r="J2562" s="119" t="n">
        <v>80.771974522294</v>
      </c>
      <c r="K2562" s="117" t="n">
        <v>50.4236</v>
      </c>
      <c r="BO2562" s="130" t="n">
        <v>7.53999999999994</v>
      </c>
      <c r="BP2562" s="117" t="n">
        <v>-0.349002848974618</v>
      </c>
    </row>
    <row r="2563" customFormat="false" ht="15" hidden="false" customHeight="false" outlineLevel="0" collapsed="false">
      <c r="J2563" s="119" t="n">
        <v>80.8662420382175</v>
      </c>
      <c r="K2563" s="117" t="n">
        <v>51.01255</v>
      </c>
      <c r="BO2563" s="130" t="n">
        <v>7.54499999999994</v>
      </c>
      <c r="BP2563" s="117" t="n">
        <v>-1.94900284898143</v>
      </c>
    </row>
    <row r="2564" customFormat="false" ht="15" hidden="false" customHeight="false" outlineLevel="0" collapsed="false">
      <c r="J2564" s="119" t="n">
        <v>80.9605095541411</v>
      </c>
      <c r="K2564" s="117" t="n">
        <v>51.60145</v>
      </c>
      <c r="BO2564" s="130" t="n">
        <v>7.54999999999994</v>
      </c>
      <c r="BP2564" s="117" t="n">
        <v>-3.9960573476451</v>
      </c>
    </row>
    <row r="2565" customFormat="false" ht="15" hidden="false" customHeight="false" outlineLevel="0" collapsed="false">
      <c r="J2565" s="119" t="n">
        <v>81.0547770700647</v>
      </c>
      <c r="K2565" s="117" t="n">
        <v>52.19045</v>
      </c>
      <c r="BO2565" s="130" t="n">
        <v>7.55499999999994</v>
      </c>
      <c r="BP2565" s="117" t="n">
        <v>-3.80716845880545</v>
      </c>
    </row>
    <row r="2566" customFormat="false" ht="15" hidden="false" customHeight="false" outlineLevel="0" collapsed="false">
      <c r="J2566" s="119" t="n">
        <v>81.1490445859882</v>
      </c>
      <c r="K2566" s="117" t="n">
        <v>52.77935</v>
      </c>
      <c r="BO2566" s="130" t="n">
        <v>7.55999999999994</v>
      </c>
      <c r="BP2566" s="117" t="n">
        <v>-4.27383512548619</v>
      </c>
    </row>
    <row r="2567" customFormat="false" ht="15" hidden="false" customHeight="false" outlineLevel="0" collapsed="false">
      <c r="J2567" s="119" t="n">
        <v>81.2433121019118</v>
      </c>
      <c r="K2567" s="117" t="n">
        <v>53.3683</v>
      </c>
      <c r="BO2567" s="130" t="n">
        <v>7.56499999999994</v>
      </c>
      <c r="BP2567" s="117" t="n">
        <v>-2.85448028677173</v>
      </c>
    </row>
    <row r="2568" customFormat="false" ht="15" hidden="false" customHeight="false" outlineLevel="0" collapsed="false">
      <c r="J2568" s="119" t="n">
        <v>81.3375796178354</v>
      </c>
      <c r="K2568" s="117" t="n">
        <v>53.9572</v>
      </c>
      <c r="BO2568" s="130" t="n">
        <v>7.56999999999994</v>
      </c>
      <c r="BP2568" s="117" t="n">
        <v>-3.92114695338825</v>
      </c>
    </row>
    <row r="2569" customFormat="false" ht="15" hidden="false" customHeight="false" outlineLevel="0" collapsed="false">
      <c r="J2569" s="119" t="n">
        <v>81.4318471337589</v>
      </c>
      <c r="K2569" s="117" t="n">
        <v>54.5461</v>
      </c>
      <c r="BO2569" s="130" t="n">
        <v>7.57499999999994</v>
      </c>
      <c r="BP2569" s="117" t="n">
        <v>-3.43805516595476</v>
      </c>
    </row>
    <row r="2570" customFormat="false" ht="15" hidden="false" customHeight="false" outlineLevel="0" collapsed="false">
      <c r="J2570" s="119" t="n">
        <v>81.5261146496825</v>
      </c>
      <c r="K2570" s="117" t="n">
        <v>55.13505</v>
      </c>
      <c r="BO2570" s="130" t="n">
        <v>7.57999999999994</v>
      </c>
      <c r="BP2570" s="117" t="n">
        <v>-6.40579710140194</v>
      </c>
    </row>
    <row r="2571" customFormat="false" ht="15" hidden="false" customHeight="false" outlineLevel="0" collapsed="false">
      <c r="J2571" s="119" t="n">
        <v>81.620382165606</v>
      </c>
      <c r="K2571" s="117" t="n">
        <v>45.4355</v>
      </c>
      <c r="BO2571" s="130" t="n">
        <v>7.58499999999994</v>
      </c>
      <c r="BP2571" s="117" t="n">
        <v>-6.8057971013672</v>
      </c>
    </row>
    <row r="2572" customFormat="false" ht="15" hidden="false" customHeight="false" outlineLevel="0" collapsed="false">
      <c r="J2572" s="119" t="n">
        <v>81.7146496815296</v>
      </c>
      <c r="K2572" s="117" t="n">
        <v>46.0436</v>
      </c>
      <c r="BO2572" s="130" t="n">
        <v>7.58999999999994</v>
      </c>
      <c r="BP2572" s="117" t="n">
        <v>-8.33548387090257</v>
      </c>
    </row>
    <row r="2573" customFormat="false" ht="15" hidden="false" customHeight="false" outlineLevel="0" collapsed="false">
      <c r="J2573" s="119" t="n">
        <v>81.8089171974532</v>
      </c>
      <c r="K2573" s="117" t="n">
        <v>46</v>
      </c>
      <c r="BO2573" s="130" t="n">
        <v>7.59499999999994</v>
      </c>
      <c r="BP2573" s="117" t="n">
        <v>-8.65806451606839</v>
      </c>
    </row>
    <row r="2574" customFormat="false" ht="15" hidden="false" customHeight="false" outlineLevel="0" collapsed="false">
      <c r="J2574" s="119" t="n">
        <v>81.9031847133767</v>
      </c>
      <c r="K2574" s="117" t="n">
        <v>45.5</v>
      </c>
      <c r="BO2574" s="130" t="n">
        <v>7.59999999999994</v>
      </c>
      <c r="BP2574" s="117" t="n">
        <v>-8.92473118277319</v>
      </c>
    </row>
    <row r="2575" customFormat="false" ht="15" hidden="false" customHeight="false" outlineLevel="0" collapsed="false">
      <c r="J2575" s="119" t="n">
        <v>81.9974522293003</v>
      </c>
      <c r="K2575" s="117" t="n">
        <v>45</v>
      </c>
      <c r="BO2575" s="130" t="n">
        <v>7.60499999999994</v>
      </c>
      <c r="BP2575" s="117" t="n">
        <v>-7.50537634410093</v>
      </c>
    </row>
    <row r="2576" customFormat="false" ht="15" hidden="false" customHeight="false" outlineLevel="0" collapsed="false">
      <c r="J2576" s="119" t="n">
        <v>82.0917197452238</v>
      </c>
      <c r="K2576" s="117" t="n">
        <v>43</v>
      </c>
      <c r="BO2576" s="130" t="n">
        <v>7.60999999999994</v>
      </c>
      <c r="BP2576" s="117" t="n">
        <v>-1.90681003591694</v>
      </c>
    </row>
    <row r="2577" customFormat="false" ht="15" hidden="false" customHeight="false" outlineLevel="0" collapsed="false">
      <c r="J2577" s="119" t="n">
        <v>82.1859872611474</v>
      </c>
      <c r="K2577" s="117" t="n">
        <v>40</v>
      </c>
      <c r="BO2577" s="130" t="n">
        <v>7.61499999999994</v>
      </c>
      <c r="BP2577" s="117" t="n">
        <v>0.678375149282543</v>
      </c>
    </row>
    <row r="2578" customFormat="false" ht="15" hidden="false" customHeight="false" outlineLevel="0" collapsed="false">
      <c r="J2578" s="119" t="n">
        <v>82.280254777071</v>
      </c>
      <c r="K2578" s="117" t="n">
        <v>36</v>
      </c>
      <c r="BO2578" s="130" t="n">
        <v>7.61999999999994</v>
      </c>
      <c r="BP2578" s="117" t="n">
        <v>-1.24994026277362</v>
      </c>
    </row>
    <row r="2579" customFormat="false" ht="15" hidden="false" customHeight="false" outlineLevel="0" collapsed="false">
      <c r="J2579" s="119" t="n">
        <v>82.3745222929945</v>
      </c>
      <c r="K2579" s="117" t="n">
        <v>32</v>
      </c>
      <c r="BO2579" s="130" t="n">
        <v>7.62499999999994</v>
      </c>
      <c r="BP2579" s="117" t="n">
        <v>-6.26786140970843</v>
      </c>
    </row>
    <row r="2580" customFormat="false" ht="15" hidden="false" customHeight="false" outlineLevel="0" collapsed="false">
      <c r="J2580" s="119" t="n">
        <v>82.4687898089181</v>
      </c>
      <c r="K2580" s="117" t="n">
        <v>28</v>
      </c>
      <c r="BO2580" s="130" t="n">
        <v>7.62999999999994</v>
      </c>
      <c r="BP2580" s="117" t="n">
        <v>-12.4752688171351</v>
      </c>
    </row>
    <row r="2581" customFormat="false" ht="15" hidden="false" customHeight="false" outlineLevel="0" collapsed="false">
      <c r="J2581" s="119" t="n">
        <v>82.5630573248417</v>
      </c>
      <c r="K2581" s="117" t="n">
        <v>24</v>
      </c>
      <c r="BO2581" s="130" t="n">
        <v>7.63499999999994</v>
      </c>
      <c r="BP2581" s="117" t="n">
        <v>-14.5039426523349</v>
      </c>
    </row>
    <row r="2582" customFormat="false" ht="15" hidden="false" customHeight="false" outlineLevel="0" collapsed="false">
      <c r="J2582" s="119" t="n">
        <v>82.6573248407652</v>
      </c>
      <c r="K2582" s="117" t="n">
        <v>19</v>
      </c>
      <c r="BO2582" s="130" t="n">
        <v>7.63999999999994</v>
      </c>
      <c r="BP2582" s="117" t="n">
        <v>-17.0129032258633</v>
      </c>
    </row>
    <row r="2583" customFormat="false" ht="15" hidden="false" customHeight="false" outlineLevel="0" collapsed="false">
      <c r="J2583" s="119" t="n">
        <v>82.7515923566888</v>
      </c>
      <c r="K2583" s="117" t="n">
        <v>16</v>
      </c>
      <c r="BO2583" s="130" t="n">
        <v>7.64499999999994</v>
      </c>
      <c r="BP2583" s="117" t="n">
        <v>-15.1684587813558</v>
      </c>
    </row>
    <row r="2584" customFormat="false" ht="15" hidden="false" customHeight="false" outlineLevel="0" collapsed="false">
      <c r="J2584" s="119" t="n">
        <v>82.8458598726123</v>
      </c>
      <c r="K2584" s="117" t="n">
        <v>14</v>
      </c>
      <c r="BO2584" s="130" t="n">
        <v>7.64999999999993</v>
      </c>
      <c r="BP2584" s="117" t="n">
        <v>-12.7311827957819</v>
      </c>
    </row>
    <row r="2585" customFormat="false" ht="15" hidden="false" customHeight="false" outlineLevel="0" collapsed="false">
      <c r="J2585" s="119" t="n">
        <v>82.9401273885359</v>
      </c>
      <c r="K2585" s="117" t="n">
        <v>13</v>
      </c>
      <c r="BO2585" s="130" t="n">
        <v>7.65499999999993</v>
      </c>
      <c r="BP2585" s="117" t="n">
        <v>-7.05376344092432</v>
      </c>
    </row>
    <row r="2586" customFormat="false" ht="15" hidden="false" customHeight="false" outlineLevel="0" collapsed="false">
      <c r="J2586" s="119" t="n">
        <v>83.0343949044595</v>
      </c>
      <c r="K2586" s="117" t="n">
        <v>12</v>
      </c>
      <c r="BO2586" s="130" t="n">
        <v>7.65999999999993</v>
      </c>
      <c r="BP2586" s="117" t="n">
        <v>-2.1863799284423</v>
      </c>
    </row>
    <row r="2587" customFormat="false" ht="15" hidden="false" customHeight="false" outlineLevel="0" collapsed="false">
      <c r="J2587" s="119" t="n">
        <v>83.128662420383</v>
      </c>
      <c r="K2587" s="117" t="n">
        <v>12</v>
      </c>
      <c r="BO2587" s="130" t="n">
        <v>7.66499999999993</v>
      </c>
      <c r="BP2587" s="117" t="n">
        <v>0.724014336908111</v>
      </c>
    </row>
    <row r="2588" customFormat="false" ht="15" hidden="false" customHeight="false" outlineLevel="0" collapsed="false">
      <c r="J2588" s="119" t="n">
        <v>83.2229299363066</v>
      </c>
      <c r="K2588" s="117" t="n">
        <v>13</v>
      </c>
      <c r="BO2588" s="130" t="n">
        <v>7.66999999999994</v>
      </c>
      <c r="BP2588" s="117" t="n">
        <v>-0.874551971288184</v>
      </c>
    </row>
    <row r="2589" customFormat="false" ht="15" hidden="false" customHeight="false" outlineLevel="0" collapsed="false">
      <c r="J2589" s="119" t="n">
        <v>83.3171974522302</v>
      </c>
      <c r="K2589" s="117" t="n">
        <v>14</v>
      </c>
      <c r="BO2589" s="130" t="n">
        <v>7.67499999999994</v>
      </c>
      <c r="BP2589" s="117" t="n">
        <v>-3.36917562723071</v>
      </c>
    </row>
    <row r="2590" customFormat="false" ht="15" hidden="false" customHeight="false" outlineLevel="0" collapsed="false">
      <c r="J2590" s="119" t="n">
        <v>83.4114649681537</v>
      </c>
      <c r="K2590" s="117" t="n">
        <v>16</v>
      </c>
      <c r="BO2590" s="130" t="n">
        <v>7.67999999999993</v>
      </c>
      <c r="BP2590" s="117" t="n">
        <v>-7.36965352454533</v>
      </c>
    </row>
    <row r="2591" customFormat="false" ht="15" hidden="false" customHeight="false" outlineLevel="0" collapsed="false">
      <c r="J2591" s="119" t="n">
        <v>83.5057324840773</v>
      </c>
      <c r="K2591" s="117" t="n">
        <v>19</v>
      </c>
      <c r="BO2591" s="130" t="n">
        <v>7.68499999999993</v>
      </c>
      <c r="BP2591" s="117" t="n">
        <v>-8.75316606936251</v>
      </c>
    </row>
    <row r="2592" customFormat="false" ht="15" hidden="false" customHeight="false" outlineLevel="0" collapsed="false">
      <c r="J2592" s="119" t="n">
        <v>83.6000000000008</v>
      </c>
      <c r="K2592" s="117" t="n">
        <v>25</v>
      </c>
      <c r="BO2592" s="130" t="n">
        <v>7.68999999999993</v>
      </c>
      <c r="BP2592" s="117" t="n">
        <v>-12.4735961768227</v>
      </c>
    </row>
    <row r="2593" customFormat="false" ht="15" hidden="false" customHeight="false" outlineLevel="0" collapsed="false">
      <c r="J2593" s="119" t="n">
        <v>83.6964285714294</v>
      </c>
      <c r="K2593" s="117" t="n">
        <v>32</v>
      </c>
      <c r="BO2593" s="130" t="n">
        <v>7.69499999999993</v>
      </c>
      <c r="BP2593" s="117" t="n">
        <v>-11.0884109916233</v>
      </c>
    </row>
    <row r="2594" customFormat="false" ht="15" hidden="false" customHeight="false" outlineLevel="0" collapsed="false">
      <c r="J2594" s="119" t="n">
        <v>83.792857142858</v>
      </c>
      <c r="K2594" s="117" t="n">
        <v>41.1511</v>
      </c>
      <c r="BO2594" s="130" t="n">
        <v>7.69999999999993</v>
      </c>
      <c r="BP2594" s="117" t="n">
        <v>-9.69772998804383</v>
      </c>
    </row>
    <row r="2595" customFormat="false" ht="15" hidden="false" customHeight="false" outlineLevel="0" collapsed="false">
      <c r="J2595" s="119" t="n">
        <v>83.8892857142865</v>
      </c>
      <c r="K2595" s="117" t="n">
        <v>54.41655</v>
      </c>
      <c r="BO2595" s="130" t="n">
        <v>7.70499999999993</v>
      </c>
      <c r="BP2595" s="117" t="n">
        <v>-5.90561529272717</v>
      </c>
    </row>
    <row r="2596" customFormat="false" ht="15" hidden="false" customHeight="false" outlineLevel="0" collapsed="false">
      <c r="J2596" s="119" t="n">
        <v>83.9857142857151</v>
      </c>
      <c r="K2596" s="117" t="n">
        <v>56.10655</v>
      </c>
      <c r="BO2596" s="130" t="n">
        <v>7.70999999999993</v>
      </c>
      <c r="BP2596" s="117" t="n">
        <v>-2.3648745519667</v>
      </c>
    </row>
    <row r="2597" customFormat="false" ht="15" hidden="false" customHeight="false" outlineLevel="0" collapsed="false">
      <c r="J2597" s="119" t="n">
        <v>84.0821428571437</v>
      </c>
      <c r="K2597" s="117" t="n">
        <v>57.79655</v>
      </c>
      <c r="BO2597" s="130" t="n">
        <v>7.71499999999993</v>
      </c>
      <c r="BP2597" s="117" t="n">
        <v>-0.407885304625862</v>
      </c>
    </row>
    <row r="2598" customFormat="false" ht="15" hidden="false" customHeight="false" outlineLevel="0" collapsed="false">
      <c r="J2598" s="119" t="n">
        <v>84.1785714285722</v>
      </c>
      <c r="K2598" s="117" t="n">
        <v>47.095</v>
      </c>
      <c r="BO2598" s="130" t="n">
        <v>7.71999999999993</v>
      </c>
      <c r="BP2598" s="117" t="n">
        <v>0.481003584262988</v>
      </c>
    </row>
    <row r="2599" customFormat="false" ht="15" hidden="false" customHeight="false" outlineLevel="0" collapsed="false">
      <c r="J2599" s="119" t="n">
        <v>84.2750000000008</v>
      </c>
      <c r="K2599" s="117" t="n">
        <v>48.581</v>
      </c>
      <c r="BO2599" s="130" t="n">
        <v>7.72499999999993</v>
      </c>
      <c r="BP2599" s="117" t="n">
        <v>1.47670250893643</v>
      </c>
    </row>
    <row r="2600" customFormat="false" ht="15" hidden="false" customHeight="false" outlineLevel="0" collapsed="false">
      <c r="J2600" s="119" t="n">
        <v>84.3714285714294</v>
      </c>
      <c r="K2600" s="117" t="n">
        <v>42.648</v>
      </c>
      <c r="BO2600" s="130" t="n">
        <v>7.72999999999993</v>
      </c>
      <c r="BP2600" s="117" t="n">
        <v>-1.49820788524651</v>
      </c>
    </row>
    <row r="2601" customFormat="false" ht="15" hidden="false" customHeight="false" outlineLevel="0" collapsed="false">
      <c r="J2601" s="119" t="n">
        <v>84.4678571428579</v>
      </c>
      <c r="K2601" s="117" t="n">
        <v>47.5205</v>
      </c>
      <c r="BO2601" s="130" t="n">
        <v>7.73499999999993</v>
      </c>
      <c r="BP2601" s="117" t="n">
        <v>-3.84229390676157</v>
      </c>
    </row>
    <row r="2602" customFormat="false" ht="15" hidden="false" customHeight="false" outlineLevel="0" collapsed="false">
      <c r="J2602" s="119" t="n">
        <v>84.5642857142865</v>
      </c>
      <c r="K2602" s="117" t="n">
        <v>40</v>
      </c>
      <c r="BO2602" s="130" t="n">
        <v>7.73999999999993</v>
      </c>
      <c r="BP2602" s="117" t="n">
        <v>-8.82437275974063</v>
      </c>
    </row>
    <row r="2603" customFormat="false" ht="15" hidden="false" customHeight="false" outlineLevel="0" collapsed="false">
      <c r="J2603" s="119" t="n">
        <v>84.6607142857151</v>
      </c>
      <c r="K2603" s="117" t="n">
        <v>-5</v>
      </c>
      <c r="BO2603" s="130" t="n">
        <v>7.74499999999993</v>
      </c>
      <c r="BP2603" s="117" t="n">
        <v>-7.38351254490978</v>
      </c>
    </row>
    <row r="2604" customFormat="false" ht="15" hidden="false" customHeight="false" outlineLevel="0" collapsed="false">
      <c r="J2604" s="119" t="n">
        <v>84.7571428571436</v>
      </c>
      <c r="K2604" s="117" t="n">
        <v>-3</v>
      </c>
      <c r="BO2604" s="130" t="n">
        <v>7.74999999999993</v>
      </c>
      <c r="BP2604" s="117" t="n">
        <v>-2.58781362012067</v>
      </c>
    </row>
    <row r="2605" customFormat="false" ht="15" hidden="false" customHeight="false" outlineLevel="0" collapsed="false">
      <c r="J2605" s="119" t="n">
        <v>84.8535714285722</v>
      </c>
      <c r="K2605" s="117" t="n">
        <v>0.766258</v>
      </c>
      <c r="BO2605" s="130" t="n">
        <v>7.75499999999993</v>
      </c>
      <c r="BP2605" s="117" t="n">
        <v>-0.903225806476401</v>
      </c>
    </row>
    <row r="2606" customFormat="false" ht="15" hidden="false" customHeight="false" outlineLevel="0" collapsed="false">
      <c r="J2606" s="119" t="n">
        <v>84.9500000000008</v>
      </c>
      <c r="K2606" s="117" t="n">
        <v>25.34195</v>
      </c>
      <c r="BO2606" s="130" t="n">
        <v>7.75999999999993</v>
      </c>
      <c r="BP2606" s="117" t="n">
        <v>-0.594982078673863</v>
      </c>
    </row>
    <row r="2607" customFormat="false" ht="15" hidden="false" customHeight="false" outlineLevel="0" collapsed="false">
      <c r="J2607" s="119" t="n">
        <v>85.0464285714293</v>
      </c>
      <c r="K2607" s="117" t="n">
        <v>25.29245</v>
      </c>
      <c r="BO2607" s="130" t="n">
        <v>7.76499999999993</v>
      </c>
      <c r="BP2607" s="117" t="n">
        <v>-5.31182795688769</v>
      </c>
    </row>
    <row r="2608" customFormat="false" ht="15" hidden="false" customHeight="false" outlineLevel="0" collapsed="false">
      <c r="J2608" s="119" t="n">
        <v>85.1428571428579</v>
      </c>
      <c r="K2608" s="117" t="n">
        <v>25.243</v>
      </c>
      <c r="BO2608" s="130" t="n">
        <v>7.76999999999993</v>
      </c>
      <c r="BP2608" s="117" t="n">
        <v>-4.20509757062479</v>
      </c>
    </row>
    <row r="2609" customFormat="false" ht="15" hidden="false" customHeight="false" outlineLevel="0" collapsed="false">
      <c r="J2609" s="119" t="n">
        <v>85.2392857142865</v>
      </c>
      <c r="K2609" s="117" t="n">
        <v>25.19355</v>
      </c>
      <c r="BO2609" s="130" t="n">
        <v>7.77499999999993</v>
      </c>
      <c r="BP2609" s="117" t="n">
        <v>-2.77140581445433</v>
      </c>
    </row>
    <row r="2610" customFormat="false" ht="15" hidden="false" customHeight="false" outlineLevel="0" collapsed="false">
      <c r="J2610" s="119" t="n">
        <v>85.335714285715</v>
      </c>
      <c r="K2610" s="117" t="n">
        <v>25.144</v>
      </c>
      <c r="BO2610" s="130" t="n">
        <v>7.77999999999993</v>
      </c>
      <c r="BP2610" s="117" t="n">
        <v>1.86419753086845</v>
      </c>
    </row>
    <row r="2611" customFormat="false" ht="15" hidden="false" customHeight="false" outlineLevel="0" collapsed="false">
      <c r="J2611" s="119" t="n">
        <v>85.4321428571436</v>
      </c>
      <c r="K2611" s="117" t="n">
        <v>25.09455</v>
      </c>
      <c r="BO2611" s="130" t="n">
        <v>7.78499999999993</v>
      </c>
      <c r="BP2611" s="117" t="n">
        <v>2.14814814819455</v>
      </c>
    </row>
    <row r="2612" customFormat="false" ht="15" hidden="false" customHeight="false" outlineLevel="0" collapsed="false">
      <c r="J2612" s="119" t="n">
        <v>85.5285714285722</v>
      </c>
      <c r="K2612" s="117" t="n">
        <v>25.0451</v>
      </c>
      <c r="BO2612" s="130" t="n">
        <v>7.78999999999993</v>
      </c>
      <c r="BP2612" s="117" t="n">
        <v>-0.716049382627423</v>
      </c>
    </row>
    <row r="2613" customFormat="false" ht="15" hidden="false" customHeight="false" outlineLevel="0" collapsed="false">
      <c r="J2613" s="119" t="n">
        <v>85.6250000000007</v>
      </c>
      <c r="K2613" s="117" t="n">
        <v>24.995615</v>
      </c>
      <c r="BO2613" s="130" t="n">
        <v>7.79499999999993</v>
      </c>
      <c r="BP2613" s="117" t="n">
        <v>-8.73206539872629</v>
      </c>
    </row>
    <row r="2614" customFormat="false" ht="15" hidden="false" customHeight="false" outlineLevel="0" collapsed="false">
      <c r="J2614" s="119" t="n">
        <v>85.7214285714293</v>
      </c>
      <c r="K2614" s="117" t="n">
        <v>24.946165</v>
      </c>
      <c r="BO2614" s="130" t="n">
        <v>7.79999999999993</v>
      </c>
      <c r="BP2614" s="117" t="n">
        <v>-12.0839172506247</v>
      </c>
    </row>
    <row r="2615" customFormat="false" ht="15" hidden="false" customHeight="false" outlineLevel="0" collapsed="false">
      <c r="J2615" s="119" t="n">
        <v>85.8178571428579</v>
      </c>
      <c r="K2615" s="117" t="n">
        <v>26</v>
      </c>
      <c r="BO2615" s="130" t="n">
        <v>7.80499999999993</v>
      </c>
      <c r="BP2615" s="117" t="n">
        <v>-15.1538760984487</v>
      </c>
    </row>
    <row r="2616" customFormat="false" ht="15" hidden="false" customHeight="false" outlineLevel="0" collapsed="false">
      <c r="J2616" s="119" t="n">
        <v>85.9142857142864</v>
      </c>
      <c r="K2616" s="117" t="n">
        <v>24</v>
      </c>
      <c r="BO2616" s="130" t="n">
        <v>7.80999999999993</v>
      </c>
      <c r="BP2616" s="117" t="n">
        <v>-11.2613168725316</v>
      </c>
    </row>
    <row r="2617" customFormat="false" ht="15" hidden="false" customHeight="false" outlineLevel="0" collapsed="false">
      <c r="J2617" s="119" t="n">
        <v>86.010714285715</v>
      </c>
      <c r="K2617" s="117" t="n">
        <v>22</v>
      </c>
      <c r="BO2617" s="130" t="n">
        <v>7.81499999999993</v>
      </c>
      <c r="BP2617" s="117" t="n">
        <v>-10.451521095432</v>
      </c>
    </row>
    <row r="2618" customFormat="false" ht="15" hidden="false" customHeight="false" outlineLevel="0" collapsed="false">
      <c r="J2618" s="119" t="n">
        <v>86.1071428571436</v>
      </c>
      <c r="K2618" s="117" t="n">
        <v>19</v>
      </c>
      <c r="BO2618" s="130" t="n">
        <v>7.81999999999993</v>
      </c>
      <c r="BP2618" s="117" t="n">
        <v>-7.16326295146779</v>
      </c>
    </row>
    <row r="2619" customFormat="false" ht="15" hidden="false" customHeight="false" outlineLevel="0" collapsed="false">
      <c r="J2619" s="119" t="n">
        <v>86.2035714285721</v>
      </c>
      <c r="K2619" s="117" t="n">
        <v>17</v>
      </c>
      <c r="BO2619" s="130" t="n">
        <v>7.82499999999993</v>
      </c>
      <c r="BP2619" s="117" t="n">
        <v>-5.70647282799073</v>
      </c>
    </row>
    <row r="2620" customFormat="false" ht="15" hidden="false" customHeight="false" outlineLevel="0" collapsed="false">
      <c r="J2620" s="119" t="n">
        <v>86.3000000000007</v>
      </c>
      <c r="K2620" s="117" t="n">
        <v>15</v>
      </c>
      <c r="BO2620" s="130" t="n">
        <v>7.82999999999993</v>
      </c>
      <c r="BP2620" s="117" t="n">
        <v>-5.16441675320018</v>
      </c>
    </row>
    <row r="2621" customFormat="false" ht="15" hidden="false" customHeight="false" outlineLevel="0" collapsed="false">
      <c r="J2621" s="119" t="n">
        <v>86.4093750000008</v>
      </c>
      <c r="K2621" s="117" t="n">
        <v>12</v>
      </c>
      <c r="BO2621" s="130" t="n">
        <v>7.83499999999993</v>
      </c>
      <c r="BP2621" s="117" t="n">
        <v>-5.31935709293888</v>
      </c>
    </row>
    <row r="2622" customFormat="false" ht="15" hidden="false" customHeight="false" outlineLevel="0" collapsed="false">
      <c r="J2622" s="119" t="n">
        <v>86.5187500000008</v>
      </c>
      <c r="K2622" s="117" t="n">
        <v>9</v>
      </c>
      <c r="BO2622" s="130" t="n">
        <v>7.83999999999993</v>
      </c>
      <c r="BP2622" s="117" t="n">
        <v>-7.02306079661715</v>
      </c>
    </row>
    <row r="2623" customFormat="false" ht="15" hidden="false" customHeight="false" outlineLevel="0" collapsed="false">
      <c r="J2623" s="119" t="n">
        <v>86.6281250000008</v>
      </c>
      <c r="K2623" s="117" t="n">
        <v>7</v>
      </c>
      <c r="BO2623" s="130" t="n">
        <v>7.84499999999993</v>
      </c>
      <c r="BP2623" s="117" t="n">
        <v>-6.98602375963156</v>
      </c>
    </row>
    <row r="2624" customFormat="false" ht="15" hidden="false" customHeight="false" outlineLevel="0" collapsed="false">
      <c r="J2624" s="119" t="n">
        <v>86.7375000000008</v>
      </c>
      <c r="K2624" s="117" t="n">
        <v>6</v>
      </c>
      <c r="BO2624" s="130" t="n">
        <v>7.84999999999993</v>
      </c>
      <c r="BP2624" s="117" t="n">
        <v>-5.85185185185185</v>
      </c>
    </row>
    <row r="2625" customFormat="false" ht="15" hidden="false" customHeight="false" outlineLevel="0" collapsed="false">
      <c r="J2625" s="119" t="n">
        <v>86.8468750000008</v>
      </c>
      <c r="K2625" s="117" t="n">
        <v>5</v>
      </c>
      <c r="BO2625" s="130" t="n">
        <v>7.85499999999993</v>
      </c>
      <c r="BP2625" s="117" t="n">
        <v>-5.21034241791594</v>
      </c>
    </row>
    <row r="2626" customFormat="false" ht="15" hidden="false" customHeight="false" outlineLevel="0" collapsed="false">
      <c r="J2626" s="119" t="n">
        <v>86.9562500000007</v>
      </c>
      <c r="K2626" s="117" t="n">
        <v>6</v>
      </c>
      <c r="BO2626" s="130" t="n">
        <v>7.85999999999993</v>
      </c>
      <c r="BP2626" s="117" t="n">
        <v>-2.8687786319451</v>
      </c>
    </row>
    <row r="2627" customFormat="false" ht="15" hidden="false" customHeight="false" outlineLevel="0" collapsed="false">
      <c r="J2627" s="119" t="n">
        <v>87.0656250000008</v>
      </c>
      <c r="K2627" s="117" t="n">
        <v>7</v>
      </c>
      <c r="BO2627" s="130" t="n">
        <v>7.86499999999993</v>
      </c>
      <c r="BP2627" s="117" t="n">
        <v>2.46866992772287</v>
      </c>
    </row>
    <row r="2628" customFormat="false" ht="15" hidden="false" customHeight="false" outlineLevel="0" collapsed="false">
      <c r="J2628" s="119" t="n">
        <v>87.1750000000007</v>
      </c>
      <c r="K2628" s="117" t="n">
        <v>10</v>
      </c>
      <c r="BO2628" s="130" t="n">
        <v>7.86999999999993</v>
      </c>
      <c r="BP2628" s="117" t="n">
        <v>6.3344980200626</v>
      </c>
    </row>
    <row r="2629" customFormat="false" ht="15" hidden="false" customHeight="false" outlineLevel="0" collapsed="false">
      <c r="J2629" s="119" t="n">
        <v>87.2843750000007</v>
      </c>
      <c r="K2629" s="117" t="n">
        <v>25</v>
      </c>
      <c r="BO2629" s="130" t="n">
        <v>7.87499999999993</v>
      </c>
      <c r="BP2629" s="117" t="n">
        <v>2.89416880200726</v>
      </c>
    </row>
    <row r="2630" customFormat="false" ht="15" hidden="false" customHeight="false" outlineLevel="0" collapsed="false">
      <c r="J2630" s="119" t="n">
        <v>87.3937500000007</v>
      </c>
      <c r="K2630" s="117" t="n">
        <v>14.54758</v>
      </c>
      <c r="BO2630" s="130" t="n">
        <v>7.87999999999993</v>
      </c>
      <c r="BP2630" s="117" t="n">
        <v>-3.01529621860347</v>
      </c>
    </row>
    <row r="2631" customFormat="false" ht="15" hidden="false" customHeight="false" outlineLevel="0" collapsed="false">
      <c r="J2631" s="119" t="n">
        <v>87.5031250000007</v>
      </c>
      <c r="K2631" s="117" t="n">
        <v>14.65958</v>
      </c>
      <c r="BO2631" s="130" t="n">
        <v>7.88499999999993</v>
      </c>
      <c r="BP2631" s="117" t="n">
        <v>-8.46913580246902</v>
      </c>
    </row>
    <row r="2632" customFormat="false" ht="15" hidden="false" customHeight="false" outlineLevel="0" collapsed="false">
      <c r="J2632" s="119" t="n">
        <v>87.6125000000007</v>
      </c>
      <c r="K2632" s="117" t="n">
        <v>14.77074</v>
      </c>
      <c r="BO2632" s="130" t="n">
        <v>7.88999999999993</v>
      </c>
      <c r="BP2632" s="117" t="n">
        <v>-10.7037037036719</v>
      </c>
    </row>
    <row r="2633" customFormat="false" ht="15" hidden="false" customHeight="false" outlineLevel="0" collapsed="false">
      <c r="J2633" s="119" t="n">
        <v>87.7218750000007</v>
      </c>
      <c r="K2633" s="117" t="n">
        <v>14.88185</v>
      </c>
      <c r="BO2633" s="130" t="n">
        <v>7.89499999999993</v>
      </c>
      <c r="BP2633" s="117" t="n">
        <v>-10.0666977250034</v>
      </c>
    </row>
    <row r="2634" customFormat="false" ht="15" hidden="false" customHeight="false" outlineLevel="0" collapsed="false">
      <c r="J2634" s="119" t="n">
        <v>87.8312500000007</v>
      </c>
      <c r="K2634" s="117" t="n">
        <v>14.99296</v>
      </c>
      <c r="BO2634" s="130" t="n">
        <v>7.89999999999993</v>
      </c>
      <c r="BP2634" s="117" t="n">
        <v>-6.98850842460933</v>
      </c>
    </row>
    <row r="2635" customFormat="false" ht="15" hidden="false" customHeight="false" outlineLevel="0" collapsed="false">
      <c r="J2635" s="119" t="n">
        <v>87.9406250000007</v>
      </c>
      <c r="K2635" s="117" t="n">
        <v>15.10408</v>
      </c>
      <c r="BO2635" s="130" t="n">
        <v>7.90499999999993</v>
      </c>
      <c r="BP2635" s="117" t="n">
        <v>-1.88151253987042</v>
      </c>
    </row>
    <row r="2636" customFormat="false" ht="15" hidden="false" customHeight="false" outlineLevel="0" collapsed="false">
      <c r="J2636" s="119" t="n">
        <v>88.0500000000007</v>
      </c>
      <c r="K2636" s="117" t="n">
        <v>15.21519</v>
      </c>
      <c r="BO2636" s="130" t="n">
        <v>7.90999999999993</v>
      </c>
      <c r="BP2636" s="117" t="n">
        <v>-0.560757822809184</v>
      </c>
    </row>
    <row r="2637" customFormat="false" ht="15" hidden="false" customHeight="false" outlineLevel="0" collapsed="false">
      <c r="J2637" s="119" t="n">
        <v>88.1593750000007</v>
      </c>
      <c r="K2637" s="117" t="n">
        <v>15.3263</v>
      </c>
      <c r="BO2637" s="130" t="n">
        <v>7.91499999999993</v>
      </c>
      <c r="BP2637" s="117" t="n">
        <v>-1.8035561766894</v>
      </c>
    </row>
    <row r="2638" customFormat="false" ht="15" hidden="false" customHeight="false" outlineLevel="0" collapsed="false">
      <c r="J2638" s="119" t="n">
        <v>88.2687500000007</v>
      </c>
      <c r="K2638" s="117" t="n">
        <v>15.43746</v>
      </c>
      <c r="BO2638" s="130" t="n">
        <v>7.91999999999993</v>
      </c>
      <c r="BP2638" s="117" t="n">
        <v>-4.28503765817683</v>
      </c>
    </row>
    <row r="2639" customFormat="false" ht="15" hidden="false" customHeight="false" outlineLevel="0" collapsed="false">
      <c r="J2639" s="119" t="n">
        <v>88.3781250000007</v>
      </c>
      <c r="K2639" s="117" t="n">
        <v>15.54857</v>
      </c>
      <c r="BO2639" s="130" t="n">
        <v>7.92499999999993</v>
      </c>
      <c r="BP2639" s="117" t="n">
        <v>-5.70370370369216</v>
      </c>
    </row>
    <row r="2640" customFormat="false" ht="15" hidden="false" customHeight="false" outlineLevel="0" collapsed="false">
      <c r="J2640" s="119" t="n">
        <v>88.4875000000007</v>
      </c>
      <c r="K2640" s="117" t="n">
        <v>15.65969</v>
      </c>
      <c r="BO2640" s="130" t="n">
        <v>7.92999999999993</v>
      </c>
      <c r="BP2640" s="117" t="n">
        <v>-5.00768693225086</v>
      </c>
    </row>
    <row r="2641" customFormat="false" ht="15" hidden="false" customHeight="false" outlineLevel="0" collapsed="false">
      <c r="J2641" s="119" t="n">
        <v>88.5968750000007</v>
      </c>
      <c r="K2641" s="117" t="n">
        <v>14</v>
      </c>
      <c r="BO2641" s="130" t="n">
        <v>7.93499999999993</v>
      </c>
      <c r="BP2641" s="117" t="n">
        <v>-3.809773256232</v>
      </c>
    </row>
    <row r="2642" customFormat="false" ht="15" hidden="false" customHeight="false" outlineLevel="0" collapsed="false">
      <c r="J2642" s="119" t="n">
        <v>88.7062500000006</v>
      </c>
      <c r="K2642" s="117" t="n">
        <v>7</v>
      </c>
      <c r="BO2642" s="130" t="n">
        <v>7.93999999999993</v>
      </c>
      <c r="BP2642" s="117" t="n">
        <v>-4.95121041991551</v>
      </c>
    </row>
    <row r="2643" customFormat="false" ht="15" hidden="false" customHeight="false" outlineLevel="0" collapsed="false">
      <c r="J2643" s="119" t="n">
        <v>88.8156250000007</v>
      </c>
      <c r="K2643" s="117" t="n">
        <v>10</v>
      </c>
      <c r="BO2643" s="130" t="n">
        <v>7.94499999999993</v>
      </c>
      <c r="BP2643" s="117" t="n">
        <v>-4.57726834368787</v>
      </c>
    </row>
    <row r="2644" customFormat="false" ht="15" hidden="false" customHeight="false" outlineLevel="0" collapsed="false">
      <c r="J2644" s="119" t="n">
        <v>88.9250000000006</v>
      </c>
      <c r="K2644" s="117" t="n">
        <v>16</v>
      </c>
      <c r="BO2644" s="130" t="n">
        <v>7.94999999999993</v>
      </c>
      <c r="BP2644" s="117" t="n">
        <v>-1.77106679338124</v>
      </c>
    </row>
    <row r="2645" customFormat="false" ht="15" hidden="false" customHeight="false" outlineLevel="0" collapsed="false">
      <c r="J2645" s="119" t="n">
        <v>89.0343750000006</v>
      </c>
      <c r="K2645" s="117" t="n">
        <v>27</v>
      </c>
      <c r="BO2645" s="130" t="n">
        <v>7.95499999999993</v>
      </c>
      <c r="BP2645" s="117" t="n">
        <v>-0.951005512867139</v>
      </c>
    </row>
    <row r="2646" customFormat="false" ht="15" hidden="false" customHeight="false" outlineLevel="0" collapsed="false">
      <c r="J2646" s="119" t="n">
        <v>89.1437500000006</v>
      </c>
      <c r="K2646" s="117" t="n">
        <v>29.3318</v>
      </c>
      <c r="BO2646" s="130" t="n">
        <v>7.95999999999993</v>
      </c>
      <c r="BP2646" s="117" t="n">
        <v>-0.889277117793608</v>
      </c>
    </row>
    <row r="2647" customFormat="false" ht="15" hidden="false" customHeight="false" outlineLevel="0" collapsed="false">
      <c r="J2647" s="119" t="n">
        <v>89.2531250000006</v>
      </c>
      <c r="K2647" s="117" t="n">
        <v>29.1211</v>
      </c>
      <c r="BO2647" s="130" t="n">
        <v>7.96499999999993</v>
      </c>
      <c r="BP2647" s="117" t="n">
        <v>-0.765820327673517</v>
      </c>
    </row>
    <row r="2648" customFormat="false" ht="15" hidden="false" customHeight="false" outlineLevel="0" collapsed="false">
      <c r="J2648" s="119" t="n">
        <v>89.3625000000006</v>
      </c>
      <c r="K2648" s="117" t="n">
        <v>28.9103</v>
      </c>
      <c r="BO2648" s="130" t="n">
        <v>7.96999999999993</v>
      </c>
      <c r="BP2648" s="117" t="n">
        <v>-0.669384268948795</v>
      </c>
    </row>
    <row r="2649" customFormat="false" ht="15" hidden="false" customHeight="false" outlineLevel="0" collapsed="false">
      <c r="J2649" s="119" t="n">
        <v>89.4718750000006</v>
      </c>
      <c r="K2649" s="117" t="n">
        <v>28.6996</v>
      </c>
      <c r="BO2649" s="130" t="n">
        <v>7.97499999999993</v>
      </c>
      <c r="BP2649" s="117" t="n">
        <v>-2.09736780804347</v>
      </c>
    </row>
    <row r="2650" customFormat="false" ht="15" hidden="false" customHeight="false" outlineLevel="0" collapsed="false">
      <c r="J2650" s="119" t="n">
        <v>89.5812500000006</v>
      </c>
      <c r="K2650" s="117" t="n">
        <v>28.4889</v>
      </c>
      <c r="BO2650" s="130" t="n">
        <v>7.97999999999993</v>
      </c>
      <c r="BP2650" s="117" t="n">
        <v>-6.78049537999132</v>
      </c>
    </row>
    <row r="2651" customFormat="false" ht="15" hidden="false" customHeight="false" outlineLevel="0" collapsed="false">
      <c r="J2651" s="119" t="n">
        <v>89.6906250000006</v>
      </c>
      <c r="K2651" s="117" t="n">
        <v>28.2781</v>
      </c>
      <c r="BO2651" s="130" t="n">
        <v>7.98499999999993</v>
      </c>
      <c r="BP2651" s="117" t="n">
        <v>-8.96296296295409</v>
      </c>
    </row>
    <row r="2652" customFormat="false" ht="15" hidden="false" customHeight="false" outlineLevel="0" collapsed="false">
      <c r="J2652" s="119" t="n">
        <v>89.8000000000006</v>
      </c>
      <c r="K2652" s="117" t="n">
        <v>28.0674</v>
      </c>
      <c r="BO2652" s="130" t="n">
        <v>7.98999999999993</v>
      </c>
      <c r="BP2652" s="117" t="n">
        <v>-10.1635220125642</v>
      </c>
    </row>
    <row r="2653" customFormat="false" ht="15" hidden="false" customHeight="false" outlineLevel="0" collapsed="false">
      <c r="J2653" s="119" t="n">
        <v>89.8911111111116</v>
      </c>
      <c r="K2653" s="117" t="n">
        <v>27.8567</v>
      </c>
      <c r="BO2653" s="130" t="n">
        <v>7.99499999999993</v>
      </c>
      <c r="BP2653" s="117" t="n">
        <v>-10.2581722183433</v>
      </c>
    </row>
    <row r="2654" customFormat="false" ht="15" hidden="false" customHeight="false" outlineLevel="0" collapsed="false">
      <c r="J2654" s="119" t="n">
        <v>89.9822222222227</v>
      </c>
      <c r="K2654" s="117" t="n">
        <v>27.646</v>
      </c>
      <c r="BO2654" s="130" t="n">
        <v>7.99999999999993</v>
      </c>
      <c r="BP2654" s="117" t="n">
        <v>-8.83122988114558</v>
      </c>
    </row>
    <row r="2655" customFormat="false" ht="15" hidden="false" customHeight="false" outlineLevel="0" collapsed="false">
      <c r="J2655" s="119" t="n">
        <v>90.0733333333338</v>
      </c>
      <c r="K2655" s="117" t="n">
        <v>27.4352</v>
      </c>
      <c r="BO2655" s="130" t="n">
        <v>8.00499999999993</v>
      </c>
      <c r="BP2655" s="117" t="n">
        <v>-4.13223263433628</v>
      </c>
    </row>
    <row r="2656" customFormat="false" ht="15" hidden="false" customHeight="false" outlineLevel="0" collapsed="false">
      <c r="J2656" s="119" t="n">
        <v>90.1644444444449</v>
      </c>
      <c r="K2656" s="117" t="n">
        <v>27.2245</v>
      </c>
      <c r="BO2656" s="130" t="n">
        <v>8.00999999999993</v>
      </c>
      <c r="BP2656" s="117" t="n">
        <v>-1.24510741383332</v>
      </c>
    </row>
    <row r="2657" customFormat="false" ht="15" hidden="false" customHeight="false" outlineLevel="0" collapsed="false">
      <c r="J2657" s="119" t="n">
        <v>90.255555555556</v>
      </c>
      <c r="K2657" s="117" t="n">
        <v>27.0138</v>
      </c>
      <c r="BO2657" s="130" t="n">
        <v>8.01499999999993</v>
      </c>
      <c r="BP2657" s="117" t="n">
        <v>-3.23172053286237</v>
      </c>
    </row>
    <row r="2658" customFormat="false" ht="15" hidden="false" customHeight="false" outlineLevel="0" collapsed="false">
      <c r="J2658" s="119" t="n">
        <v>90.3466666666671</v>
      </c>
      <c r="K2658" s="117" t="n">
        <v>26.8031</v>
      </c>
      <c r="BO2658" s="130" t="n">
        <v>8.01999999999993</v>
      </c>
      <c r="BP2658" s="117" t="n">
        <v>-7.62797220618768</v>
      </c>
    </row>
    <row r="2659" customFormat="false" ht="15" hidden="false" customHeight="false" outlineLevel="0" collapsed="false">
      <c r="J2659" s="119" t="n">
        <v>90.4377777777782</v>
      </c>
      <c r="K2659" s="117" t="n">
        <v>26.5923</v>
      </c>
      <c r="BO2659" s="130" t="n">
        <v>8.02499999999993</v>
      </c>
      <c r="BP2659" s="117" t="n">
        <v>-9.68942436407382</v>
      </c>
    </row>
    <row r="2660" customFormat="false" ht="15" hidden="false" customHeight="false" outlineLevel="0" collapsed="false">
      <c r="J2660" s="119" t="n">
        <v>90.5288888888893</v>
      </c>
      <c r="K2660" s="117" t="n">
        <v>26.3816</v>
      </c>
      <c r="BO2660" s="130" t="n">
        <v>8.02999999999993</v>
      </c>
      <c r="BP2660" s="117" t="n">
        <v>-8.32128514056076</v>
      </c>
    </row>
    <row r="2661" customFormat="false" ht="15" hidden="false" customHeight="false" outlineLevel="0" collapsed="false">
      <c r="J2661" s="119" t="n">
        <v>90.6200000000004</v>
      </c>
      <c r="K2661" s="117" t="n">
        <v>2</v>
      </c>
      <c r="BO2661" s="130" t="n">
        <v>8.03499999999993</v>
      </c>
      <c r="BP2661" s="117" t="n">
        <v>-7.68139223560702</v>
      </c>
    </row>
    <row r="2662" customFormat="false" ht="15" hidden="false" customHeight="false" outlineLevel="0" collapsed="false">
      <c r="J2662" s="119" t="n">
        <v>90.7111111111115</v>
      </c>
      <c r="K2662" s="117" t="n">
        <v>10.3147</v>
      </c>
      <c r="BO2662" s="130" t="n">
        <v>8.03999999999993</v>
      </c>
      <c r="BP2662" s="117" t="n">
        <v>-6.26279722066005</v>
      </c>
    </row>
    <row r="2663" customFormat="false" ht="15" hidden="false" customHeight="false" outlineLevel="0" collapsed="false">
      <c r="J2663" s="119" t="n">
        <v>90.8022222222226</v>
      </c>
      <c r="K2663" s="117" t="n">
        <v>10.5672</v>
      </c>
      <c r="BO2663" s="130" t="n">
        <v>8.04499999999993</v>
      </c>
      <c r="BP2663" s="117" t="n">
        <v>-2.32141263473036</v>
      </c>
    </row>
    <row r="2664" customFormat="false" ht="15" hidden="false" customHeight="false" outlineLevel="0" collapsed="false">
      <c r="J2664" s="119" t="n">
        <v>90.8933333333338</v>
      </c>
      <c r="K2664" s="117" t="n">
        <v>10.8178</v>
      </c>
      <c r="BO2664" s="130" t="n">
        <v>8.04999999999994</v>
      </c>
      <c r="BP2664" s="117" t="n">
        <v>1.10027411231168</v>
      </c>
    </row>
    <row r="2665" customFormat="false" ht="15" hidden="false" customHeight="false" outlineLevel="0" collapsed="false">
      <c r="J2665" s="119" t="n">
        <v>90.9844444444449</v>
      </c>
      <c r="K2665" s="117" t="n">
        <v>11.0685</v>
      </c>
      <c r="BO2665" s="130" t="n">
        <v>8.05499999999994</v>
      </c>
      <c r="BP2665" s="117" t="n">
        <v>0.367087397254077</v>
      </c>
    </row>
    <row r="2666" customFormat="false" ht="15" hidden="false" customHeight="false" outlineLevel="0" collapsed="false">
      <c r="J2666" s="119" t="n">
        <v>91.075555555556</v>
      </c>
      <c r="K2666" s="117" t="n">
        <v>11.3191</v>
      </c>
      <c r="BO2666" s="130" t="n">
        <v>8.05999999999994</v>
      </c>
      <c r="BP2666" s="117" t="n">
        <v>-3.47132530112644</v>
      </c>
    </row>
    <row r="2667" customFormat="false" ht="15" hidden="false" customHeight="false" outlineLevel="0" collapsed="false">
      <c r="J2667" s="119" t="n">
        <v>91.1666666666671</v>
      </c>
      <c r="K2667" s="117" t="n">
        <v>11.5697</v>
      </c>
      <c r="BO2667" s="130" t="n">
        <v>8.06499999999994</v>
      </c>
      <c r="BP2667" s="117" t="n">
        <v>-8.31212851400268</v>
      </c>
    </row>
    <row r="2668" customFormat="false" ht="15" hidden="false" customHeight="false" outlineLevel="0" collapsed="false">
      <c r="J2668" s="119" t="n">
        <v>91.2577777777782</v>
      </c>
      <c r="K2668" s="117" t="n">
        <v>11.8203</v>
      </c>
      <c r="BO2668" s="130" t="n">
        <v>8.06999999999994</v>
      </c>
      <c r="BP2668" s="117" t="n">
        <v>-10.1605970149161</v>
      </c>
    </row>
    <row r="2669" customFormat="false" ht="15" hidden="false" customHeight="false" outlineLevel="0" collapsed="false">
      <c r="J2669" s="119" t="n">
        <v>91.3488888888893</v>
      </c>
      <c r="K2669" s="117" t="n">
        <v>12.0709</v>
      </c>
      <c r="BO2669" s="130" t="n">
        <v>8.07499999999994</v>
      </c>
      <c r="BP2669" s="117" t="n">
        <v>-10.3492449399496</v>
      </c>
    </row>
    <row r="2670" customFormat="false" ht="15" hidden="false" customHeight="false" outlineLevel="0" collapsed="false">
      <c r="J2670" s="119" t="n">
        <v>91.4400000000004</v>
      </c>
      <c r="K2670" s="117" t="n">
        <v>12.3216</v>
      </c>
      <c r="BO2670" s="130" t="n">
        <v>8.07999999999994</v>
      </c>
      <c r="BP2670" s="117" t="n">
        <v>-10.5633279386109</v>
      </c>
    </row>
    <row r="2671" customFormat="false" ht="15" hidden="false" customHeight="false" outlineLevel="0" collapsed="false">
      <c r="J2671" s="119" t="n">
        <v>91.5311111111115</v>
      </c>
      <c r="K2671" s="117" t="n">
        <v>12.5722</v>
      </c>
      <c r="BO2671" s="130" t="n">
        <v>8.08499999999994</v>
      </c>
      <c r="BP2671" s="117" t="n">
        <v>-10.7121820615713</v>
      </c>
    </row>
    <row r="2672" customFormat="false" ht="15" hidden="false" customHeight="false" outlineLevel="0" collapsed="false">
      <c r="J2672" s="119" t="n">
        <v>91.6222222222226</v>
      </c>
      <c r="K2672" s="117" t="n">
        <v>12.8228</v>
      </c>
      <c r="BO2672" s="130" t="n">
        <v>8.08999999999994</v>
      </c>
      <c r="BP2672" s="117" t="n">
        <v>-10.2730923694472</v>
      </c>
    </row>
    <row r="2673" customFormat="false" ht="15" hidden="false" customHeight="false" outlineLevel="0" collapsed="false">
      <c r="J2673" s="119" t="n">
        <v>91.7133333333337</v>
      </c>
      <c r="K2673" s="117" t="n">
        <v>13.0734</v>
      </c>
      <c r="BO2673" s="130" t="n">
        <v>8.09499999999994</v>
      </c>
      <c r="BP2673" s="117" t="n">
        <v>-11.8420348058375</v>
      </c>
    </row>
    <row r="2674" customFormat="false" ht="15" hidden="false" customHeight="false" outlineLevel="0" collapsed="false">
      <c r="J2674" s="119" t="n">
        <v>91.8044444444448</v>
      </c>
      <c r="K2674" s="117" t="n">
        <v>13.324</v>
      </c>
      <c r="BO2674" s="130" t="n">
        <v>8.09999999999994</v>
      </c>
      <c r="BP2674" s="117" t="n">
        <v>-14.971313826691</v>
      </c>
    </row>
    <row r="2675" customFormat="false" ht="15" hidden="false" customHeight="false" outlineLevel="0" collapsed="false">
      <c r="J2675" s="119" t="n">
        <v>91.8955555555559</v>
      </c>
      <c r="K2675" s="117" t="n">
        <v>13.5747</v>
      </c>
      <c r="BO2675" s="130" t="n">
        <v>8.10499999999994</v>
      </c>
      <c r="BP2675" s="117" t="n">
        <v>-17.2431312551864</v>
      </c>
    </row>
    <row r="2676" customFormat="false" ht="15" hidden="false" customHeight="false" outlineLevel="0" collapsed="false">
      <c r="J2676" s="119" t="n">
        <v>91.986666666667</v>
      </c>
      <c r="K2676" s="117" t="n">
        <v>13.8253</v>
      </c>
      <c r="BO2676" s="130" t="n">
        <v>8.10999999999994</v>
      </c>
      <c r="BP2676" s="117" t="n">
        <v>-16.2444699433023</v>
      </c>
    </row>
    <row r="2677" customFormat="false" ht="15" hidden="false" customHeight="false" outlineLevel="0" collapsed="false">
      <c r="J2677" s="119" t="n">
        <v>92.0777777777781</v>
      </c>
      <c r="K2677" s="117" t="n">
        <v>12</v>
      </c>
      <c r="BO2677" s="130" t="n">
        <v>8.11499999999995</v>
      </c>
      <c r="BP2677" s="117" t="n">
        <v>-14.1326533648341</v>
      </c>
    </row>
    <row r="2678" customFormat="false" ht="15" hidden="false" customHeight="false" outlineLevel="0" collapsed="false">
      <c r="J2678" s="119" t="n">
        <v>92.1688888888892</v>
      </c>
      <c r="K2678" s="117" t="n">
        <v>5</v>
      </c>
      <c r="BO2678" s="130" t="n">
        <v>8.11999999999995</v>
      </c>
      <c r="BP2678" s="117" t="n">
        <v>-11.0066312387846</v>
      </c>
    </row>
    <row r="2679" customFormat="false" ht="15" hidden="false" customHeight="false" outlineLevel="0" collapsed="false">
      <c r="J2679" s="119" t="n">
        <v>92.2600000000004</v>
      </c>
      <c r="K2679" s="117" t="n">
        <v>2</v>
      </c>
      <c r="BO2679" s="130" t="n">
        <v>8.12499999999995</v>
      </c>
      <c r="BP2679" s="117" t="n">
        <v>-8.08597081936687</v>
      </c>
    </row>
    <row r="2680" customFormat="false" ht="15" hidden="false" customHeight="false" outlineLevel="0" collapsed="false">
      <c r="J2680" s="119" t="n">
        <v>92.3511111111115</v>
      </c>
      <c r="K2680" s="117" t="n">
        <v>4</v>
      </c>
      <c r="BO2680" s="130" t="n">
        <v>8.12999999999995</v>
      </c>
      <c r="BP2680" s="117" t="n">
        <v>-7.45319865308494</v>
      </c>
    </row>
    <row r="2681" customFormat="false" ht="15" hidden="false" customHeight="false" outlineLevel="0" collapsed="false">
      <c r="J2681" s="119" t="n">
        <v>92.4422222222226</v>
      </c>
      <c r="K2681" s="117" t="n">
        <v>10</v>
      </c>
      <c r="BO2681" s="130" t="n">
        <v>8.13499999999995</v>
      </c>
      <c r="BP2681" s="117" t="n">
        <v>-13.6240179573183</v>
      </c>
    </row>
    <row r="2682" customFormat="false" ht="15" hidden="false" customHeight="false" outlineLevel="0" collapsed="false">
      <c r="J2682" s="119" t="n">
        <v>92.5333333333337</v>
      </c>
      <c r="K2682" s="117" t="n">
        <v>22</v>
      </c>
      <c r="BO2682" s="130" t="n">
        <v>8.13999999999995</v>
      </c>
      <c r="BP2682" s="117" t="n">
        <v>-18.9721661053936</v>
      </c>
    </row>
    <row r="2683" customFormat="false" ht="15" hidden="false" customHeight="false" outlineLevel="0" collapsed="false">
      <c r="J2683" s="119" t="n">
        <v>92.6244444444448</v>
      </c>
      <c r="K2683" s="117" t="n">
        <v>28.1276</v>
      </c>
      <c r="BO2683" s="130" t="n">
        <v>8.14499999999995</v>
      </c>
      <c r="BP2683" s="117" t="n">
        <v>-20.2246913581053</v>
      </c>
    </row>
    <row r="2684" customFormat="false" ht="15" hidden="false" customHeight="false" outlineLevel="0" collapsed="false">
      <c r="J2684" s="119" t="n">
        <v>92.7155555555559</v>
      </c>
      <c r="K2684" s="117" t="n">
        <v>38.3067</v>
      </c>
      <c r="BO2684" s="130" t="n">
        <v>8.14999999999995</v>
      </c>
      <c r="BP2684" s="117" t="n">
        <v>-19.4888888888586</v>
      </c>
    </row>
    <row r="2685" customFormat="false" ht="15" hidden="false" customHeight="false" outlineLevel="0" collapsed="false">
      <c r="J2685" s="119" t="n">
        <v>92.806666666667</v>
      </c>
      <c r="K2685" s="117" t="n">
        <v>27.0899</v>
      </c>
      <c r="BO2685" s="130" t="n">
        <v>8.15499999999995</v>
      </c>
      <c r="BP2685" s="117" t="n">
        <v>-15.6370370370942</v>
      </c>
    </row>
    <row r="2686" customFormat="false" ht="15" hidden="false" customHeight="false" outlineLevel="0" collapsed="false">
      <c r="J2686" s="119" t="n">
        <v>92.8977777777781</v>
      </c>
      <c r="K2686" s="117" t="n">
        <v>26.5758</v>
      </c>
      <c r="BO2686" s="130" t="n">
        <v>8.15999999999995</v>
      </c>
      <c r="BP2686" s="117" t="n">
        <v>-15.8716049383147</v>
      </c>
    </row>
    <row r="2687" customFormat="false" ht="15" hidden="false" customHeight="false" outlineLevel="0" collapsed="false">
      <c r="J2687" s="119" t="n">
        <v>92.9888888888892</v>
      </c>
      <c r="K2687" s="117" t="n">
        <v>29.2337</v>
      </c>
      <c r="BO2687" s="130" t="n">
        <v>8.16499999999995</v>
      </c>
      <c r="BP2687" s="117" t="n">
        <v>-11.5072951740408</v>
      </c>
    </row>
    <row r="2688" customFormat="false" ht="15" hidden="false" customHeight="false" outlineLevel="0" collapsed="false">
      <c r="J2688" s="119" t="n">
        <v>93.0800000000003</v>
      </c>
      <c r="K2688" s="117" t="n">
        <v>32.0445</v>
      </c>
      <c r="BO2688" s="130" t="n">
        <v>8.16999999999995</v>
      </c>
      <c r="BP2688" s="117" t="n">
        <v>-11.0332210999291</v>
      </c>
    </row>
    <row r="2689" customFormat="false" ht="15" hidden="false" customHeight="false" outlineLevel="0" collapsed="false">
      <c r="J2689" s="119" t="n">
        <v>93.1711111111114</v>
      </c>
      <c r="K2689" s="117" t="n">
        <v>34.5938</v>
      </c>
      <c r="BO2689" s="130" t="n">
        <v>8.17499999999995</v>
      </c>
      <c r="BP2689" s="117" t="n">
        <v>-7.77845117845315</v>
      </c>
    </row>
    <row r="2690" customFormat="false" ht="15" hidden="false" customHeight="false" outlineLevel="0" collapsed="false">
      <c r="J2690" s="119" t="n">
        <v>93.2622222222225</v>
      </c>
      <c r="K2690" s="117" t="n">
        <v>37.12</v>
      </c>
      <c r="BO2690" s="130" t="n">
        <v>8.17999999999996</v>
      </c>
      <c r="BP2690" s="117" t="n">
        <v>-6.03905723908529</v>
      </c>
    </row>
    <row r="2691" customFormat="false" ht="15" hidden="false" customHeight="false" outlineLevel="0" collapsed="false">
      <c r="J2691" s="119" t="n">
        <v>93.3533333333336</v>
      </c>
      <c r="K2691" s="117" t="n">
        <v>41.5929</v>
      </c>
      <c r="BO2691" s="130" t="n">
        <v>8.18499999999996</v>
      </c>
      <c r="BP2691" s="117" t="n">
        <v>-2.81616161618737</v>
      </c>
    </row>
    <row r="2692" customFormat="false" ht="15" hidden="false" customHeight="false" outlineLevel="0" collapsed="false">
      <c r="J2692" s="119" t="n">
        <v>93.4444444444447</v>
      </c>
      <c r="K2692" s="117" t="n">
        <v>43.27935</v>
      </c>
      <c r="BO2692" s="130" t="n">
        <v>8.18999999999996</v>
      </c>
      <c r="BP2692" s="117" t="n">
        <v>2.53812196037959</v>
      </c>
    </row>
    <row r="2693" customFormat="false" ht="15" hidden="false" customHeight="false" outlineLevel="0" collapsed="false">
      <c r="J2693" s="119" t="n">
        <v>93.5355555555558</v>
      </c>
      <c r="K2693" s="117" t="n">
        <v>44.9658</v>
      </c>
      <c r="BO2693" s="130" t="n">
        <v>8.19499999999996</v>
      </c>
      <c r="BP2693" s="117" t="n">
        <v>1.87568809799841</v>
      </c>
    </row>
    <row r="2694" customFormat="false" ht="15" hidden="false" customHeight="false" outlineLevel="0" collapsed="false">
      <c r="J2694" s="119" t="n">
        <v>93.6266666666669</v>
      </c>
      <c r="K2694" s="117" t="n">
        <v>46.6522</v>
      </c>
      <c r="BO2694" s="130" t="n">
        <v>8.19999999999996</v>
      </c>
      <c r="BP2694" s="117" t="n">
        <v>2.62316284550727</v>
      </c>
    </row>
    <row r="2695" customFormat="false" ht="15" hidden="false" customHeight="false" outlineLevel="0" collapsed="false">
      <c r="J2695" s="119" t="n">
        <v>93.717777777778</v>
      </c>
      <c r="K2695" s="117" t="n">
        <v>48.82285</v>
      </c>
      <c r="BO2695" s="130" t="n">
        <v>8.20499999999996</v>
      </c>
      <c r="BP2695" s="117" t="n">
        <v>-0.751322751270589</v>
      </c>
    </row>
    <row r="2696" customFormat="false" ht="15" hidden="false" customHeight="false" outlineLevel="0" collapsed="false">
      <c r="J2696" s="119" t="n">
        <v>93.8088888888892</v>
      </c>
      <c r="K2696" s="117" t="n">
        <v>51.50315</v>
      </c>
      <c r="BO2696" s="130" t="n">
        <v>8.20999999999996</v>
      </c>
      <c r="BP2696" s="117" t="n">
        <v>2.14814814818484</v>
      </c>
    </row>
    <row r="2697" customFormat="false" ht="15" hidden="false" customHeight="false" outlineLevel="0" collapsed="false">
      <c r="J2697" s="119" t="n">
        <v>93.9000000000003</v>
      </c>
      <c r="K2697" s="117" t="n">
        <v>48.0038</v>
      </c>
      <c r="BO2697" s="130" t="n">
        <v>8.21499999999996</v>
      </c>
      <c r="BP2697" s="117" t="n">
        <v>-1.55555555551355</v>
      </c>
    </row>
    <row r="2698" customFormat="false" ht="15" hidden="false" customHeight="false" outlineLevel="0" collapsed="false">
      <c r="J2698" s="119" t="n">
        <v>94.0222222222226</v>
      </c>
      <c r="K2698" s="117" t="n">
        <v>44.7659</v>
      </c>
      <c r="BO2698" s="130" t="n">
        <v>8.21999999999996</v>
      </c>
      <c r="BP2698" s="117" t="n">
        <v>-0.888888888905844</v>
      </c>
    </row>
    <row r="2699" customFormat="false" ht="15" hidden="false" customHeight="false" outlineLevel="0" collapsed="false">
      <c r="J2699" s="119" t="n">
        <v>94.1444444444448</v>
      </c>
      <c r="K2699" s="117" t="n">
        <v>46.8522</v>
      </c>
      <c r="BO2699" s="130" t="n">
        <v>8.22499999999996</v>
      </c>
      <c r="BP2699" s="117" t="n">
        <v>-3.24756335290261</v>
      </c>
    </row>
    <row r="2700" customFormat="false" ht="15" hidden="false" customHeight="false" outlineLevel="0" collapsed="false">
      <c r="J2700" s="119" t="n">
        <v>94.266666666667</v>
      </c>
      <c r="K2700" s="117" t="n">
        <v>48.9387</v>
      </c>
      <c r="BO2700" s="130" t="n">
        <v>8.22999999999996</v>
      </c>
      <c r="BP2700" s="117" t="n">
        <v>4.23391812850464</v>
      </c>
    </row>
    <row r="2701" customFormat="false" ht="15" hidden="false" customHeight="false" outlineLevel="0" collapsed="false">
      <c r="J2701" s="119" t="n">
        <v>94.3888888888892</v>
      </c>
      <c r="K2701" s="117" t="n">
        <v>51.025</v>
      </c>
      <c r="BO2701" s="130" t="n">
        <v>8.23499999999996</v>
      </c>
      <c r="BP2701" s="117" t="n">
        <v>1.25614035081133</v>
      </c>
    </row>
    <row r="2702" customFormat="false" ht="15" hidden="false" customHeight="false" outlineLevel="0" collapsed="false">
      <c r="J2702" s="119" t="n">
        <v>94.5111111111114</v>
      </c>
      <c r="K2702" s="117" t="n">
        <v>53.1114</v>
      </c>
      <c r="BO2702" s="130" t="n">
        <v>8.23999999999997</v>
      </c>
      <c r="BP2702" s="117" t="n">
        <v>5.4666666666232</v>
      </c>
    </row>
    <row r="2703" customFormat="false" ht="15" hidden="false" customHeight="false" outlineLevel="0" collapsed="false">
      <c r="J2703" s="119" t="n">
        <v>94.6333333333336</v>
      </c>
      <c r="K2703" s="117" t="n">
        <v>55.1977</v>
      </c>
      <c r="BO2703" s="130" t="n">
        <v>8.24499999999997</v>
      </c>
      <c r="BP2703" s="117" t="n">
        <v>0.815873015904807</v>
      </c>
    </row>
    <row r="2704" customFormat="false" ht="15" hidden="false" customHeight="false" outlineLevel="0" collapsed="false">
      <c r="J2704" s="119" t="n">
        <v>94.7555555555559</v>
      </c>
      <c r="K2704" s="117" t="n">
        <v>57.284</v>
      </c>
      <c r="BO2704" s="130" t="n">
        <v>8.24999999999997</v>
      </c>
      <c r="BP2704" s="117" t="n">
        <v>5.49735449731976</v>
      </c>
    </row>
    <row r="2705" customFormat="false" ht="15" hidden="false" customHeight="false" outlineLevel="0" collapsed="false">
      <c r="J2705" s="119" t="n">
        <v>94.8777777777781</v>
      </c>
      <c r="K2705" s="117" t="n">
        <v>59.3705</v>
      </c>
      <c r="BO2705" s="130" t="n">
        <v>8.25499999999997</v>
      </c>
      <c r="BP2705" s="117" t="n">
        <v>6.16402116402156</v>
      </c>
    </row>
    <row r="2706" customFormat="false" ht="15" hidden="false" customHeight="false" outlineLevel="0" collapsed="false">
      <c r="J2706" s="119" t="n">
        <v>95.0000000000003</v>
      </c>
      <c r="K2706" s="117" t="n">
        <v>61.4568</v>
      </c>
      <c r="BO2706" s="130" t="n">
        <v>8.25999999999997</v>
      </c>
      <c r="BP2706" s="117" t="n">
        <v>8.22222222216051</v>
      </c>
    </row>
    <row r="2707" customFormat="false" ht="15" hidden="false" customHeight="false" outlineLevel="0" collapsed="false">
      <c r="J2707" s="119" t="n">
        <v>95.1222222222225</v>
      </c>
      <c r="K2707" s="117" t="n">
        <v>63.5431</v>
      </c>
      <c r="BO2707" s="130" t="n">
        <v>8.26499999999997</v>
      </c>
      <c r="BP2707" s="117" t="n">
        <v>8.74074074072701</v>
      </c>
    </row>
    <row r="2708" customFormat="false" ht="15" hidden="false" customHeight="false" outlineLevel="0" collapsed="false">
      <c r="J2708" s="119" t="n">
        <v>95.2444444444447</v>
      </c>
      <c r="K2708" s="117" t="n">
        <v>38</v>
      </c>
      <c r="BO2708" s="130" t="n">
        <v>8.26999999999997</v>
      </c>
      <c r="BP2708" s="117" t="n">
        <v>5.96707818927017</v>
      </c>
    </row>
    <row r="2709" customFormat="false" ht="15" hidden="false" customHeight="false" outlineLevel="0" collapsed="false">
      <c r="J2709" s="119" t="n">
        <v>95.3666666666669</v>
      </c>
      <c r="K2709" s="117" t="n">
        <v>47.7398</v>
      </c>
      <c r="BO2709" s="130" t="n">
        <v>8.27499999999997</v>
      </c>
      <c r="BP2709" s="117" t="n">
        <v>-2.32921810692837</v>
      </c>
    </row>
    <row r="2710" customFormat="false" ht="15" hidden="false" customHeight="false" outlineLevel="0" collapsed="false">
      <c r="J2710" s="119" t="n">
        <v>95.4888888888891</v>
      </c>
      <c r="K2710" s="117" t="n">
        <v>51.7002</v>
      </c>
      <c r="BO2710" s="130" t="n">
        <v>8.27999999999997</v>
      </c>
      <c r="BP2710" s="117" t="n">
        <v>-5.47207524980718</v>
      </c>
    </row>
    <row r="2711" customFormat="false" ht="15" hidden="false" customHeight="false" outlineLevel="0" collapsed="false">
      <c r="J2711" s="119" t="n">
        <v>95.6111111111114</v>
      </c>
      <c r="K2711" s="117" t="n">
        <v>55.2953</v>
      </c>
      <c r="BO2711" s="130" t="n">
        <v>8.28499999999997</v>
      </c>
      <c r="BP2711" s="117" t="n">
        <v>-10.476190476109</v>
      </c>
    </row>
    <row r="2712" customFormat="false" ht="15" hidden="false" customHeight="false" outlineLevel="0" collapsed="false">
      <c r="J2712" s="119" t="n">
        <v>95.7333333333336</v>
      </c>
      <c r="K2712" s="117" t="n">
        <v>58.8903</v>
      </c>
      <c r="BO2712" s="130" t="n">
        <v>8.28999999999997</v>
      </c>
      <c r="BP2712" s="117" t="n">
        <v>-2.69841269841423</v>
      </c>
    </row>
    <row r="2713" customFormat="false" ht="15" hidden="false" customHeight="false" outlineLevel="0" collapsed="false">
      <c r="J2713" s="119" t="n">
        <v>95.8555555555558</v>
      </c>
      <c r="K2713" s="117" t="n">
        <v>61.4283</v>
      </c>
      <c r="BO2713" s="130" t="n">
        <v>8.29499999999997</v>
      </c>
      <c r="BP2713" s="117" t="n">
        <v>-4.88888888883047</v>
      </c>
    </row>
    <row r="2714" customFormat="false" ht="15" hidden="false" customHeight="false" outlineLevel="0" collapsed="false">
      <c r="J2714" s="119" t="n">
        <v>95.977777777778</v>
      </c>
      <c r="K2714" s="117" t="n">
        <v>62.8349</v>
      </c>
      <c r="BO2714" s="130" t="n">
        <v>8.29999999999997</v>
      </c>
      <c r="BP2714" s="117" t="n">
        <v>1.11111111107229</v>
      </c>
    </row>
    <row r="2715" customFormat="false" ht="15" hidden="false" customHeight="false" outlineLevel="0" collapsed="false">
      <c r="J2715" s="119" t="n">
        <v>96.1000000000002</v>
      </c>
      <c r="K2715" s="117" t="n">
        <v>64.2417</v>
      </c>
      <c r="BO2715" s="130" t="n">
        <v>8.30499999999998</v>
      </c>
      <c r="BP2715" s="117" t="n">
        <v>-0.222222222286916</v>
      </c>
    </row>
    <row r="2716" customFormat="false" ht="15" hidden="false" customHeight="false" outlineLevel="0" collapsed="false">
      <c r="J2716" s="119" t="n">
        <v>96.2222222222225</v>
      </c>
      <c r="K2716" s="117" t="n">
        <v>65.6483</v>
      </c>
      <c r="BO2716" s="130" t="n">
        <v>8.30999999999998</v>
      </c>
      <c r="BP2716" s="117" t="n">
        <v>6.88888888876275</v>
      </c>
    </row>
    <row r="2717" customFormat="false" ht="15" hidden="false" customHeight="false" outlineLevel="0" collapsed="false">
      <c r="J2717" s="119" t="n">
        <v>96.3444444444447</v>
      </c>
      <c r="K2717" s="117" t="n">
        <v>67.0549</v>
      </c>
      <c r="BO2717" s="130" t="n">
        <v>8.31499999999998</v>
      </c>
      <c r="BP2717" s="117" t="n">
        <v>8.18300653583132</v>
      </c>
    </row>
    <row r="2718" customFormat="false" ht="15" hidden="false" customHeight="false" outlineLevel="0" collapsed="false">
      <c r="J2718" s="119" t="n">
        <v>96.4666666666669</v>
      </c>
      <c r="K2718" s="117" t="n">
        <v>68.4615</v>
      </c>
      <c r="BO2718" s="130" t="n">
        <v>8.31999999999998</v>
      </c>
      <c r="BP2718" s="117" t="n">
        <v>13.4422657951407</v>
      </c>
    </row>
    <row r="2719" customFormat="false" ht="15" hidden="false" customHeight="false" outlineLevel="0" collapsed="false">
      <c r="J2719" s="119" t="n">
        <v>96.5888888888891</v>
      </c>
      <c r="K2719" s="117" t="n">
        <v>69.8681</v>
      </c>
      <c r="BO2719" s="130" t="n">
        <v>8.32499999999998</v>
      </c>
      <c r="BP2719" s="117" t="n">
        <v>13.6644880173839</v>
      </c>
    </row>
    <row r="2720" customFormat="false" ht="15" hidden="false" customHeight="false" outlineLevel="0" collapsed="false">
      <c r="J2720" s="119" t="n">
        <v>96.7111111111113</v>
      </c>
      <c r="K2720" s="117" t="n">
        <v>71.2748</v>
      </c>
      <c r="BO2720" s="130" t="n">
        <v>8.32999999999998</v>
      </c>
      <c r="BP2720" s="117" t="n">
        <v>11.0370370371099</v>
      </c>
    </row>
    <row r="2721" customFormat="false" ht="15" hidden="false" customHeight="false" outlineLevel="0" collapsed="false">
      <c r="J2721" s="119" t="n">
        <v>96.8333333333335</v>
      </c>
      <c r="K2721" s="117" t="n">
        <v>70</v>
      </c>
      <c r="BO2721" s="130" t="n">
        <v>8.33499999999998</v>
      </c>
      <c r="BP2721" s="117" t="n">
        <v>9.35672514628173</v>
      </c>
    </row>
    <row r="2722" customFormat="false" ht="15" hidden="false" customHeight="false" outlineLevel="0" collapsed="false">
      <c r="J2722" s="119" t="n">
        <v>96.9555555555557</v>
      </c>
      <c r="K2722" s="117" t="n">
        <v>66</v>
      </c>
      <c r="BO2722" s="130" t="n">
        <v>8.33999999999998</v>
      </c>
      <c r="BP2722" s="117" t="n">
        <v>4.24561403522391</v>
      </c>
    </row>
    <row r="2723" customFormat="false" ht="15" hidden="false" customHeight="false" outlineLevel="0" collapsed="false">
      <c r="J2723" s="119" t="n">
        <v>97.0777777777779</v>
      </c>
      <c r="K2723" s="117" t="n">
        <v>60</v>
      </c>
      <c r="BO2723" s="130" t="n">
        <v>8.34499999999998</v>
      </c>
      <c r="BP2723" s="117" t="n">
        <v>5.65302144258467</v>
      </c>
    </row>
    <row r="2724" customFormat="false" ht="15" hidden="false" customHeight="false" outlineLevel="0" collapsed="false">
      <c r="J2724" s="119" t="n">
        <v>97.2000000000002</v>
      </c>
      <c r="K2724" s="117" t="n">
        <v>54</v>
      </c>
      <c r="BO2724" s="130" t="n">
        <v>8.34999999999998</v>
      </c>
      <c r="BP2724" s="117" t="n">
        <v>4.0740740741346</v>
      </c>
    </row>
    <row r="2725" customFormat="false" ht="15" hidden="false" customHeight="false" outlineLevel="0" collapsed="false">
      <c r="J2725" s="119" t="n">
        <v>97.3222222222224</v>
      </c>
      <c r="K2725" s="117" t="n">
        <v>44</v>
      </c>
      <c r="BO2725" s="130" t="n">
        <v>8.35499999999998</v>
      </c>
      <c r="BP2725" s="117" t="n">
        <v>10.296296296287</v>
      </c>
    </row>
    <row r="2726" customFormat="false" ht="15" hidden="false" customHeight="false" outlineLevel="0" collapsed="false">
      <c r="J2726" s="119" t="n">
        <v>97.4444444444446</v>
      </c>
      <c r="K2726" s="117" t="n">
        <v>75</v>
      </c>
      <c r="BO2726" s="130" t="n">
        <v>8.35999999999998</v>
      </c>
      <c r="BP2726" s="117" t="n">
        <v>12.7407407407244</v>
      </c>
    </row>
    <row r="2727" customFormat="false" ht="15" hidden="false" customHeight="false" outlineLevel="0" collapsed="false">
      <c r="J2727" s="119" t="n">
        <v>97.5666666666668</v>
      </c>
      <c r="K2727" s="117" t="n">
        <v>70</v>
      </c>
      <c r="BO2727" s="130" t="n">
        <v>8.36499999999998</v>
      </c>
      <c r="BP2727" s="117" t="n">
        <v>15.7037037036922</v>
      </c>
    </row>
    <row r="2728" customFormat="false" ht="15" hidden="false" customHeight="false" outlineLevel="0" collapsed="false">
      <c r="J2728" s="119" t="n">
        <v>97.688888888889</v>
      </c>
      <c r="K2728" s="117" t="n">
        <v>40</v>
      </c>
      <c r="BO2728" s="130" t="n">
        <v>8.36999999999999</v>
      </c>
      <c r="BP2728" s="117" t="n">
        <v>15.4074074074088</v>
      </c>
    </row>
    <row r="2729" customFormat="false" ht="15" hidden="false" customHeight="false" outlineLevel="0" collapsed="false">
      <c r="J2729" s="119" t="n">
        <v>97.8111111111112</v>
      </c>
      <c r="K2729" s="117" t="n">
        <v>30</v>
      </c>
      <c r="BO2729" s="130" t="n">
        <v>8.37499999999999</v>
      </c>
      <c r="BP2729" s="117" t="n">
        <v>14.8888888888788</v>
      </c>
    </row>
    <row r="2730" customFormat="false" ht="15" hidden="false" customHeight="false" outlineLevel="0" collapsed="false">
      <c r="J2730" s="119" t="n">
        <v>97.9333333333335</v>
      </c>
      <c r="K2730" s="117" t="n">
        <v>27</v>
      </c>
      <c r="BO2730" s="130" t="n">
        <v>8.37999999999999</v>
      </c>
      <c r="BP2730" s="117" t="n">
        <v>11.7037037037234</v>
      </c>
    </row>
    <row r="2731" customFormat="false" ht="15" hidden="false" customHeight="false" outlineLevel="0" collapsed="false">
      <c r="J2731" s="119" t="n">
        <v>98.0555555555557</v>
      </c>
      <c r="K2731" s="117" t="n">
        <v>30</v>
      </c>
      <c r="BO2731" s="130" t="n">
        <v>8.38499999999999</v>
      </c>
      <c r="BP2731" s="117" t="n">
        <v>7.92592592595683</v>
      </c>
    </row>
    <row r="2732" customFormat="false" ht="15" hidden="false" customHeight="false" outlineLevel="0" collapsed="false">
      <c r="J2732" s="119" t="n">
        <v>98.1777777777779</v>
      </c>
      <c r="K2732" s="117" t="n">
        <v>37</v>
      </c>
      <c r="BO2732" s="130" t="n">
        <v>8.38999999999999</v>
      </c>
      <c r="BP2732" s="117" t="n">
        <v>5.1851851852079</v>
      </c>
    </row>
    <row r="2733" customFormat="false" ht="15" hidden="false" customHeight="false" outlineLevel="0" collapsed="false">
      <c r="J2733" s="119" t="n">
        <v>98.3000000000001</v>
      </c>
      <c r="K2733" s="117" t="n">
        <v>38.465</v>
      </c>
      <c r="BO2733" s="130" t="n">
        <v>8.39499999999999</v>
      </c>
      <c r="BP2733" s="117" t="n">
        <v>3.55555555555265</v>
      </c>
    </row>
    <row r="2734" customFormat="false" ht="15" hidden="false" customHeight="false" outlineLevel="0" collapsed="false">
      <c r="J2734" s="119" t="n">
        <v>98.4222222222223</v>
      </c>
      <c r="K2734" s="117" t="n">
        <v>38.6663</v>
      </c>
      <c r="BO2734" s="130" t="n">
        <v>8.39999999999999</v>
      </c>
      <c r="BP2734" s="117" t="n">
        <v>2.07407407406285</v>
      </c>
    </row>
    <row r="2735" customFormat="false" ht="15" hidden="false" customHeight="false" outlineLevel="0" collapsed="false">
      <c r="J2735" s="119" t="n">
        <v>98.5444444444445</v>
      </c>
      <c r="K2735" s="117" t="n">
        <v>38.8675</v>
      </c>
      <c r="BO2735" s="130" t="n">
        <v>8.40499999999999</v>
      </c>
      <c r="BP2735" s="117" t="n">
        <v>3.62962962962946</v>
      </c>
    </row>
    <row r="2736" customFormat="false" ht="15" hidden="false" customHeight="false" outlineLevel="0" collapsed="false">
      <c r="J2736" s="119" t="n">
        <v>98.6666666666667</v>
      </c>
      <c r="K2736" s="117" t="n">
        <v>40.7646</v>
      </c>
      <c r="BO2736" s="130" t="n">
        <v>8.40999999999999</v>
      </c>
      <c r="BP2736" s="117" t="n">
        <v>4.22222222222436</v>
      </c>
    </row>
    <row r="2737" customFormat="false" ht="15" hidden="false" customHeight="false" outlineLevel="0" collapsed="false">
      <c r="J2737" s="119" t="n">
        <v>98.788888888889</v>
      </c>
      <c r="K2737" s="117" t="n">
        <v>48.673</v>
      </c>
      <c r="BO2737" s="130" t="n">
        <v>8.41499999999999</v>
      </c>
      <c r="BP2737" s="117" t="n">
        <v>7.40740740740498</v>
      </c>
    </row>
    <row r="2738" customFormat="false" ht="15" hidden="false" customHeight="false" outlineLevel="0" collapsed="false">
      <c r="J2738" s="119" t="n">
        <v>98.9111111111112</v>
      </c>
      <c r="K2738" s="117" t="n">
        <v>56.3393</v>
      </c>
      <c r="BO2738" s="130" t="n">
        <v>8.41999999999999</v>
      </c>
      <c r="BP2738" s="117" t="n">
        <v>9.62962962963356</v>
      </c>
    </row>
    <row r="2739" customFormat="false" ht="15" hidden="false" customHeight="false" outlineLevel="0" collapsed="false">
      <c r="J2739" s="119" t="n">
        <v>99.0333333333333</v>
      </c>
      <c r="K2739" s="117" t="n">
        <v>54.1385</v>
      </c>
      <c r="BO2739" s="130" t="n">
        <v>8.42499999999999</v>
      </c>
      <c r="BP2739" s="117" t="n">
        <v>10.0000000000071</v>
      </c>
    </row>
    <row r="2740" customFormat="false" ht="15" hidden="false" customHeight="false" outlineLevel="0" collapsed="false">
      <c r="J2740" s="119" t="n">
        <v>99.1555555555556</v>
      </c>
      <c r="K2740" s="117" t="n">
        <v>51.9375</v>
      </c>
      <c r="BO2740" s="130" t="n">
        <v>8.42999999999999</v>
      </c>
      <c r="BP2740" s="117" t="n">
        <v>8.22222222223659</v>
      </c>
    </row>
    <row r="2741" customFormat="false" ht="15" hidden="false" customHeight="false" outlineLevel="0" collapsed="false">
      <c r="J2741" s="119" t="n">
        <v>99.2777777777778</v>
      </c>
      <c r="K2741" s="117" t="n">
        <v>49.7367</v>
      </c>
      <c r="BO2741" s="130" t="n">
        <v>8.435</v>
      </c>
      <c r="BP2741" s="117" t="n">
        <v>5.40740740742341</v>
      </c>
    </row>
    <row r="2742" customFormat="false" ht="15" hidden="false" customHeight="false" outlineLevel="0" collapsed="false">
      <c r="J2742" s="119" t="n">
        <v>99.4</v>
      </c>
      <c r="K2742" s="117" t="n">
        <v>39.1256</v>
      </c>
      <c r="BO2742" s="130" t="n">
        <v>8.44</v>
      </c>
      <c r="BP2742" s="117" t="n">
        <v>5.92592592594207</v>
      </c>
    </row>
    <row r="2743" customFormat="false" ht="15" hidden="false" customHeight="false" outlineLevel="0" collapsed="false">
      <c r="J2743" s="119" t="n">
        <v>99.5222222222222</v>
      </c>
      <c r="K2743" s="117" t="n">
        <v>37.99345</v>
      </c>
      <c r="BO2743" s="130" t="n">
        <v>8.445</v>
      </c>
      <c r="BP2743" s="117" t="n">
        <v>7.62962962963778</v>
      </c>
    </row>
    <row r="2744" customFormat="false" ht="15" hidden="false" customHeight="false" outlineLevel="0" collapsed="false">
      <c r="J2744" s="119" t="n">
        <v>99.6444444444444</v>
      </c>
      <c r="K2744" s="117" t="n">
        <v>36.8604</v>
      </c>
      <c r="BO2744" s="130" t="n">
        <v>8.45</v>
      </c>
      <c r="BP2744" s="117" t="n">
        <v>7.40740740740845</v>
      </c>
    </row>
    <row r="2745" customFormat="false" ht="15" hidden="false" customHeight="false" outlineLevel="0" collapsed="false">
      <c r="J2745" s="119" t="n">
        <v>99.7666666666667</v>
      </c>
      <c r="K2745" s="117" t="n">
        <v>35.72725</v>
      </c>
      <c r="BO2745" s="130" t="n">
        <v>8.455</v>
      </c>
      <c r="BP2745" s="117" t="n">
        <v>6.14814814814727</v>
      </c>
    </row>
    <row r="2746" customFormat="false" ht="15" hidden="false" customHeight="false" outlineLevel="0" collapsed="false">
      <c r="J2746" s="119" t="n">
        <v>99.8888888888889</v>
      </c>
      <c r="K2746" s="117" t="n">
        <v>35.73665</v>
      </c>
      <c r="BO2746" s="130" t="n">
        <v>8.46</v>
      </c>
      <c r="BP2746" s="117" t="n">
        <v>0.259259259259714</v>
      </c>
    </row>
    <row r="2747" customFormat="false" ht="15" hidden="false" customHeight="false" outlineLevel="0" collapsed="false">
      <c r="BO2747" s="130" t="n">
        <v>8.465</v>
      </c>
      <c r="BP2747" s="117" t="n">
        <v>-3.37037037037057</v>
      </c>
    </row>
    <row r="2748" customFormat="false" ht="15" hidden="false" customHeight="false" outlineLevel="0" collapsed="false">
      <c r="BO2748" s="130" t="n">
        <v>8.47</v>
      </c>
      <c r="BP2748" s="117" t="n">
        <v>-5.07407407407206</v>
      </c>
    </row>
    <row r="2749" customFormat="false" ht="15" hidden="false" customHeight="false" outlineLevel="0" collapsed="false">
      <c r="BO2749" s="130" t="n">
        <v>8.475</v>
      </c>
      <c r="BP2749" s="117" t="n">
        <v>2.59259259259169</v>
      </c>
    </row>
    <row r="2750" customFormat="false" ht="15" hidden="false" customHeight="false" outlineLevel="0" collapsed="false">
      <c r="BO2750" s="130" t="n">
        <v>8.48</v>
      </c>
      <c r="BP2750" s="117" t="n">
        <v>5.25925925925943</v>
      </c>
    </row>
    <row r="2751" customFormat="false" ht="15" hidden="false" customHeight="false" outlineLevel="0" collapsed="false">
      <c r="BO2751" s="130" t="n">
        <v>8.485</v>
      </c>
      <c r="BP2751" s="117" t="n">
        <v>8.14814814813805</v>
      </c>
    </row>
    <row r="2752" customFormat="false" ht="15" hidden="false" customHeight="false" outlineLevel="0" collapsed="false">
      <c r="BO2752" s="130" t="n">
        <v>8.49</v>
      </c>
      <c r="BP2752" s="117" t="n">
        <v>3.77777777777197</v>
      </c>
    </row>
    <row r="2753" customFormat="false" ht="15" hidden="false" customHeight="false" outlineLevel="0" collapsed="false">
      <c r="BO2753" s="130" t="n">
        <v>8.495</v>
      </c>
      <c r="BP2753" s="117" t="n">
        <v>2.74074074073229</v>
      </c>
    </row>
    <row r="2754" customFormat="false" ht="15" hidden="false" customHeight="false" outlineLevel="0" collapsed="false">
      <c r="BO2754" s="130" t="n">
        <v>8.50000000000001</v>
      </c>
      <c r="BP2754" s="117" t="n">
        <v>-3.03703703702973</v>
      </c>
    </row>
    <row r="2755" customFormat="false" ht="15" hidden="false" customHeight="false" outlineLevel="0" collapsed="false">
      <c r="BO2755" s="130" t="n">
        <v>8.50500000000001</v>
      </c>
      <c r="BP2755" s="117" t="n">
        <v>-2.59259259258554</v>
      </c>
    </row>
    <row r="2756" customFormat="false" ht="15" hidden="false" customHeight="false" outlineLevel="0" collapsed="false">
      <c r="BO2756" s="130" t="n">
        <v>8.51000000000001</v>
      </c>
      <c r="BP2756" s="117" t="n">
        <v>1.29629629630976</v>
      </c>
    </row>
    <row r="2757" customFormat="false" ht="15" hidden="false" customHeight="false" outlineLevel="0" collapsed="false">
      <c r="BO2757" s="130" t="n">
        <v>8.51500000000001</v>
      </c>
      <c r="BP2757" s="117" t="n">
        <v>5.59259259261538</v>
      </c>
    </row>
    <row r="2758" customFormat="false" ht="15" hidden="false" customHeight="false" outlineLevel="0" collapsed="false">
      <c r="BO2758" s="130" t="n">
        <v>8.52000000000001</v>
      </c>
      <c r="BP2758" s="117" t="n">
        <v>6.6296296296598</v>
      </c>
    </row>
    <row r="2759" customFormat="false" ht="15" hidden="false" customHeight="false" outlineLevel="0" collapsed="false">
      <c r="BO2759" s="130" t="n">
        <v>8.52500000000001</v>
      </c>
      <c r="BP2759" s="117" t="n">
        <v>-2.37037037028246</v>
      </c>
    </row>
    <row r="2760" customFormat="false" ht="15" hidden="false" customHeight="false" outlineLevel="0" collapsed="false">
      <c r="BO2760" s="130" t="n">
        <v>8.53000000000001</v>
      </c>
      <c r="BP2760" s="117" t="n">
        <v>2.72030651347711</v>
      </c>
    </row>
    <row r="2761" customFormat="false" ht="15" hidden="false" customHeight="false" outlineLevel="0" collapsed="false">
      <c r="BO2761" s="130" t="n">
        <v>8.53500000000001</v>
      </c>
      <c r="BP2761" s="117" t="n">
        <v>2.58697318013367</v>
      </c>
    </row>
    <row r="2762" customFormat="false" ht="15" hidden="false" customHeight="false" outlineLevel="0" collapsed="false">
      <c r="BO2762" s="130" t="n">
        <v>8.54000000000001</v>
      </c>
      <c r="BP2762" s="117" t="n">
        <v>10.5284936479208</v>
      </c>
    </row>
    <row r="2763" customFormat="false" ht="15" hidden="false" customHeight="false" outlineLevel="0" collapsed="false">
      <c r="BO2763" s="130" t="n">
        <v>8.54500000000001</v>
      </c>
      <c r="BP2763" s="117" t="n">
        <v>8.4748538011727</v>
      </c>
    </row>
    <row r="2764" customFormat="false" ht="15" hidden="false" customHeight="false" outlineLevel="0" collapsed="false">
      <c r="BO2764" s="130" t="n">
        <v>8.55000000000001</v>
      </c>
      <c r="BP2764" s="117" t="n">
        <v>9.0526315789405</v>
      </c>
    </row>
    <row r="2765" customFormat="false" ht="15" hidden="false" customHeight="false" outlineLevel="0" collapsed="false">
      <c r="BO2765" s="130" t="n">
        <v>8.55500000000001</v>
      </c>
      <c r="BP2765" s="117" t="n">
        <v>8.148148148139</v>
      </c>
    </row>
    <row r="2766" customFormat="false" ht="15" hidden="false" customHeight="false" outlineLevel="0" collapsed="false">
      <c r="BO2766" s="130" t="n">
        <v>8.56000000000002</v>
      </c>
      <c r="BP2766" s="117" t="n">
        <v>6.81481481481055</v>
      </c>
    </row>
    <row r="2767" customFormat="false" ht="15" hidden="false" customHeight="false" outlineLevel="0" collapsed="false">
      <c r="BO2767" s="130" t="n">
        <v>8.56500000000002</v>
      </c>
      <c r="BP2767" s="117" t="n">
        <v>7.48148148148523</v>
      </c>
    </row>
    <row r="2768" customFormat="false" ht="15" hidden="false" customHeight="false" outlineLevel="0" collapsed="false">
      <c r="BO2768" s="130" t="n">
        <v>8.57000000000002</v>
      </c>
      <c r="BP2768" s="117" t="n">
        <v>11.3333333333132</v>
      </c>
    </row>
    <row r="2769" customFormat="false" ht="15" hidden="false" customHeight="false" outlineLevel="0" collapsed="false">
      <c r="BO2769" s="130" t="n">
        <v>8.57500000000002</v>
      </c>
      <c r="BP2769" s="117" t="n">
        <v>9.9999999999629</v>
      </c>
    </row>
    <row r="2770" customFormat="false" ht="15" hidden="false" customHeight="false" outlineLevel="0" collapsed="false">
      <c r="BO2770" s="130" t="n">
        <v>8.58000000000002</v>
      </c>
      <c r="BP2770" s="117" t="n">
        <v>10.1481481481567</v>
      </c>
    </row>
    <row r="2771" customFormat="false" ht="15" hidden="false" customHeight="false" outlineLevel="0" collapsed="false">
      <c r="BO2771" s="130" t="n">
        <v>8.58500000000002</v>
      </c>
      <c r="BP2771" s="117" t="n">
        <v>5.85185185186798</v>
      </c>
    </row>
    <row r="2772" customFormat="false" ht="15" hidden="false" customHeight="false" outlineLevel="0" collapsed="false">
      <c r="BO2772" s="130" t="n">
        <v>8.59000000000002</v>
      </c>
      <c r="BP2772" s="117" t="n">
        <v>10.5446623094673</v>
      </c>
    </row>
    <row r="2773" customFormat="false" ht="15" hidden="false" customHeight="false" outlineLevel="0" collapsed="false">
      <c r="BO2773" s="130" t="n">
        <v>8.59500000000002</v>
      </c>
      <c r="BP2773" s="117" t="n">
        <v>12.6187363835111</v>
      </c>
    </row>
    <row r="2774" customFormat="false" ht="15" hidden="false" customHeight="false" outlineLevel="0" collapsed="false">
      <c r="BO2774" s="130" t="n">
        <v>8.60000000000002</v>
      </c>
      <c r="BP2774" s="117" t="n">
        <v>14.8409586057698</v>
      </c>
    </row>
    <row r="2775" customFormat="false" ht="15" hidden="false" customHeight="false" outlineLevel="0" collapsed="false">
      <c r="BO2775" s="130" t="n">
        <v>8.60500000000002</v>
      </c>
      <c r="BP2775" s="117" t="n">
        <v>12.3703703703936</v>
      </c>
    </row>
    <row r="2776" customFormat="false" ht="15" hidden="false" customHeight="false" outlineLevel="0" collapsed="false">
      <c r="BO2776" s="130" t="n">
        <v>8.61000000000002</v>
      </c>
      <c r="BP2776" s="117" t="n">
        <v>9.46127946129197</v>
      </c>
    </row>
    <row r="2777" customFormat="false" ht="15" hidden="false" customHeight="false" outlineLevel="0" collapsed="false">
      <c r="BO2777" s="130" t="n">
        <v>8.61500000000002</v>
      </c>
      <c r="BP2777" s="117" t="n">
        <v>8.87878787877077</v>
      </c>
    </row>
    <row r="2778" customFormat="false" ht="15" hidden="false" customHeight="false" outlineLevel="0" collapsed="false">
      <c r="BO2778" s="130" t="n">
        <v>8.62000000000002</v>
      </c>
      <c r="BP2778" s="117" t="n">
        <v>8.4061744202535</v>
      </c>
    </row>
    <row r="2779" customFormat="false" ht="15" hidden="false" customHeight="false" outlineLevel="0" collapsed="false">
      <c r="BO2779" s="130" t="n">
        <v>8.62500000000003</v>
      </c>
      <c r="BP2779" s="117" t="n">
        <v>7.05548442166689</v>
      </c>
    </row>
    <row r="2780" customFormat="false" ht="15" hidden="false" customHeight="false" outlineLevel="0" collapsed="false">
      <c r="BO2780" s="130" t="n">
        <v>8.63000000000003</v>
      </c>
      <c r="BP2780" s="117" t="n">
        <v>4.96817944703623</v>
      </c>
    </row>
    <row r="2781" customFormat="false" ht="15" hidden="false" customHeight="false" outlineLevel="0" collapsed="false">
      <c r="BO2781" s="130" t="n">
        <v>8.63500000000003</v>
      </c>
      <c r="BP2781" s="117" t="n">
        <v>2.81481481480551</v>
      </c>
    </row>
    <row r="2782" customFormat="false" ht="15" hidden="false" customHeight="false" outlineLevel="0" collapsed="false">
      <c r="BO2782" s="130" t="n">
        <v>8.64000000000003</v>
      </c>
      <c r="BP2782" s="117" t="n">
        <v>2.12206572769779</v>
      </c>
    </row>
    <row r="2783" customFormat="false" ht="15" hidden="false" customHeight="false" outlineLevel="0" collapsed="false">
      <c r="BO2783" s="130" t="n">
        <v>8.64500000000003</v>
      </c>
      <c r="BP2783" s="117" t="n">
        <v>1.80907668231433</v>
      </c>
    </row>
    <row r="2784" customFormat="false" ht="15" hidden="false" customHeight="false" outlineLevel="0" collapsed="false">
      <c r="BO2784" s="130" t="n">
        <v>8.65000000000003</v>
      </c>
      <c r="BP2784" s="117" t="n">
        <v>1.39593114240698</v>
      </c>
    </row>
    <row r="2785" customFormat="false" ht="15" hidden="false" customHeight="false" outlineLevel="0" collapsed="false">
      <c r="BO2785" s="130" t="n">
        <v>8.65500000000003</v>
      </c>
      <c r="BP2785" s="117" t="n">
        <v>0.717788210736092</v>
      </c>
    </row>
    <row r="2786" customFormat="false" ht="15" hidden="false" customHeight="false" outlineLevel="0" collapsed="false">
      <c r="BO2786" s="130" t="n">
        <v>8.66000000000003</v>
      </c>
      <c r="BP2786" s="117" t="n">
        <v>-1.10798122067456</v>
      </c>
    </row>
    <row r="2787" customFormat="false" ht="15" hidden="false" customHeight="false" outlineLevel="0" collapsed="false">
      <c r="BO2787" s="130" t="n">
        <v>8.66500000000003</v>
      </c>
      <c r="BP2787" s="117" t="n">
        <v>-2.63296015409675</v>
      </c>
    </row>
    <row r="2788" customFormat="false" ht="15" hidden="false" customHeight="false" outlineLevel="0" collapsed="false">
      <c r="BO2788" s="130" t="n">
        <v>8.67000000000003</v>
      </c>
      <c r="BP2788" s="117" t="n">
        <v>-2.93391115926003</v>
      </c>
    </row>
    <row r="2789" customFormat="false" ht="15" hidden="false" customHeight="false" outlineLevel="0" collapsed="false">
      <c r="BO2789" s="130" t="n">
        <v>8.67500000000003</v>
      </c>
      <c r="BP2789" s="117" t="n">
        <v>-1.12820512818826</v>
      </c>
    </row>
    <row r="2790" customFormat="false" ht="15" hidden="false" customHeight="false" outlineLevel="0" collapsed="false">
      <c r="BO2790" s="130" t="n">
        <v>8.68000000000003</v>
      </c>
      <c r="BP2790" s="117" t="n">
        <v>-1.06175514626683</v>
      </c>
    </row>
    <row r="2791" customFormat="false" ht="15" hidden="false" customHeight="false" outlineLevel="0" collapsed="false">
      <c r="BO2791" s="130" t="n">
        <v>8.68500000000003</v>
      </c>
      <c r="BP2791" s="117" t="n">
        <v>-4.64812808478327</v>
      </c>
    </row>
    <row r="2792" customFormat="false" ht="15" hidden="false" customHeight="false" outlineLevel="0" collapsed="false">
      <c r="BO2792" s="130" t="n">
        <v>8.69000000000004</v>
      </c>
      <c r="BP2792" s="117" t="n">
        <v>-12.6885758999107</v>
      </c>
    </row>
    <row r="2793" customFormat="false" ht="15" hidden="false" customHeight="false" outlineLevel="0" collapsed="false">
      <c r="BO2793" s="130" t="n">
        <v>8.69500000000004</v>
      </c>
      <c r="BP2793" s="117" t="n">
        <v>-16.0657276995561</v>
      </c>
    </row>
    <row r="2794" customFormat="false" ht="15" hidden="false" customHeight="false" outlineLevel="0" collapsed="false">
      <c r="BO2794" s="130" t="n">
        <v>8.70000000000004</v>
      </c>
      <c r="BP2794" s="117" t="n">
        <v>-14.5039123630605</v>
      </c>
    </row>
    <row r="2795" customFormat="false" ht="15" hidden="false" customHeight="false" outlineLevel="0" collapsed="false">
      <c r="BO2795" s="130" t="n">
        <v>8.70500000000004</v>
      </c>
      <c r="BP2795" s="117" t="n">
        <v>-8.35876369322737</v>
      </c>
    </row>
    <row r="2796" customFormat="false" ht="15" hidden="false" customHeight="false" outlineLevel="0" collapsed="false">
      <c r="BO2796" s="130" t="n">
        <v>8.71000000000004</v>
      </c>
      <c r="BP2796" s="117" t="n">
        <v>-3.84507042250706</v>
      </c>
    </row>
    <row r="2797" customFormat="false" ht="15" hidden="false" customHeight="false" outlineLevel="0" collapsed="false">
      <c r="BO2797" s="130" t="n">
        <v>8.71500000000004</v>
      </c>
      <c r="BP2797" s="117" t="n">
        <v>-1.61971830984555</v>
      </c>
    </row>
    <row r="2798" customFormat="false" ht="15" hidden="false" customHeight="false" outlineLevel="0" collapsed="false">
      <c r="BO2798" s="130" t="n">
        <v>8.72000000000004</v>
      </c>
      <c r="BP2798" s="117" t="n">
        <v>-0.39352783364152</v>
      </c>
    </row>
    <row r="2799" customFormat="false" ht="15" hidden="false" customHeight="false" outlineLevel="0" collapsed="false">
      <c r="BO2799" s="130" t="n">
        <v>8.72500000000004</v>
      </c>
      <c r="BP2799" s="117" t="n">
        <v>1.18980549968128</v>
      </c>
    </row>
    <row r="2800" customFormat="false" ht="15" hidden="false" customHeight="false" outlineLevel="0" collapsed="false">
      <c r="BO2800" s="130" t="n">
        <v>8.73000000000004</v>
      </c>
      <c r="BP2800" s="117" t="n">
        <v>3.14285714289054</v>
      </c>
    </row>
    <row r="2801" customFormat="false" ht="15" hidden="false" customHeight="false" outlineLevel="0" collapsed="false">
      <c r="BO2801" s="130" t="n">
        <v>8.73500000000004</v>
      </c>
      <c r="BP2801" s="117" t="n">
        <v>7.48148148145968</v>
      </c>
    </row>
    <row r="2802" customFormat="false" ht="15" hidden="false" customHeight="false" outlineLevel="0" collapsed="false">
      <c r="BO2802" s="130" t="n">
        <v>8.74000000000004</v>
      </c>
      <c r="BP2802" s="117" t="n">
        <v>9.25925925746111</v>
      </c>
    </row>
    <row r="2803" customFormat="false" ht="15" hidden="false" customHeight="false" outlineLevel="0" collapsed="false">
      <c r="BO2803" s="130" t="n">
        <v>8.74500000000004</v>
      </c>
      <c r="BP2803" s="117" t="n">
        <v>7.70370370183618</v>
      </c>
    </row>
    <row r="2804" customFormat="false" ht="15" hidden="false" customHeight="false" outlineLevel="0" collapsed="false">
      <c r="BO2804" s="130" t="n">
        <v>8.75000000000004</v>
      </c>
      <c r="BP2804" s="117" t="n">
        <v>6.59259259073955</v>
      </c>
    </row>
    <row r="2805" customFormat="false" ht="15" hidden="false" customHeight="false" outlineLevel="0" collapsed="false">
      <c r="BO2805" s="130" t="n">
        <v>8.75500000000005</v>
      </c>
      <c r="BP2805" s="117" t="n">
        <v>6.76353276340066</v>
      </c>
    </row>
    <row r="2806" customFormat="false" ht="15" hidden="false" customHeight="false" outlineLevel="0" collapsed="false">
      <c r="BO2806" s="130" t="n">
        <v>8.76000000000005</v>
      </c>
      <c r="BP2806" s="117" t="n">
        <v>9.03019943001479</v>
      </c>
    </row>
    <row r="2807" customFormat="false" ht="15" hidden="false" customHeight="false" outlineLevel="0" collapsed="false">
      <c r="BO2807" s="130" t="n">
        <v>8.76500000000005</v>
      </c>
      <c r="BP2807" s="117" t="n">
        <v>9.77094017075443</v>
      </c>
    </row>
    <row r="2808" customFormat="false" ht="15" hidden="false" customHeight="false" outlineLevel="0" collapsed="false">
      <c r="BO2808" s="130" t="n">
        <v>8.77000000000005</v>
      </c>
      <c r="BP2808" s="117" t="n">
        <v>5.85925925913789</v>
      </c>
    </row>
    <row r="2809" customFormat="false" ht="15" hidden="false" customHeight="false" outlineLevel="0" collapsed="false">
      <c r="BO2809" s="130" t="n">
        <v>8.77500000000005</v>
      </c>
      <c r="BP2809" s="117" t="n">
        <v>4.86008230443099</v>
      </c>
    </row>
    <row r="2810" customFormat="false" ht="15" hidden="false" customHeight="false" outlineLevel="0" collapsed="false">
      <c r="BO2810" s="130" t="n">
        <v>8.78000000000005</v>
      </c>
      <c r="BP2810" s="117" t="n">
        <v>2.71193415624964</v>
      </c>
    </row>
    <row r="2811" customFormat="false" ht="15" hidden="false" customHeight="false" outlineLevel="0" collapsed="false">
      <c r="BO2811" s="130" t="n">
        <v>8.78500000000005</v>
      </c>
      <c r="BP2811" s="117" t="n">
        <v>7.02410346853203</v>
      </c>
    </row>
    <row r="2812" customFormat="false" ht="15" hidden="false" customHeight="false" outlineLevel="0" collapsed="false">
      <c r="BO2812" s="130" t="n">
        <v>8.79000000000005</v>
      </c>
      <c r="BP2812" s="117" t="n">
        <v>14.2010582011293</v>
      </c>
    </row>
    <row r="2813" customFormat="false" ht="15" hidden="false" customHeight="false" outlineLevel="0" collapsed="false">
      <c r="BO2813" s="130" t="n">
        <v>8.79500000000005</v>
      </c>
      <c r="BP2813" s="117" t="n">
        <v>16.349206349201</v>
      </c>
    </row>
    <row r="2814" customFormat="false" ht="15" hidden="false" customHeight="false" outlineLevel="0" collapsed="false">
      <c r="BO2814" s="130" t="n">
        <v>8.80000000000005</v>
      </c>
      <c r="BP2814" s="117" t="n">
        <v>19.9999999998489</v>
      </c>
    </row>
    <row r="2815" customFormat="false" ht="15" hidden="false" customHeight="false" outlineLevel="0" collapsed="false">
      <c r="BO2815" s="130" t="n">
        <v>8.80500000000005</v>
      </c>
      <c r="BP2815" s="117" t="n">
        <v>14.4126984125601</v>
      </c>
    </row>
    <row r="2816" customFormat="false" ht="15" hidden="false" customHeight="false" outlineLevel="0" collapsed="false">
      <c r="BO2816" s="130" t="n">
        <v>8.81000000000006</v>
      </c>
      <c r="BP2816" s="117" t="n">
        <v>16.4126984125463</v>
      </c>
    </row>
    <row r="2817" customFormat="false" ht="15" hidden="false" customHeight="false" outlineLevel="0" collapsed="false">
      <c r="BO2817" s="130" t="n">
        <v>8.81500000000005</v>
      </c>
      <c r="BP2817" s="117" t="n">
        <v>9.07936507931411</v>
      </c>
    </row>
    <row r="2818" customFormat="false" ht="15" hidden="false" customHeight="false" outlineLevel="0" collapsed="false">
      <c r="BO2818" s="130" t="n">
        <v>8.82000000000006</v>
      </c>
      <c r="BP2818" s="117" t="n">
        <v>9.96581196570038</v>
      </c>
    </row>
    <row r="2819" customFormat="false" ht="15" hidden="false" customHeight="false" outlineLevel="0" collapsed="false">
      <c r="BO2819" s="130" t="n">
        <v>8.82500000000006</v>
      </c>
      <c r="BP2819" s="117" t="n">
        <v>7.81766381768509</v>
      </c>
    </row>
    <row r="2820" customFormat="false" ht="15" hidden="false" customHeight="false" outlineLevel="0" collapsed="false">
      <c r="BO2820" s="130" t="n">
        <v>8.83000000000006</v>
      </c>
      <c r="BP2820" s="117" t="n">
        <v>11.1509971509152</v>
      </c>
    </row>
    <row r="2821" customFormat="false" ht="15" hidden="false" customHeight="false" outlineLevel="0" collapsed="false">
      <c r="BO2821" s="130" t="n">
        <v>8.83500000000006</v>
      </c>
      <c r="BP2821" s="117" t="n">
        <v>11.8518518516962</v>
      </c>
    </row>
    <row r="2822" customFormat="false" ht="15" hidden="false" customHeight="false" outlineLevel="0" collapsed="false">
      <c r="BO2822" s="130" t="n">
        <v>8.84000000000006</v>
      </c>
      <c r="BP2822" s="117" t="n">
        <v>5.99999999992645</v>
      </c>
    </row>
    <row r="2823" customFormat="false" ht="15" hidden="false" customHeight="false" outlineLevel="0" collapsed="false">
      <c r="BO2823" s="130" t="n">
        <v>8.84500000000006</v>
      </c>
      <c r="BP2823" s="117" t="n">
        <v>5.77777777778265</v>
      </c>
    </row>
    <row r="2824" customFormat="false" ht="15" hidden="false" customHeight="false" outlineLevel="0" collapsed="false">
      <c r="BO2824" s="130" t="n">
        <v>8.85000000000006</v>
      </c>
      <c r="BP2824" s="117" t="n">
        <v>1.88888888903573</v>
      </c>
    </row>
    <row r="2825" customFormat="false" ht="15" hidden="false" customHeight="false" outlineLevel="0" collapsed="false">
      <c r="BO2825" s="130" t="n">
        <v>8.85500000000006</v>
      </c>
      <c r="BP2825" s="117" t="n">
        <v>6.25925925943725</v>
      </c>
    </row>
    <row r="2826" customFormat="false" ht="15" hidden="false" customHeight="false" outlineLevel="0" collapsed="false">
      <c r="BO2826" s="130" t="n">
        <v>8.86000000000006</v>
      </c>
      <c r="BP2826" s="117" t="n">
        <v>6.70370370372855</v>
      </c>
    </row>
    <row r="2827" customFormat="false" ht="15" hidden="false" customHeight="false" outlineLevel="0" collapsed="false">
      <c r="BO2827" s="130" t="n">
        <v>8.86500000000006</v>
      </c>
      <c r="BP2827" s="117" t="n">
        <v>3.92592592610086</v>
      </c>
    </row>
    <row r="2828" customFormat="false" ht="15" hidden="false" customHeight="false" outlineLevel="0" collapsed="false">
      <c r="BO2828" s="130" t="n">
        <v>8.87000000000006</v>
      </c>
      <c r="BP2828" s="117" t="n">
        <v>3.85714285727901</v>
      </c>
    </row>
    <row r="2829" customFormat="false" ht="15" hidden="false" customHeight="false" outlineLevel="0" collapsed="false">
      <c r="BO2829" s="130" t="n">
        <v>8.87500000000006</v>
      </c>
      <c r="BP2829" s="117" t="n">
        <v>6.35286935309489</v>
      </c>
    </row>
    <row r="2830" customFormat="false" ht="15" hidden="false" customHeight="false" outlineLevel="0" collapsed="false">
      <c r="BO2830" s="130" t="n">
        <v>8.88000000000007</v>
      </c>
      <c r="BP2830" s="117" t="n">
        <v>11.8343508344155</v>
      </c>
    </row>
    <row r="2831" customFormat="false" ht="15" hidden="false" customHeight="false" outlineLevel="0" collapsed="false">
      <c r="BO2831" s="130" t="n">
        <v>8.88500000000007</v>
      </c>
      <c r="BP2831" s="117" t="n">
        <v>13.3105413105496</v>
      </c>
    </row>
    <row r="2832" customFormat="false" ht="15" hidden="false" customHeight="false" outlineLevel="0" collapsed="false">
      <c r="BO2832" s="130" t="n">
        <v>8.89000000000007</v>
      </c>
      <c r="BP2832" s="117" t="n">
        <v>8.81481481474923</v>
      </c>
    </row>
    <row r="2833" customFormat="false" ht="15" hidden="false" customHeight="false" outlineLevel="0" collapsed="false">
      <c r="BO2833" s="130" t="n">
        <v>8.89500000000007</v>
      </c>
      <c r="BP2833" s="117" t="n">
        <v>6.74074074078147</v>
      </c>
    </row>
    <row r="2834" customFormat="false" ht="15" hidden="false" customHeight="false" outlineLevel="0" collapsed="false">
      <c r="BO2834" s="130" t="n">
        <v>8.90000000000007</v>
      </c>
      <c r="BP2834" s="117" t="n">
        <v>4.66666666672311</v>
      </c>
    </row>
    <row r="2835" customFormat="false" ht="15" hidden="false" customHeight="false" outlineLevel="0" collapsed="false">
      <c r="BO2835" s="130" t="n">
        <v>8.90500000000007</v>
      </c>
      <c r="BP2835" s="117" t="n">
        <v>5.77777777799551</v>
      </c>
    </row>
    <row r="2836" customFormat="false" ht="15" hidden="false" customHeight="false" outlineLevel="0" collapsed="false">
      <c r="BO2836" s="130" t="n">
        <v>8.91000000000007</v>
      </c>
      <c r="BP2836" s="117" t="n">
        <v>7.92592592614874</v>
      </c>
    </row>
    <row r="2837" customFormat="false" ht="15" hidden="false" customHeight="false" outlineLevel="0" collapsed="false">
      <c r="BO2837" s="130" t="n">
        <v>8.91500000000007</v>
      </c>
      <c r="BP2837" s="117" t="n">
        <v>12.4444444445463</v>
      </c>
    </row>
    <row r="2838" customFormat="false" ht="15" hidden="false" customHeight="false" outlineLevel="0" collapsed="false">
      <c r="BO2838" s="130" t="n">
        <v>8.92000000000007</v>
      </c>
      <c r="BP2838" s="117" t="n">
        <v>15.2592592592901</v>
      </c>
    </row>
    <row r="2839" customFormat="false" ht="15" hidden="false" customHeight="false" outlineLevel="0" collapsed="false">
      <c r="BO2839" s="130" t="n">
        <v>8.92500000000007</v>
      </c>
      <c r="BP2839" s="117" t="n">
        <v>19.3333333332003</v>
      </c>
    </row>
    <row r="2840" customFormat="false" ht="15" hidden="false" customHeight="false" outlineLevel="0" collapsed="false">
      <c r="BO2840" s="130" t="n">
        <v>8.93000000000007</v>
      </c>
      <c r="BP2840" s="117" t="n">
        <v>21.1111111110243</v>
      </c>
    </row>
    <row r="2841" customFormat="false" ht="15" hidden="false" customHeight="false" outlineLevel="0" collapsed="false">
      <c r="BO2841" s="130" t="n">
        <v>8.93500000000007</v>
      </c>
      <c r="BP2841" s="117" t="n">
        <v>20.9629629626442</v>
      </c>
    </row>
    <row r="2842" customFormat="false" ht="15" hidden="false" customHeight="false" outlineLevel="0" collapsed="false">
      <c r="BO2842" s="130" t="n">
        <v>8.94000000000007</v>
      </c>
      <c r="BP2842" s="117" t="n">
        <v>10.0634920632269</v>
      </c>
    </row>
    <row r="2843" customFormat="false" ht="15" hidden="false" customHeight="false" outlineLevel="0" collapsed="false">
      <c r="BO2843" s="130" t="n">
        <v>8.94500000000008</v>
      </c>
      <c r="BP2843" s="117" t="n">
        <v>-0.269841270046249</v>
      </c>
    </row>
    <row r="2844" customFormat="false" ht="15" hidden="false" customHeight="false" outlineLevel="0" collapsed="false">
      <c r="BO2844" s="130" t="n">
        <v>8.95000000000008</v>
      </c>
      <c r="BP2844" s="117" t="n">
        <v>-7.66666666663414</v>
      </c>
    </row>
    <row r="2845" customFormat="false" ht="15" hidden="false" customHeight="false" outlineLevel="0" collapsed="false">
      <c r="BO2845" s="130" t="n">
        <v>8.95500000000008</v>
      </c>
      <c r="BP2845" s="117" t="n">
        <v>-5.52380952377668</v>
      </c>
    </row>
    <row r="2846" customFormat="false" ht="15" hidden="false" customHeight="false" outlineLevel="0" collapsed="false">
      <c r="BO2846" s="130" t="n">
        <v>8.96000000000008</v>
      </c>
      <c r="BP2846" s="117" t="n">
        <v>-3.38095238091922</v>
      </c>
    </row>
    <row r="2847" customFormat="false" ht="15" hidden="false" customHeight="false" outlineLevel="0" collapsed="false">
      <c r="BO2847" s="130" t="n">
        <v>8.96500000000008</v>
      </c>
      <c r="BP2847" s="117" t="n">
        <v>-1.23809523806179</v>
      </c>
    </row>
    <row r="2848" customFormat="false" ht="15" hidden="false" customHeight="false" outlineLevel="0" collapsed="false">
      <c r="BO2848" s="130" t="n">
        <v>8.97000000000008</v>
      </c>
      <c r="BP2848" s="117" t="n">
        <v>0.904761904795611</v>
      </c>
    </row>
    <row r="2849" customFormat="false" ht="15" hidden="false" customHeight="false" outlineLevel="0" collapsed="false">
      <c r="BO2849" s="130" t="n">
        <v>8.97500000000008</v>
      </c>
      <c r="BP2849" s="117" t="n">
        <v>3.04761904765307</v>
      </c>
    </row>
    <row r="2850" customFormat="false" ht="15" hidden="false" customHeight="false" outlineLevel="0" collapsed="false">
      <c r="BO2850" s="130" t="n">
        <v>8.98000000000008</v>
      </c>
      <c r="BP2850" s="117" t="n">
        <v>5.19047619051053</v>
      </c>
    </row>
    <row r="2851" customFormat="false" ht="15" hidden="false" customHeight="false" outlineLevel="0" collapsed="false">
      <c r="BO2851" s="130" t="n">
        <v>8.98500000000008</v>
      </c>
      <c r="BP2851" s="117" t="n">
        <v>7.33333333336796</v>
      </c>
    </row>
    <row r="2852" customFormat="false" ht="15" hidden="false" customHeight="false" outlineLevel="0" collapsed="false">
      <c r="BO2852" s="130" t="n">
        <v>8.99000000000008</v>
      </c>
      <c r="BP2852" s="117" t="n">
        <v>9.47619047622542</v>
      </c>
    </row>
    <row r="2853" customFormat="false" ht="15" hidden="false" customHeight="false" outlineLevel="0" collapsed="false">
      <c r="BO2853" s="130" t="n">
        <v>8.99500000000008</v>
      </c>
      <c r="BP2853" s="117" t="n">
        <v>10.0317460316488</v>
      </c>
    </row>
    <row r="2854" customFormat="false" ht="15" hidden="false" customHeight="false" outlineLevel="0" collapsed="false">
      <c r="BO2854" s="130" t="n">
        <v>9.00000000000008</v>
      </c>
      <c r="BP2854" s="117" t="n">
        <v>9.76190476173947</v>
      </c>
    </row>
  </sheetData>
  <mergeCells count="31">
    <mergeCell ref="B1:F1"/>
    <mergeCell ref="H1:K1"/>
    <mergeCell ref="M1:O1"/>
    <mergeCell ref="Q1:W1"/>
    <mergeCell ref="Y1:AA1"/>
    <mergeCell ref="AC1:AF1"/>
    <mergeCell ref="AH1:AN1"/>
    <mergeCell ref="AP1:BM1"/>
    <mergeCell ref="BO1:BP1"/>
    <mergeCell ref="BR1:BS1"/>
    <mergeCell ref="BV1:BW1"/>
    <mergeCell ref="BY1:CJ1"/>
    <mergeCell ref="CL1:CO1"/>
    <mergeCell ref="B2:D2"/>
    <mergeCell ref="E2:F2"/>
    <mergeCell ref="H2:I2"/>
    <mergeCell ref="J2:K2"/>
    <mergeCell ref="M2:O2"/>
    <mergeCell ref="Q2:U2"/>
    <mergeCell ref="V2:W2"/>
    <mergeCell ref="Y2:AA2"/>
    <mergeCell ref="AC2:AF2"/>
    <mergeCell ref="AH2:AN2"/>
    <mergeCell ref="AP2:BM2"/>
    <mergeCell ref="BO2:BP2"/>
    <mergeCell ref="BR2:BS2"/>
    <mergeCell ref="BV2:BW2"/>
    <mergeCell ref="BY2:CF2"/>
    <mergeCell ref="CG2:CJ2"/>
    <mergeCell ref="CL2:CO2"/>
    <mergeCell ref="I1848:I18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G14" activeCellId="0" sqref="G14"/>
    </sheetView>
  </sheetViews>
  <sheetFormatPr defaultRowHeight="15"/>
  <cols>
    <col collapsed="false" hidden="false" max="3" min="1" style="0" width="11.4615384615385"/>
    <col collapsed="false" hidden="false" max="4" min="4" style="0" width="34.8137651821862"/>
    <col collapsed="false" hidden="false" max="5" min="5" style="23" width="21.2105263157895"/>
    <col collapsed="false" hidden="false" max="29" min="6" style="0" width="12.6396761133603"/>
    <col collapsed="false" hidden="false" max="1025" min="30" style="0" width="11.4615384615385"/>
  </cols>
  <sheetData>
    <row r="1" customFormat="false" ht="21" hidden="false" customHeight="false" outlineLevel="0" collapsed="false">
      <c r="B1" s="3" t="s">
        <v>147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" hidden="false" customHeight="true" outlineLevel="0" collapsed="false">
      <c r="B2" s="147"/>
      <c r="C2" s="147"/>
      <c r="D2" s="147" t="s">
        <v>148</v>
      </c>
      <c r="E2" s="148" t="s">
        <v>149</v>
      </c>
      <c r="F2" s="148"/>
      <c r="G2" s="148"/>
      <c r="H2" s="148"/>
      <c r="I2" s="148"/>
      <c r="J2" s="148"/>
      <c r="K2" s="149" t="s">
        <v>150</v>
      </c>
      <c r="L2" s="149"/>
      <c r="M2" s="149"/>
      <c r="N2" s="149" t="s">
        <v>151</v>
      </c>
      <c r="O2" s="149"/>
      <c r="P2" s="149"/>
      <c r="Q2" s="149"/>
      <c r="R2" s="149" t="s">
        <v>152</v>
      </c>
      <c r="S2" s="149"/>
      <c r="T2" s="149" t="s">
        <v>153</v>
      </c>
      <c r="U2" s="149"/>
      <c r="V2" s="149"/>
      <c r="W2" s="149"/>
      <c r="X2" s="149"/>
      <c r="Y2" s="149"/>
      <c r="Z2" s="150" t="s">
        <v>154</v>
      </c>
      <c r="AA2" s="150"/>
      <c r="AB2" s="150" t="s">
        <v>155</v>
      </c>
      <c r="AC2" s="150"/>
    </row>
    <row r="3" customFormat="false" ht="15" hidden="false" customHeight="true" outlineLevel="0" collapsed="false">
      <c r="B3" s="147"/>
      <c r="C3" s="147"/>
      <c r="D3" s="151" t="s">
        <v>156</v>
      </c>
      <c r="E3" s="152" t="s">
        <v>157</v>
      </c>
      <c r="F3" s="153" t="s">
        <v>158</v>
      </c>
      <c r="G3" s="152" t="s">
        <v>159</v>
      </c>
      <c r="H3" s="153" t="s">
        <v>160</v>
      </c>
      <c r="I3" s="153" t="s">
        <v>161</v>
      </c>
      <c r="J3" s="153" t="s">
        <v>162</v>
      </c>
      <c r="K3" s="153" t="s">
        <v>163</v>
      </c>
      <c r="L3" s="154" t="s">
        <v>164</v>
      </c>
      <c r="M3" s="153" t="s">
        <v>165</v>
      </c>
      <c r="N3" s="153" t="s">
        <v>166</v>
      </c>
      <c r="O3" s="154" t="s">
        <v>167</v>
      </c>
      <c r="P3" s="153" t="s">
        <v>168</v>
      </c>
      <c r="Q3" s="153" t="s">
        <v>169</v>
      </c>
      <c r="R3" s="154" t="s">
        <v>170</v>
      </c>
      <c r="S3" s="153" t="s">
        <v>171</v>
      </c>
      <c r="T3" s="153" t="s">
        <v>172</v>
      </c>
      <c r="U3" s="154" t="s">
        <v>173</v>
      </c>
      <c r="V3" s="153" t="s">
        <v>174</v>
      </c>
      <c r="W3" s="153" t="s">
        <v>175</v>
      </c>
      <c r="X3" s="154" t="s">
        <v>176</v>
      </c>
      <c r="Y3" s="153" t="s">
        <v>177</v>
      </c>
      <c r="Z3" s="153" t="s">
        <v>178</v>
      </c>
      <c r="AA3" s="153" t="s">
        <v>179</v>
      </c>
      <c r="AB3" s="153" t="s">
        <v>180</v>
      </c>
      <c r="AC3" s="153" t="s">
        <v>181</v>
      </c>
    </row>
    <row r="4" customFormat="false" ht="15" hidden="false" customHeight="true" outlineLevel="0" collapsed="false">
      <c r="B4" s="147"/>
      <c r="C4" s="147"/>
      <c r="D4" s="151" t="s">
        <v>182</v>
      </c>
      <c r="E4" s="152" t="n">
        <v>100.5</v>
      </c>
      <c r="F4" s="153" t="n">
        <f aca="false">E8</f>
        <v>93.9</v>
      </c>
      <c r="G4" s="153" t="n">
        <f aca="false">F8</f>
        <v>89.8</v>
      </c>
      <c r="H4" s="153" t="n">
        <f aca="false">G8</f>
        <v>86.3</v>
      </c>
      <c r="I4" s="153" t="n">
        <f aca="false">H8</f>
        <v>83.6</v>
      </c>
      <c r="J4" s="153" t="n">
        <f aca="false">I8</f>
        <v>72.1</v>
      </c>
      <c r="K4" s="153" t="n">
        <f aca="false">J8</f>
        <v>66</v>
      </c>
      <c r="L4" s="153" t="n">
        <f aca="false">K8</f>
        <v>61.6</v>
      </c>
      <c r="M4" s="153" t="n">
        <f aca="false">L8</f>
        <v>59.2</v>
      </c>
      <c r="N4" s="153" t="n">
        <f aca="false">M8</f>
        <v>56</v>
      </c>
      <c r="O4" s="153" t="n">
        <f aca="false">N8</f>
        <v>47.8</v>
      </c>
      <c r="P4" s="153" t="n">
        <f aca="false">O8</f>
        <v>41.3</v>
      </c>
      <c r="Q4" s="153" t="n">
        <f aca="false">P8</f>
        <v>38</v>
      </c>
      <c r="R4" s="153" t="n">
        <f aca="false">Q8</f>
        <v>33.9</v>
      </c>
      <c r="S4" s="153" t="n">
        <f aca="false">R8</f>
        <v>28.1</v>
      </c>
      <c r="T4" s="155" t="n">
        <f aca="false">S8</f>
        <v>23.03</v>
      </c>
      <c r="U4" s="155" t="n">
        <f aca="false">T8</f>
        <v>20.44</v>
      </c>
      <c r="V4" s="155" t="n">
        <f aca="false">U8</f>
        <v>15.97</v>
      </c>
      <c r="W4" s="155" t="n">
        <f aca="false">V8</f>
        <v>13.82</v>
      </c>
      <c r="X4" s="155" t="n">
        <f aca="false">W8</f>
        <v>11.62</v>
      </c>
      <c r="Y4" s="156" t="n">
        <f aca="false">X8</f>
        <v>7.246</v>
      </c>
      <c r="Z4" s="156" t="n">
        <f aca="false">Y8</f>
        <v>5.333</v>
      </c>
      <c r="AA4" s="156" t="n">
        <f aca="false">Z8</f>
        <v>3.6</v>
      </c>
      <c r="AB4" s="156" t="n">
        <f aca="false">AA8</f>
        <v>2.588</v>
      </c>
      <c r="AC4" s="156" t="n">
        <f aca="false">AB8</f>
        <v>1.806</v>
      </c>
    </row>
    <row r="5" customFormat="false" ht="15" hidden="false" customHeight="true" outlineLevel="0" collapsed="false">
      <c r="B5" s="147"/>
      <c r="C5" s="147"/>
      <c r="D5" s="157" t="s">
        <v>183</v>
      </c>
      <c r="E5" s="158" t="n">
        <v>0</v>
      </c>
      <c r="F5" s="159" t="n">
        <f aca="false">E9</f>
        <v>0</v>
      </c>
      <c r="G5" s="159" t="n">
        <f aca="false">F9</f>
        <v>0.3</v>
      </c>
      <c r="H5" s="159" t="n">
        <f aca="false">G9</f>
        <v>0.5</v>
      </c>
      <c r="I5" s="159" t="n">
        <f aca="false">H9</f>
        <v>0.2</v>
      </c>
      <c r="J5" s="159" t="n">
        <f aca="false">I9</f>
        <v>0.2</v>
      </c>
      <c r="K5" s="159" t="n">
        <f aca="false">J9</f>
        <v>0</v>
      </c>
      <c r="L5" s="159" t="n">
        <f aca="false">K9</f>
        <v>0</v>
      </c>
      <c r="M5" s="159" t="n">
        <f aca="false">L9</f>
        <v>0</v>
      </c>
      <c r="N5" s="159" t="n">
        <f aca="false">M9</f>
        <v>0</v>
      </c>
      <c r="O5" s="159" t="n">
        <f aca="false">N9</f>
        <v>0</v>
      </c>
      <c r="P5" s="159" t="n">
        <f aca="false">O9</f>
        <v>0</v>
      </c>
      <c r="Q5" s="159" t="n">
        <f aca="false">P9</f>
        <v>0</v>
      </c>
      <c r="R5" s="159" t="n">
        <f aca="false">Q9</f>
        <v>0</v>
      </c>
      <c r="S5" s="159" t="n">
        <f aca="false">R9</f>
        <v>0</v>
      </c>
      <c r="T5" s="160" t="n">
        <f aca="false">S9</f>
        <v>0</v>
      </c>
      <c r="U5" s="160" t="n">
        <f aca="false">T9</f>
        <v>0</v>
      </c>
      <c r="V5" s="160" t="n">
        <f aca="false">U9</f>
        <v>0</v>
      </c>
      <c r="W5" s="160" t="n">
        <f aca="false">V9</f>
        <v>0</v>
      </c>
      <c r="X5" s="160" t="n">
        <f aca="false">W9</f>
        <v>0</v>
      </c>
      <c r="Y5" s="161" t="n">
        <f aca="false">X9</f>
        <v>0</v>
      </c>
      <c r="Z5" s="161" t="n">
        <f aca="false">Y9</f>
        <v>0</v>
      </c>
      <c r="AA5" s="161" t="n">
        <f aca="false">Z9</f>
        <v>0</v>
      </c>
      <c r="AB5" s="161" t="n">
        <f aca="false">AA9</f>
        <v>0</v>
      </c>
      <c r="AC5" s="161" t="n">
        <f aca="false">AB9</f>
        <v>0</v>
      </c>
    </row>
    <row r="6" customFormat="false" ht="15" hidden="false" customHeight="true" outlineLevel="0" collapsed="false">
      <c r="B6" s="147"/>
      <c r="C6" s="147"/>
      <c r="D6" s="157" t="s">
        <v>184</v>
      </c>
      <c r="E6" s="158" t="n">
        <f aca="false">E4+E5</f>
        <v>100.5</v>
      </c>
      <c r="F6" s="158" t="n">
        <f aca="false">F4+F5</f>
        <v>93.9</v>
      </c>
      <c r="G6" s="158" t="n">
        <f aca="false">G4+G5</f>
        <v>90.1</v>
      </c>
      <c r="H6" s="158" t="n">
        <f aca="false">H4+H5</f>
        <v>86.8</v>
      </c>
      <c r="I6" s="158" t="n">
        <f aca="false">I4+I5</f>
        <v>83.8</v>
      </c>
      <c r="J6" s="158" t="n">
        <f aca="false">J4+J5</f>
        <v>72.3</v>
      </c>
      <c r="K6" s="158" t="n">
        <f aca="false">K4+K5</f>
        <v>66</v>
      </c>
      <c r="L6" s="158" t="n">
        <f aca="false">L4+L5</f>
        <v>61.6</v>
      </c>
      <c r="M6" s="158" t="n">
        <f aca="false">M4+M5</f>
        <v>59.2</v>
      </c>
      <c r="N6" s="158" t="n">
        <f aca="false">N4+N5</f>
        <v>56</v>
      </c>
      <c r="O6" s="158" t="n">
        <f aca="false">O4+O5</f>
        <v>47.8</v>
      </c>
      <c r="P6" s="158" t="n">
        <f aca="false">P4+P5</f>
        <v>41.3</v>
      </c>
      <c r="Q6" s="158" t="n">
        <f aca="false">Q4+Q5</f>
        <v>38</v>
      </c>
      <c r="R6" s="158" t="n">
        <f aca="false">R4+R5</f>
        <v>33.9</v>
      </c>
      <c r="S6" s="158" t="n">
        <f aca="false">S4+S5</f>
        <v>28.1</v>
      </c>
      <c r="T6" s="158" t="n">
        <f aca="false">T4+T5</f>
        <v>23.03</v>
      </c>
      <c r="U6" s="158" t="n">
        <f aca="false">U4+U5</f>
        <v>20.44</v>
      </c>
      <c r="V6" s="158" t="n">
        <f aca="false">V4+V5</f>
        <v>15.97</v>
      </c>
      <c r="W6" s="158" t="n">
        <f aca="false">W4+W5</f>
        <v>13.82</v>
      </c>
      <c r="X6" s="158" t="n">
        <f aca="false">X4+X5</f>
        <v>11.62</v>
      </c>
      <c r="Y6" s="158" t="n">
        <f aca="false">Y4+Y5</f>
        <v>7.246</v>
      </c>
      <c r="Z6" s="158" t="n">
        <f aca="false">Z4+Z5</f>
        <v>5.333</v>
      </c>
      <c r="AA6" s="158" t="n">
        <f aca="false">AA4+AA5</f>
        <v>3.6</v>
      </c>
      <c r="AB6" s="158" t="n">
        <f aca="false">AB4+AB5</f>
        <v>2.588</v>
      </c>
      <c r="AC6" s="158" t="n">
        <f aca="false">AC4+AC5</f>
        <v>1.806</v>
      </c>
    </row>
    <row r="7" customFormat="false" ht="15" hidden="false" customHeight="true" outlineLevel="0" collapsed="false">
      <c r="B7" s="147"/>
      <c r="C7" s="147"/>
      <c r="D7" s="162"/>
      <c r="E7" s="163" t="s">
        <v>185</v>
      </c>
      <c r="F7" s="163" t="s">
        <v>185</v>
      </c>
      <c r="G7" s="163" t="s">
        <v>185</v>
      </c>
      <c r="H7" s="163" t="s">
        <v>185</v>
      </c>
      <c r="I7" s="163" t="s">
        <v>185</v>
      </c>
      <c r="J7" s="163" t="s">
        <v>185</v>
      </c>
      <c r="K7" s="163" t="s">
        <v>185</v>
      </c>
      <c r="L7" s="163" t="s">
        <v>185</v>
      </c>
      <c r="M7" s="163" t="s">
        <v>185</v>
      </c>
      <c r="N7" s="163" t="s">
        <v>185</v>
      </c>
      <c r="O7" s="163" t="s">
        <v>185</v>
      </c>
      <c r="P7" s="163" t="s">
        <v>185</v>
      </c>
      <c r="Q7" s="163" t="s">
        <v>185</v>
      </c>
      <c r="R7" s="163" t="s">
        <v>185</v>
      </c>
      <c r="S7" s="163" t="s">
        <v>185</v>
      </c>
      <c r="T7" s="163" t="s">
        <v>185</v>
      </c>
      <c r="U7" s="163" t="s">
        <v>185</v>
      </c>
      <c r="V7" s="163" t="s">
        <v>185</v>
      </c>
      <c r="W7" s="163" t="s">
        <v>185</v>
      </c>
      <c r="X7" s="163" t="s">
        <v>185</v>
      </c>
      <c r="Y7" s="163" t="s">
        <v>185</v>
      </c>
      <c r="Z7" s="163" t="s">
        <v>185</v>
      </c>
      <c r="AA7" s="163" t="s">
        <v>185</v>
      </c>
      <c r="AB7" s="163" t="s">
        <v>185</v>
      </c>
      <c r="AC7" s="163" t="s">
        <v>185</v>
      </c>
    </row>
    <row r="8" customFormat="false" ht="15" hidden="false" customHeight="true" outlineLevel="0" collapsed="false">
      <c r="B8" s="147"/>
      <c r="C8" s="147"/>
      <c r="D8" s="151" t="s">
        <v>186</v>
      </c>
      <c r="E8" s="152" t="n">
        <v>93.9</v>
      </c>
      <c r="F8" s="153" t="n">
        <v>89.8</v>
      </c>
      <c r="G8" s="152" t="n">
        <v>86.3</v>
      </c>
      <c r="H8" s="153" t="n">
        <v>83.6</v>
      </c>
      <c r="I8" s="153" t="n">
        <v>72.1</v>
      </c>
      <c r="J8" s="153" t="n">
        <v>66</v>
      </c>
      <c r="K8" s="153" t="n">
        <v>61.6</v>
      </c>
      <c r="L8" s="153" t="n">
        <v>59.2</v>
      </c>
      <c r="M8" s="153" t="n">
        <v>56</v>
      </c>
      <c r="N8" s="153" t="n">
        <v>47.8</v>
      </c>
      <c r="O8" s="153" t="n">
        <v>41.3</v>
      </c>
      <c r="P8" s="153" t="n">
        <v>38</v>
      </c>
      <c r="Q8" s="153" t="n">
        <v>33.9</v>
      </c>
      <c r="R8" s="153" t="n">
        <v>28.1</v>
      </c>
      <c r="S8" s="155" t="n">
        <v>23.03</v>
      </c>
      <c r="T8" s="155" t="n">
        <v>20.44</v>
      </c>
      <c r="U8" s="155" t="n">
        <v>15.97</v>
      </c>
      <c r="V8" s="155" t="n">
        <v>13.82</v>
      </c>
      <c r="W8" s="155" t="n">
        <v>11.62</v>
      </c>
      <c r="X8" s="156" t="n">
        <v>7.246</v>
      </c>
      <c r="Y8" s="156" t="n">
        <v>5.333</v>
      </c>
      <c r="Z8" s="156" t="n">
        <v>3.6</v>
      </c>
      <c r="AA8" s="156" t="n">
        <v>2.588</v>
      </c>
      <c r="AB8" s="156" t="n">
        <v>1.806</v>
      </c>
      <c r="AC8" s="156" t="n">
        <v>0.781</v>
      </c>
      <c r="AD8" s="164"/>
    </row>
    <row r="9" customFormat="false" ht="15" hidden="false" customHeight="true" outlineLevel="0" collapsed="false">
      <c r="B9" s="147"/>
      <c r="C9" s="147"/>
      <c r="D9" s="157" t="s">
        <v>187</v>
      </c>
      <c r="E9" s="158" t="n">
        <v>0</v>
      </c>
      <c r="F9" s="159" t="n">
        <v>0.3</v>
      </c>
      <c r="G9" s="158" t="n">
        <v>0.5</v>
      </c>
      <c r="H9" s="159" t="n">
        <v>0.2</v>
      </c>
      <c r="I9" s="159" t="n">
        <v>0.2</v>
      </c>
      <c r="J9" s="159" t="n">
        <v>0</v>
      </c>
      <c r="K9" s="159" t="n">
        <v>0</v>
      </c>
      <c r="L9" s="159" t="n">
        <v>0</v>
      </c>
      <c r="M9" s="159" t="n">
        <v>0</v>
      </c>
      <c r="N9" s="159" t="n">
        <v>0</v>
      </c>
      <c r="O9" s="159" t="n">
        <v>0</v>
      </c>
      <c r="P9" s="159" t="n">
        <v>0</v>
      </c>
      <c r="Q9" s="159" t="n">
        <v>0</v>
      </c>
      <c r="R9" s="159" t="n">
        <v>0</v>
      </c>
      <c r="S9" s="160" t="n">
        <v>0</v>
      </c>
      <c r="T9" s="160" t="n">
        <v>0</v>
      </c>
      <c r="U9" s="160" t="n">
        <v>0</v>
      </c>
      <c r="V9" s="160" t="n">
        <v>0</v>
      </c>
      <c r="W9" s="160" t="n">
        <v>0</v>
      </c>
      <c r="X9" s="161" t="n">
        <v>0</v>
      </c>
      <c r="Y9" s="161" t="n">
        <v>0</v>
      </c>
      <c r="Z9" s="161" t="n">
        <v>0</v>
      </c>
      <c r="AA9" s="161" t="n">
        <v>0</v>
      </c>
      <c r="AB9" s="161" t="n">
        <v>0</v>
      </c>
      <c r="AC9" s="161" t="n">
        <v>0</v>
      </c>
    </row>
    <row r="10" customFormat="false" ht="15" hidden="false" customHeight="true" outlineLevel="0" collapsed="false">
      <c r="B10" s="147"/>
      <c r="C10" s="147"/>
      <c r="D10" s="157" t="s">
        <v>188</v>
      </c>
      <c r="E10" s="158" t="n">
        <f aca="false">E8-E9</f>
        <v>93.9</v>
      </c>
      <c r="F10" s="158" t="n">
        <f aca="false">F8-F9</f>
        <v>89.5</v>
      </c>
      <c r="G10" s="158" t="n">
        <f aca="false">G8-G9</f>
        <v>85.8</v>
      </c>
      <c r="H10" s="158" t="n">
        <f aca="false">H8-H9</f>
        <v>83.4</v>
      </c>
      <c r="I10" s="158" t="n">
        <f aca="false">I8-I9</f>
        <v>71.9</v>
      </c>
      <c r="J10" s="158" t="n">
        <f aca="false">J8-J9</f>
        <v>66</v>
      </c>
      <c r="K10" s="158" t="n">
        <f aca="false">K8-K9</f>
        <v>61.6</v>
      </c>
      <c r="L10" s="158" t="n">
        <f aca="false">L8-L9</f>
        <v>59.2</v>
      </c>
      <c r="M10" s="158" t="n">
        <f aca="false">M8-M9</f>
        <v>56</v>
      </c>
      <c r="N10" s="158" t="n">
        <f aca="false">N8-N9</f>
        <v>47.8</v>
      </c>
      <c r="O10" s="158" t="n">
        <f aca="false">O8-O9</f>
        <v>41.3</v>
      </c>
      <c r="P10" s="158" t="n">
        <f aca="false">P8-P9</f>
        <v>38</v>
      </c>
      <c r="Q10" s="158" t="n">
        <f aca="false">Q8-Q9</f>
        <v>33.9</v>
      </c>
      <c r="R10" s="158" t="n">
        <f aca="false">R8-R9</f>
        <v>28.1</v>
      </c>
      <c r="S10" s="158" t="n">
        <f aca="false">S8-S9</f>
        <v>23.03</v>
      </c>
      <c r="T10" s="158" t="n">
        <f aca="false">T8-T9</f>
        <v>20.44</v>
      </c>
      <c r="U10" s="158" t="n">
        <f aca="false">U8-U9</f>
        <v>15.97</v>
      </c>
      <c r="V10" s="158" t="n">
        <f aca="false">V8-V9</f>
        <v>13.82</v>
      </c>
      <c r="W10" s="158" t="n">
        <f aca="false">W8-W9</f>
        <v>11.62</v>
      </c>
      <c r="X10" s="158" t="n">
        <f aca="false">X8-X9</f>
        <v>7.246</v>
      </c>
      <c r="Y10" s="158" t="n">
        <f aca="false">Y8-Y9</f>
        <v>5.333</v>
      </c>
      <c r="Z10" s="158" t="n">
        <f aca="false">Z8-Z9</f>
        <v>3.6</v>
      </c>
      <c r="AA10" s="158" t="n">
        <f aca="false">AA8-AA9</f>
        <v>2.588</v>
      </c>
      <c r="AB10" s="158" t="n">
        <f aca="false">AB8-AB9</f>
        <v>1.806</v>
      </c>
      <c r="AC10" s="158" t="n">
        <f aca="false">AC8-AC9</f>
        <v>0.781</v>
      </c>
    </row>
    <row r="11" s="165" customFormat="true" ht="15" hidden="false" customHeight="true" outlineLevel="0" collapsed="false">
      <c r="B11" s="147"/>
      <c r="C11" s="147"/>
      <c r="D11" s="151" t="s">
        <v>189</v>
      </c>
      <c r="E11" s="166" t="str">
        <f aca="false">CONCATENATE(E4,E7,E8)</f>
        <v>100,5-93,9</v>
      </c>
      <c r="F11" s="166" t="s">
        <v>190</v>
      </c>
      <c r="G11" s="167" t="s">
        <v>191</v>
      </c>
      <c r="H11" s="167" t="s">
        <v>192</v>
      </c>
      <c r="I11" s="167" t="s">
        <v>193</v>
      </c>
      <c r="J11" s="167" t="s">
        <v>194</v>
      </c>
      <c r="K11" s="167" t="s">
        <v>195</v>
      </c>
      <c r="L11" s="167" t="s">
        <v>196</v>
      </c>
      <c r="M11" s="167" t="s">
        <v>197</v>
      </c>
      <c r="N11" s="167" t="s">
        <v>198</v>
      </c>
      <c r="O11" s="167" t="s">
        <v>199</v>
      </c>
      <c r="P11" s="167" t="s">
        <v>200</v>
      </c>
      <c r="Q11" s="167" t="s">
        <v>201</v>
      </c>
      <c r="R11" s="167" t="s">
        <v>202</v>
      </c>
      <c r="S11" s="167" t="s">
        <v>203</v>
      </c>
      <c r="T11" s="167" t="s">
        <v>204</v>
      </c>
      <c r="U11" s="167" t="s">
        <v>205</v>
      </c>
      <c r="V11" s="167" t="s">
        <v>206</v>
      </c>
      <c r="W11" s="167" t="s">
        <v>207</v>
      </c>
      <c r="X11" s="167" t="s">
        <v>208</v>
      </c>
      <c r="Y11" s="167" t="s">
        <v>209</v>
      </c>
      <c r="Z11" s="167" t="s">
        <v>210</v>
      </c>
      <c r="AA11" s="167" t="s">
        <v>211</v>
      </c>
      <c r="AB11" s="167" t="s">
        <v>212</v>
      </c>
      <c r="AC11" s="167" t="s">
        <v>213</v>
      </c>
    </row>
    <row r="12" customFormat="false" ht="15" hidden="false" customHeight="true" outlineLevel="0" collapsed="false">
      <c r="B12" s="147"/>
      <c r="C12" s="147"/>
      <c r="D12" s="157" t="s">
        <v>214</v>
      </c>
      <c r="E12" s="168" t="str">
        <f aca="false">CONCATENATE(E6,E7,E10)</f>
        <v>100,5-93,9</v>
      </c>
      <c r="F12" s="168" t="str">
        <f aca="false">CONCATENATE(F6,F7,F10)</f>
        <v>93,9-89,5</v>
      </c>
      <c r="G12" s="168" t="str">
        <f aca="false">CONCATENATE(G6,G7,G10)</f>
        <v>90,1-85,8</v>
      </c>
      <c r="H12" s="168" t="str">
        <f aca="false">CONCATENATE(H6,H7,H10)</f>
        <v>86,8-83,4</v>
      </c>
      <c r="I12" s="168" t="str">
        <f aca="false">CONCATENATE(I6,I7,I10)</f>
        <v>83,8-71,9</v>
      </c>
      <c r="J12" s="168" t="str">
        <f aca="false">CONCATENATE(J6,J7,J10)</f>
        <v>72,3-66</v>
      </c>
      <c r="K12" s="168" t="str">
        <f aca="false">CONCATENATE(K6,K7,K10)</f>
        <v>66-61,6</v>
      </c>
      <c r="L12" s="168" t="str">
        <f aca="false">CONCATENATE(L6,L7,L10)</f>
        <v>61,6-59,2</v>
      </c>
      <c r="M12" s="168" t="str">
        <f aca="false">CONCATENATE(M6,M7,M10)</f>
        <v>59,2-56</v>
      </c>
      <c r="N12" s="168" t="str">
        <f aca="false">CONCATENATE(N6,N7,N10)</f>
        <v>56-47,8</v>
      </c>
      <c r="O12" s="168" t="str">
        <f aca="false">CONCATENATE(O6,O7,O10)</f>
        <v>47,8-41,3</v>
      </c>
      <c r="P12" s="168" t="str">
        <f aca="false">CONCATENATE(P6,P7,P10)</f>
        <v>41,3-38</v>
      </c>
      <c r="Q12" s="168" t="str">
        <f aca="false">CONCATENATE(Q6,Q7,Q10)</f>
        <v>38-33,9</v>
      </c>
      <c r="R12" s="168" t="str">
        <f aca="false">CONCATENATE(R6,R7,R10)</f>
        <v>33,9-28,1</v>
      </c>
      <c r="S12" s="168" t="str">
        <f aca="false">CONCATENATE(S6,S7,S10)</f>
        <v>28,1-23,03</v>
      </c>
      <c r="T12" s="168" t="str">
        <f aca="false">CONCATENATE(T6,T7,T10)</f>
        <v>23,03-20,44</v>
      </c>
      <c r="U12" s="168" t="str">
        <f aca="false">CONCATENATE(U6,U7,U10)</f>
        <v>20,44-15,97</v>
      </c>
      <c r="V12" s="168" t="str">
        <f aca="false">CONCATENATE(V6,V7,V10)</f>
        <v>15,97-13,82</v>
      </c>
      <c r="W12" s="168" t="str">
        <f aca="false">CONCATENATE(W6,W7,W10)</f>
        <v>13,82-11,62</v>
      </c>
      <c r="X12" s="168" t="str">
        <f aca="false">CONCATENATE(X6,X7,X10)</f>
        <v>11,62-7,246</v>
      </c>
      <c r="Y12" s="168" t="str">
        <f aca="false">CONCATENATE(Y6,Y7,Y10)</f>
        <v>7,246-5,333</v>
      </c>
      <c r="Z12" s="168" t="str">
        <f aca="false">CONCATENATE(Z6,Z7,Z10)</f>
        <v>5,333-3,6</v>
      </c>
      <c r="AA12" s="168" t="str">
        <f aca="false">CONCATENATE(AA6,AA7,AA10)</f>
        <v>3,6-2,588</v>
      </c>
      <c r="AB12" s="168" t="str">
        <f aca="false">CONCATENATE(AB6,AB7,AB10)</f>
        <v>2,588-1,806</v>
      </c>
      <c r="AC12" s="168" t="str">
        <f aca="false">CONCATENATE(AC6,AC7,AC10)</f>
        <v>1,806-0,781</v>
      </c>
    </row>
    <row r="13" customFormat="false" ht="15" hidden="false" customHeight="true" outlineLevel="0" collapsed="false">
      <c r="B13" s="169" t="s">
        <v>59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</row>
    <row r="14" customFormat="false" ht="15" hidden="true" customHeight="true" outlineLevel="0" collapsed="false">
      <c r="B14" s="170" t="s">
        <v>215</v>
      </c>
      <c r="C14" s="171" t="s">
        <v>216</v>
      </c>
      <c r="D14" s="172" t="s">
        <v>217</v>
      </c>
      <c r="E14" s="172" t="e">
        <f aca="false">rounded value.sup(E$4,0)</f>
        <v>#VALUE!</v>
      </c>
      <c r="F14" s="172" t="e">
        <f aca="false">rounded value.sup(F$4,0)</f>
        <v>#VALUE!</v>
      </c>
      <c r="G14" s="172" t="n">
        <f aca="false">ROUNDUP(G$4,0)</f>
        <v>90</v>
      </c>
      <c r="H14" s="172" t="n">
        <f aca="false">ROUNDUP(H$4,0)</f>
        <v>87</v>
      </c>
      <c r="I14" s="172" t="n">
        <f aca="false">ROUNDUP(I$4,0)</f>
        <v>84</v>
      </c>
      <c r="J14" s="172" t="n">
        <f aca="false">ROUNDUP(J$4,0)</f>
        <v>73</v>
      </c>
      <c r="K14" s="172" t="n">
        <f aca="false">ROUNDUP(K$4,0)</f>
        <v>66</v>
      </c>
      <c r="L14" s="172" t="n">
        <f aca="false">ROUNDUP(L$4,0)</f>
        <v>62</v>
      </c>
      <c r="M14" s="172" t="n">
        <f aca="false">ROUNDUP(M$4,0)</f>
        <v>60</v>
      </c>
      <c r="N14" s="172" t="n">
        <f aca="false">ROUNDUP(N$4,0)</f>
        <v>56</v>
      </c>
      <c r="O14" s="172" t="n">
        <f aca="false">ROUNDUP(O$4,0)</f>
        <v>48</v>
      </c>
      <c r="P14" s="172" t="n">
        <f aca="false">ROUNDUP(P$4,0)</f>
        <v>42</v>
      </c>
      <c r="Q14" s="172" t="n">
        <f aca="false">ROUNDUP(Q$4,0)</f>
        <v>38</v>
      </c>
      <c r="R14" s="172" t="n">
        <f aca="false">ROUNDUP(R$4,0)</f>
        <v>34</v>
      </c>
      <c r="S14" s="172" t="n">
        <f aca="false">ROUNDUP(S$4,0)</f>
        <v>29</v>
      </c>
      <c r="T14" s="172" t="n">
        <f aca="false">ROUNDUP(T$4,0)</f>
        <v>24</v>
      </c>
      <c r="U14" s="172" t="n">
        <f aca="false">ROUNDUP(U$4,0)</f>
        <v>21</v>
      </c>
      <c r="V14" s="172" t="n">
        <f aca="false">ROUNDUP(V$4,0)</f>
        <v>16</v>
      </c>
      <c r="W14" s="172" t="n">
        <f aca="false">ROUNDUP(W$4,0)</f>
        <v>14</v>
      </c>
      <c r="X14" s="172" t="n">
        <f aca="false">ROUNDUP(X$4,0)</f>
        <v>12</v>
      </c>
      <c r="Y14" s="172" t="n">
        <f aca="false">ROUNDUP(Y$4,0)</f>
        <v>8</v>
      </c>
      <c r="Z14" s="172" t="n">
        <f aca="false">ROUNDUP(Z$4,0)</f>
        <v>6</v>
      </c>
      <c r="AA14" s="172" t="n">
        <f aca="false">ROUNDUP(AA$4,0)</f>
        <v>4</v>
      </c>
      <c r="AB14" s="172" t="n">
        <f aca="false">ROUNDUP(AB$4,0)</f>
        <v>3</v>
      </c>
      <c r="AC14" s="172" t="n">
        <f aca="false">ROUNDUP(AC$4,0)</f>
        <v>2</v>
      </c>
    </row>
    <row r="15" customFormat="false" ht="15" hidden="true" customHeight="true" outlineLevel="0" collapsed="false">
      <c r="B15" s="170"/>
      <c r="C15" s="171"/>
      <c r="D15" s="172" t="s">
        <v>218</v>
      </c>
      <c r="E15" s="172" t="n">
        <f aca="false">ROUNDDOWN(E$8,0)</f>
        <v>93</v>
      </c>
      <c r="F15" s="172" t="n">
        <f aca="false">ROUNDDOWN(F$8,0)</f>
        <v>89</v>
      </c>
      <c r="G15" s="172" t="n">
        <f aca="false">ROUNDDOWN(G$8,0)</f>
        <v>86</v>
      </c>
      <c r="H15" s="172" t="n">
        <f aca="false">ROUNDDOWN(H$8,0)</f>
        <v>83</v>
      </c>
      <c r="I15" s="172" t="n">
        <f aca="false">ROUNDDOWN(I$8,0)</f>
        <v>72</v>
      </c>
      <c r="J15" s="172" t="n">
        <f aca="false">ROUNDDOWN(J$8,0)</f>
        <v>66</v>
      </c>
      <c r="K15" s="172" t="n">
        <f aca="false">ROUNDDOWN(K$8,0)</f>
        <v>61</v>
      </c>
      <c r="L15" s="172" t="n">
        <f aca="false">ROUNDDOWN(L$8,0)</f>
        <v>59</v>
      </c>
      <c r="M15" s="172" t="n">
        <f aca="false">ROUNDDOWN(M$8,0)</f>
        <v>56</v>
      </c>
      <c r="N15" s="172" t="n">
        <f aca="false">ROUNDDOWN(N$8,0)</f>
        <v>47</v>
      </c>
      <c r="O15" s="172" t="n">
        <f aca="false">ROUNDDOWN(O$8,0)</f>
        <v>41</v>
      </c>
      <c r="P15" s="172" t="n">
        <f aca="false">ROUNDDOWN(P$8,0)</f>
        <v>38</v>
      </c>
      <c r="Q15" s="172" t="n">
        <f aca="false">ROUNDDOWN(Q$8,0)</f>
        <v>33</v>
      </c>
      <c r="R15" s="172" t="n">
        <f aca="false">ROUNDDOWN(R$8,0)</f>
        <v>28</v>
      </c>
      <c r="S15" s="172" t="n">
        <f aca="false">ROUNDDOWN(S$8,0)</f>
        <v>23</v>
      </c>
      <c r="T15" s="172" t="n">
        <f aca="false">ROUNDDOWN(T$8,0)</f>
        <v>20</v>
      </c>
      <c r="U15" s="172" t="n">
        <f aca="false">ROUNDDOWN(U$8,0)</f>
        <v>15</v>
      </c>
      <c r="V15" s="172" t="n">
        <f aca="false">ROUNDDOWN(V$8,0)</f>
        <v>13</v>
      </c>
      <c r="W15" s="172" t="n">
        <f aca="false">ROUNDDOWN(W$8,0)</f>
        <v>11</v>
      </c>
      <c r="X15" s="172" t="n">
        <f aca="false">ROUNDDOWN(X$8,0)</f>
        <v>7</v>
      </c>
      <c r="Y15" s="172" t="n">
        <f aca="false">ROUNDDOWN(Y$8,0)</f>
        <v>5</v>
      </c>
      <c r="Z15" s="172" t="n">
        <f aca="false">ROUNDDOWN(Z$8,0)</f>
        <v>3</v>
      </c>
      <c r="AA15" s="172" t="n">
        <f aca="false">ROUNDDOWN(AA$8,0)</f>
        <v>2</v>
      </c>
      <c r="AB15" s="172" t="n">
        <f aca="false">ROUNDDOWN(AB$8,0)</f>
        <v>1</v>
      </c>
      <c r="AC15" s="172" t="n">
        <f aca="false">ROUNDDOWN(AC$8,0)</f>
        <v>0</v>
      </c>
    </row>
    <row r="16" customFormat="false" ht="15" hidden="true" customHeight="true" outlineLevel="0" collapsed="false">
      <c r="B16" s="170"/>
      <c r="C16" s="173" t="s">
        <v>219</v>
      </c>
      <c r="D16" s="174" t="s">
        <v>217</v>
      </c>
      <c r="E16" s="174" t="n">
        <f aca="false">ROUNDUP(E$6,0)</f>
        <v>101</v>
      </c>
      <c r="F16" s="174" t="n">
        <f aca="false">ROUNDUP(F$6,0)</f>
        <v>94</v>
      </c>
      <c r="G16" s="174" t="n">
        <f aca="false">ROUNDUP(G$6,0)</f>
        <v>91</v>
      </c>
      <c r="H16" s="174" t="n">
        <f aca="false">ROUNDUP(H$6,0)</f>
        <v>87</v>
      </c>
      <c r="I16" s="174" t="n">
        <f aca="false">ROUNDUP(I$6,0)</f>
        <v>84</v>
      </c>
      <c r="J16" s="174" t="n">
        <f aca="false">ROUNDUP(J$6,0)</f>
        <v>73</v>
      </c>
      <c r="K16" s="174" t="n">
        <f aca="false">ROUNDUP(K$6,0)</f>
        <v>66</v>
      </c>
      <c r="L16" s="174" t="n">
        <f aca="false">ROUNDUP(L$6,0)</f>
        <v>62</v>
      </c>
      <c r="M16" s="174" t="n">
        <f aca="false">ROUNDUP(M$6,0)</f>
        <v>60</v>
      </c>
      <c r="N16" s="174" t="n">
        <f aca="false">ROUNDUP(N$6,0)</f>
        <v>56</v>
      </c>
      <c r="O16" s="174" t="n">
        <f aca="false">ROUNDUP(O$6,0)</f>
        <v>48</v>
      </c>
      <c r="P16" s="174" t="n">
        <f aca="false">ROUNDUP(P$6,0)</f>
        <v>42</v>
      </c>
      <c r="Q16" s="174" t="n">
        <f aca="false">ROUNDUP(Q$6,0)</f>
        <v>38</v>
      </c>
      <c r="R16" s="174" t="n">
        <f aca="false">ROUNDUP(R$6,0)</f>
        <v>34</v>
      </c>
      <c r="S16" s="174" t="n">
        <f aca="false">ROUNDUP(S$6,0)</f>
        <v>29</v>
      </c>
      <c r="T16" s="174" t="n">
        <f aca="false">ROUNDUP(T$6,0)</f>
        <v>24</v>
      </c>
      <c r="U16" s="174" t="n">
        <f aca="false">ROUNDUP(U$6,0)</f>
        <v>21</v>
      </c>
      <c r="V16" s="174" t="n">
        <f aca="false">ROUNDUP(V$6,0)</f>
        <v>16</v>
      </c>
      <c r="W16" s="174" t="n">
        <f aca="false">ROUNDUP(W$6,0)</f>
        <v>14</v>
      </c>
      <c r="X16" s="174" t="n">
        <f aca="false">ROUNDUP(X$6,0)</f>
        <v>12</v>
      </c>
      <c r="Y16" s="174" t="n">
        <f aca="false">ROUNDUP(Y$6,0)</f>
        <v>8</v>
      </c>
      <c r="Z16" s="174" t="n">
        <f aca="false">ROUNDUP(Z$6,0)</f>
        <v>6</v>
      </c>
      <c r="AA16" s="174" t="n">
        <f aca="false">ROUNDUP(AA$6,0)</f>
        <v>4</v>
      </c>
      <c r="AB16" s="174" t="n">
        <f aca="false">ROUNDUP(AB$6,0)</f>
        <v>3</v>
      </c>
      <c r="AC16" s="174" t="n">
        <f aca="false">ROUNDUP(AC$6,0)</f>
        <v>2</v>
      </c>
    </row>
    <row r="17" customFormat="false" ht="15" hidden="true" customHeight="true" outlineLevel="0" collapsed="false">
      <c r="B17" s="170"/>
      <c r="C17" s="173"/>
      <c r="D17" s="174" t="s">
        <v>218</v>
      </c>
      <c r="E17" s="174" t="n">
        <f aca="false">ROUNDDOWN(E$8,0)</f>
        <v>93</v>
      </c>
      <c r="F17" s="174" t="n">
        <f aca="false">ROUNDDOWN(F$8,0)</f>
        <v>89</v>
      </c>
      <c r="G17" s="174" t="n">
        <f aca="false">ROUNDDOWN(G$8,0)</f>
        <v>86</v>
      </c>
      <c r="H17" s="174" t="n">
        <f aca="false">ROUNDDOWN(H$8,0)</f>
        <v>83</v>
      </c>
      <c r="I17" s="174" t="n">
        <f aca="false">ROUNDDOWN(I$8,0)</f>
        <v>72</v>
      </c>
      <c r="J17" s="174" t="n">
        <f aca="false">ROUNDDOWN(J$8,0)</f>
        <v>66</v>
      </c>
      <c r="K17" s="174" t="n">
        <f aca="false">ROUNDDOWN(K$8,0)</f>
        <v>61</v>
      </c>
      <c r="L17" s="174" t="n">
        <f aca="false">ROUNDDOWN(L$8,0)</f>
        <v>59</v>
      </c>
      <c r="M17" s="174" t="n">
        <f aca="false">ROUNDDOWN(M$8,0)</f>
        <v>56</v>
      </c>
      <c r="N17" s="174" t="n">
        <f aca="false">ROUNDDOWN(N$8,0)</f>
        <v>47</v>
      </c>
      <c r="O17" s="174" t="n">
        <f aca="false">ROUNDDOWN(O$8,0)</f>
        <v>41</v>
      </c>
      <c r="P17" s="174" t="n">
        <f aca="false">ROUNDDOWN(P$8,0)</f>
        <v>38</v>
      </c>
      <c r="Q17" s="174" t="n">
        <f aca="false">ROUNDDOWN(Q$8,0)</f>
        <v>33</v>
      </c>
      <c r="R17" s="174" t="n">
        <f aca="false">ROUNDDOWN(R$8,0)</f>
        <v>28</v>
      </c>
      <c r="S17" s="174" t="n">
        <f aca="false">ROUNDDOWN(S$8,0)</f>
        <v>23</v>
      </c>
      <c r="T17" s="174" t="n">
        <f aca="false">ROUNDDOWN(T$8,0)</f>
        <v>20</v>
      </c>
      <c r="U17" s="174" t="n">
        <f aca="false">ROUNDDOWN(U$8,0)</f>
        <v>15</v>
      </c>
      <c r="V17" s="174" t="n">
        <f aca="false">ROUNDDOWN(V$8,0)</f>
        <v>13</v>
      </c>
      <c r="W17" s="174" t="n">
        <f aca="false">ROUNDDOWN(W$8,0)</f>
        <v>11</v>
      </c>
      <c r="X17" s="174" t="n">
        <f aca="false">ROUNDDOWN(X$8,0)</f>
        <v>7</v>
      </c>
      <c r="Y17" s="174" t="n">
        <f aca="false">ROUNDDOWN(Y$8,0)</f>
        <v>5</v>
      </c>
      <c r="Z17" s="174" t="n">
        <f aca="false">ROUNDDOWN(Z$8,0)</f>
        <v>3</v>
      </c>
      <c r="AA17" s="174" t="n">
        <f aca="false">ROUNDDOWN(AA$8,0)</f>
        <v>2</v>
      </c>
      <c r="AB17" s="174" t="n">
        <f aca="false">ROUNDDOWN(AB$8,0)</f>
        <v>1</v>
      </c>
      <c r="AC17" s="174" t="n">
        <f aca="false">ROUNDDOWN(AC$8,0)</f>
        <v>0</v>
      </c>
    </row>
    <row r="18" customFormat="false" ht="15" hidden="true" customHeight="true" outlineLevel="0" collapsed="false">
      <c r="B18" s="170"/>
      <c r="C18" s="175" t="s">
        <v>220</v>
      </c>
      <c r="D18" s="175"/>
      <c r="E18" s="176" t="n">
        <v>3</v>
      </c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</row>
    <row r="19" s="177" customFormat="true" ht="15" hidden="true" customHeight="true" outlineLevel="0" collapsed="false">
      <c r="B19" s="170"/>
      <c r="C19" s="178" t="s">
        <v>216</v>
      </c>
      <c r="D19" s="179" t="s">
        <v>221</v>
      </c>
      <c r="E19" s="180" t="str">
        <f aca="false">ADDRESS(MATCH(E15,SL_CHARTS_2012!$B$1:$B$144,1),$E18,1)</f>
        <v>$C$97</v>
      </c>
      <c r="F19" s="180" t="str">
        <f aca="false">ADDRESS(MATCH(F15,SL_CHARTS_2012!$B$1:$B$144,1),$E18,1)</f>
        <v>$C$93</v>
      </c>
      <c r="G19" s="180" t="str">
        <f aca="false">ADDRESS(MATCH(G15,SL_CHARTS_2012!$B$1:$B$144,1),$E18,1)</f>
        <v>$C$90</v>
      </c>
      <c r="H19" s="180" t="str">
        <f aca="false">ADDRESS(MATCH(H15,SL_CHARTS_2012!$B$1:$B$144,1),$E18,1)</f>
        <v>$C$87</v>
      </c>
      <c r="I19" s="180" t="str">
        <f aca="false">ADDRESS(MATCH(I15,SL_CHARTS_2012!$B$1:$B$144,1),$E18,1)</f>
        <v>$C$76</v>
      </c>
      <c r="J19" s="180" t="str">
        <f aca="false">ADDRESS(MATCH(J15,SL_CHARTS_2012!$B$1:$B$144,1),$E18,1)</f>
        <v>$C$70</v>
      </c>
      <c r="K19" s="180" t="str">
        <f aca="false">ADDRESS(MATCH(K15,SL_CHARTS_2012!$B$1:$B$144,1),$E18,1)</f>
        <v>$C$65</v>
      </c>
      <c r="L19" s="180" t="str">
        <f aca="false">ADDRESS(MATCH(L15,SL_CHARTS_2012!$B$1:$B$144,1),$E18,1)</f>
        <v>$C$63</v>
      </c>
      <c r="M19" s="180" t="str">
        <f aca="false">ADDRESS(MATCH(M15,SL_CHARTS_2012!$B$1:$B$144,1),$E18,1)</f>
        <v>$C$60</v>
      </c>
      <c r="N19" s="180" t="str">
        <f aca="false">ADDRESS(MATCH(N15,SL_CHARTS_2012!$B$1:$B$144,1),$E18,1)</f>
        <v>$C$51</v>
      </c>
      <c r="O19" s="180" t="str">
        <f aca="false">ADDRESS(MATCH(O15,SL_CHARTS_2012!$B$1:$B$144,1),$E18,1)</f>
        <v>$C$45</v>
      </c>
      <c r="P19" s="180" t="str">
        <f aca="false">ADDRESS(MATCH(P15,SL_CHARTS_2012!$B$1:$B$144,1),$E18,1)</f>
        <v>$C$42</v>
      </c>
      <c r="Q19" s="180" t="str">
        <f aca="false">ADDRESS(MATCH(Q15,SL_CHARTS_2012!$B$1:$B$144,1),$E18,1)</f>
        <v>$C$37</v>
      </c>
      <c r="R19" s="180" t="str">
        <f aca="false">ADDRESS(MATCH(R15,SL_CHARTS_2012!$B$1:$B$144,1),$E18,1)</f>
        <v>$C$32</v>
      </c>
      <c r="S19" s="180" t="str">
        <f aca="false">ADDRESS(MATCH(S15,SL_CHARTS_2012!$B$1:$B$144,1),$E18,1)</f>
        <v>$C$27</v>
      </c>
      <c r="T19" s="180" t="str">
        <f aca="false">ADDRESS(MATCH(T15,SL_CHARTS_2012!$B$1:$B$144,1),$E18,1)</f>
        <v>$C$24</v>
      </c>
      <c r="U19" s="180" t="str">
        <f aca="false">ADDRESS(MATCH(U15,SL_CHARTS_2012!$B$1:$B$144,1),$E18,1)</f>
        <v>$C$19</v>
      </c>
      <c r="V19" s="180" t="str">
        <f aca="false">ADDRESS(MATCH(V15,SL_CHARTS_2012!$B$1:$B$144,1),$E18,1)</f>
        <v>$C$17</v>
      </c>
      <c r="W19" s="180" t="str">
        <f aca="false">ADDRESS(MATCH(W15,SL_CHARTS_2012!$B$1:$B$144,1),$E18,1)</f>
        <v>$C$15</v>
      </c>
      <c r="X19" s="180" t="str">
        <f aca="false">ADDRESS(MATCH(X15,SL_CHARTS_2012!$B$1:$B$144,1),$E18,1)</f>
        <v>$C$11</v>
      </c>
      <c r="Y19" s="180" t="str">
        <f aca="false">ADDRESS(MATCH(Y15,SL_CHARTS_2012!$B$1:$B$144,1),$E18,1)</f>
        <v>$C$9</v>
      </c>
      <c r="Z19" s="180" t="str">
        <f aca="false">ADDRESS(MATCH(Z15,SL_CHARTS_2012!$B$1:$B$144,1),$E18,1)</f>
        <v>$C$7</v>
      </c>
      <c r="AA19" s="180" t="str">
        <f aca="false">ADDRESS(MATCH(AA15,SL_CHARTS_2012!$B$1:$B$144,1),$E18,1)</f>
        <v>$C$6</v>
      </c>
      <c r="AB19" s="180" t="str">
        <f aca="false">ADDRESS(MATCH(AB15,SL_CHARTS_2012!$B$1:$B$144,1),$E18,1)</f>
        <v>$C$5</v>
      </c>
      <c r="AC19" s="180" t="str">
        <f aca="false">ADDRESS(MATCH(AC15,SL_CHARTS_2012!$B$1:$B$144,1),$E18,1)</f>
        <v>$C$4</v>
      </c>
    </row>
    <row r="20" customFormat="false" ht="15" hidden="true" customHeight="true" outlineLevel="0" collapsed="false">
      <c r="A20" s="177"/>
      <c r="B20" s="170"/>
      <c r="C20" s="178"/>
      <c r="D20" s="179" t="s">
        <v>222</v>
      </c>
      <c r="E20" s="180" t="e">
        <f aca="false">ADDRESS(MATCH(E14,SL_CHARTS_2012!$B$1:$B$144,1),$E18,1)</f>
        <v>#VALUE!</v>
      </c>
      <c r="F20" s="180" t="e">
        <f aca="false">ADDRESS(MATCH(F14,SL_CHARTS_2012!$B$1:$B$144,1),$E18,1)</f>
        <v>#VALUE!</v>
      </c>
      <c r="G20" s="180" t="str">
        <f aca="false">ADDRESS(MATCH(G14,SL_CHARTS_2012!$B$1:$B$144,1),$E18,1)</f>
        <v>$C$94</v>
      </c>
      <c r="H20" s="180" t="str">
        <f aca="false">ADDRESS(MATCH(H14,SL_CHARTS_2012!$B$1:$B$144,1),$E18,1)</f>
        <v>$C$91</v>
      </c>
      <c r="I20" s="180" t="str">
        <f aca="false">ADDRESS(MATCH(I14,SL_CHARTS_2012!$B$1:$B$144,1),$E18,1)</f>
        <v>$C$88</v>
      </c>
      <c r="J20" s="180" t="str">
        <f aca="false">ADDRESS(MATCH(J14,SL_CHARTS_2012!$B$1:$B$144,1),$E18,1)</f>
        <v>$C$77</v>
      </c>
      <c r="K20" s="180" t="str">
        <f aca="false">ADDRESS(MATCH(K14,SL_CHARTS_2012!$B$1:$B$144,1),$E18,1)</f>
        <v>$C$70</v>
      </c>
      <c r="L20" s="180" t="str">
        <f aca="false">ADDRESS(MATCH(L14,SL_CHARTS_2012!$B$1:$B$144,1),$E18,1)</f>
        <v>$C$66</v>
      </c>
      <c r="M20" s="180" t="str">
        <f aca="false">ADDRESS(MATCH(M14,SL_CHARTS_2012!$B$1:$B$144,1),$E18,1)</f>
        <v>$C$64</v>
      </c>
      <c r="N20" s="180" t="str">
        <f aca="false">ADDRESS(MATCH(N14,SL_CHARTS_2012!$B$1:$B$144,1),$E18,1)</f>
        <v>$C$60</v>
      </c>
      <c r="O20" s="180" t="str">
        <f aca="false">ADDRESS(MATCH(O14,SL_CHARTS_2012!$B$1:$B$144,1),$E18,1)</f>
        <v>$C$52</v>
      </c>
      <c r="P20" s="180" t="str">
        <f aca="false">ADDRESS(MATCH(P14,SL_CHARTS_2012!$B$1:$B$144,1),$E18,1)</f>
        <v>$C$46</v>
      </c>
      <c r="Q20" s="180" t="str">
        <f aca="false">ADDRESS(MATCH(Q14,SL_CHARTS_2012!$B$1:$B$144,1),$E18,1)</f>
        <v>$C$42</v>
      </c>
      <c r="R20" s="180" t="str">
        <f aca="false">ADDRESS(MATCH(R14,SL_CHARTS_2012!$B$1:$B$144,1),$E18,1)</f>
        <v>$C$38</v>
      </c>
      <c r="S20" s="180" t="str">
        <f aca="false">ADDRESS(MATCH(S14,SL_CHARTS_2012!$B$1:$B$144,1),$E18,1)</f>
        <v>$C$33</v>
      </c>
      <c r="T20" s="180" t="str">
        <f aca="false">ADDRESS(MATCH(T14,SL_CHARTS_2012!$B$1:$B$144,1),$E18,1)</f>
        <v>$C$28</v>
      </c>
      <c r="U20" s="180" t="str">
        <f aca="false">ADDRESS(MATCH(U14,SL_CHARTS_2012!$B$1:$B$144,1),$E18,1)</f>
        <v>$C$25</v>
      </c>
      <c r="V20" s="180" t="str">
        <f aca="false">ADDRESS(MATCH(V14,SL_CHARTS_2012!$B$1:$B$144,1),$E18,1)</f>
        <v>$C$20</v>
      </c>
      <c r="W20" s="180" t="str">
        <f aca="false">ADDRESS(MATCH(W14,SL_CHARTS_2012!$B$1:$B$144,1),$E18,1)</f>
        <v>$C$18</v>
      </c>
      <c r="X20" s="180" t="str">
        <f aca="false">ADDRESS(MATCH(X14,SL_CHARTS_2012!$B$1:$B$144,1),$E18,1)</f>
        <v>$C$16</v>
      </c>
      <c r="Y20" s="180" t="str">
        <f aca="false">ADDRESS(MATCH(Y14,SL_CHARTS_2012!$B$1:$B$144,1),$E18,1)</f>
        <v>$C$12</v>
      </c>
      <c r="Z20" s="180" t="str">
        <f aca="false">ADDRESS(MATCH(Z14,SL_CHARTS_2012!$B$1:$B$144,1),$E18,1)</f>
        <v>$C$10</v>
      </c>
      <c r="AA20" s="180" t="str">
        <f aca="false">ADDRESS(MATCH(AA14,SL_CHARTS_2012!$B$1:$B$144,1),$E18,1)</f>
        <v>$C$8</v>
      </c>
      <c r="AB20" s="180" t="str">
        <f aca="false">ADDRESS(MATCH(AB14,SL_CHARTS_2012!$B$1:$B$144,1),$E18,1)</f>
        <v>$C$7</v>
      </c>
      <c r="AC20" s="180" t="str">
        <f aca="false">ADDRESS(MATCH(AC14,SL_CHARTS_2012!$B$1:$B$144,1),$E18,1)</f>
        <v>$C$6</v>
      </c>
    </row>
    <row r="21" customFormat="false" ht="15" hidden="true" customHeight="true" outlineLevel="0" collapsed="false">
      <c r="B21" s="170"/>
      <c r="C21" s="173" t="s">
        <v>219</v>
      </c>
      <c r="D21" s="181" t="s">
        <v>221</v>
      </c>
      <c r="E21" s="174" t="str">
        <f aca="false">ADDRESS(MATCH(E17,SL_CHARTS_2012!$B$1:$B$144,1),$E18,1)</f>
        <v>$C$97</v>
      </c>
      <c r="F21" s="174" t="str">
        <f aca="false">ADDRESS(MATCH(F17,SL_CHARTS_2012!$B$1:$B$144,1),$E18,1)</f>
        <v>$C$93</v>
      </c>
      <c r="G21" s="174" t="str">
        <f aca="false">ADDRESS(MATCH(G17,SL_CHARTS_2012!$B$1:$B$144,1),$E18,1)</f>
        <v>$C$90</v>
      </c>
      <c r="H21" s="174" t="str">
        <f aca="false">ADDRESS(MATCH(H17,SL_CHARTS_2012!$B$1:$B$144,1),$E18,1)</f>
        <v>$C$87</v>
      </c>
      <c r="I21" s="174" t="str">
        <f aca="false">ADDRESS(MATCH(I17,SL_CHARTS_2012!$B$1:$B$144,1),$E18,1)</f>
        <v>$C$76</v>
      </c>
      <c r="J21" s="174" t="str">
        <f aca="false">ADDRESS(MATCH(J17,SL_CHARTS_2012!$B$1:$B$144,1),$E18,1)</f>
        <v>$C$70</v>
      </c>
      <c r="K21" s="174" t="str">
        <f aca="false">ADDRESS(MATCH(K17,SL_CHARTS_2012!$B$1:$B$144,1),$E18,1)</f>
        <v>$C$65</v>
      </c>
      <c r="L21" s="174" t="str">
        <f aca="false">ADDRESS(MATCH(L17,SL_CHARTS_2012!$B$1:$B$144,1),$E18,1)</f>
        <v>$C$63</v>
      </c>
      <c r="M21" s="174" t="str">
        <f aca="false">ADDRESS(MATCH(M17,SL_CHARTS_2012!$B$1:$B$144,1),$E18,1)</f>
        <v>$C$60</v>
      </c>
      <c r="N21" s="174" t="str">
        <f aca="false">ADDRESS(MATCH(N17,SL_CHARTS_2012!$B$1:$B$144,1),$E18,1)</f>
        <v>$C$51</v>
      </c>
      <c r="O21" s="174" t="str">
        <f aca="false">ADDRESS(MATCH(O17,SL_CHARTS_2012!$B$1:$B$144,1),$E18,1)</f>
        <v>$C$45</v>
      </c>
      <c r="P21" s="174" t="str">
        <f aca="false">ADDRESS(MATCH(P17,SL_CHARTS_2012!$B$1:$B$144,1),$E18,1)</f>
        <v>$C$42</v>
      </c>
      <c r="Q21" s="174" t="str">
        <f aca="false">ADDRESS(MATCH(Q17,SL_CHARTS_2012!$B$1:$B$144,1),$E18,1)</f>
        <v>$C$37</v>
      </c>
      <c r="R21" s="174" t="str">
        <f aca="false">ADDRESS(MATCH(R17,SL_CHARTS_2012!$B$1:$B$144,1),$E18,1)</f>
        <v>$C$32</v>
      </c>
      <c r="S21" s="174" t="str">
        <f aca="false">ADDRESS(MATCH(S17,SL_CHARTS_2012!$B$1:$B$144,1),$E18,1)</f>
        <v>$C$27</v>
      </c>
      <c r="T21" s="174" t="str">
        <f aca="false">ADDRESS(MATCH(T17,SL_CHARTS_2012!$B$1:$B$144,1),$E18,1)</f>
        <v>$C$24</v>
      </c>
      <c r="U21" s="174" t="str">
        <f aca="false">ADDRESS(MATCH(U17,SL_CHARTS_2012!$B$1:$B$144,1),$E18,1)</f>
        <v>$C$19</v>
      </c>
      <c r="V21" s="174" t="str">
        <f aca="false">ADDRESS(MATCH(V17,SL_CHARTS_2012!$B$1:$B$144,1),$E18,1)</f>
        <v>$C$17</v>
      </c>
      <c r="W21" s="174" t="str">
        <f aca="false">ADDRESS(MATCH(W17,SL_CHARTS_2012!$B$1:$B$144,1),$E18,1)</f>
        <v>$C$15</v>
      </c>
      <c r="X21" s="174" t="str">
        <f aca="false">ADDRESS(MATCH(X17,SL_CHARTS_2012!$B$1:$B$144,1),$E18,1)</f>
        <v>$C$11</v>
      </c>
      <c r="Y21" s="174" t="str">
        <f aca="false">ADDRESS(MATCH(Y17,SL_CHARTS_2012!$B$1:$B$144,1),$E18,1)</f>
        <v>$C$9</v>
      </c>
      <c r="Z21" s="174" t="str">
        <f aca="false">ADDRESS(MATCH(Z17,SL_CHARTS_2012!$B$1:$B$144,1),$E18,1)</f>
        <v>$C$7</v>
      </c>
      <c r="AA21" s="174" t="str">
        <f aca="false">ADDRESS(MATCH(AA17,SL_CHARTS_2012!$B$1:$B$144,1),$E18,1)</f>
        <v>$C$6</v>
      </c>
      <c r="AB21" s="174" t="str">
        <f aca="false">ADDRESS(MATCH(AB17,SL_CHARTS_2012!$B$1:$B$144,1),$E18,1)</f>
        <v>$C$5</v>
      </c>
      <c r="AC21" s="174" t="str">
        <f aca="false">ADDRESS(MATCH(AC17,SL_CHARTS_2012!$B$1:$B$144,1),$E18,1)</f>
        <v>$C$4</v>
      </c>
    </row>
    <row r="22" customFormat="false" ht="15" hidden="true" customHeight="true" outlineLevel="0" collapsed="false">
      <c r="B22" s="170"/>
      <c r="C22" s="173"/>
      <c r="D22" s="181" t="s">
        <v>222</v>
      </c>
      <c r="E22" s="174" t="str">
        <f aca="false">ADDRESS(MATCH(E16,SL_CHARTS_2012!$B$1:$B$144,1),$E18,1)</f>
        <v>$C$105</v>
      </c>
      <c r="F22" s="174" t="str">
        <f aca="false">ADDRESS(MATCH(F16,SL_CHARTS_2012!$B$1:$B$144,1),$E18,1)</f>
        <v>$C$98</v>
      </c>
      <c r="G22" s="174" t="str">
        <f aca="false">ADDRESS(MATCH(G16,SL_CHARTS_2012!$B$1:$B$144,1),$E18,1)</f>
        <v>$C$95</v>
      </c>
      <c r="H22" s="174" t="str">
        <f aca="false">ADDRESS(MATCH(H16,SL_CHARTS_2012!$B$1:$B$144,1),$E18,1)</f>
        <v>$C$91</v>
      </c>
      <c r="I22" s="174" t="str">
        <f aca="false">ADDRESS(MATCH(I16,SL_CHARTS_2012!$B$1:$B$144,1),$E18,1)</f>
        <v>$C$88</v>
      </c>
      <c r="J22" s="174" t="str">
        <f aca="false">ADDRESS(MATCH(J16,SL_CHARTS_2012!$B$1:$B$144,1),$E18,1)</f>
        <v>$C$77</v>
      </c>
      <c r="K22" s="174" t="str">
        <f aca="false">ADDRESS(MATCH(K16,SL_CHARTS_2012!$B$1:$B$144,1),$E18,1)</f>
        <v>$C$70</v>
      </c>
      <c r="L22" s="174" t="str">
        <f aca="false">ADDRESS(MATCH(L16,SL_CHARTS_2012!$B$1:$B$144,1),$E18,1)</f>
        <v>$C$66</v>
      </c>
      <c r="M22" s="174" t="str">
        <f aca="false">ADDRESS(MATCH(M16,SL_CHARTS_2012!$B$1:$B$144,1),$E18,1)</f>
        <v>$C$64</v>
      </c>
      <c r="N22" s="174" t="str">
        <f aca="false">ADDRESS(MATCH(N16,SL_CHARTS_2012!$B$1:$B$144,1),$E18,1)</f>
        <v>$C$60</v>
      </c>
      <c r="O22" s="174" t="str">
        <f aca="false">ADDRESS(MATCH(O16,SL_CHARTS_2012!$B$1:$B$144,1),$E18,1)</f>
        <v>$C$52</v>
      </c>
      <c r="P22" s="174" t="str">
        <f aca="false">ADDRESS(MATCH(P16,SL_CHARTS_2012!$B$1:$B$144,1),$E18,1)</f>
        <v>$C$46</v>
      </c>
      <c r="Q22" s="174" t="str">
        <f aca="false">ADDRESS(MATCH(Q16,SL_CHARTS_2012!$B$1:$B$144,1),$E18,1)</f>
        <v>$C$42</v>
      </c>
      <c r="R22" s="174" t="str">
        <f aca="false">ADDRESS(MATCH(R16,SL_CHARTS_2012!$B$1:$B$144,1),$E18,1)</f>
        <v>$C$38</v>
      </c>
      <c r="S22" s="174" t="str">
        <f aca="false">ADDRESS(MATCH(S16,SL_CHARTS_2012!$B$1:$B$144,1),$E18,1)</f>
        <v>$C$33</v>
      </c>
      <c r="T22" s="174" t="str">
        <f aca="false">ADDRESS(MATCH(T16,SL_CHARTS_2012!$B$1:$B$144,1),$E18,1)</f>
        <v>$C$28</v>
      </c>
      <c r="U22" s="174" t="str">
        <f aca="false">ADDRESS(MATCH(U16,SL_CHARTS_2012!$B$1:$B$144,1),$E18,1)</f>
        <v>$C$25</v>
      </c>
      <c r="V22" s="174" t="str">
        <f aca="false">ADDRESS(MATCH(V16,SL_CHARTS_2012!$B$1:$B$144,1),$E18,1)</f>
        <v>$C$20</v>
      </c>
      <c r="W22" s="174" t="str">
        <f aca="false">ADDRESS(MATCH(W16,SL_CHARTS_2012!$B$1:$B$144,1),$E18,1)</f>
        <v>$C$18</v>
      </c>
      <c r="X22" s="174" t="str">
        <f aca="false">ADDRESS(MATCH(X16,SL_CHARTS_2012!$B$1:$B$144,1),$E18,1)</f>
        <v>$C$16</v>
      </c>
      <c r="Y22" s="174" t="str">
        <f aca="false">ADDRESS(MATCH(Y16,SL_CHARTS_2012!$B$1:$B$144,1),$E18,1)</f>
        <v>$C$12</v>
      </c>
      <c r="Z22" s="174" t="str">
        <f aca="false">ADDRESS(MATCH(Z16,SL_CHARTS_2012!$B$1:$B$144,1),$E18,1)</f>
        <v>$C$10</v>
      </c>
      <c r="AA22" s="174" t="str">
        <f aca="false">ADDRESS(MATCH(AA16,SL_CHARTS_2012!$B$1:$B$144,1),$E18,1)</f>
        <v>$C$8</v>
      </c>
      <c r="AB22" s="174" t="str">
        <f aca="false">ADDRESS(MATCH(AB16,SL_CHARTS_2012!$B$1:$B$144,1),$E18,1)</f>
        <v>$C$7</v>
      </c>
      <c r="AC22" s="174" t="str">
        <f aca="false">ADDRESS(MATCH(AC16,SL_CHARTS_2012!$B$1:$B$144,1),$E18,1)</f>
        <v>$C$6</v>
      </c>
    </row>
    <row r="23" customFormat="false" ht="15" hidden="true" customHeight="true" outlineLevel="0" collapsed="false">
      <c r="B23" s="170"/>
      <c r="C23" s="175"/>
      <c r="D23" s="182" t="s">
        <v>223</v>
      </c>
      <c r="E23" s="183" t="s">
        <v>224</v>
      </c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</row>
    <row r="24" customFormat="false" ht="15" hidden="true" customHeight="true" outlineLevel="0" collapsed="false">
      <c r="B24" s="170"/>
      <c r="C24" s="175"/>
      <c r="D24" s="182"/>
      <c r="E24" s="183" t="s">
        <v>225</v>
      </c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</row>
    <row r="25" customFormat="false" ht="15" hidden="true" customHeight="true" outlineLevel="0" collapsed="false">
      <c r="B25" s="170"/>
      <c r="C25" s="184" t="s">
        <v>226</v>
      </c>
      <c r="D25" s="185" t="s">
        <v>227</v>
      </c>
      <c r="E25" s="186" t="e">
        <f aca="false">CONCATENATE(E14,$E$7,E15)</f>
        <v>#VALUE!</v>
      </c>
      <c r="F25" s="186" t="e">
        <f aca="false">CONCATENATE(F14,F7,F15)</f>
        <v>#VALUE!</v>
      </c>
      <c r="G25" s="186" t="str">
        <f aca="false">CONCATENATE(G14,G7,G15)</f>
        <v>90-86</v>
      </c>
      <c r="H25" s="186" t="str">
        <f aca="false">CONCATENATE(H14,H7,H15)</f>
        <v>87-83</v>
      </c>
      <c r="I25" s="186" t="str">
        <f aca="false">CONCATENATE(I14,I7,I15)</f>
        <v>84-72</v>
      </c>
      <c r="J25" s="186" t="str">
        <f aca="false">CONCATENATE(J14,J7,J15)</f>
        <v>73-66</v>
      </c>
      <c r="K25" s="186" t="str">
        <f aca="false">CONCATENATE(K14,K7,K15)</f>
        <v>66-61</v>
      </c>
      <c r="L25" s="186" t="str">
        <f aca="false">CONCATENATE(L14,L7,L15)</f>
        <v>62-59</v>
      </c>
      <c r="M25" s="186" t="str">
        <f aca="false">CONCATENATE(M14,M7,M15)</f>
        <v>60-56</v>
      </c>
      <c r="N25" s="186" t="str">
        <f aca="false">CONCATENATE(N14,N7,N15)</f>
        <v>56-47</v>
      </c>
      <c r="O25" s="186" t="str">
        <f aca="false">CONCATENATE(O14,O7,O15)</f>
        <v>48-41</v>
      </c>
      <c r="P25" s="186" t="str">
        <f aca="false">CONCATENATE(P14,P7,P15)</f>
        <v>42-38</v>
      </c>
      <c r="Q25" s="186" t="str">
        <f aca="false">CONCATENATE(Q14,Q7,Q15)</f>
        <v>38-33</v>
      </c>
      <c r="R25" s="186" t="str">
        <f aca="false">CONCATENATE(R14,R7,R15)</f>
        <v>34-28</v>
      </c>
      <c r="S25" s="186" t="str">
        <f aca="false">CONCATENATE(S14,S7,S15)</f>
        <v>29-23</v>
      </c>
      <c r="T25" s="186" t="str">
        <f aca="false">CONCATENATE(T14,T7,T15)</f>
        <v>24-20</v>
      </c>
      <c r="U25" s="186" t="str">
        <f aca="false">CONCATENATE(U14,U7,U15)</f>
        <v>21-15</v>
      </c>
      <c r="V25" s="186" t="str">
        <f aca="false">CONCATENATE(V14,V7,V15)</f>
        <v>16-13</v>
      </c>
      <c r="W25" s="186" t="str">
        <f aca="false">CONCATENATE(W14,W7,W15)</f>
        <v>14-11</v>
      </c>
      <c r="X25" s="186" t="str">
        <f aca="false">CONCATENATE(X14,X7,X15)</f>
        <v>12-7</v>
      </c>
      <c r="Y25" s="186" t="str">
        <f aca="false">CONCATENATE(Y14,Y7,Y15)</f>
        <v>8-5</v>
      </c>
      <c r="Z25" s="186" t="str">
        <f aca="false">CONCATENATE(Z14,Z7,Z15)</f>
        <v>6-3</v>
      </c>
      <c r="AA25" s="186" t="str">
        <f aca="false">CONCATENATE(AA14,AA7,AA15)</f>
        <v>4-2</v>
      </c>
      <c r="AB25" s="186" t="str">
        <f aca="false">CONCATENATE(AB14,AB7,AB15)</f>
        <v>3-1</v>
      </c>
      <c r="AC25" s="186" t="str">
        <f aca="false">CONCATENATE(AC14,AC7,AC15)</f>
        <v>2-0</v>
      </c>
    </row>
    <row r="26" customFormat="false" ht="15" hidden="true" customHeight="true" outlineLevel="0" collapsed="false">
      <c r="B26" s="170"/>
      <c r="C26" s="184"/>
      <c r="D26" s="187" t="s">
        <v>228</v>
      </c>
      <c r="E26" s="187" t="e">
        <f aca="true">AVERAGE(INDIRECT(CONCATENATE($E$23,E19,$E$24,E20),1))</f>
        <v>#VALUE!</v>
      </c>
      <c r="F26" s="187" t="e">
        <f aca="true">AVERAGE(INDIRECT(CONCATENATE($E$23,F19,$E$24,F20),1))</f>
        <v>#VALUE!</v>
      </c>
      <c r="G26" s="187" t="n">
        <f aca="true">AVERAGE(INDIRECT(CONCATENATE($E$23,G19,$E$24,G20),1))</f>
        <v>218.9136</v>
      </c>
      <c r="H26" s="187" t="n">
        <f aca="true">AVERAGE(INDIRECT(CONCATENATE($E$23,H19,$E$24,H20),1))</f>
        <v>217.9418</v>
      </c>
      <c r="I26" s="187" t="n">
        <f aca="true">AVERAGE(INDIRECT(CONCATENATE($E$23,I19,$E$24,I20),1))</f>
        <v>223.324230769231</v>
      </c>
      <c r="J26" s="187" t="n">
        <f aca="true">AVERAGE(INDIRECT(CONCATENATE($E$23,J19,$E$24,J20),1))</f>
        <v>205.58275</v>
      </c>
      <c r="K26" s="187" t="n">
        <f aca="true">AVERAGE(INDIRECT(CONCATENATE($E$23,K19,$E$24,K20),1))</f>
        <v>194.155166666667</v>
      </c>
      <c r="L26" s="187" t="n">
        <f aca="true">AVERAGE(INDIRECT(CONCATENATE($E$23,L19,$E$24,L20),1))</f>
        <v>176.04625</v>
      </c>
      <c r="M26" s="187" t="n">
        <f aca="true">AVERAGE(INDIRECT(CONCATENATE($E$23,M19,$E$24,M20),1))</f>
        <v>162.3718</v>
      </c>
      <c r="N26" s="187" t="n">
        <f aca="true">AVERAGE(INDIRECT(CONCATENATE($E$23,N19,$E$24,N20),1))</f>
        <v>182.686</v>
      </c>
      <c r="O26" s="187" t="n">
        <f aca="true">AVERAGE(INDIRECT(CONCATENATE($E$23,O19,$E$24,O20),1))</f>
        <v>181.5425</v>
      </c>
      <c r="P26" s="187" t="n">
        <f aca="true">AVERAGE(INDIRECT(CONCATENATE($E$23,P19,$E$24,P20),1))</f>
        <v>164.4842</v>
      </c>
      <c r="Q26" s="187" t="n">
        <f aca="true">AVERAGE(INDIRECT(CONCATENATE($E$23,Q19,$E$24,Q20),1))</f>
        <v>144.979166666667</v>
      </c>
      <c r="R26" s="187" t="n">
        <f aca="true">AVERAGE(INDIRECT(CONCATENATE($E$23,R19,$E$24,R20),1))</f>
        <v>117.117757142857</v>
      </c>
      <c r="S26" s="187" t="n">
        <f aca="true">AVERAGE(INDIRECT(CONCATENATE($E$23,S19,$E$24,S20),1))</f>
        <v>71.9419714285714</v>
      </c>
      <c r="T26" s="187" t="n">
        <f aca="true">AVERAGE(INDIRECT(CONCATENATE($E$23,T19,$E$24,T20),1))</f>
        <v>91.09248</v>
      </c>
      <c r="U26" s="187" t="n">
        <f aca="true">AVERAGE(INDIRECT(CONCATENATE($E$23,U19,$E$24,U20),1))</f>
        <v>103.701442857143</v>
      </c>
      <c r="V26" s="187" t="n">
        <f aca="true">AVERAGE(INDIRECT(CONCATENATE($E$23,V19,$E$24,V20),1))</f>
        <v>89.330325</v>
      </c>
      <c r="W26" s="187" t="n">
        <f aca="true">AVERAGE(INDIRECT(CONCATENATE($E$23,W19,$E$24,W20),1))</f>
        <v>54.2789</v>
      </c>
      <c r="X26" s="187" t="n">
        <f aca="true">AVERAGE(INDIRECT(CONCATENATE($E$23,X19,$E$24,X20),1))</f>
        <v>14.6486983333333</v>
      </c>
      <c r="Y26" s="187" t="n">
        <f aca="true">AVERAGE(INDIRECT(CONCATENATE($E$23,Y19,$E$24,Y20),1))</f>
        <v>6.711</v>
      </c>
      <c r="Z26" s="187" t="n">
        <f aca="true">AVERAGE(INDIRECT(CONCATENATE($E$23,Z19,$E$24,Z20),1))</f>
        <v>3.7835375</v>
      </c>
      <c r="AA26" s="187" t="n">
        <f aca="true">AVERAGE(INDIRECT(CONCATENATE($E$23,AA19,$E$24,AA20),1))</f>
        <v>-4.15563666666667</v>
      </c>
      <c r="AB26" s="187" t="n">
        <f aca="true">AVERAGE(INDIRECT(CONCATENATE($E$23,AB19,$E$24,AB20),1))</f>
        <v>-10.6098566666667</v>
      </c>
      <c r="AC26" s="187" t="n">
        <f aca="true">AVERAGE(INDIRECT(CONCATENATE($E$23,AC19,$E$24,AC20),1))</f>
        <v>-9.28223333333333</v>
      </c>
    </row>
    <row r="27" customFormat="false" ht="15" hidden="true" customHeight="true" outlineLevel="0" collapsed="false">
      <c r="B27" s="170"/>
      <c r="C27" s="184"/>
      <c r="D27" s="188" t="s">
        <v>229</v>
      </c>
      <c r="E27" s="188" t="e">
        <f aca="true">MIN(INDIRECT(CONCATENATE($E$23,E19,$E$24,E20),1))</f>
        <v>#VALUE!</v>
      </c>
      <c r="F27" s="188" t="e">
        <f aca="true">MIN(INDIRECT(CONCATENATE($E$23,F19,$E$24,F20),1))</f>
        <v>#VALUE!</v>
      </c>
      <c r="G27" s="188" t="n">
        <f aca="true">MIN(INDIRECT(CONCATENATE($E$23,G19,$E$24,G20),1))</f>
        <v>217.799</v>
      </c>
      <c r="H27" s="188" t="n">
        <f aca="true">MIN(INDIRECT(CONCATENATE($E$23,H19,$E$24,H20),1))</f>
        <v>217.469</v>
      </c>
      <c r="I27" s="188" t="n">
        <f aca="true">MIN(INDIRECT(CONCATENATE($E$23,I19,$E$24,I20),1))</f>
        <v>213.587</v>
      </c>
      <c r="J27" s="188" t="n">
        <f aca="true">MIN(INDIRECT(CONCATENATE($E$23,J19,$E$24,J20),1))</f>
        <v>196.725</v>
      </c>
      <c r="K27" s="188" t="n">
        <f aca="true">MIN(INDIRECT(CONCATENATE($E$23,K19,$E$24,K20),1))</f>
        <v>182.865</v>
      </c>
      <c r="L27" s="188" t="n">
        <f aca="true">MIN(INDIRECT(CONCATENATE($E$23,L19,$E$24,L20),1))</f>
        <v>159.023</v>
      </c>
      <c r="M27" s="188" t="n">
        <f aca="true">MIN(INDIRECT(CONCATENATE($E$23,M19,$E$24,M20),1))</f>
        <v>155.858</v>
      </c>
      <c r="N27" s="188" t="n">
        <f aca="true">MIN(INDIRECT(CONCATENATE($E$23,N19,$E$24,N20),1))</f>
        <v>168.081</v>
      </c>
      <c r="O27" s="188" t="n">
        <f aca="true">MIN(INDIRECT(CONCATENATE($E$23,O19,$E$24,O20),1))</f>
        <v>169.616</v>
      </c>
      <c r="P27" s="188" t="n">
        <f aca="true">MIN(INDIRECT(CONCATENATE($E$23,P19,$E$24,P20),1))</f>
        <v>153.345</v>
      </c>
      <c r="Q27" s="188" t="n">
        <f aca="true">MIN(INDIRECT(CONCATENATE($E$23,Q19,$E$24,Q20),1))</f>
        <v>140.703</v>
      </c>
      <c r="R27" s="188" t="n">
        <f aca="true">MIN(INDIRECT(CONCATENATE($E$23,R19,$E$24,R20),1))</f>
        <v>67.0152</v>
      </c>
      <c r="S27" s="188" t="n">
        <f aca="true">MIN(INDIRECT(CONCATENATE($E$23,S19,$E$24,S20),1))</f>
        <v>58.897</v>
      </c>
      <c r="T27" s="188" t="n">
        <f aca="true">MIN(INDIRECT(CONCATENATE($E$23,T19,$E$24,T20),1))</f>
        <v>77.2923</v>
      </c>
      <c r="U27" s="188" t="n">
        <f aca="true">MIN(INDIRECT(CONCATENATE($E$23,U19,$E$24,U20),1))</f>
        <v>97.9381</v>
      </c>
      <c r="V27" s="188" t="n">
        <f aca="true">MIN(INDIRECT(CONCATENATE($E$23,V19,$E$24,V20),1))</f>
        <v>64.7477</v>
      </c>
      <c r="W27" s="188" t="n">
        <f aca="true">MIN(INDIRECT(CONCATENATE($E$23,W19,$E$24,W20),1))</f>
        <v>24.0122</v>
      </c>
      <c r="X27" s="188" t="n">
        <f aca="true">MIN(INDIRECT(CONCATENATE($E$23,X19,$E$24,X20),1))</f>
        <v>1.58643</v>
      </c>
      <c r="Y27" s="188" t="n">
        <f aca="true">MIN(INDIRECT(CONCATENATE($E$23,Y19,$E$24,Y20),1))</f>
        <v>2.20984</v>
      </c>
      <c r="Z27" s="188" t="n">
        <f aca="true">MIN(INDIRECT(CONCATENATE($E$23,Z19,$E$24,Z20),1))</f>
        <v>-3.98287</v>
      </c>
      <c r="AA27" s="188" t="n">
        <f aca="true">MIN(INDIRECT(CONCATENATE($E$23,AA19,$E$24,AA20),1))</f>
        <v>-10.6013</v>
      </c>
      <c r="AB27" s="188" t="n">
        <f aca="true">MIN(INDIRECT(CONCATENATE($E$23,AB19,$E$24,AB20),1))</f>
        <v>-17.2454</v>
      </c>
      <c r="AC27" s="188" t="n">
        <f aca="true">MIN(INDIRECT(CONCATENATE($E$23,AC19,$E$24,AC20),1))</f>
        <v>-17.2454</v>
      </c>
    </row>
    <row r="28" customFormat="false" ht="15" hidden="true" customHeight="true" outlineLevel="0" collapsed="false">
      <c r="B28" s="170"/>
      <c r="C28" s="184"/>
      <c r="D28" s="188" t="s">
        <v>230</v>
      </c>
      <c r="E28" s="188" t="e">
        <f aca="true">MAX(INDIRECT(CONCATENATE($E$23,E19,$E$24,E20),1))</f>
        <v>#VALUE!</v>
      </c>
      <c r="F28" s="188" t="e">
        <f aca="true">MAX(INDIRECT(CONCATENATE($E$23,F19,$E$24,F20),1))</f>
        <v>#VALUE!</v>
      </c>
      <c r="G28" s="188" t="n">
        <f aca="true">MAX(INDIRECT(CONCATENATE($E$23,G19,$E$24,G20),1))</f>
        <v>222.089</v>
      </c>
      <c r="H28" s="188" t="n">
        <f aca="true">MAX(INDIRECT(CONCATENATE($E$23,H19,$E$24,H20),1))</f>
        <v>218.66</v>
      </c>
      <c r="I28" s="188" t="n">
        <f aca="true">MAX(INDIRECT(CONCATENATE($E$23,I19,$E$24,I20),1))</f>
        <v>232.048</v>
      </c>
      <c r="J28" s="188" t="n">
        <f aca="true">MAX(INDIRECT(CONCATENATE($E$23,J19,$E$24,J20),1))</f>
        <v>216.172</v>
      </c>
      <c r="K28" s="188" t="n">
        <f aca="true">MAX(INDIRECT(CONCATENATE($E$23,K19,$E$24,K20),1))</f>
        <v>198.089</v>
      </c>
      <c r="L28" s="188" t="n">
        <f aca="true">MAX(INDIRECT(CONCATENATE($E$23,L19,$E$24,L20),1))</f>
        <v>192.69</v>
      </c>
      <c r="M28" s="188" t="n">
        <f aca="true">MAX(INDIRECT(CONCATENATE($E$23,M19,$E$24,M20),1))</f>
        <v>169.607</v>
      </c>
      <c r="N28" s="188" t="n">
        <f aca="true">MAX(INDIRECT(CONCATENATE($E$23,N19,$E$24,N20),1))</f>
        <v>192.065</v>
      </c>
      <c r="O28" s="188" t="n">
        <f aca="true">MAX(INDIRECT(CONCATENATE($E$23,O19,$E$24,O20),1))</f>
        <v>191.733</v>
      </c>
      <c r="P28" s="188" t="n">
        <f aca="true">MAX(INDIRECT(CONCATENATE($E$23,P19,$E$24,P20),1))</f>
        <v>174.413</v>
      </c>
      <c r="Q28" s="188" t="n">
        <f aca="true">MAX(INDIRECT(CONCATENATE($E$23,Q19,$E$24,Q20),1))</f>
        <v>153.345</v>
      </c>
      <c r="R28" s="188" t="n">
        <f aca="true">MAX(INDIRECT(CONCATENATE($E$23,R19,$E$24,R20),1))</f>
        <v>144.97</v>
      </c>
      <c r="S28" s="188" t="n">
        <f aca="true">MAX(INDIRECT(CONCATENATE($E$23,S19,$E$24,S20),1))</f>
        <v>85.1694</v>
      </c>
      <c r="T28" s="188" t="n">
        <f aca="true">MAX(INDIRECT(CONCATENATE($E$23,T19,$E$24,T20),1))</f>
        <v>103.031</v>
      </c>
      <c r="U28" s="188" t="n">
        <f aca="true">MAX(INDIRECT(CONCATENATE($E$23,U19,$E$24,U20),1))</f>
        <v>106.76</v>
      </c>
      <c r="V28" s="188" t="n">
        <f aca="true">MAX(INDIRECT(CONCATENATE($E$23,V19,$E$24,V20),1))</f>
        <v>106.509</v>
      </c>
      <c r="W28" s="188" t="n">
        <f aca="true">MAX(INDIRECT(CONCATENATE($E$23,W19,$E$24,W20),1))</f>
        <v>85.5276</v>
      </c>
      <c r="X28" s="188" t="n">
        <f aca="true">MAX(INDIRECT(CONCATENATE($E$23,X19,$E$24,X20),1))</f>
        <v>42.8281</v>
      </c>
      <c r="Y28" s="188" t="n">
        <f aca="true">MAX(INDIRECT(CONCATENATE($E$23,Y19,$E$24,Y20),1))</f>
        <v>9.81208</v>
      </c>
      <c r="Z28" s="188" t="n">
        <f aca="true">MAX(INDIRECT(CONCATENATE($E$23,Z19,$E$24,Z20),1))</f>
        <v>9.81208</v>
      </c>
      <c r="AA28" s="188" t="n">
        <f aca="true">MAX(INDIRECT(CONCATENATE($E$23,AA19,$E$24,AA20),1))</f>
        <v>2.11726</v>
      </c>
      <c r="AB28" s="188" t="n">
        <f aca="true">MAX(INDIRECT(CONCATENATE($E$23,AB19,$E$24,AB20),1))</f>
        <v>-3.98287</v>
      </c>
      <c r="AC28" s="188" t="n">
        <f aca="true">MAX(INDIRECT(CONCATENATE($E$23,AC19,$E$24,AC20),1))</f>
        <v>0</v>
      </c>
    </row>
    <row r="29" customFormat="false" ht="15" hidden="true" customHeight="true" outlineLevel="0" collapsed="false">
      <c r="B29" s="170"/>
      <c r="C29" s="184"/>
      <c r="D29" s="189" t="s">
        <v>231</v>
      </c>
      <c r="E29" s="190" t="n">
        <v>-15</v>
      </c>
      <c r="F29" s="190" t="n">
        <v>-15</v>
      </c>
      <c r="G29" s="190" t="n">
        <v>-15</v>
      </c>
      <c r="H29" s="190" t="n">
        <v>-15</v>
      </c>
      <c r="I29" s="190" t="n">
        <v>-15</v>
      </c>
      <c r="J29" s="190" t="n">
        <v>-15</v>
      </c>
      <c r="K29" s="190" t="n">
        <v>-15</v>
      </c>
      <c r="L29" s="190" t="n">
        <v>-15</v>
      </c>
      <c r="M29" s="190" t="n">
        <v>-15</v>
      </c>
      <c r="N29" s="190" t="n">
        <v>-15</v>
      </c>
      <c r="O29" s="190" t="n">
        <v>-15</v>
      </c>
      <c r="P29" s="190" t="n">
        <v>-15</v>
      </c>
      <c r="Q29" s="190" t="n">
        <v>-15</v>
      </c>
      <c r="R29" s="190" t="n">
        <v>-15</v>
      </c>
      <c r="S29" s="190" t="n">
        <v>-15</v>
      </c>
      <c r="T29" s="190" t="n">
        <v>-15</v>
      </c>
      <c r="U29" s="190" t="n">
        <v>-15</v>
      </c>
      <c r="V29" s="190" t="n">
        <v>-15</v>
      </c>
      <c r="W29" s="190" t="n">
        <v>-15</v>
      </c>
      <c r="X29" s="190" t="n">
        <v>-15</v>
      </c>
      <c r="Y29" s="190" t="n">
        <v>-15</v>
      </c>
      <c r="Z29" s="190" t="n">
        <v>-15</v>
      </c>
      <c r="AA29" s="190" t="n">
        <v>-15</v>
      </c>
      <c r="AB29" s="190" t="n">
        <v>-15</v>
      </c>
      <c r="AC29" s="190" t="n">
        <v>-15</v>
      </c>
    </row>
    <row r="30" customFormat="false" ht="15" hidden="true" customHeight="true" outlineLevel="0" collapsed="false">
      <c r="B30" s="170"/>
      <c r="C30" s="184"/>
      <c r="D30" s="189" t="s">
        <v>232</v>
      </c>
      <c r="E30" s="190" t="n">
        <v>15</v>
      </c>
      <c r="F30" s="190" t="n">
        <v>15</v>
      </c>
      <c r="G30" s="190" t="n">
        <v>15</v>
      </c>
      <c r="H30" s="190" t="n">
        <v>15</v>
      </c>
      <c r="I30" s="190" t="n">
        <v>15</v>
      </c>
      <c r="J30" s="190" t="n">
        <v>15</v>
      </c>
      <c r="K30" s="190" t="n">
        <v>15</v>
      </c>
      <c r="L30" s="190" t="n">
        <v>15</v>
      </c>
      <c r="M30" s="190" t="n">
        <v>15</v>
      </c>
      <c r="N30" s="190" t="n">
        <v>15</v>
      </c>
      <c r="O30" s="190" t="n">
        <v>15</v>
      </c>
      <c r="P30" s="190" t="n">
        <v>15</v>
      </c>
      <c r="Q30" s="190" t="n">
        <v>15</v>
      </c>
      <c r="R30" s="190" t="n">
        <v>15</v>
      </c>
      <c r="S30" s="190" t="n">
        <v>15</v>
      </c>
      <c r="T30" s="190" t="n">
        <v>15</v>
      </c>
      <c r="U30" s="190" t="n">
        <v>15</v>
      </c>
      <c r="V30" s="190" t="n">
        <v>15</v>
      </c>
      <c r="W30" s="190" t="n">
        <v>15</v>
      </c>
      <c r="X30" s="190" t="n">
        <v>15</v>
      </c>
      <c r="Y30" s="190" t="n">
        <v>15</v>
      </c>
      <c r="Z30" s="190" t="n">
        <v>15</v>
      </c>
      <c r="AA30" s="190" t="n">
        <v>15</v>
      </c>
      <c r="AB30" s="190" t="n">
        <v>15</v>
      </c>
      <c r="AC30" s="190" t="n">
        <v>15</v>
      </c>
    </row>
    <row r="31" customFormat="false" ht="15" hidden="true" customHeight="true" outlineLevel="0" collapsed="false">
      <c r="B31" s="170"/>
      <c r="C31" s="184"/>
      <c r="D31" s="189" t="s">
        <v>233</v>
      </c>
      <c r="E31" s="191" t="e">
        <f aca="false">E27+E29</f>
        <v>#VALUE!</v>
      </c>
      <c r="F31" s="191" t="e">
        <f aca="false">F27+F29</f>
        <v>#VALUE!</v>
      </c>
      <c r="G31" s="191" t="n">
        <f aca="false">G27+G29</f>
        <v>202.799</v>
      </c>
      <c r="H31" s="191" t="n">
        <f aca="false">H27+H29</f>
        <v>202.469</v>
      </c>
      <c r="I31" s="191" t="n">
        <f aca="false">I27+I29</f>
        <v>198.587</v>
      </c>
      <c r="J31" s="191" t="n">
        <f aca="false">J27+J29</f>
        <v>181.725</v>
      </c>
      <c r="K31" s="191" t="n">
        <f aca="false">K27+K29</f>
        <v>167.865</v>
      </c>
      <c r="L31" s="191" t="n">
        <f aca="false">L27+L29</f>
        <v>144.023</v>
      </c>
      <c r="M31" s="191" t="n">
        <f aca="false">M27+M29</f>
        <v>140.858</v>
      </c>
      <c r="N31" s="191" t="n">
        <f aca="false">N27+N29</f>
        <v>153.081</v>
      </c>
      <c r="O31" s="191" t="n">
        <f aca="false">O27+O29</f>
        <v>154.616</v>
      </c>
      <c r="P31" s="191" t="n">
        <f aca="false">P27+P29</f>
        <v>138.345</v>
      </c>
      <c r="Q31" s="191" t="n">
        <f aca="false">Q27+Q29</f>
        <v>125.703</v>
      </c>
      <c r="R31" s="191" t="n">
        <f aca="false">R27+R29</f>
        <v>52.0152</v>
      </c>
      <c r="S31" s="191" t="n">
        <f aca="false">S27+S29</f>
        <v>43.897</v>
      </c>
      <c r="T31" s="191" t="n">
        <f aca="false">T27+T29</f>
        <v>62.2923</v>
      </c>
      <c r="U31" s="191" t="n">
        <f aca="false">U27+U29</f>
        <v>82.9381</v>
      </c>
      <c r="V31" s="191" t="n">
        <f aca="false">V27+V29</f>
        <v>49.7477</v>
      </c>
      <c r="W31" s="191" t="n">
        <f aca="false">W27+W29</f>
        <v>9.0122</v>
      </c>
      <c r="X31" s="191" t="n">
        <f aca="false">X27+X29</f>
        <v>-13.41357</v>
      </c>
      <c r="Y31" s="191" t="n">
        <f aca="false">Y27+Y29</f>
        <v>-12.79016</v>
      </c>
      <c r="Z31" s="191" t="n">
        <f aca="false">Z27+Z29</f>
        <v>-18.98287</v>
      </c>
      <c r="AA31" s="191" t="n">
        <f aca="false">AA27+AA29</f>
        <v>-25.6013</v>
      </c>
      <c r="AB31" s="191" t="n">
        <f aca="false">AB27+AB29</f>
        <v>-32.2454</v>
      </c>
      <c r="AC31" s="191" t="n">
        <f aca="false">AC27+AC29</f>
        <v>-32.2454</v>
      </c>
    </row>
    <row r="32" customFormat="false" ht="15" hidden="true" customHeight="true" outlineLevel="0" collapsed="false">
      <c r="B32" s="170"/>
      <c r="C32" s="184"/>
      <c r="D32" s="189" t="s">
        <v>234</v>
      </c>
      <c r="E32" s="191" t="e">
        <f aca="false">E28+E30</f>
        <v>#VALUE!</v>
      </c>
      <c r="F32" s="191" t="e">
        <f aca="false">F28+F30</f>
        <v>#VALUE!</v>
      </c>
      <c r="G32" s="191" t="n">
        <f aca="false">G28+G30</f>
        <v>237.089</v>
      </c>
      <c r="H32" s="191" t="n">
        <f aca="false">H28+H30</f>
        <v>233.66</v>
      </c>
      <c r="I32" s="191" t="n">
        <f aca="false">I28+I30</f>
        <v>247.048</v>
      </c>
      <c r="J32" s="191" t="n">
        <f aca="false">J28+J30</f>
        <v>231.172</v>
      </c>
      <c r="K32" s="191" t="n">
        <f aca="false">K28+K30</f>
        <v>213.089</v>
      </c>
      <c r="L32" s="191" t="n">
        <f aca="false">L28+L30</f>
        <v>207.69</v>
      </c>
      <c r="M32" s="191" t="n">
        <f aca="false">M28+M30</f>
        <v>184.607</v>
      </c>
      <c r="N32" s="191" t="n">
        <f aca="false">N28+N30</f>
        <v>207.065</v>
      </c>
      <c r="O32" s="191" t="n">
        <f aca="false">O28+O30</f>
        <v>206.733</v>
      </c>
      <c r="P32" s="191" t="n">
        <f aca="false">P28+P30</f>
        <v>189.413</v>
      </c>
      <c r="Q32" s="191" t="n">
        <f aca="false">Q28+Q30</f>
        <v>168.345</v>
      </c>
      <c r="R32" s="191" t="n">
        <f aca="false">R28+R30</f>
        <v>159.97</v>
      </c>
      <c r="S32" s="191" t="n">
        <f aca="false">S28+S30</f>
        <v>100.1694</v>
      </c>
      <c r="T32" s="191" t="n">
        <f aca="false">T28+T30</f>
        <v>118.031</v>
      </c>
      <c r="U32" s="191" t="n">
        <f aca="false">U28+U30</f>
        <v>121.76</v>
      </c>
      <c r="V32" s="191" t="n">
        <f aca="false">V28+V30</f>
        <v>121.509</v>
      </c>
      <c r="W32" s="191" t="n">
        <f aca="false">W28+W30</f>
        <v>100.5276</v>
      </c>
      <c r="X32" s="191" t="n">
        <f aca="false">X28+X30</f>
        <v>57.8281</v>
      </c>
      <c r="Y32" s="191" t="n">
        <f aca="false">Y28+Y30</f>
        <v>24.81208</v>
      </c>
      <c r="Z32" s="191" t="n">
        <f aca="false">Z28+Z30</f>
        <v>24.81208</v>
      </c>
      <c r="AA32" s="191" t="n">
        <f aca="false">AA28+AA30</f>
        <v>17.11726</v>
      </c>
      <c r="AB32" s="191" t="n">
        <f aca="false">AB28+AB30</f>
        <v>11.01713</v>
      </c>
      <c r="AC32" s="191" t="n">
        <f aca="false">AC28+AC30</f>
        <v>15</v>
      </c>
    </row>
    <row r="33" customFormat="false" ht="15" hidden="true" customHeight="true" outlineLevel="0" collapsed="false">
      <c r="B33" s="170"/>
      <c r="C33" s="192" t="s">
        <v>235</v>
      </c>
      <c r="D33" s="193" t="s">
        <v>227</v>
      </c>
      <c r="E33" s="194" t="str">
        <f aca="false">CONCATENATE(E16,E$7,E17)</f>
        <v>101-93</v>
      </c>
      <c r="F33" s="194" t="str">
        <f aca="false">CONCATENATE(F16,F$7,F17)</f>
        <v>94-89</v>
      </c>
      <c r="G33" s="194" t="str">
        <f aca="false">CONCATENATE(G16,G$7,G17)</f>
        <v>91-86</v>
      </c>
      <c r="H33" s="194" t="str">
        <f aca="false">CONCATENATE(H16,H$7,H17)</f>
        <v>87-83</v>
      </c>
      <c r="I33" s="194" t="str">
        <f aca="false">CONCATENATE(I16,I$7,I17)</f>
        <v>84-72</v>
      </c>
      <c r="J33" s="194" t="str">
        <f aca="false">CONCATENATE(J16,J$7,J17)</f>
        <v>73-66</v>
      </c>
      <c r="K33" s="194" t="str">
        <f aca="false">CONCATENATE(K16,K$7,K17)</f>
        <v>66-61</v>
      </c>
      <c r="L33" s="194" t="str">
        <f aca="false">CONCATENATE(L16,L$7,L17)</f>
        <v>62-59</v>
      </c>
      <c r="M33" s="194" t="str">
        <f aca="false">CONCATENATE(M16,M$7,M17)</f>
        <v>60-56</v>
      </c>
      <c r="N33" s="194" t="str">
        <f aca="false">CONCATENATE(N16,N$7,N17)</f>
        <v>56-47</v>
      </c>
      <c r="O33" s="194" t="str">
        <f aca="false">CONCATENATE(O16,O$7,O17)</f>
        <v>48-41</v>
      </c>
      <c r="P33" s="194" t="str">
        <f aca="false">CONCATENATE(P16,P$7,P17)</f>
        <v>42-38</v>
      </c>
      <c r="Q33" s="194" t="str">
        <f aca="false">CONCATENATE(Q16,Q$7,Q17)</f>
        <v>38-33</v>
      </c>
      <c r="R33" s="194" t="str">
        <f aca="false">CONCATENATE(R16,R$7,R17)</f>
        <v>34-28</v>
      </c>
      <c r="S33" s="194" t="str">
        <f aca="false">CONCATENATE(S16,S$7,S17)</f>
        <v>29-23</v>
      </c>
      <c r="T33" s="194" t="str">
        <f aca="false">CONCATENATE(T16,T$7,T17)</f>
        <v>24-20</v>
      </c>
      <c r="U33" s="194" t="str">
        <f aca="false">CONCATENATE(U16,U$7,U17)</f>
        <v>21-15</v>
      </c>
      <c r="V33" s="194" t="str">
        <f aca="false">CONCATENATE(V16,V$7,V17)</f>
        <v>16-13</v>
      </c>
      <c r="W33" s="194" t="str">
        <f aca="false">CONCATENATE(W16,W$7,W17)</f>
        <v>14-11</v>
      </c>
      <c r="X33" s="194" t="str">
        <f aca="false">CONCATENATE(X16,X$7,X17)</f>
        <v>12-7</v>
      </c>
      <c r="Y33" s="194" t="str">
        <f aca="false">CONCATENATE(Y16,Y$7,Y17)</f>
        <v>8-5</v>
      </c>
      <c r="Z33" s="194" t="str">
        <f aca="false">CONCATENATE(Z16,Z$7,Z17)</f>
        <v>6-3</v>
      </c>
      <c r="AA33" s="194" t="str">
        <f aca="false">CONCATENATE(AA16,AA$7,AA17)</f>
        <v>4-2</v>
      </c>
      <c r="AB33" s="194" t="str">
        <f aca="false">CONCATENATE(AB16,AB$7,AB17)</f>
        <v>3-1</v>
      </c>
      <c r="AC33" s="194" t="str">
        <f aca="false">CONCATENATE(AC16,AC$7,AC17)</f>
        <v>2-0</v>
      </c>
    </row>
    <row r="34" customFormat="false" ht="15" hidden="true" customHeight="true" outlineLevel="0" collapsed="false">
      <c r="B34" s="170"/>
      <c r="C34" s="192"/>
      <c r="D34" s="195" t="s">
        <v>228</v>
      </c>
      <c r="E34" s="195" t="n">
        <f aca="true">AVERAGE(INDIRECT(CONCATENATE($E23,E21,$E$24,E22),1))</f>
        <v>226.378666666667</v>
      </c>
      <c r="F34" s="195" t="n">
        <f aca="true">AVERAGE(INDIRECT(CONCATENATE($E23,F21,$E$24,F22),1))</f>
        <v>226.737833333333</v>
      </c>
      <c r="G34" s="195" t="n">
        <f aca="true">AVERAGE(INDIRECT(CONCATENATE($E23,G21,$E$24,G22),1))</f>
        <v>220.215333333333</v>
      </c>
      <c r="H34" s="195" t="n">
        <f aca="true">AVERAGE(INDIRECT(CONCATENATE($E23,H21,$E$24,H22),1))</f>
        <v>217.9418</v>
      </c>
      <c r="I34" s="195" t="n">
        <f aca="true">AVERAGE(INDIRECT(CONCATENATE($E23,I21,$E$24,I22),1))</f>
        <v>223.324230769231</v>
      </c>
      <c r="J34" s="195" t="n">
        <f aca="true">AVERAGE(INDIRECT(CONCATENATE($E23,J21,$E$24,J22),1))</f>
        <v>205.58275</v>
      </c>
      <c r="K34" s="195" t="n">
        <f aca="true">AVERAGE(INDIRECT(CONCATENATE($E23,K21,$E$24,K22),1))</f>
        <v>194.155166666667</v>
      </c>
      <c r="L34" s="195" t="n">
        <f aca="true">AVERAGE(INDIRECT(CONCATENATE($E23,L21,$E$24,L22),1))</f>
        <v>176.04625</v>
      </c>
      <c r="M34" s="195" t="n">
        <f aca="true">AVERAGE(INDIRECT(CONCATENATE($E23,M21,$E$24,M22),1))</f>
        <v>162.3718</v>
      </c>
      <c r="N34" s="195" t="n">
        <f aca="true">AVERAGE(INDIRECT(CONCATENATE($E23,N21,$E$24,N22),1))</f>
        <v>182.686</v>
      </c>
      <c r="O34" s="195" t="n">
        <f aca="true">AVERAGE(INDIRECT(CONCATENATE($E23,O21,$E$24,O22),1))</f>
        <v>181.5425</v>
      </c>
      <c r="P34" s="195" t="n">
        <f aca="true">AVERAGE(INDIRECT(CONCATENATE($E23,P21,$E$24,P22),1))</f>
        <v>164.4842</v>
      </c>
      <c r="Q34" s="195" t="n">
        <f aca="true">AVERAGE(INDIRECT(CONCATENATE($E23,Q21,$E$24,Q22),1))</f>
        <v>144.979166666667</v>
      </c>
      <c r="R34" s="195" t="n">
        <f aca="true">AVERAGE(INDIRECT(CONCATENATE($E23,R21,$E$24,R22),1))</f>
        <v>117.117757142857</v>
      </c>
      <c r="S34" s="195" t="n">
        <f aca="true">AVERAGE(INDIRECT(CONCATENATE($E23,S21,$E$24,S22),1))</f>
        <v>71.9419714285714</v>
      </c>
      <c r="T34" s="195" t="n">
        <f aca="true">AVERAGE(INDIRECT(CONCATENATE($E23,T21,$E$24,T22),1))</f>
        <v>91.09248</v>
      </c>
      <c r="U34" s="195" t="n">
        <f aca="true">AVERAGE(INDIRECT(CONCATENATE($E23,U21,$E$24,U22),1))</f>
        <v>103.701442857143</v>
      </c>
      <c r="V34" s="195" t="n">
        <f aca="true">AVERAGE(INDIRECT(CONCATENATE($E23,V21,$E$24,V22),1))</f>
        <v>89.330325</v>
      </c>
      <c r="W34" s="195" t="n">
        <f aca="true">AVERAGE(INDIRECT(CONCATENATE($E23,W21,$E$24,W22),1))</f>
        <v>54.2789</v>
      </c>
      <c r="X34" s="195" t="n">
        <f aca="true">AVERAGE(INDIRECT(CONCATENATE($E23,X21,$E$24,X22),1))</f>
        <v>14.6486983333333</v>
      </c>
      <c r="Y34" s="195" t="n">
        <f aca="true">AVERAGE(INDIRECT(CONCATENATE($E23,Y21,$E$24,Y22),1))</f>
        <v>6.711</v>
      </c>
      <c r="Z34" s="195" t="n">
        <f aca="true">AVERAGE(INDIRECT(CONCATENATE($E23,Z21,$E$24,Z22),1))</f>
        <v>3.7835375</v>
      </c>
      <c r="AA34" s="195" t="n">
        <f aca="true">AVERAGE(INDIRECT(CONCATENATE($E23,AA21,$E$24,AA22),1))</f>
        <v>-4.15563666666667</v>
      </c>
      <c r="AB34" s="195" t="n">
        <f aca="true">AVERAGE(INDIRECT(CONCATENATE($E23,AB21,$E$24,AB22),1))</f>
        <v>-10.6098566666667</v>
      </c>
      <c r="AC34" s="195" t="n">
        <f aca="true">AVERAGE(INDIRECT(CONCATENATE($E23,AC21,$E$24,AC22),1))</f>
        <v>-9.28223333333333</v>
      </c>
    </row>
    <row r="35" customFormat="false" ht="15" hidden="true" customHeight="true" outlineLevel="0" collapsed="false">
      <c r="B35" s="170"/>
      <c r="C35" s="192"/>
      <c r="D35" s="196" t="s">
        <v>229</v>
      </c>
      <c r="E35" s="196" t="n">
        <f aca="true">MIN(INDIRECT(CONCATENATE($E23,E21,$E$24,E22),1))</f>
        <v>217.535</v>
      </c>
      <c r="F35" s="196" t="n">
        <f aca="true">MIN(INDIRECT(CONCATENATE($E23,F21,$E$24,F22),1))</f>
        <v>218.587</v>
      </c>
      <c r="G35" s="196" t="n">
        <f aca="true">MIN(INDIRECT(CONCATENATE($E23,G21,$E$24,G22),1))</f>
        <v>217.799</v>
      </c>
      <c r="H35" s="196" t="n">
        <f aca="true">MIN(INDIRECT(CONCATENATE($E23,H21,$E$24,H22),1))</f>
        <v>217.469</v>
      </c>
      <c r="I35" s="196" t="n">
        <f aca="true">MIN(INDIRECT(CONCATENATE($E23,I21,$E$24,I22),1))</f>
        <v>213.587</v>
      </c>
      <c r="J35" s="196" t="n">
        <f aca="true">MIN(INDIRECT(CONCATENATE($E23,J21,$E$24,J22),1))</f>
        <v>196.725</v>
      </c>
      <c r="K35" s="196" t="n">
        <f aca="true">MIN(INDIRECT(CONCATENATE($E23,K21,$E$24,K22),1))</f>
        <v>182.865</v>
      </c>
      <c r="L35" s="196" t="n">
        <f aca="true">MIN(INDIRECT(CONCATENATE($E23,L21,$E$24,L22),1))</f>
        <v>159.023</v>
      </c>
      <c r="M35" s="196" t="n">
        <f aca="true">MIN(INDIRECT(CONCATENATE($E23,M21,$E$24,M22),1))</f>
        <v>155.858</v>
      </c>
      <c r="N35" s="196" t="n">
        <f aca="true">MIN(INDIRECT(CONCATENATE($E23,N21,$E$24,N22),1))</f>
        <v>168.081</v>
      </c>
      <c r="O35" s="196" t="n">
        <f aca="true">MIN(INDIRECT(CONCATENATE($E23,O21,$E$24,O22),1))</f>
        <v>169.616</v>
      </c>
      <c r="P35" s="196" t="n">
        <f aca="true">MIN(INDIRECT(CONCATENATE($E23,P21,$E$24,P22),1))</f>
        <v>153.345</v>
      </c>
      <c r="Q35" s="196" t="n">
        <f aca="true">MIN(INDIRECT(CONCATENATE($E23,Q21,$E$24,Q22),1))</f>
        <v>140.703</v>
      </c>
      <c r="R35" s="196" t="n">
        <f aca="true">MIN(INDIRECT(CONCATENATE($E23,R21,$E$24,R22),1))</f>
        <v>67.0152</v>
      </c>
      <c r="S35" s="196" t="n">
        <f aca="true">MIN(INDIRECT(CONCATENATE($E23,S21,$E$24,S22),1))</f>
        <v>58.897</v>
      </c>
      <c r="T35" s="196" t="n">
        <f aca="true">MIN(INDIRECT(CONCATENATE($E23,T21,$E$24,T22),1))</f>
        <v>77.2923</v>
      </c>
      <c r="U35" s="196" t="n">
        <f aca="true">MIN(INDIRECT(CONCATENATE($E23,U21,$E$24,U22),1))</f>
        <v>97.9381</v>
      </c>
      <c r="V35" s="196" t="n">
        <f aca="true">MIN(INDIRECT(CONCATENATE($E23,V21,$E$24,V22),1))</f>
        <v>64.7477</v>
      </c>
      <c r="W35" s="196" t="n">
        <f aca="true">MIN(INDIRECT(CONCATENATE($E23,W21,$E$24,W22),1))</f>
        <v>24.0122</v>
      </c>
      <c r="X35" s="196" t="n">
        <f aca="true">MIN(INDIRECT(CONCATENATE($E23,X21,$E$24,X22),1))</f>
        <v>1.58643</v>
      </c>
      <c r="Y35" s="196" t="n">
        <f aca="true">MIN(INDIRECT(CONCATENATE($E23,Y21,$E$24,Y22),1))</f>
        <v>2.20984</v>
      </c>
      <c r="Z35" s="196" t="n">
        <f aca="true">MIN(INDIRECT(CONCATENATE($E23,Z21,$E$24,Z22),1))</f>
        <v>-3.98287</v>
      </c>
      <c r="AA35" s="196" t="n">
        <f aca="true">MIN(INDIRECT(CONCATENATE($E23,AA21,$E$24,AA22),1))</f>
        <v>-10.6013</v>
      </c>
      <c r="AB35" s="196" t="n">
        <f aca="true">MIN(INDIRECT(CONCATENATE($E23,AB21,$E$24,AB22),1))</f>
        <v>-17.2454</v>
      </c>
      <c r="AC35" s="196" t="n">
        <f aca="true">MIN(INDIRECT(CONCATENATE($E23,AC21,$E$24,AC22),1))</f>
        <v>-17.2454</v>
      </c>
    </row>
    <row r="36" customFormat="false" ht="15" hidden="true" customHeight="true" outlineLevel="0" collapsed="false">
      <c r="B36" s="170"/>
      <c r="C36" s="192"/>
      <c r="D36" s="196" t="s">
        <v>230</v>
      </c>
      <c r="E36" s="196" t="n">
        <f aca="true">MAX(INDIRECT(CONCATENATE($E23,E21,$E$24,E22),1))</f>
        <v>231.78</v>
      </c>
      <c r="F36" s="196" t="n">
        <f aca="true">MAX(INDIRECT(CONCATENATE($E23,F21,$E$24,F22),1))</f>
        <v>231.78</v>
      </c>
      <c r="G36" s="196" t="n">
        <f aca="true">MAX(INDIRECT(CONCATENATE($E23,G21,$E$24,G22),1))</f>
        <v>226.724</v>
      </c>
      <c r="H36" s="196" t="n">
        <f aca="true">MAX(INDIRECT(CONCATENATE($E23,H21,$E$24,H22),1))</f>
        <v>218.66</v>
      </c>
      <c r="I36" s="196" t="n">
        <f aca="true">MAX(INDIRECT(CONCATENATE($E23,I21,$E$24,I22),1))</f>
        <v>232.048</v>
      </c>
      <c r="J36" s="196" t="n">
        <f aca="true">MAX(INDIRECT(CONCATENATE($E23,J21,$E$24,J22),1))</f>
        <v>216.172</v>
      </c>
      <c r="K36" s="196" t="n">
        <f aca="true">MAX(INDIRECT(CONCATENATE($E23,K21,$E$24,K22),1))</f>
        <v>198.089</v>
      </c>
      <c r="L36" s="196" t="n">
        <f aca="true">MAX(INDIRECT(CONCATENATE($E23,L21,$E$24,L22),1))</f>
        <v>192.69</v>
      </c>
      <c r="M36" s="196" t="n">
        <f aca="true">MAX(INDIRECT(CONCATENATE($E23,M21,$E$24,M22),1))</f>
        <v>169.607</v>
      </c>
      <c r="N36" s="196" t="n">
        <f aca="true">MAX(INDIRECT(CONCATENATE($E23,N21,$E$24,N22),1))</f>
        <v>192.065</v>
      </c>
      <c r="O36" s="196" t="n">
        <f aca="true">MAX(INDIRECT(CONCATENATE($E23,O21,$E$24,O22),1))</f>
        <v>191.733</v>
      </c>
      <c r="P36" s="196" t="n">
        <f aca="true">MAX(INDIRECT(CONCATENATE($E23,P21,$E$24,P22),1))</f>
        <v>174.413</v>
      </c>
      <c r="Q36" s="196" t="n">
        <f aca="true">MAX(INDIRECT(CONCATENATE($E23,Q21,$E$24,Q22),1))</f>
        <v>153.345</v>
      </c>
      <c r="R36" s="196" t="n">
        <f aca="true">MAX(INDIRECT(CONCATENATE($E23,R21,$E$24,R22),1))</f>
        <v>144.97</v>
      </c>
      <c r="S36" s="196" t="n">
        <f aca="true">MAX(INDIRECT(CONCATENATE($E23,S21,$E$24,S22),1))</f>
        <v>85.1694</v>
      </c>
      <c r="T36" s="196" t="n">
        <f aca="true">MAX(INDIRECT(CONCATENATE($E23,T21,$E$24,T22),1))</f>
        <v>103.031</v>
      </c>
      <c r="U36" s="196" t="n">
        <f aca="true">MAX(INDIRECT(CONCATENATE($E23,U21,$E$24,U22),1))</f>
        <v>106.76</v>
      </c>
      <c r="V36" s="196" t="n">
        <f aca="true">MAX(INDIRECT(CONCATENATE($E23,V21,$E$24,V22),1))</f>
        <v>106.509</v>
      </c>
      <c r="W36" s="196" t="n">
        <f aca="true">MAX(INDIRECT(CONCATENATE($E23,W21,$E$24,W22),1))</f>
        <v>85.5276</v>
      </c>
      <c r="X36" s="196" t="n">
        <f aca="true">MAX(INDIRECT(CONCATENATE($E23,X21,$E$24,X22),1))</f>
        <v>42.8281</v>
      </c>
      <c r="Y36" s="196" t="n">
        <f aca="true">MAX(INDIRECT(CONCATENATE($E23,Y21,$E$24,Y22),1))</f>
        <v>9.81208</v>
      </c>
      <c r="Z36" s="196" t="n">
        <f aca="true">MAX(INDIRECT(CONCATENATE($E23,Z21,$E$24,Z22),1))</f>
        <v>9.81208</v>
      </c>
      <c r="AA36" s="196" t="n">
        <f aca="true">MAX(INDIRECT(CONCATENATE($E23,AA21,$E$24,AA22),1))</f>
        <v>2.11726</v>
      </c>
      <c r="AB36" s="196" t="n">
        <f aca="true">MAX(INDIRECT(CONCATENATE($E23,AB21,$E$24,AB22),1))</f>
        <v>-3.98287</v>
      </c>
      <c r="AC36" s="196" t="n">
        <f aca="true">MAX(INDIRECT(CONCATENATE($E23,AC21,$E$24,AC22),1))</f>
        <v>0</v>
      </c>
    </row>
    <row r="37" customFormat="false" ht="15" hidden="true" customHeight="true" outlineLevel="0" collapsed="false">
      <c r="B37" s="170"/>
      <c r="C37" s="192"/>
      <c r="D37" s="197" t="s">
        <v>231</v>
      </c>
      <c r="E37" s="198" t="n">
        <v>-15</v>
      </c>
      <c r="F37" s="198" t="n">
        <v>-15</v>
      </c>
      <c r="G37" s="198" t="n">
        <v>-15</v>
      </c>
      <c r="H37" s="198" t="n">
        <v>-15</v>
      </c>
      <c r="I37" s="198" t="n">
        <v>-15</v>
      </c>
      <c r="J37" s="198" t="n">
        <v>-15</v>
      </c>
      <c r="K37" s="198" t="n">
        <v>-15</v>
      </c>
      <c r="L37" s="198" t="n">
        <v>-15</v>
      </c>
      <c r="M37" s="198" t="n">
        <v>-15</v>
      </c>
      <c r="N37" s="198" t="n">
        <v>-15</v>
      </c>
      <c r="O37" s="198" t="n">
        <v>-15</v>
      </c>
      <c r="P37" s="198" t="n">
        <v>-15</v>
      </c>
      <c r="Q37" s="198" t="n">
        <v>-15</v>
      </c>
      <c r="R37" s="198" t="n">
        <v>-15</v>
      </c>
      <c r="S37" s="198" t="n">
        <v>-15</v>
      </c>
      <c r="T37" s="198" t="n">
        <v>-15</v>
      </c>
      <c r="U37" s="198" t="n">
        <v>-15</v>
      </c>
      <c r="V37" s="198" t="n">
        <v>-15</v>
      </c>
      <c r="W37" s="198" t="n">
        <v>-15</v>
      </c>
      <c r="X37" s="198" t="n">
        <v>-15</v>
      </c>
      <c r="Y37" s="198" t="n">
        <v>-15</v>
      </c>
      <c r="Z37" s="198" t="n">
        <v>-15</v>
      </c>
      <c r="AA37" s="198" t="n">
        <v>-15</v>
      </c>
      <c r="AB37" s="198" t="n">
        <v>-15</v>
      </c>
      <c r="AC37" s="198" t="n">
        <v>-15</v>
      </c>
    </row>
    <row r="38" customFormat="false" ht="15" hidden="true" customHeight="true" outlineLevel="0" collapsed="false">
      <c r="B38" s="170"/>
      <c r="C38" s="192"/>
      <c r="D38" s="197" t="s">
        <v>232</v>
      </c>
      <c r="E38" s="198" t="n">
        <v>15</v>
      </c>
      <c r="F38" s="198" t="n">
        <v>15</v>
      </c>
      <c r="G38" s="198" t="n">
        <v>15</v>
      </c>
      <c r="H38" s="198" t="n">
        <v>15</v>
      </c>
      <c r="I38" s="198" t="n">
        <v>15</v>
      </c>
      <c r="J38" s="198" t="n">
        <v>15</v>
      </c>
      <c r="K38" s="198" t="n">
        <v>15</v>
      </c>
      <c r="L38" s="198" t="n">
        <v>15</v>
      </c>
      <c r="M38" s="198" t="n">
        <v>15</v>
      </c>
      <c r="N38" s="198" t="n">
        <v>15</v>
      </c>
      <c r="O38" s="198" t="n">
        <v>15</v>
      </c>
      <c r="P38" s="198" t="n">
        <v>15</v>
      </c>
      <c r="Q38" s="198" t="n">
        <v>15</v>
      </c>
      <c r="R38" s="198" t="n">
        <v>15</v>
      </c>
      <c r="S38" s="198" t="n">
        <v>15</v>
      </c>
      <c r="T38" s="198" t="n">
        <v>15</v>
      </c>
      <c r="U38" s="198" t="n">
        <v>15</v>
      </c>
      <c r="V38" s="198" t="n">
        <v>15</v>
      </c>
      <c r="W38" s="198" t="n">
        <v>15</v>
      </c>
      <c r="X38" s="198" t="n">
        <v>15</v>
      </c>
      <c r="Y38" s="198" t="n">
        <v>15</v>
      </c>
      <c r="Z38" s="198" t="n">
        <v>15</v>
      </c>
      <c r="AA38" s="198" t="n">
        <v>15</v>
      </c>
      <c r="AB38" s="198" t="n">
        <v>15</v>
      </c>
      <c r="AC38" s="198" t="n">
        <v>15</v>
      </c>
    </row>
    <row r="39" customFormat="false" ht="15" hidden="true" customHeight="true" outlineLevel="0" collapsed="false">
      <c r="B39" s="170"/>
      <c r="C39" s="192"/>
      <c r="D39" s="197" t="s">
        <v>233</v>
      </c>
      <c r="E39" s="199" t="n">
        <f aca="false">E35+E37</f>
        <v>202.535</v>
      </c>
      <c r="F39" s="199" t="n">
        <f aca="false">F35+F37</f>
        <v>203.587</v>
      </c>
      <c r="G39" s="199" t="n">
        <f aca="false">G35+G37</f>
        <v>202.799</v>
      </c>
      <c r="H39" s="199" t="n">
        <f aca="false">H35+H37</f>
        <v>202.469</v>
      </c>
      <c r="I39" s="199" t="n">
        <f aca="false">I35+I37</f>
        <v>198.587</v>
      </c>
      <c r="J39" s="199" t="n">
        <f aca="false">J35+J37</f>
        <v>181.725</v>
      </c>
      <c r="K39" s="199" t="n">
        <f aca="false">K35+K37</f>
        <v>167.865</v>
      </c>
      <c r="L39" s="199" t="n">
        <f aca="false">L35+L37</f>
        <v>144.023</v>
      </c>
      <c r="M39" s="199" t="n">
        <f aca="false">M35+M37</f>
        <v>140.858</v>
      </c>
      <c r="N39" s="199" t="n">
        <f aca="false">N35+N37</f>
        <v>153.081</v>
      </c>
      <c r="O39" s="199" t="n">
        <f aca="false">O35+O37</f>
        <v>154.616</v>
      </c>
      <c r="P39" s="199" t="n">
        <f aca="false">P35+P37</f>
        <v>138.345</v>
      </c>
      <c r="Q39" s="199" t="n">
        <f aca="false">Q35+Q37</f>
        <v>125.703</v>
      </c>
      <c r="R39" s="199" t="n">
        <f aca="false">R35+R37</f>
        <v>52.0152</v>
      </c>
      <c r="S39" s="199" t="n">
        <f aca="false">S35+S37</f>
        <v>43.897</v>
      </c>
      <c r="T39" s="199" t="n">
        <f aca="false">T35+T37</f>
        <v>62.2923</v>
      </c>
      <c r="U39" s="199" t="n">
        <f aca="false">U35+U37</f>
        <v>82.9381</v>
      </c>
      <c r="V39" s="199" t="n">
        <f aca="false">V35+V37</f>
        <v>49.7477</v>
      </c>
      <c r="W39" s="199" t="n">
        <f aca="false">W35+W37</f>
        <v>9.0122</v>
      </c>
      <c r="X39" s="199" t="n">
        <f aca="false">X35+X37</f>
        <v>-13.41357</v>
      </c>
      <c r="Y39" s="199" t="n">
        <f aca="false">Y35+Y37</f>
        <v>-12.79016</v>
      </c>
      <c r="Z39" s="199" t="n">
        <f aca="false">Z35+Z37</f>
        <v>-18.98287</v>
      </c>
      <c r="AA39" s="199" t="n">
        <f aca="false">AA35+AA37</f>
        <v>-25.6013</v>
      </c>
      <c r="AB39" s="199" t="n">
        <f aca="false">AB35+AB37</f>
        <v>-32.2454</v>
      </c>
      <c r="AC39" s="199" t="n">
        <f aca="false">AC35+AC37</f>
        <v>-32.2454</v>
      </c>
    </row>
    <row r="40" customFormat="false" ht="15" hidden="true" customHeight="true" outlineLevel="0" collapsed="false">
      <c r="B40" s="170"/>
      <c r="C40" s="192"/>
      <c r="D40" s="200" t="s">
        <v>234</v>
      </c>
      <c r="E40" s="201" t="n">
        <f aca="false">E36+E38</f>
        <v>246.78</v>
      </c>
      <c r="F40" s="201" t="n">
        <f aca="false">F36+F38</f>
        <v>246.78</v>
      </c>
      <c r="G40" s="201" t="n">
        <f aca="false">G36+G38</f>
        <v>241.724</v>
      </c>
      <c r="H40" s="201" t="n">
        <f aca="false">H36+H38</f>
        <v>233.66</v>
      </c>
      <c r="I40" s="201" t="n">
        <f aca="false">I36+I38</f>
        <v>247.048</v>
      </c>
      <c r="J40" s="201" t="n">
        <f aca="false">J36+J38</f>
        <v>231.172</v>
      </c>
      <c r="K40" s="201" t="n">
        <f aca="false">K36+K38</f>
        <v>213.089</v>
      </c>
      <c r="L40" s="201" t="n">
        <f aca="false">L36+L38</f>
        <v>207.69</v>
      </c>
      <c r="M40" s="201" t="n">
        <f aca="false">M36+M38</f>
        <v>184.607</v>
      </c>
      <c r="N40" s="201" t="n">
        <f aca="false">N36+N38</f>
        <v>207.065</v>
      </c>
      <c r="O40" s="201" t="n">
        <f aca="false">O36+O38</f>
        <v>206.733</v>
      </c>
      <c r="P40" s="201" t="n">
        <f aca="false">P36+P38</f>
        <v>189.413</v>
      </c>
      <c r="Q40" s="201" t="n">
        <f aca="false">Q36+Q38</f>
        <v>168.345</v>
      </c>
      <c r="R40" s="201" t="n">
        <f aca="false">R36+R38</f>
        <v>159.97</v>
      </c>
      <c r="S40" s="201" t="n">
        <f aca="false">S36+S38</f>
        <v>100.1694</v>
      </c>
      <c r="T40" s="201" t="n">
        <f aca="false">T36+T38</f>
        <v>118.031</v>
      </c>
      <c r="U40" s="201" t="n">
        <f aca="false">U36+U38</f>
        <v>121.76</v>
      </c>
      <c r="V40" s="201" t="n">
        <f aca="false">V36+V38</f>
        <v>121.509</v>
      </c>
      <c r="W40" s="201" t="n">
        <f aca="false">W36+W38</f>
        <v>100.5276</v>
      </c>
      <c r="X40" s="201" t="n">
        <f aca="false">X36+X38</f>
        <v>57.8281</v>
      </c>
      <c r="Y40" s="201" t="n">
        <f aca="false">Y36+Y38</f>
        <v>24.81208</v>
      </c>
      <c r="Z40" s="201" t="n">
        <f aca="false">Z36+Z38</f>
        <v>24.81208</v>
      </c>
      <c r="AA40" s="201" t="n">
        <f aca="false">AA36+AA38</f>
        <v>17.11726</v>
      </c>
      <c r="AB40" s="201" t="n">
        <f aca="false">AB36+AB38</f>
        <v>11.01713</v>
      </c>
      <c r="AC40" s="201" t="n">
        <f aca="false">AC36+AC38</f>
        <v>15</v>
      </c>
    </row>
    <row r="41" s="22" customFormat="true" ht="15" hidden="false" customHeight="true" outlineLevel="0" collapsed="false">
      <c r="B41" s="202" t="s">
        <v>236</v>
      </c>
      <c r="C41" s="203" t="s">
        <v>216</v>
      </c>
      <c r="D41" s="204" t="s">
        <v>217</v>
      </c>
      <c r="E41" s="204" t="n">
        <f aca="false">ROUNDUP(E$4,0)</f>
        <v>101</v>
      </c>
      <c r="F41" s="204" t="n">
        <f aca="false">ROUNDUP(F$4,0)</f>
        <v>94</v>
      </c>
      <c r="G41" s="204" t="n">
        <f aca="false">ROUNDUP(G$4,0)</f>
        <v>90</v>
      </c>
      <c r="H41" s="204" t="n">
        <f aca="false">ROUNDUP(H$4,0)</f>
        <v>87</v>
      </c>
      <c r="I41" s="204" t="n">
        <f aca="false">ROUNDUP(I$4,0)</f>
        <v>84</v>
      </c>
      <c r="J41" s="204" t="n">
        <f aca="false">ROUNDUP(J$4,0)</f>
        <v>73</v>
      </c>
      <c r="K41" s="204" t="n">
        <f aca="false">ROUNDUP(K$4,0)</f>
        <v>66</v>
      </c>
      <c r="L41" s="204" t="n">
        <f aca="false">ROUNDUP(L$4,0)</f>
        <v>62</v>
      </c>
      <c r="M41" s="204" t="n">
        <f aca="false">ROUNDUP(M$4,0)</f>
        <v>60</v>
      </c>
      <c r="N41" s="204" t="n">
        <f aca="false">ROUNDUP(N$4,0)</f>
        <v>56</v>
      </c>
      <c r="O41" s="204" t="n">
        <f aca="false">ROUNDUP(O$4,0)</f>
        <v>48</v>
      </c>
      <c r="P41" s="204" t="n">
        <f aca="false">ROUNDUP(P$4,0)</f>
        <v>42</v>
      </c>
      <c r="Q41" s="204" t="n">
        <f aca="false">ROUNDUP(Q$4,0)</f>
        <v>38</v>
      </c>
      <c r="R41" s="204" t="n">
        <f aca="false">ROUNDUP(R$4,0)</f>
        <v>34</v>
      </c>
      <c r="S41" s="204" t="n">
        <f aca="false">ROUNDUP(S$4,0)</f>
        <v>29</v>
      </c>
      <c r="T41" s="204" t="n">
        <f aca="false">ROUNDUP(T$4,0)</f>
        <v>24</v>
      </c>
      <c r="U41" s="204" t="n">
        <f aca="false">ROUNDUP(U$4,0)</f>
        <v>21</v>
      </c>
      <c r="V41" s="204" t="n">
        <f aca="false">ROUNDUP(V$4,0)</f>
        <v>16</v>
      </c>
      <c r="W41" s="204" t="n">
        <f aca="false">ROUNDUP(W$4,0)</f>
        <v>14</v>
      </c>
      <c r="X41" s="204" t="n">
        <f aca="false">ROUNDUP(X$4,0)</f>
        <v>12</v>
      </c>
      <c r="Y41" s="204" t="n">
        <f aca="false">ROUNDUP(Y$4,0)</f>
        <v>8</v>
      </c>
      <c r="Z41" s="204" t="n">
        <f aca="false">ROUNDUP(Z$4,0)</f>
        <v>6</v>
      </c>
      <c r="AA41" s="204" t="n">
        <f aca="false">ROUNDUP(AA$4,0)</f>
        <v>4</v>
      </c>
      <c r="AB41" s="204" t="n">
        <f aca="false">ROUNDUP(AB$4,0)</f>
        <v>3</v>
      </c>
      <c r="AC41" s="204" t="n">
        <f aca="false">ROUNDUP(AC$4,0)</f>
        <v>2</v>
      </c>
    </row>
    <row r="42" s="22" customFormat="true" ht="15" hidden="false" customHeight="true" outlineLevel="0" collapsed="false">
      <c r="B42" s="202"/>
      <c r="C42" s="203"/>
      <c r="D42" s="204" t="s">
        <v>218</v>
      </c>
      <c r="E42" s="204" t="n">
        <f aca="false">ROUNDDOWN(E$8,0)</f>
        <v>93</v>
      </c>
      <c r="F42" s="204" t="n">
        <f aca="false">ROUNDDOWN(F$8,0)</f>
        <v>89</v>
      </c>
      <c r="G42" s="204" t="n">
        <f aca="false">ROUNDDOWN(G$8,0)</f>
        <v>86</v>
      </c>
      <c r="H42" s="204" t="n">
        <f aca="false">ROUNDDOWN(H$8,0)</f>
        <v>83</v>
      </c>
      <c r="I42" s="204" t="n">
        <f aca="false">ROUNDDOWN(I$8,0)</f>
        <v>72</v>
      </c>
      <c r="J42" s="204" t="n">
        <f aca="false">ROUNDDOWN(J$8,0)</f>
        <v>66</v>
      </c>
      <c r="K42" s="204" t="n">
        <f aca="false">ROUNDDOWN(K$8,0)</f>
        <v>61</v>
      </c>
      <c r="L42" s="204" t="n">
        <f aca="false">ROUNDDOWN(L$8,0)</f>
        <v>59</v>
      </c>
      <c r="M42" s="204" t="n">
        <f aca="false">ROUNDDOWN(M$8,0)</f>
        <v>56</v>
      </c>
      <c r="N42" s="204" t="n">
        <f aca="false">ROUNDDOWN(N$8,0)</f>
        <v>47</v>
      </c>
      <c r="O42" s="204" t="n">
        <f aca="false">ROUNDDOWN(O$8,0)</f>
        <v>41</v>
      </c>
      <c r="P42" s="204" t="n">
        <f aca="false">ROUNDDOWN(P$8,0)</f>
        <v>38</v>
      </c>
      <c r="Q42" s="204" t="n">
        <f aca="false">ROUNDDOWN(Q$8,0)</f>
        <v>33</v>
      </c>
      <c r="R42" s="204" t="n">
        <f aca="false">ROUNDDOWN(R$8,0)</f>
        <v>28</v>
      </c>
      <c r="S42" s="204" t="n">
        <f aca="false">ROUNDDOWN(S$8,0)</f>
        <v>23</v>
      </c>
      <c r="T42" s="204" t="n">
        <f aca="false">ROUNDDOWN(T$8,0)</f>
        <v>20</v>
      </c>
      <c r="U42" s="204" t="n">
        <f aca="false">ROUNDDOWN(U$8,0)</f>
        <v>15</v>
      </c>
      <c r="V42" s="204" t="n">
        <f aca="false">ROUNDDOWN(V$8,0)</f>
        <v>13</v>
      </c>
      <c r="W42" s="204" t="n">
        <f aca="false">ROUNDDOWN(W$8,0)</f>
        <v>11</v>
      </c>
      <c r="X42" s="204" t="n">
        <f aca="false">ROUNDDOWN(X$8,0)</f>
        <v>7</v>
      </c>
      <c r="Y42" s="204" t="n">
        <f aca="false">ROUNDDOWN(Y$8,0)</f>
        <v>5</v>
      </c>
      <c r="Z42" s="204" t="n">
        <f aca="false">ROUNDDOWN(Z$8,0)</f>
        <v>3</v>
      </c>
      <c r="AA42" s="204" t="n">
        <f aca="false">ROUNDDOWN(AA$8,0)</f>
        <v>2</v>
      </c>
      <c r="AB42" s="204" t="n">
        <f aca="false">ROUNDDOWN(AB$8,0)</f>
        <v>1</v>
      </c>
      <c r="AC42" s="204" t="n">
        <f aca="false">ROUNDDOWN(AC$8,0)</f>
        <v>0</v>
      </c>
    </row>
    <row r="43" customFormat="false" ht="15" hidden="false" customHeight="true" outlineLevel="0" collapsed="false">
      <c r="A43" s="22"/>
      <c r="B43" s="202"/>
      <c r="C43" s="205" t="s">
        <v>219</v>
      </c>
      <c r="D43" s="206" t="s">
        <v>217</v>
      </c>
      <c r="E43" s="206" t="n">
        <f aca="false">ROUNDUP(E$6,0)</f>
        <v>101</v>
      </c>
      <c r="F43" s="206" t="n">
        <f aca="false">ROUNDUP(F$6,0)</f>
        <v>94</v>
      </c>
      <c r="G43" s="206" t="n">
        <f aca="false">ROUNDUP(G$6,0)</f>
        <v>91</v>
      </c>
      <c r="H43" s="206" t="n">
        <f aca="false">ROUNDUP(H$6,0)</f>
        <v>87</v>
      </c>
      <c r="I43" s="206" t="n">
        <f aca="false">ROUNDUP(I$6,0)</f>
        <v>84</v>
      </c>
      <c r="J43" s="206" t="n">
        <f aca="false">ROUNDUP(J$6,0)</f>
        <v>73</v>
      </c>
      <c r="K43" s="206" t="n">
        <f aca="false">ROUNDUP(K$6,0)</f>
        <v>66</v>
      </c>
      <c r="L43" s="206" t="n">
        <f aca="false">ROUNDUP(L$6,0)</f>
        <v>62</v>
      </c>
      <c r="M43" s="206" t="n">
        <f aca="false">ROUNDUP(M$6,0)</f>
        <v>60</v>
      </c>
      <c r="N43" s="206" t="n">
        <f aca="false">ROUNDUP(N$6,0)</f>
        <v>56</v>
      </c>
      <c r="O43" s="206" t="n">
        <f aca="false">ROUNDUP(O$6,0)</f>
        <v>48</v>
      </c>
      <c r="P43" s="206" t="n">
        <f aca="false">ROUNDUP(P$6,0)</f>
        <v>42</v>
      </c>
      <c r="Q43" s="206" t="n">
        <f aca="false">ROUNDUP(Q$6,0)</f>
        <v>38</v>
      </c>
      <c r="R43" s="206" t="n">
        <f aca="false">ROUNDUP(R$6,0)</f>
        <v>34</v>
      </c>
      <c r="S43" s="206" t="n">
        <f aca="false">ROUNDUP(S$6,0)</f>
        <v>29</v>
      </c>
      <c r="T43" s="206" t="n">
        <f aca="false">ROUNDUP(T$6,0)</f>
        <v>24</v>
      </c>
      <c r="U43" s="206" t="n">
        <f aca="false">ROUNDUP(U$6,0)</f>
        <v>21</v>
      </c>
      <c r="V43" s="206" t="n">
        <f aca="false">ROUNDUP(V$6,0)</f>
        <v>16</v>
      </c>
      <c r="W43" s="206" t="n">
        <f aca="false">ROUNDUP(W$6,0)</f>
        <v>14</v>
      </c>
      <c r="X43" s="206" t="n">
        <f aca="false">ROUNDUP(X$6,0)</f>
        <v>12</v>
      </c>
      <c r="Y43" s="206" t="n">
        <f aca="false">ROUNDUP(Y$6,0)</f>
        <v>8</v>
      </c>
      <c r="Z43" s="206" t="n">
        <f aca="false">ROUNDUP(Z$6,0)</f>
        <v>6</v>
      </c>
      <c r="AA43" s="206" t="n">
        <f aca="false">ROUNDUP(AA$6,0)</f>
        <v>4</v>
      </c>
      <c r="AB43" s="206" t="n">
        <f aca="false">ROUNDUP(AB$6,0)</f>
        <v>3</v>
      </c>
      <c r="AC43" s="206" t="n">
        <f aca="false">ROUNDUP(AC$6,0)</f>
        <v>2</v>
      </c>
    </row>
    <row r="44" customFormat="false" ht="15" hidden="false" customHeight="true" outlineLevel="0" collapsed="false">
      <c r="A44" s="22"/>
      <c r="B44" s="202"/>
      <c r="C44" s="205"/>
      <c r="D44" s="206" t="s">
        <v>218</v>
      </c>
      <c r="E44" s="206" t="n">
        <f aca="false">ROUNDDOWN(E$8,0)</f>
        <v>93</v>
      </c>
      <c r="F44" s="206" t="n">
        <f aca="false">ROUNDDOWN(F$8,0)</f>
        <v>89</v>
      </c>
      <c r="G44" s="206" t="n">
        <f aca="false">ROUNDDOWN(G$8,0)</f>
        <v>86</v>
      </c>
      <c r="H44" s="206" t="n">
        <f aca="false">ROUNDDOWN(H$8,0)</f>
        <v>83</v>
      </c>
      <c r="I44" s="206" t="n">
        <f aca="false">ROUNDDOWN(I$8,0)</f>
        <v>72</v>
      </c>
      <c r="J44" s="206" t="n">
        <f aca="false">ROUNDDOWN(J$8,0)</f>
        <v>66</v>
      </c>
      <c r="K44" s="206" t="n">
        <f aca="false">ROUNDDOWN(K$8,0)</f>
        <v>61</v>
      </c>
      <c r="L44" s="206" t="n">
        <f aca="false">ROUNDDOWN(L$8,0)</f>
        <v>59</v>
      </c>
      <c r="M44" s="206" t="n">
        <f aca="false">ROUNDDOWN(M$8,0)</f>
        <v>56</v>
      </c>
      <c r="N44" s="206" t="n">
        <f aca="false">ROUNDDOWN(N$8,0)</f>
        <v>47</v>
      </c>
      <c r="O44" s="206" t="n">
        <f aca="false">ROUNDDOWN(O$8,0)</f>
        <v>41</v>
      </c>
      <c r="P44" s="206" t="n">
        <f aca="false">ROUNDDOWN(P$8,0)</f>
        <v>38</v>
      </c>
      <c r="Q44" s="206" t="n">
        <f aca="false">ROUNDDOWN(Q$8,0)</f>
        <v>33</v>
      </c>
      <c r="R44" s="206" t="n">
        <f aca="false">ROUNDDOWN(R$8,0)</f>
        <v>28</v>
      </c>
      <c r="S44" s="206" t="n">
        <f aca="false">ROUNDDOWN(S$8,0)</f>
        <v>23</v>
      </c>
      <c r="T44" s="206" t="n">
        <f aca="false">ROUNDDOWN(T$8,0)</f>
        <v>20</v>
      </c>
      <c r="U44" s="206" t="n">
        <f aca="false">ROUNDDOWN(U$8,0)</f>
        <v>15</v>
      </c>
      <c r="V44" s="206" t="n">
        <f aca="false">ROUNDDOWN(V$8,0)</f>
        <v>13</v>
      </c>
      <c r="W44" s="206" t="n">
        <f aca="false">ROUNDDOWN(W$8,0)</f>
        <v>11</v>
      </c>
      <c r="X44" s="206" t="n">
        <f aca="false">ROUNDDOWN(X$8,0)</f>
        <v>7</v>
      </c>
      <c r="Y44" s="206" t="n">
        <f aca="false">ROUNDDOWN(Y$8,0)</f>
        <v>5</v>
      </c>
      <c r="Z44" s="206" t="n">
        <f aca="false">ROUNDDOWN(Z$8,0)</f>
        <v>3</v>
      </c>
      <c r="AA44" s="206" t="n">
        <f aca="false">ROUNDDOWN(AA$8,0)</f>
        <v>2</v>
      </c>
      <c r="AB44" s="206" t="n">
        <f aca="false">ROUNDDOWN(AB$8,0)</f>
        <v>1</v>
      </c>
      <c r="AC44" s="206" t="n">
        <f aca="false">ROUNDDOWN(AC$8,0)</f>
        <v>0</v>
      </c>
    </row>
    <row r="45" customFormat="false" ht="15" hidden="true" customHeight="true" outlineLevel="0" collapsed="false">
      <c r="A45" s="22"/>
      <c r="B45" s="202"/>
      <c r="C45" s="207" t="s">
        <v>220</v>
      </c>
      <c r="D45" s="207"/>
      <c r="E45" s="208" t="n">
        <v>4</v>
      </c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</row>
    <row r="46" customFormat="false" ht="15" hidden="true" customHeight="true" outlineLevel="0" collapsed="false">
      <c r="A46" s="22"/>
      <c r="B46" s="202"/>
      <c r="C46" s="209" t="s">
        <v>216</v>
      </c>
      <c r="D46" s="210" t="s">
        <v>221</v>
      </c>
      <c r="E46" s="211" t="str">
        <f aca="false">ADDRESS(MATCH(E42,SL_CHARTS_2012!$B$1:$B$144,1),$E45,1)</f>
        <v>$D$97</v>
      </c>
      <c r="F46" s="211" t="str">
        <f aca="false">ADDRESS(MATCH(F42,SL_CHARTS_2012!$B$1:$B$144,1),$E45,1)</f>
        <v>$D$93</v>
      </c>
      <c r="G46" s="211" t="str">
        <f aca="false">ADDRESS(MATCH(G42,SL_CHARTS_2012!$B$1:$B$144,1),$E45,1)</f>
        <v>$D$90</v>
      </c>
      <c r="H46" s="211" t="str">
        <f aca="false">ADDRESS(MATCH(H42,SL_CHARTS_2012!$B$1:$B$144,1),$E45,1)</f>
        <v>$D$87</v>
      </c>
      <c r="I46" s="211" t="str">
        <f aca="false">ADDRESS(MATCH(I42,SL_CHARTS_2012!$B$1:$B$144,1),$E45,1)</f>
        <v>$D$76</v>
      </c>
      <c r="J46" s="211" t="str">
        <f aca="false">ADDRESS(MATCH(J42,SL_CHARTS_2012!$B$1:$B$144,1),$E45,1)</f>
        <v>$D$70</v>
      </c>
      <c r="K46" s="211" t="str">
        <f aca="false">ADDRESS(MATCH(K42,SL_CHARTS_2012!$B$1:$B$144,1),$E45,1)</f>
        <v>$D$65</v>
      </c>
      <c r="L46" s="211" t="str">
        <f aca="false">ADDRESS(MATCH(L42,SL_CHARTS_2012!$B$1:$B$144,1),$E45,1)</f>
        <v>$D$63</v>
      </c>
      <c r="M46" s="211" t="str">
        <f aca="false">ADDRESS(MATCH(M42,SL_CHARTS_2012!$B$1:$B$144,1),$E45,1)</f>
        <v>$D$60</v>
      </c>
      <c r="N46" s="211" t="str">
        <f aca="false">ADDRESS(MATCH(N42,SL_CHARTS_2012!$B$1:$B$144,1),$E45,1)</f>
        <v>$D$51</v>
      </c>
      <c r="O46" s="211" t="str">
        <f aca="false">ADDRESS(MATCH(O42,SL_CHARTS_2012!$B$1:$B$144,1),$E45,1)</f>
        <v>$D$45</v>
      </c>
      <c r="P46" s="211" t="str">
        <f aca="false">ADDRESS(MATCH(P42,SL_CHARTS_2012!$B$1:$B$144,1),$E45,1)</f>
        <v>$D$42</v>
      </c>
      <c r="Q46" s="211" t="str">
        <f aca="false">ADDRESS(MATCH(Q42,SL_CHARTS_2012!$B$1:$B$144,1),$E45,1)</f>
        <v>$D$37</v>
      </c>
      <c r="R46" s="211" t="str">
        <f aca="false">ADDRESS(MATCH(R42,SL_CHARTS_2012!$B$1:$B$144,1),$E45,1)</f>
        <v>$D$32</v>
      </c>
      <c r="S46" s="211" t="str">
        <f aca="false">ADDRESS(MATCH(S42,SL_CHARTS_2012!$B$1:$B$144,1),$E45,1)</f>
        <v>$D$27</v>
      </c>
      <c r="T46" s="211" t="str">
        <f aca="false">ADDRESS(MATCH(T42,SL_CHARTS_2012!$B$1:$B$144,1),$E45,1)</f>
        <v>$D$24</v>
      </c>
      <c r="U46" s="211" t="str">
        <f aca="false">ADDRESS(MATCH(U42,SL_CHARTS_2012!$B$1:$B$144,1),$E45,1)</f>
        <v>$D$19</v>
      </c>
      <c r="V46" s="211" t="str">
        <f aca="false">ADDRESS(MATCH(V42,SL_CHARTS_2012!$B$1:$B$144,1),$E45,1)</f>
        <v>$D$17</v>
      </c>
      <c r="W46" s="211" t="str">
        <f aca="false">ADDRESS(MATCH(W42,SL_CHARTS_2012!$B$1:$B$144,1),$E45,1)</f>
        <v>$D$15</v>
      </c>
      <c r="X46" s="211" t="str">
        <f aca="false">ADDRESS(MATCH(X42,SL_CHARTS_2012!$B$1:$B$144,1),$E45,1)</f>
        <v>$D$11</v>
      </c>
      <c r="Y46" s="211" t="str">
        <f aca="false">ADDRESS(MATCH(Y42,SL_CHARTS_2012!$B$1:$B$144,1),$E45,1)</f>
        <v>$D$9</v>
      </c>
      <c r="Z46" s="211" t="str">
        <f aca="false">ADDRESS(MATCH(Z42,SL_CHARTS_2012!$B$1:$B$144,1),$E45,1)</f>
        <v>$D$7</v>
      </c>
      <c r="AA46" s="211" t="str">
        <f aca="false">ADDRESS(MATCH(AA42,SL_CHARTS_2012!$B$1:$B$144,1),$E45,1)</f>
        <v>$D$6</v>
      </c>
      <c r="AB46" s="211" t="str">
        <f aca="false">ADDRESS(MATCH(AB42,SL_CHARTS_2012!$B$1:$B$144,1),$E45,1)</f>
        <v>$D$5</v>
      </c>
      <c r="AC46" s="211" t="str">
        <f aca="false">ADDRESS(MATCH(AC42,SL_CHARTS_2012!$B$1:$B$144,1),$E45,1)</f>
        <v>$D$4</v>
      </c>
    </row>
    <row r="47" customFormat="false" ht="15" hidden="true" customHeight="true" outlineLevel="0" collapsed="false">
      <c r="A47" s="22"/>
      <c r="B47" s="202"/>
      <c r="C47" s="209"/>
      <c r="D47" s="210" t="s">
        <v>222</v>
      </c>
      <c r="E47" s="211" t="str">
        <f aca="false">ADDRESS(MATCH(E41,SL_CHARTS_2012!$B$1:$B$144,1),$E45,1)</f>
        <v>$D$105</v>
      </c>
      <c r="F47" s="211" t="str">
        <f aca="false">ADDRESS(MATCH(F41,SL_CHARTS_2012!$B$1:$B$144,1),$E45,1)</f>
        <v>$D$98</v>
      </c>
      <c r="G47" s="211" t="str">
        <f aca="false">ADDRESS(MATCH(G41,SL_CHARTS_2012!$B$1:$B$144,1),$E45,1)</f>
        <v>$D$94</v>
      </c>
      <c r="H47" s="211" t="str">
        <f aca="false">ADDRESS(MATCH(H41,SL_CHARTS_2012!$B$1:$B$144,1),$E45,1)</f>
        <v>$D$91</v>
      </c>
      <c r="I47" s="211" t="str">
        <f aca="false">ADDRESS(MATCH(I41,SL_CHARTS_2012!$B$1:$B$144,1),$E45,1)</f>
        <v>$D$88</v>
      </c>
      <c r="J47" s="211" t="str">
        <f aca="false">ADDRESS(MATCH(J41,SL_CHARTS_2012!$B$1:$B$144,1),$E45,1)</f>
        <v>$D$77</v>
      </c>
      <c r="K47" s="211" t="str">
        <f aca="false">ADDRESS(MATCH(K41,SL_CHARTS_2012!$B$1:$B$144,1),$E45,1)</f>
        <v>$D$70</v>
      </c>
      <c r="L47" s="211" t="str">
        <f aca="false">ADDRESS(MATCH(L41,SL_CHARTS_2012!$B$1:$B$144,1),$E45,1)</f>
        <v>$D$66</v>
      </c>
      <c r="M47" s="211" t="str">
        <f aca="false">ADDRESS(MATCH(M41,SL_CHARTS_2012!$B$1:$B$144,1),$E45,1)</f>
        <v>$D$64</v>
      </c>
      <c r="N47" s="211" t="str">
        <f aca="false">ADDRESS(MATCH(N41,SL_CHARTS_2012!$B$1:$B$144,1),$E45,1)</f>
        <v>$D$60</v>
      </c>
      <c r="O47" s="211" t="str">
        <f aca="false">ADDRESS(MATCH(O41,SL_CHARTS_2012!$B$1:$B$144,1),$E45,1)</f>
        <v>$D$52</v>
      </c>
      <c r="P47" s="211" t="str">
        <f aca="false">ADDRESS(MATCH(P41,SL_CHARTS_2012!$B$1:$B$144,1),$E45,1)</f>
        <v>$D$46</v>
      </c>
      <c r="Q47" s="211" t="str">
        <f aca="false">ADDRESS(MATCH(Q41,SL_CHARTS_2012!$B$1:$B$144,1),$E45,1)</f>
        <v>$D$42</v>
      </c>
      <c r="R47" s="211" t="str">
        <f aca="false">ADDRESS(MATCH(R41,SL_CHARTS_2012!$B$1:$B$144,1),$E45,1)</f>
        <v>$D$38</v>
      </c>
      <c r="S47" s="211" t="str">
        <f aca="false">ADDRESS(MATCH(S41,SL_CHARTS_2012!$B$1:$B$144,1),$E45,1)</f>
        <v>$D$33</v>
      </c>
      <c r="T47" s="211" t="str">
        <f aca="false">ADDRESS(MATCH(T41,SL_CHARTS_2012!$B$1:$B$144,1),$E45,1)</f>
        <v>$D$28</v>
      </c>
      <c r="U47" s="211" t="str">
        <f aca="false">ADDRESS(MATCH(U41,SL_CHARTS_2012!$B$1:$B$144,1),$E45,1)</f>
        <v>$D$25</v>
      </c>
      <c r="V47" s="211" t="str">
        <f aca="false">ADDRESS(MATCH(V41,SL_CHARTS_2012!$B$1:$B$144,1),$E45,1)</f>
        <v>$D$20</v>
      </c>
      <c r="W47" s="211" t="str">
        <f aca="false">ADDRESS(MATCH(W41,SL_CHARTS_2012!$B$1:$B$144,1),$E45,1)</f>
        <v>$D$18</v>
      </c>
      <c r="X47" s="211" t="str">
        <f aca="false">ADDRESS(MATCH(X41,SL_CHARTS_2012!$B$1:$B$144,1),$E45,1)</f>
        <v>$D$16</v>
      </c>
      <c r="Y47" s="211" t="str">
        <f aca="false">ADDRESS(MATCH(Y41,SL_CHARTS_2012!$B$1:$B$144,1),$E45,1)</f>
        <v>$D$12</v>
      </c>
      <c r="Z47" s="211" t="str">
        <f aca="false">ADDRESS(MATCH(Z41,SL_CHARTS_2012!$B$1:$B$144,1),$E45,1)</f>
        <v>$D$10</v>
      </c>
      <c r="AA47" s="211" t="str">
        <f aca="false">ADDRESS(MATCH(AA41,SL_CHARTS_2012!$B$1:$B$144,1),$E45,1)</f>
        <v>$D$8</v>
      </c>
      <c r="AB47" s="211" t="str">
        <f aca="false">ADDRESS(MATCH(AB41,SL_CHARTS_2012!$B$1:$B$144,1),$E45,1)</f>
        <v>$D$7</v>
      </c>
      <c r="AC47" s="211" t="str">
        <f aca="false">ADDRESS(MATCH(AC41,SL_CHARTS_2012!$B$1:$B$144,1),$E45,1)</f>
        <v>$D$6</v>
      </c>
    </row>
    <row r="48" customFormat="false" ht="15" hidden="true" customHeight="true" outlineLevel="0" collapsed="false">
      <c r="A48" s="22"/>
      <c r="B48" s="202"/>
      <c r="C48" s="205" t="s">
        <v>219</v>
      </c>
      <c r="D48" s="212" t="s">
        <v>221</v>
      </c>
      <c r="E48" s="206" t="str">
        <f aca="false">ADDRESS(MATCH(E44,SL_CHARTS_2012!$B$1:$B$144,1),$E45,1)</f>
        <v>$D$97</v>
      </c>
      <c r="F48" s="206" t="str">
        <f aca="false">ADDRESS(MATCH(F44,SL_CHARTS_2012!$B$1:$B$144,1),$E45,1)</f>
        <v>$D$93</v>
      </c>
      <c r="G48" s="206" t="str">
        <f aca="false">ADDRESS(MATCH(G44,SL_CHARTS_2012!$B$1:$B$144,1),$E45,1)</f>
        <v>$D$90</v>
      </c>
      <c r="H48" s="206" t="str">
        <f aca="false">ADDRESS(MATCH(H44,SL_CHARTS_2012!$B$1:$B$144,1),$E45,1)</f>
        <v>$D$87</v>
      </c>
      <c r="I48" s="206" t="str">
        <f aca="false">ADDRESS(MATCH(I44,SL_CHARTS_2012!$B$1:$B$144,1),$E45,1)</f>
        <v>$D$76</v>
      </c>
      <c r="J48" s="206" t="str">
        <f aca="false">ADDRESS(MATCH(J44,SL_CHARTS_2012!$B$1:$B$144,1),$E45,1)</f>
        <v>$D$70</v>
      </c>
      <c r="K48" s="206" t="str">
        <f aca="false">ADDRESS(MATCH(K44,SL_CHARTS_2012!$B$1:$B$144,1),$E45,1)</f>
        <v>$D$65</v>
      </c>
      <c r="L48" s="206" t="str">
        <f aca="false">ADDRESS(MATCH(L44,SL_CHARTS_2012!$B$1:$B$144,1),$E45,1)</f>
        <v>$D$63</v>
      </c>
      <c r="M48" s="206" t="str">
        <f aca="false">ADDRESS(MATCH(M44,SL_CHARTS_2012!$B$1:$B$144,1),$E45,1)</f>
        <v>$D$60</v>
      </c>
      <c r="N48" s="206" t="str">
        <f aca="false">ADDRESS(MATCH(N44,SL_CHARTS_2012!$B$1:$B$144,1),$E45,1)</f>
        <v>$D$51</v>
      </c>
      <c r="O48" s="206" t="str">
        <f aca="false">ADDRESS(MATCH(O44,SL_CHARTS_2012!$B$1:$B$144,1),$E45,1)</f>
        <v>$D$45</v>
      </c>
      <c r="P48" s="206" t="str">
        <f aca="false">ADDRESS(MATCH(P44,SL_CHARTS_2012!$B$1:$B$144,1),$E45,1)</f>
        <v>$D$42</v>
      </c>
      <c r="Q48" s="206" t="str">
        <f aca="false">ADDRESS(MATCH(Q44,SL_CHARTS_2012!$B$1:$B$144,1),$E45,1)</f>
        <v>$D$37</v>
      </c>
      <c r="R48" s="206" t="str">
        <f aca="false">ADDRESS(MATCH(R44,SL_CHARTS_2012!$B$1:$B$144,1),$E45,1)</f>
        <v>$D$32</v>
      </c>
      <c r="S48" s="206" t="str">
        <f aca="false">ADDRESS(MATCH(S44,SL_CHARTS_2012!$B$1:$B$144,1),$E45,1)</f>
        <v>$D$27</v>
      </c>
      <c r="T48" s="206" t="str">
        <f aca="false">ADDRESS(MATCH(T44,SL_CHARTS_2012!$B$1:$B$144,1),$E45,1)</f>
        <v>$D$24</v>
      </c>
      <c r="U48" s="206" t="str">
        <f aca="false">ADDRESS(MATCH(U44,SL_CHARTS_2012!$B$1:$B$144,1),$E45,1)</f>
        <v>$D$19</v>
      </c>
      <c r="V48" s="206" t="str">
        <f aca="false">ADDRESS(MATCH(V44,SL_CHARTS_2012!$B$1:$B$144,1),$E45,1)</f>
        <v>$D$17</v>
      </c>
      <c r="W48" s="206" t="str">
        <f aca="false">ADDRESS(MATCH(W44,SL_CHARTS_2012!$B$1:$B$144,1),$E45,1)</f>
        <v>$D$15</v>
      </c>
      <c r="X48" s="206" t="str">
        <f aca="false">ADDRESS(MATCH(X44,SL_CHARTS_2012!$B$1:$B$144,1),$E45,1)</f>
        <v>$D$11</v>
      </c>
      <c r="Y48" s="206" t="str">
        <f aca="false">ADDRESS(MATCH(Y44,SL_CHARTS_2012!$B$1:$B$144,1),$E45,1)</f>
        <v>$D$9</v>
      </c>
      <c r="Z48" s="206" t="str">
        <f aca="false">ADDRESS(MATCH(Z44,SL_CHARTS_2012!$B$1:$B$144,1),$E45,1)</f>
        <v>$D$7</v>
      </c>
      <c r="AA48" s="206" t="str">
        <f aca="false">ADDRESS(MATCH(AA44,SL_CHARTS_2012!$B$1:$B$144,1),$E45,1)</f>
        <v>$D$6</v>
      </c>
      <c r="AB48" s="206" t="str">
        <f aca="false">ADDRESS(MATCH(AB44,SL_CHARTS_2012!$B$1:$B$144,1),$E45,1)</f>
        <v>$D$5</v>
      </c>
      <c r="AC48" s="206" t="str">
        <f aca="false">ADDRESS(MATCH(AC44,SL_CHARTS_2012!$B$1:$B$144,1),$E45,1)</f>
        <v>$D$4</v>
      </c>
    </row>
    <row r="49" customFormat="false" ht="15" hidden="true" customHeight="true" outlineLevel="0" collapsed="false">
      <c r="A49" s="22"/>
      <c r="B49" s="202"/>
      <c r="C49" s="205"/>
      <c r="D49" s="212" t="s">
        <v>222</v>
      </c>
      <c r="E49" s="206" t="str">
        <f aca="false">ADDRESS(MATCH(E43,SL_CHARTS_2012!$B$1:$B$144,1),$E45,1)</f>
        <v>$D$105</v>
      </c>
      <c r="F49" s="206" t="str">
        <f aca="false">ADDRESS(MATCH(F43,SL_CHARTS_2012!$B$1:$B$144,1),$E45,1)</f>
        <v>$D$98</v>
      </c>
      <c r="G49" s="206" t="str">
        <f aca="false">ADDRESS(MATCH(G43,SL_CHARTS_2012!$B$1:$B$144,1),$E45,1)</f>
        <v>$D$95</v>
      </c>
      <c r="H49" s="206" t="str">
        <f aca="false">ADDRESS(MATCH(H43,SL_CHARTS_2012!$B$1:$B$144,1),$E45,1)</f>
        <v>$D$91</v>
      </c>
      <c r="I49" s="206" t="str">
        <f aca="false">ADDRESS(MATCH(I43,SL_CHARTS_2012!$B$1:$B$144,1),$E45,1)</f>
        <v>$D$88</v>
      </c>
      <c r="J49" s="206" t="str">
        <f aca="false">ADDRESS(MATCH(J43,SL_CHARTS_2012!$B$1:$B$144,1),$E45,1)</f>
        <v>$D$77</v>
      </c>
      <c r="K49" s="206" t="str">
        <f aca="false">ADDRESS(MATCH(K43,SL_CHARTS_2012!$B$1:$B$144,1),$E45,1)</f>
        <v>$D$70</v>
      </c>
      <c r="L49" s="206" t="str">
        <f aca="false">ADDRESS(MATCH(L43,SL_CHARTS_2012!$B$1:$B$144,1),$E45,1)</f>
        <v>$D$66</v>
      </c>
      <c r="M49" s="206" t="str">
        <f aca="false">ADDRESS(MATCH(M43,SL_CHARTS_2012!$B$1:$B$144,1),$E45,1)</f>
        <v>$D$64</v>
      </c>
      <c r="N49" s="206" t="str">
        <f aca="false">ADDRESS(MATCH(N43,SL_CHARTS_2012!$B$1:$B$144,1),$E45,1)</f>
        <v>$D$60</v>
      </c>
      <c r="O49" s="206" t="str">
        <f aca="false">ADDRESS(MATCH(O43,SL_CHARTS_2012!$B$1:$B$144,1),$E45,1)</f>
        <v>$D$52</v>
      </c>
      <c r="P49" s="206" t="str">
        <f aca="false">ADDRESS(MATCH(P43,SL_CHARTS_2012!$B$1:$B$144,1),$E45,1)</f>
        <v>$D$46</v>
      </c>
      <c r="Q49" s="206" t="str">
        <f aca="false">ADDRESS(MATCH(Q43,SL_CHARTS_2012!$B$1:$B$144,1),$E45,1)</f>
        <v>$D$42</v>
      </c>
      <c r="R49" s="206" t="str">
        <f aca="false">ADDRESS(MATCH(R43,SL_CHARTS_2012!$B$1:$B$144,1),$E45,1)</f>
        <v>$D$38</v>
      </c>
      <c r="S49" s="206" t="str">
        <f aca="false">ADDRESS(MATCH(S43,SL_CHARTS_2012!$B$1:$B$144,1),$E45,1)</f>
        <v>$D$33</v>
      </c>
      <c r="T49" s="206" t="str">
        <f aca="false">ADDRESS(MATCH(T43,SL_CHARTS_2012!$B$1:$B$144,1),$E45,1)</f>
        <v>$D$28</v>
      </c>
      <c r="U49" s="206" t="str">
        <f aca="false">ADDRESS(MATCH(U43,SL_CHARTS_2012!$B$1:$B$144,1),$E45,1)</f>
        <v>$D$25</v>
      </c>
      <c r="V49" s="206" t="str">
        <f aca="false">ADDRESS(MATCH(V43,SL_CHARTS_2012!$B$1:$B$144,1),$E45,1)</f>
        <v>$D$20</v>
      </c>
      <c r="W49" s="206" t="str">
        <f aca="false">ADDRESS(MATCH(W43,SL_CHARTS_2012!$B$1:$B$144,1),$E45,1)</f>
        <v>$D$18</v>
      </c>
      <c r="X49" s="206" t="str">
        <f aca="false">ADDRESS(MATCH(X43,SL_CHARTS_2012!$B$1:$B$144,1),$E45,1)</f>
        <v>$D$16</v>
      </c>
      <c r="Y49" s="206" t="str">
        <f aca="false">ADDRESS(MATCH(Y43,SL_CHARTS_2012!$B$1:$B$144,1),$E45,1)</f>
        <v>$D$12</v>
      </c>
      <c r="Z49" s="206" t="str">
        <f aca="false">ADDRESS(MATCH(Z43,SL_CHARTS_2012!$B$1:$B$144,1),$E45,1)</f>
        <v>$D$10</v>
      </c>
      <c r="AA49" s="206" t="str">
        <f aca="false">ADDRESS(MATCH(AA43,SL_CHARTS_2012!$B$1:$B$144,1),$E45,1)</f>
        <v>$D$8</v>
      </c>
      <c r="AB49" s="206" t="str">
        <f aca="false">ADDRESS(MATCH(AB43,SL_CHARTS_2012!$B$1:$B$144,1),$E45,1)</f>
        <v>$D$7</v>
      </c>
      <c r="AC49" s="206" t="str">
        <f aca="false">ADDRESS(MATCH(AC43,SL_CHARTS_2012!$B$1:$B$144,1),$E45,1)</f>
        <v>$D$6</v>
      </c>
    </row>
    <row r="50" customFormat="false" ht="15" hidden="true" customHeight="true" outlineLevel="0" collapsed="false">
      <c r="A50" s="22"/>
      <c r="B50" s="202"/>
      <c r="C50" s="207"/>
      <c r="D50" s="213" t="s">
        <v>223</v>
      </c>
      <c r="E50" s="214" t="s">
        <v>224</v>
      </c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</row>
    <row r="51" customFormat="false" ht="15" hidden="true" customHeight="true" outlineLevel="0" collapsed="false">
      <c r="A51" s="22"/>
      <c r="B51" s="202"/>
      <c r="C51" s="207"/>
      <c r="D51" s="213"/>
      <c r="E51" s="214" t="s">
        <v>225</v>
      </c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</row>
    <row r="52" customFormat="false" ht="15" hidden="false" customHeight="true" outlineLevel="0" collapsed="false">
      <c r="A52" s="22"/>
      <c r="B52" s="202"/>
      <c r="C52" s="215" t="s">
        <v>226</v>
      </c>
      <c r="D52" s="216" t="s">
        <v>227</v>
      </c>
      <c r="E52" s="217" t="str">
        <f aca="false">CONCATENATE(E41,E$7,E42)</f>
        <v>101-93</v>
      </c>
      <c r="F52" s="217" t="str">
        <f aca="false">CONCATENATE(F41,F$7,F42)</f>
        <v>94-89</v>
      </c>
      <c r="G52" s="217" t="str">
        <f aca="false">CONCATENATE(G41,G$7,G42)</f>
        <v>90-86</v>
      </c>
      <c r="H52" s="217" t="str">
        <f aca="false">CONCATENATE(H41,H$7,H42)</f>
        <v>87-83</v>
      </c>
      <c r="I52" s="217" t="str">
        <f aca="false">CONCATENATE(I41,I$7,I42)</f>
        <v>84-72</v>
      </c>
      <c r="J52" s="217" t="str">
        <f aca="false">CONCATENATE(J41,J$7,J42)</f>
        <v>73-66</v>
      </c>
      <c r="K52" s="217" t="str">
        <f aca="false">CONCATENATE(K41,K$7,K42)</f>
        <v>66-61</v>
      </c>
      <c r="L52" s="217" t="str">
        <f aca="false">CONCATENATE(L41,L$7,L42)</f>
        <v>62-59</v>
      </c>
      <c r="M52" s="217" t="str">
        <f aca="false">CONCATENATE(M41,M$7,M42)</f>
        <v>60-56</v>
      </c>
      <c r="N52" s="217" t="str">
        <f aca="false">CONCATENATE(N41,N$7,N42)</f>
        <v>56-47</v>
      </c>
      <c r="O52" s="217" t="str">
        <f aca="false">CONCATENATE(O41,O$7,O42)</f>
        <v>48-41</v>
      </c>
      <c r="P52" s="217" t="str">
        <f aca="false">CONCATENATE(P41,P$7,P42)</f>
        <v>42-38</v>
      </c>
      <c r="Q52" s="217" t="str">
        <f aca="false">CONCATENATE(Q41,Q$7,Q42)</f>
        <v>38-33</v>
      </c>
      <c r="R52" s="217" t="str">
        <f aca="false">CONCATENATE(R41,R$7,R42)</f>
        <v>34-28</v>
      </c>
      <c r="S52" s="217" t="str">
        <f aca="false">CONCATENATE(S41,S$7,S42)</f>
        <v>29-23</v>
      </c>
      <c r="T52" s="217" t="str">
        <f aca="false">CONCATENATE(T41,T$7,T42)</f>
        <v>24-20</v>
      </c>
      <c r="U52" s="217" t="str">
        <f aca="false">CONCATENATE(U41,U$7,U42)</f>
        <v>21-15</v>
      </c>
      <c r="V52" s="217" t="str">
        <f aca="false">CONCATENATE(V41,V$7,V42)</f>
        <v>16-13</v>
      </c>
      <c r="W52" s="217" t="str">
        <f aca="false">CONCATENATE(W41,W$7,W42)</f>
        <v>14-11</v>
      </c>
      <c r="X52" s="217" t="str">
        <f aca="false">CONCATENATE(X41,X$7,X42)</f>
        <v>12-7</v>
      </c>
      <c r="Y52" s="217" t="str">
        <f aca="false">CONCATENATE(Y41,Y$7,Y42)</f>
        <v>8-5</v>
      </c>
      <c r="Z52" s="217" t="str">
        <f aca="false">CONCATENATE(Z41,Z$7,Z42)</f>
        <v>6-3</v>
      </c>
      <c r="AA52" s="217" t="str">
        <f aca="false">CONCATENATE(AA41,AA$7,AA42)</f>
        <v>4-2</v>
      </c>
      <c r="AB52" s="217" t="str">
        <f aca="false">CONCATENATE(AB41,AB$7,AB42)</f>
        <v>3-1</v>
      </c>
      <c r="AC52" s="217" t="str">
        <f aca="false">CONCATENATE(AC41,AC$7,AC42)</f>
        <v>2-0</v>
      </c>
    </row>
    <row r="53" customFormat="false" ht="15" hidden="false" customHeight="true" outlineLevel="0" collapsed="false">
      <c r="A53" s="22"/>
      <c r="B53" s="202"/>
      <c r="C53" s="215"/>
      <c r="D53" s="218" t="s">
        <v>228</v>
      </c>
      <c r="E53" s="218" t="n">
        <f aca="true">AVERAGE(INDIRECT(CONCATENATE($E$23,E46,$E$24,E47),1))</f>
        <v>276.222</v>
      </c>
      <c r="F53" s="218" t="n">
        <f aca="true">AVERAGE(INDIRECT(CONCATENATE($E$23,F46,$E$24,F47),1))</f>
        <v>242.256666666667</v>
      </c>
      <c r="G53" s="218" t="n">
        <f aca="true">AVERAGE(INDIRECT(CONCATENATE($E$23,G46,$E$24,G47),1))</f>
        <v>239.7242</v>
      </c>
      <c r="H53" s="218" t="n">
        <f aca="true">AVERAGE(INDIRECT(CONCATENATE($E$23,H46,$E$24,H47),1))</f>
        <v>247.449</v>
      </c>
      <c r="I53" s="218" t="n">
        <f aca="true">AVERAGE(INDIRECT(CONCATENATE($E$23,I46,$E$24,I47),1))</f>
        <v>266.737307692308</v>
      </c>
      <c r="J53" s="218" t="n">
        <f aca="true">AVERAGE(INDIRECT(CONCATENATE($E$23,J46,$E$24,J47),1))</f>
        <v>252.4295</v>
      </c>
      <c r="K53" s="218" t="n">
        <f aca="true">AVERAGE(INDIRECT(CONCATENATE($E$23,K46,$E$24,K47),1))</f>
        <v>221.481666666667</v>
      </c>
      <c r="L53" s="218" t="n">
        <f aca="true">AVERAGE(INDIRECT(CONCATENATE($E$23,L46,$E$24,L47),1))</f>
        <v>221.76125</v>
      </c>
      <c r="M53" s="218" t="n">
        <f aca="true">AVERAGE(INDIRECT(CONCATENATE($E$23,M46,$E$24,M47),1))</f>
        <v>237.6732</v>
      </c>
      <c r="N53" s="218" t="n">
        <f aca="true">AVERAGE(INDIRECT(CONCATENATE($E$23,N46,$E$24,N47),1))</f>
        <v>226.9237</v>
      </c>
      <c r="O53" s="218" t="n">
        <f aca="true">AVERAGE(INDIRECT(CONCATENATE($E$23,O46,$E$24,O47),1))</f>
        <v>197.498375</v>
      </c>
      <c r="P53" s="218" t="n">
        <f aca="true">AVERAGE(INDIRECT(CONCATENATE($E$23,P46,$E$24,P47),1))</f>
        <v>182.3036</v>
      </c>
      <c r="Q53" s="218" t="n">
        <f aca="true">AVERAGE(INDIRECT(CONCATENATE($E$23,Q46,$E$24,Q47),1))</f>
        <v>165.991166666667</v>
      </c>
      <c r="R53" s="218" t="n">
        <f aca="true">AVERAGE(INDIRECT(CONCATENATE($E$23,R46,$E$24,R47),1))</f>
        <v>128.889714285714</v>
      </c>
      <c r="S53" s="218" t="n">
        <f aca="true">AVERAGE(INDIRECT(CONCATENATE($E$23,S46,$E$24,S47),1))</f>
        <v>113.402857142857</v>
      </c>
      <c r="T53" s="218" t="n">
        <f aca="true">AVERAGE(INDIRECT(CONCATENATE($E$23,T46,$E$24,T47),1))</f>
        <v>129.9048</v>
      </c>
      <c r="U53" s="218" t="n">
        <f aca="true">AVERAGE(INDIRECT(CONCATENATE($E$23,U46,$E$24,U47),1))</f>
        <v>127.792428571429</v>
      </c>
      <c r="V53" s="218" t="n">
        <f aca="true">AVERAGE(INDIRECT(CONCATENATE($E$23,V46,$E$24,V47),1))</f>
        <v>112.41375</v>
      </c>
      <c r="W53" s="218" t="n">
        <f aca="true">AVERAGE(INDIRECT(CONCATENATE($E$23,W46,$E$24,W47),1))</f>
        <v>95.2255</v>
      </c>
      <c r="X53" s="218" t="n">
        <f aca="true">AVERAGE(INDIRECT(CONCATENATE($E$23,X46,$E$24,X47),1))</f>
        <v>69.2033</v>
      </c>
      <c r="Y53" s="218" t="n">
        <f aca="true">AVERAGE(INDIRECT(CONCATENATE($E$23,Y46,$E$24,Y47),1))</f>
        <v>40.973425</v>
      </c>
      <c r="Z53" s="218" t="n">
        <f aca="true">AVERAGE(INDIRECT(CONCATENATE($E$23,Z46,$E$24,Z47),1))</f>
        <v>19.212275</v>
      </c>
      <c r="AA53" s="218" t="n">
        <f aca="true">AVERAGE(INDIRECT(CONCATENATE($E$23,AA46,$E$24,AA47),1))</f>
        <v>6.52422666666667</v>
      </c>
      <c r="AB53" s="218" t="n">
        <f aca="true">AVERAGE(INDIRECT(CONCATENATE($E$23,AB46,$E$24,AB47),1))</f>
        <v>1.97033566666667</v>
      </c>
      <c r="AC53" s="218" t="n">
        <f aca="true">AVERAGE(INDIRECT(CONCATENATE($E$23,AC46,$E$24,AC47),1))</f>
        <v>0.102969</v>
      </c>
    </row>
    <row r="54" customFormat="false" ht="15" hidden="false" customHeight="true" outlineLevel="0" collapsed="false">
      <c r="A54" s="22"/>
      <c r="B54" s="202"/>
      <c r="C54" s="215"/>
      <c r="D54" s="219" t="s">
        <v>229</v>
      </c>
      <c r="E54" s="219" t="n">
        <f aca="true">MIN(INDIRECT(CONCATENATE($E$23,E46,$E$24,E47),1))</f>
        <v>249.611</v>
      </c>
      <c r="F54" s="219" t="n">
        <f aca="true">MIN(INDIRECT(CONCATENATE($E$23,F46,$E$24,F47),1))</f>
        <v>233.056</v>
      </c>
      <c r="G54" s="219" t="n">
        <f aca="true">MIN(INDIRECT(CONCATENATE($E$23,G46,$E$24,G47),1))</f>
        <v>233.056</v>
      </c>
      <c r="H54" s="219" t="n">
        <f aca="true">MIN(INDIRECT(CONCATENATE($E$23,H46,$E$24,H47),1))</f>
        <v>243.813</v>
      </c>
      <c r="I54" s="219" t="n">
        <f aca="true">MIN(INDIRECT(CONCATENATE($E$23,I46,$E$24,I47),1))</f>
        <v>248.967</v>
      </c>
      <c r="J54" s="219" t="n">
        <f aca="true">MIN(INDIRECT(CONCATENATE($E$23,J46,$E$24,J47),1))</f>
        <v>232.486</v>
      </c>
      <c r="K54" s="219" t="n">
        <f aca="true">MIN(INDIRECT(CONCATENATE($E$23,K46,$E$24,K47),1))</f>
        <v>214.828</v>
      </c>
      <c r="L54" s="219" t="n">
        <f aca="true">MIN(INDIRECT(CONCATENATE($E$23,L46,$E$24,L47),1))</f>
        <v>214.828</v>
      </c>
      <c r="M54" s="219" t="n">
        <f aca="true">MIN(INDIRECT(CONCATENATE($E$23,M46,$E$24,M47),1))</f>
        <v>223.199</v>
      </c>
      <c r="N54" s="219" t="n">
        <f aca="true">MIN(INDIRECT(CONCATENATE($E$23,N46,$E$24,N47),1))</f>
        <v>208.525</v>
      </c>
      <c r="O54" s="219" t="n">
        <f aca="true">MIN(INDIRECT(CONCATENATE($E$23,O46,$E$24,O47),1))</f>
        <v>184.393</v>
      </c>
      <c r="P54" s="219" t="n">
        <f aca="true">MIN(INDIRECT(CONCATENATE($E$23,P46,$E$24,P47),1))</f>
        <v>177.392</v>
      </c>
      <c r="Q54" s="219" t="n">
        <f aca="true">MIN(INDIRECT(CONCATENATE($E$23,Q46,$E$24,Q47),1))</f>
        <v>151.293</v>
      </c>
      <c r="R54" s="219" t="n">
        <f aca="true">MIN(INDIRECT(CONCATENATE($E$23,R46,$E$24,R47),1))</f>
        <v>102.773</v>
      </c>
      <c r="S54" s="219" t="n">
        <f aca="true">MIN(INDIRECT(CONCATENATE($E$23,S46,$E$24,S47),1))</f>
        <v>102.773</v>
      </c>
      <c r="T54" s="219" t="n">
        <f aca="true">MIN(INDIRECT(CONCATENATE($E$23,T46,$E$24,T47),1))</f>
        <v>124.204</v>
      </c>
      <c r="U54" s="219" t="n">
        <f aca="true">MIN(INDIRECT(CONCATENATE($E$23,U46,$E$24,U47),1))</f>
        <v>117.055</v>
      </c>
      <c r="V54" s="219" t="n">
        <f aca="true">MIN(INDIRECT(CONCATENATE($E$23,V46,$E$24,V47),1))</f>
        <v>100.146</v>
      </c>
      <c r="W54" s="219" t="n">
        <f aca="true">MIN(INDIRECT(CONCATENATE($E$23,W46,$E$24,W47),1))</f>
        <v>81.0846</v>
      </c>
      <c r="X54" s="219" t="n">
        <f aca="true">MIN(INDIRECT(CONCATENATE($E$23,X46,$E$24,X47),1))</f>
        <v>47.4412</v>
      </c>
      <c r="Y54" s="219" t="n">
        <f aca="true">MIN(INDIRECT(CONCATENATE($E$23,Y46,$E$24,Y47),1))</f>
        <v>23.1465</v>
      </c>
      <c r="Z54" s="219" t="n">
        <f aca="true">MIN(INDIRECT(CONCATENATE($E$23,Z46,$E$24,Z47),1))</f>
        <v>5.6021</v>
      </c>
      <c r="AA54" s="219" t="n">
        <f aca="true">MIN(INDIRECT(CONCATENATE($E$23,AA46,$E$24,AA47),1))</f>
        <v>1.00718</v>
      </c>
      <c r="AB54" s="219" t="n">
        <f aca="true">MIN(INDIRECT(CONCATENATE($E$23,AB46,$E$24,AB47),1))</f>
        <v>-0.698273</v>
      </c>
      <c r="AC54" s="219" t="n">
        <f aca="true">MIN(INDIRECT(CONCATENATE($E$23,AC46,$E$24,AC47),1))</f>
        <v>-0.698273</v>
      </c>
    </row>
    <row r="55" customFormat="false" ht="15" hidden="false" customHeight="true" outlineLevel="0" collapsed="false">
      <c r="A55" s="22"/>
      <c r="B55" s="202"/>
      <c r="C55" s="215"/>
      <c r="D55" s="219" t="s">
        <v>230</v>
      </c>
      <c r="E55" s="219" t="n">
        <f aca="true">MAX(INDIRECT(CONCATENATE($E$23,E46,$E$24,E47),1))</f>
        <v>286.559</v>
      </c>
      <c r="F55" s="219" t="n">
        <f aca="true">MAX(INDIRECT(CONCATENATE($E$23,F46,$E$24,F47),1))</f>
        <v>260.756</v>
      </c>
      <c r="G55" s="219" t="n">
        <f aca="true">MAX(INDIRECT(CONCATENATE($E$23,G46,$E$24,G47),1))</f>
        <v>245.529</v>
      </c>
      <c r="H55" s="219" t="n">
        <f aca="true">MAX(INDIRECT(CONCATENATE($E$23,H46,$E$24,H47),1))</f>
        <v>252.07</v>
      </c>
      <c r="I55" s="219" t="n">
        <f aca="true">MAX(INDIRECT(CONCATENATE($E$23,I46,$E$24,I47),1))</f>
        <v>276.059</v>
      </c>
      <c r="J55" s="219" t="n">
        <f aca="true">MAX(INDIRECT(CONCATENATE($E$23,J46,$E$24,J47),1))</f>
        <v>269.096</v>
      </c>
      <c r="K55" s="219" t="n">
        <f aca="true">MAX(INDIRECT(CONCATENATE($E$23,K46,$E$24,K47),1))</f>
        <v>232.486</v>
      </c>
      <c r="L55" s="219" t="n">
        <f aca="true">MAX(INDIRECT(CONCATENATE($E$23,L46,$E$24,L47),1))</f>
        <v>232.129</v>
      </c>
      <c r="M55" s="219" t="n">
        <f aca="true">MAX(INDIRECT(CONCATENATE($E$23,M46,$E$24,M47),1))</f>
        <v>247.043</v>
      </c>
      <c r="N55" s="219" t="n">
        <f aca="true">MAX(INDIRECT(CONCATENATE($E$23,N46,$E$24,N47),1))</f>
        <v>247.043</v>
      </c>
      <c r="O55" s="219" t="n">
        <f aca="true">MAX(INDIRECT(CONCATENATE($E$23,O46,$E$24,O47),1))</f>
        <v>209.978</v>
      </c>
      <c r="P55" s="219" t="n">
        <f aca="true">MAX(INDIRECT(CONCATENATE($E$23,P46,$E$24,P47),1))</f>
        <v>186.731</v>
      </c>
      <c r="Q55" s="219" t="n">
        <f aca="true">MAX(INDIRECT(CONCATENATE($E$23,Q46,$E$24,Q47),1))</f>
        <v>177.392</v>
      </c>
      <c r="R55" s="219" t="n">
        <f aca="true">MAX(INDIRECT(CONCATENATE($E$23,R46,$E$24,R47),1))</f>
        <v>159.143</v>
      </c>
      <c r="S55" s="219" t="n">
        <f aca="true">MAX(INDIRECT(CONCATENATE($E$23,S46,$E$24,S47),1))</f>
        <v>128.644</v>
      </c>
      <c r="T55" s="219" t="n">
        <f aca="true">MAX(INDIRECT(CONCATENATE($E$23,T46,$E$24,T47),1))</f>
        <v>132.736</v>
      </c>
      <c r="U55" s="219" t="n">
        <f aca="true">MAX(INDIRECT(CONCATENATE($E$23,U46,$E$24,U47),1))</f>
        <v>132.736</v>
      </c>
      <c r="V55" s="219" t="n">
        <f aca="true">MAX(INDIRECT(CONCATENATE($E$23,V46,$E$24,V47),1))</f>
        <v>123.355</v>
      </c>
      <c r="W55" s="219" t="n">
        <f aca="true">MAX(INDIRECT(CONCATENATE($E$23,W46,$E$24,W47),1))</f>
        <v>109.099</v>
      </c>
      <c r="X55" s="219" t="n">
        <f aca="true">MAX(INDIRECT(CONCATENATE($E$23,X46,$E$24,X47),1))</f>
        <v>90.5724</v>
      </c>
      <c r="Y55" s="219" t="n">
        <f aca="true">MAX(INDIRECT(CONCATENATE($E$23,Y46,$E$24,Y47),1))</f>
        <v>58.1689</v>
      </c>
      <c r="Z55" s="219" t="n">
        <f aca="true">MAX(INDIRECT(CONCATENATE($E$23,Z46,$E$24,Z47),1))</f>
        <v>35.1371</v>
      </c>
      <c r="AA55" s="219" t="n">
        <f aca="true">MAX(INDIRECT(CONCATENATE($E$23,AA46,$E$24,AA47),1))</f>
        <v>12.9634</v>
      </c>
      <c r="AB55" s="219" t="n">
        <f aca="true">MAX(INDIRECT(CONCATENATE($E$23,AB46,$E$24,AB47),1))</f>
        <v>5.6021</v>
      </c>
      <c r="AC55" s="219" t="n">
        <f aca="true">MAX(INDIRECT(CONCATENATE($E$23,AC46,$E$24,AC47),1))</f>
        <v>1.00718</v>
      </c>
    </row>
    <row r="56" customFormat="false" ht="15" hidden="true" customHeight="true" outlineLevel="0" collapsed="false">
      <c r="A56" s="22"/>
      <c r="B56" s="202"/>
      <c r="C56" s="215"/>
      <c r="D56" s="220" t="s">
        <v>231</v>
      </c>
      <c r="E56" s="221" t="n">
        <v>-15</v>
      </c>
      <c r="F56" s="221" t="n">
        <v>-15</v>
      </c>
      <c r="G56" s="221" t="n">
        <v>-15</v>
      </c>
      <c r="H56" s="221" t="n">
        <v>-15</v>
      </c>
      <c r="I56" s="221" t="n">
        <v>-15</v>
      </c>
      <c r="J56" s="221" t="n">
        <v>-15</v>
      </c>
      <c r="K56" s="221" t="n">
        <v>-15</v>
      </c>
      <c r="L56" s="221" t="n">
        <v>-15</v>
      </c>
      <c r="M56" s="221" t="n">
        <v>-15</v>
      </c>
      <c r="N56" s="221" t="n">
        <v>-15</v>
      </c>
      <c r="O56" s="221" t="n">
        <v>-15</v>
      </c>
      <c r="P56" s="221" t="n">
        <v>-15</v>
      </c>
      <c r="Q56" s="221" t="n">
        <v>-15</v>
      </c>
      <c r="R56" s="221" t="n">
        <v>-15</v>
      </c>
      <c r="S56" s="221" t="n">
        <v>-15</v>
      </c>
      <c r="T56" s="221" t="n">
        <v>-15</v>
      </c>
      <c r="U56" s="221" t="n">
        <v>-15</v>
      </c>
      <c r="V56" s="221" t="n">
        <v>-15</v>
      </c>
      <c r="W56" s="221" t="n">
        <v>-15</v>
      </c>
      <c r="X56" s="221" t="n">
        <v>-15</v>
      </c>
      <c r="Y56" s="221" t="n">
        <v>-15</v>
      </c>
      <c r="Z56" s="221" t="n">
        <v>-15</v>
      </c>
      <c r="AA56" s="221" t="n">
        <v>-15</v>
      </c>
      <c r="AB56" s="221" t="n">
        <v>-15</v>
      </c>
      <c r="AC56" s="221" t="n">
        <v>-15</v>
      </c>
    </row>
    <row r="57" customFormat="false" ht="15" hidden="true" customHeight="true" outlineLevel="0" collapsed="false">
      <c r="A57" s="22"/>
      <c r="B57" s="202"/>
      <c r="C57" s="215"/>
      <c r="D57" s="220" t="s">
        <v>232</v>
      </c>
      <c r="E57" s="221" t="n">
        <v>15</v>
      </c>
      <c r="F57" s="221" t="n">
        <v>15</v>
      </c>
      <c r="G57" s="221" t="n">
        <v>15</v>
      </c>
      <c r="H57" s="221" t="n">
        <v>15</v>
      </c>
      <c r="I57" s="221" t="n">
        <v>15</v>
      </c>
      <c r="J57" s="221" t="n">
        <v>15</v>
      </c>
      <c r="K57" s="221" t="n">
        <v>15</v>
      </c>
      <c r="L57" s="221" t="n">
        <v>15</v>
      </c>
      <c r="M57" s="221" t="n">
        <v>15</v>
      </c>
      <c r="N57" s="221" t="n">
        <v>15</v>
      </c>
      <c r="O57" s="221" t="n">
        <v>15</v>
      </c>
      <c r="P57" s="221" t="n">
        <v>15</v>
      </c>
      <c r="Q57" s="221" t="n">
        <v>15</v>
      </c>
      <c r="R57" s="221" t="n">
        <v>15</v>
      </c>
      <c r="S57" s="221" t="n">
        <v>15</v>
      </c>
      <c r="T57" s="221" t="n">
        <v>15</v>
      </c>
      <c r="U57" s="221" t="n">
        <v>15</v>
      </c>
      <c r="V57" s="221" t="n">
        <v>15</v>
      </c>
      <c r="W57" s="221" t="n">
        <v>15</v>
      </c>
      <c r="X57" s="221" t="n">
        <v>15</v>
      </c>
      <c r="Y57" s="221" t="n">
        <v>15</v>
      </c>
      <c r="Z57" s="221" t="n">
        <v>15</v>
      </c>
      <c r="AA57" s="221" t="n">
        <v>15</v>
      </c>
      <c r="AB57" s="221" t="n">
        <v>15</v>
      </c>
      <c r="AC57" s="221" t="n">
        <v>15</v>
      </c>
    </row>
    <row r="58" customFormat="false" ht="15" hidden="true" customHeight="true" outlineLevel="0" collapsed="false">
      <c r="A58" s="22"/>
      <c r="B58" s="202"/>
      <c r="C58" s="215"/>
      <c r="D58" s="220" t="s">
        <v>233</v>
      </c>
      <c r="E58" s="222" t="n">
        <f aca="false">E54+E56</f>
        <v>234.611</v>
      </c>
      <c r="F58" s="222" t="n">
        <f aca="false">F54+F56</f>
        <v>218.056</v>
      </c>
      <c r="G58" s="222" t="n">
        <f aca="false">G54+G56</f>
        <v>218.056</v>
      </c>
      <c r="H58" s="222" t="n">
        <f aca="false">H54+H56</f>
        <v>228.813</v>
      </c>
      <c r="I58" s="222" t="n">
        <f aca="false">I54+I56</f>
        <v>233.967</v>
      </c>
      <c r="J58" s="222" t="n">
        <f aca="false">J54+J56</f>
        <v>217.486</v>
      </c>
      <c r="K58" s="222" t="n">
        <f aca="false">K54+K56</f>
        <v>199.828</v>
      </c>
      <c r="L58" s="222" t="n">
        <f aca="false">L54+L56</f>
        <v>199.828</v>
      </c>
      <c r="M58" s="222" t="n">
        <f aca="false">M54+M56</f>
        <v>208.199</v>
      </c>
      <c r="N58" s="222" t="n">
        <f aca="false">N54+N56</f>
        <v>193.525</v>
      </c>
      <c r="O58" s="222" t="n">
        <f aca="false">O54+O56</f>
        <v>169.393</v>
      </c>
      <c r="P58" s="222" t="n">
        <f aca="false">P54+P56</f>
        <v>162.392</v>
      </c>
      <c r="Q58" s="222" t="n">
        <f aca="false">Q54+Q56</f>
        <v>136.293</v>
      </c>
      <c r="R58" s="222" t="n">
        <f aca="false">R54+R56</f>
        <v>87.773</v>
      </c>
      <c r="S58" s="222" t="n">
        <f aca="false">S54+S56</f>
        <v>87.773</v>
      </c>
      <c r="T58" s="222" t="n">
        <f aca="false">T54+T56</f>
        <v>109.204</v>
      </c>
      <c r="U58" s="222" t="n">
        <f aca="false">U54+U56</f>
        <v>102.055</v>
      </c>
      <c r="V58" s="222" t="n">
        <f aca="false">V54+V56</f>
        <v>85.146</v>
      </c>
      <c r="W58" s="222" t="n">
        <f aca="false">W54+W56</f>
        <v>66.0846</v>
      </c>
      <c r="X58" s="222" t="n">
        <f aca="false">X54+X56</f>
        <v>32.4412</v>
      </c>
      <c r="Y58" s="222" t="n">
        <f aca="false">Y54+Y56</f>
        <v>8.1465</v>
      </c>
      <c r="Z58" s="222" t="n">
        <f aca="false">Z54+Z56</f>
        <v>-9.3979</v>
      </c>
      <c r="AA58" s="222" t="n">
        <f aca="false">AA54+AA56</f>
        <v>-13.99282</v>
      </c>
      <c r="AB58" s="222" t="n">
        <f aca="false">AB54+AB56</f>
        <v>-15.698273</v>
      </c>
      <c r="AC58" s="222" t="n">
        <f aca="false">AC54+AC56</f>
        <v>-15.698273</v>
      </c>
    </row>
    <row r="59" customFormat="false" ht="15" hidden="true" customHeight="true" outlineLevel="0" collapsed="false">
      <c r="A59" s="22"/>
      <c r="B59" s="202"/>
      <c r="C59" s="215"/>
      <c r="D59" s="220" t="s">
        <v>234</v>
      </c>
      <c r="E59" s="222" t="n">
        <f aca="false">E55+E57</f>
        <v>301.559</v>
      </c>
      <c r="F59" s="222" t="n">
        <f aca="false">F55+F57</f>
        <v>275.756</v>
      </c>
      <c r="G59" s="222" t="n">
        <f aca="false">G55+G57</f>
        <v>260.529</v>
      </c>
      <c r="H59" s="222" t="n">
        <f aca="false">H55+H57</f>
        <v>267.07</v>
      </c>
      <c r="I59" s="222" t="n">
        <f aca="false">I55+I57</f>
        <v>291.059</v>
      </c>
      <c r="J59" s="222" t="n">
        <f aca="false">J55+J57</f>
        <v>284.096</v>
      </c>
      <c r="K59" s="222" t="n">
        <f aca="false">K55+K57</f>
        <v>247.486</v>
      </c>
      <c r="L59" s="222" t="n">
        <f aca="false">L55+L57</f>
        <v>247.129</v>
      </c>
      <c r="M59" s="222" t="n">
        <f aca="false">M55+M57</f>
        <v>262.043</v>
      </c>
      <c r="N59" s="222" t="n">
        <f aca="false">N55+N57</f>
        <v>262.043</v>
      </c>
      <c r="O59" s="222" t="n">
        <f aca="false">O55+O57</f>
        <v>224.978</v>
      </c>
      <c r="P59" s="222" t="n">
        <f aca="false">P55+P57</f>
        <v>201.731</v>
      </c>
      <c r="Q59" s="222" t="n">
        <f aca="false">Q55+Q57</f>
        <v>192.392</v>
      </c>
      <c r="R59" s="222" t="n">
        <f aca="false">R55+R57</f>
        <v>174.143</v>
      </c>
      <c r="S59" s="222" t="n">
        <f aca="false">S55+S57</f>
        <v>143.644</v>
      </c>
      <c r="T59" s="222" t="n">
        <f aca="false">T55+T57</f>
        <v>147.736</v>
      </c>
      <c r="U59" s="222" t="n">
        <f aca="false">U55+U57</f>
        <v>147.736</v>
      </c>
      <c r="V59" s="222" t="n">
        <f aca="false">V55+V57</f>
        <v>138.355</v>
      </c>
      <c r="W59" s="222" t="n">
        <f aca="false">W55+W57</f>
        <v>124.099</v>
      </c>
      <c r="X59" s="222" t="n">
        <f aca="false">X55+X57</f>
        <v>105.5724</v>
      </c>
      <c r="Y59" s="222" t="n">
        <f aca="false">Y55+Y57</f>
        <v>73.1689</v>
      </c>
      <c r="Z59" s="222" t="n">
        <f aca="false">Z55+Z57</f>
        <v>50.1371</v>
      </c>
      <c r="AA59" s="222" t="n">
        <f aca="false">AA55+AA57</f>
        <v>27.9634</v>
      </c>
      <c r="AB59" s="222" t="n">
        <f aca="false">AB55+AB57</f>
        <v>20.6021</v>
      </c>
      <c r="AC59" s="222" t="n">
        <f aca="false">AC55+AC57</f>
        <v>16.00718</v>
      </c>
    </row>
    <row r="60" customFormat="false" ht="15" hidden="false" customHeight="true" outlineLevel="0" collapsed="false">
      <c r="A60" s="22"/>
      <c r="B60" s="202"/>
      <c r="C60" s="223" t="s">
        <v>235</v>
      </c>
      <c r="D60" s="224" t="s">
        <v>227</v>
      </c>
      <c r="E60" s="225" t="str">
        <f aca="false">CONCATENATE(E43,E$7,E44)</f>
        <v>101-93</v>
      </c>
      <c r="F60" s="225" t="str">
        <f aca="false">CONCATENATE(F43,F$7,F44)</f>
        <v>94-89</v>
      </c>
      <c r="G60" s="225" t="str">
        <f aca="false">CONCATENATE(G43,G$7,G44)</f>
        <v>91-86</v>
      </c>
      <c r="H60" s="225" t="str">
        <f aca="false">CONCATENATE(H43,H$7,H44)</f>
        <v>87-83</v>
      </c>
      <c r="I60" s="225" t="str">
        <f aca="false">CONCATENATE(I43,I$7,I44)</f>
        <v>84-72</v>
      </c>
      <c r="J60" s="225" t="str">
        <f aca="false">CONCATENATE(J43,J$7,J44)</f>
        <v>73-66</v>
      </c>
      <c r="K60" s="225" t="str">
        <f aca="false">CONCATENATE(K43,K$7,K44)</f>
        <v>66-61</v>
      </c>
      <c r="L60" s="225" t="str">
        <f aca="false">CONCATENATE(L43,L$7,L44)</f>
        <v>62-59</v>
      </c>
      <c r="M60" s="225" t="str">
        <f aca="false">CONCATENATE(M43,M$7,M44)</f>
        <v>60-56</v>
      </c>
      <c r="N60" s="225" t="str">
        <f aca="false">CONCATENATE(N43,N$7,N44)</f>
        <v>56-47</v>
      </c>
      <c r="O60" s="225" t="str">
        <f aca="false">CONCATENATE(O43,O$7,O44)</f>
        <v>48-41</v>
      </c>
      <c r="P60" s="225" t="str">
        <f aca="false">CONCATENATE(P43,P$7,P44)</f>
        <v>42-38</v>
      </c>
      <c r="Q60" s="225" t="str">
        <f aca="false">CONCATENATE(Q43,Q$7,Q44)</f>
        <v>38-33</v>
      </c>
      <c r="R60" s="225" t="str">
        <f aca="false">CONCATENATE(R43,R$7,R44)</f>
        <v>34-28</v>
      </c>
      <c r="S60" s="225" t="str">
        <f aca="false">CONCATENATE(S43,S$7,S44)</f>
        <v>29-23</v>
      </c>
      <c r="T60" s="225" t="str">
        <f aca="false">CONCATENATE(T43,T$7,T44)</f>
        <v>24-20</v>
      </c>
      <c r="U60" s="225" t="str">
        <f aca="false">CONCATENATE(U43,U$7,U44)</f>
        <v>21-15</v>
      </c>
      <c r="V60" s="225" t="str">
        <f aca="false">CONCATENATE(V43,V$7,V44)</f>
        <v>16-13</v>
      </c>
      <c r="W60" s="225" t="str">
        <f aca="false">CONCATENATE(W43,W$7,W44)</f>
        <v>14-11</v>
      </c>
      <c r="X60" s="225" t="str">
        <f aca="false">CONCATENATE(X43,X$7,X44)</f>
        <v>12-7</v>
      </c>
      <c r="Y60" s="225" t="str">
        <f aca="false">CONCATENATE(Y43,Y$7,Y44)</f>
        <v>8-5</v>
      </c>
      <c r="Z60" s="225" t="str">
        <f aca="false">CONCATENATE(Z43,Z$7,Z44)</f>
        <v>6-3</v>
      </c>
      <c r="AA60" s="225" t="str">
        <f aca="false">CONCATENATE(AA43,AA$7,AA44)</f>
        <v>4-2</v>
      </c>
      <c r="AB60" s="225" t="str">
        <f aca="false">CONCATENATE(AB43,AB$7,AB44)</f>
        <v>3-1</v>
      </c>
      <c r="AC60" s="225" t="str">
        <f aca="false">CONCATENATE(AC43,AC$7,AC44)</f>
        <v>2-0</v>
      </c>
    </row>
    <row r="61" customFormat="false" ht="15" hidden="false" customHeight="true" outlineLevel="0" collapsed="false">
      <c r="A61" s="22"/>
      <c r="B61" s="202"/>
      <c r="C61" s="223"/>
      <c r="D61" s="226" t="s">
        <v>228</v>
      </c>
      <c r="E61" s="226" t="n">
        <f aca="true">AVERAGE(INDIRECT(CONCATENATE($E50,E48,$E$24,E49),1))</f>
        <v>276.222</v>
      </c>
      <c r="F61" s="226" t="n">
        <f aca="true">AVERAGE(INDIRECT(CONCATENATE($E50,F48,$E$24,F49),1))</f>
        <v>242.256666666667</v>
      </c>
      <c r="G61" s="226" t="n">
        <f aca="true">AVERAGE(INDIRECT(CONCATENATE($E50,G48,$E$24,G49),1))</f>
        <v>238.795333333333</v>
      </c>
      <c r="H61" s="226" t="n">
        <f aca="true">AVERAGE(INDIRECT(CONCATENATE($E50,H48,$E$24,H49),1))</f>
        <v>247.449</v>
      </c>
      <c r="I61" s="226" t="n">
        <f aca="true">AVERAGE(INDIRECT(CONCATENATE($E50,I48,$E$24,I49),1))</f>
        <v>266.737307692308</v>
      </c>
      <c r="J61" s="226" t="n">
        <f aca="true">AVERAGE(INDIRECT(CONCATENATE($E50,J48,$E$24,J49),1))</f>
        <v>252.4295</v>
      </c>
      <c r="K61" s="226" t="n">
        <f aca="true">AVERAGE(INDIRECT(CONCATENATE($E50,K48,$E$24,K49),1))</f>
        <v>221.481666666667</v>
      </c>
      <c r="L61" s="226" t="n">
        <f aca="true">AVERAGE(INDIRECT(CONCATENATE($E50,L48,$E$24,L49),1))</f>
        <v>221.76125</v>
      </c>
      <c r="M61" s="226" t="n">
        <f aca="true">AVERAGE(INDIRECT(CONCATENATE($E50,M48,$E$24,M49),1))</f>
        <v>237.6732</v>
      </c>
      <c r="N61" s="226" t="n">
        <f aca="true">AVERAGE(INDIRECT(CONCATENATE($E50,N48,$E$24,N49),1))</f>
        <v>226.9237</v>
      </c>
      <c r="O61" s="226" t="n">
        <f aca="true">AVERAGE(INDIRECT(CONCATENATE($E50,O48,$E$24,O49),1))</f>
        <v>197.498375</v>
      </c>
      <c r="P61" s="226" t="n">
        <f aca="true">AVERAGE(INDIRECT(CONCATENATE($E50,P48,$E$24,P49),1))</f>
        <v>182.3036</v>
      </c>
      <c r="Q61" s="226" t="n">
        <f aca="true">AVERAGE(INDIRECT(CONCATENATE($E50,Q48,$E$24,Q49),1))</f>
        <v>165.991166666667</v>
      </c>
      <c r="R61" s="226" t="n">
        <f aca="true">AVERAGE(INDIRECT(CONCATENATE($E50,R48,$E$24,R49),1))</f>
        <v>128.889714285714</v>
      </c>
      <c r="S61" s="226" t="n">
        <f aca="true">AVERAGE(INDIRECT(CONCATENATE($E50,S48,$E$24,S49),1))</f>
        <v>113.402857142857</v>
      </c>
      <c r="T61" s="226" t="n">
        <f aca="true">AVERAGE(INDIRECT(CONCATENATE($E50,T48,$E$24,T49),1))</f>
        <v>129.9048</v>
      </c>
      <c r="U61" s="226" t="n">
        <f aca="true">AVERAGE(INDIRECT(CONCATENATE($E50,U48,$E$24,U49),1))</f>
        <v>127.792428571429</v>
      </c>
      <c r="V61" s="226" t="n">
        <f aca="true">AVERAGE(INDIRECT(CONCATENATE($E50,V48,$E$24,V49),1))</f>
        <v>112.41375</v>
      </c>
      <c r="W61" s="226" t="n">
        <f aca="true">AVERAGE(INDIRECT(CONCATENATE($E50,W48,$E$24,W49),1))</f>
        <v>95.2255</v>
      </c>
      <c r="X61" s="226" t="n">
        <f aca="true">AVERAGE(INDIRECT(CONCATENATE($E50,X48,$E$24,X49),1))</f>
        <v>69.2033</v>
      </c>
      <c r="Y61" s="226" t="n">
        <f aca="true">AVERAGE(INDIRECT(CONCATENATE($E50,Y48,$E$24,Y49),1))</f>
        <v>40.973425</v>
      </c>
      <c r="Z61" s="226" t="n">
        <f aca="true">AVERAGE(INDIRECT(CONCATENATE($E50,Z48,$E$24,Z49),1))</f>
        <v>19.212275</v>
      </c>
      <c r="AA61" s="226" t="n">
        <f aca="true">AVERAGE(INDIRECT(CONCATENATE($E50,AA48,$E$24,AA49),1))</f>
        <v>6.52422666666667</v>
      </c>
      <c r="AB61" s="226" t="n">
        <f aca="true">AVERAGE(INDIRECT(CONCATENATE($E50,AB48,$E$24,AB49),1))</f>
        <v>1.97033566666667</v>
      </c>
      <c r="AC61" s="226" t="n">
        <f aca="true">AVERAGE(INDIRECT(CONCATENATE($E50,AC48,$E$24,AC49),1))</f>
        <v>0.102969</v>
      </c>
    </row>
    <row r="62" customFormat="false" ht="15" hidden="false" customHeight="true" outlineLevel="0" collapsed="false">
      <c r="A62" s="22"/>
      <c r="B62" s="202"/>
      <c r="C62" s="223"/>
      <c r="D62" s="227" t="s">
        <v>229</v>
      </c>
      <c r="E62" s="227" t="n">
        <f aca="true">MIN(INDIRECT(CONCATENATE($E50,E48,$E$24,E49),1))</f>
        <v>249.611</v>
      </c>
      <c r="F62" s="227" t="n">
        <f aca="true">MIN(INDIRECT(CONCATENATE($E50,F48,$E$24,F49),1))</f>
        <v>233.056</v>
      </c>
      <c r="G62" s="227" t="n">
        <f aca="true">MIN(INDIRECT(CONCATENATE($E50,G48,$E$24,G49),1))</f>
        <v>233.056</v>
      </c>
      <c r="H62" s="227" t="n">
        <f aca="true">MIN(INDIRECT(CONCATENATE($E50,H48,$E$24,H49),1))</f>
        <v>243.813</v>
      </c>
      <c r="I62" s="227" t="n">
        <f aca="true">MIN(INDIRECT(CONCATENATE($E50,I48,$E$24,I49),1))</f>
        <v>248.967</v>
      </c>
      <c r="J62" s="227" t="n">
        <f aca="true">MIN(INDIRECT(CONCATENATE($E50,J48,$E$24,J49),1))</f>
        <v>232.486</v>
      </c>
      <c r="K62" s="227" t="n">
        <f aca="true">MIN(INDIRECT(CONCATENATE($E50,K48,$E$24,K49),1))</f>
        <v>214.828</v>
      </c>
      <c r="L62" s="227" t="n">
        <f aca="true">MIN(INDIRECT(CONCATENATE($E50,L48,$E$24,L49),1))</f>
        <v>214.828</v>
      </c>
      <c r="M62" s="227" t="n">
        <f aca="true">MIN(INDIRECT(CONCATENATE($E50,M48,$E$24,M49),1))</f>
        <v>223.199</v>
      </c>
      <c r="N62" s="227" t="n">
        <f aca="true">MIN(INDIRECT(CONCATENATE($E50,N48,$E$24,N49),1))</f>
        <v>208.525</v>
      </c>
      <c r="O62" s="227" t="n">
        <f aca="true">MIN(INDIRECT(CONCATENATE($E50,O48,$E$24,O49),1))</f>
        <v>184.393</v>
      </c>
      <c r="P62" s="227" t="n">
        <f aca="true">MIN(INDIRECT(CONCATENATE($E50,P48,$E$24,P49),1))</f>
        <v>177.392</v>
      </c>
      <c r="Q62" s="227" t="n">
        <f aca="true">MIN(INDIRECT(CONCATENATE($E50,Q48,$E$24,Q49),1))</f>
        <v>151.293</v>
      </c>
      <c r="R62" s="227" t="n">
        <f aca="true">MIN(INDIRECT(CONCATENATE($E50,R48,$E$24,R49),1))</f>
        <v>102.773</v>
      </c>
      <c r="S62" s="227" t="n">
        <f aca="true">MIN(INDIRECT(CONCATENATE($E50,S48,$E$24,S49),1))</f>
        <v>102.773</v>
      </c>
      <c r="T62" s="227" t="n">
        <f aca="true">MIN(INDIRECT(CONCATENATE($E50,T48,$E$24,T49),1))</f>
        <v>124.204</v>
      </c>
      <c r="U62" s="227" t="n">
        <f aca="true">MIN(INDIRECT(CONCATENATE($E50,U48,$E$24,U49),1))</f>
        <v>117.055</v>
      </c>
      <c r="V62" s="227" t="n">
        <f aca="true">MIN(INDIRECT(CONCATENATE($E50,V48,$E$24,V49),1))</f>
        <v>100.146</v>
      </c>
      <c r="W62" s="227" t="n">
        <f aca="true">MIN(INDIRECT(CONCATENATE($E50,W48,$E$24,W49),1))</f>
        <v>81.0846</v>
      </c>
      <c r="X62" s="227" t="n">
        <f aca="true">MIN(INDIRECT(CONCATENATE($E50,X48,$E$24,X49),1))</f>
        <v>47.4412</v>
      </c>
      <c r="Y62" s="227" t="n">
        <f aca="true">MIN(INDIRECT(CONCATENATE($E50,Y48,$E$24,Y49),1))</f>
        <v>23.1465</v>
      </c>
      <c r="Z62" s="227" t="n">
        <f aca="true">MIN(INDIRECT(CONCATENATE($E50,Z48,$E$24,Z49),1))</f>
        <v>5.6021</v>
      </c>
      <c r="AA62" s="227" t="n">
        <f aca="true">MIN(INDIRECT(CONCATENATE($E50,AA48,$E$24,AA49),1))</f>
        <v>1.00718</v>
      </c>
      <c r="AB62" s="227" t="n">
        <f aca="true">MIN(INDIRECT(CONCATENATE($E50,AB48,$E$24,AB49),1))</f>
        <v>-0.698273</v>
      </c>
      <c r="AC62" s="227" t="n">
        <f aca="true">MIN(INDIRECT(CONCATENATE($E50,AC48,$E$24,AC49),1))</f>
        <v>-0.698273</v>
      </c>
    </row>
    <row r="63" customFormat="false" ht="15" hidden="false" customHeight="true" outlineLevel="0" collapsed="false">
      <c r="A63" s="22"/>
      <c r="B63" s="202"/>
      <c r="C63" s="223"/>
      <c r="D63" s="227" t="s">
        <v>230</v>
      </c>
      <c r="E63" s="227" t="n">
        <f aca="true">MAX(INDIRECT(CONCATENATE($E50,E48,$E$24,E49),1))</f>
        <v>286.559</v>
      </c>
      <c r="F63" s="227" t="n">
        <f aca="true">MAX(INDIRECT(CONCATENATE($E50,F48,$E$24,F49),1))</f>
        <v>260.756</v>
      </c>
      <c r="G63" s="227" t="n">
        <f aca="true">MAX(INDIRECT(CONCATENATE($E50,G48,$E$24,G49),1))</f>
        <v>245.529</v>
      </c>
      <c r="H63" s="227" t="n">
        <f aca="true">MAX(INDIRECT(CONCATENATE($E50,H48,$E$24,H49),1))</f>
        <v>252.07</v>
      </c>
      <c r="I63" s="227" t="n">
        <f aca="true">MAX(INDIRECT(CONCATENATE($E50,I48,$E$24,I49),1))</f>
        <v>276.059</v>
      </c>
      <c r="J63" s="227" t="n">
        <f aca="true">MAX(INDIRECT(CONCATENATE($E50,J48,$E$24,J49),1))</f>
        <v>269.096</v>
      </c>
      <c r="K63" s="227" t="n">
        <f aca="true">MAX(INDIRECT(CONCATENATE($E50,K48,$E$24,K49),1))</f>
        <v>232.486</v>
      </c>
      <c r="L63" s="227" t="n">
        <f aca="true">MAX(INDIRECT(CONCATENATE($E50,L48,$E$24,L49),1))</f>
        <v>232.129</v>
      </c>
      <c r="M63" s="227" t="n">
        <f aca="true">MAX(INDIRECT(CONCATENATE($E50,M48,$E$24,M49),1))</f>
        <v>247.043</v>
      </c>
      <c r="N63" s="227" t="n">
        <f aca="true">MAX(INDIRECT(CONCATENATE($E50,N48,$E$24,N49),1))</f>
        <v>247.043</v>
      </c>
      <c r="O63" s="227" t="n">
        <f aca="true">MAX(INDIRECT(CONCATENATE($E50,O48,$E$24,O49),1))</f>
        <v>209.978</v>
      </c>
      <c r="P63" s="227" t="n">
        <f aca="true">MAX(INDIRECT(CONCATENATE($E50,P48,$E$24,P49),1))</f>
        <v>186.731</v>
      </c>
      <c r="Q63" s="227" t="n">
        <f aca="true">MAX(INDIRECT(CONCATENATE($E50,Q48,$E$24,Q49),1))</f>
        <v>177.392</v>
      </c>
      <c r="R63" s="227" t="n">
        <f aca="true">MAX(INDIRECT(CONCATENATE($E50,R48,$E$24,R49),1))</f>
        <v>159.143</v>
      </c>
      <c r="S63" s="227" t="n">
        <f aca="true">MAX(INDIRECT(CONCATENATE($E50,S48,$E$24,S49),1))</f>
        <v>128.644</v>
      </c>
      <c r="T63" s="227" t="n">
        <f aca="true">MAX(INDIRECT(CONCATENATE($E50,T48,$E$24,T49),1))</f>
        <v>132.736</v>
      </c>
      <c r="U63" s="227" t="n">
        <f aca="true">MAX(INDIRECT(CONCATENATE($E50,U48,$E$24,U49),1))</f>
        <v>132.736</v>
      </c>
      <c r="V63" s="227" t="n">
        <f aca="true">MAX(INDIRECT(CONCATENATE($E50,V48,$E$24,V49),1))</f>
        <v>123.355</v>
      </c>
      <c r="W63" s="227" t="n">
        <f aca="true">MAX(INDIRECT(CONCATENATE($E50,W48,$E$24,W49),1))</f>
        <v>109.099</v>
      </c>
      <c r="X63" s="227" t="n">
        <f aca="true">MAX(INDIRECT(CONCATENATE($E50,X48,$E$24,X49),1))</f>
        <v>90.5724</v>
      </c>
      <c r="Y63" s="227" t="n">
        <f aca="true">MAX(INDIRECT(CONCATENATE($E50,Y48,$E$24,Y49),1))</f>
        <v>58.1689</v>
      </c>
      <c r="Z63" s="227" t="n">
        <f aca="true">MAX(INDIRECT(CONCATENATE($E50,Z48,$E$24,Z49),1))</f>
        <v>35.1371</v>
      </c>
      <c r="AA63" s="227" t="n">
        <f aca="true">MAX(INDIRECT(CONCATENATE($E50,AA48,$E$24,AA49),1))</f>
        <v>12.9634</v>
      </c>
      <c r="AB63" s="227" t="n">
        <f aca="true">MAX(INDIRECT(CONCATENATE($E50,AB48,$E$24,AB49),1))</f>
        <v>5.6021</v>
      </c>
      <c r="AC63" s="227" t="n">
        <f aca="true">MAX(INDIRECT(CONCATENATE($E50,AC48,$E$24,AC49),1))</f>
        <v>1.00718</v>
      </c>
    </row>
    <row r="64" customFormat="false" ht="15" hidden="true" customHeight="true" outlineLevel="0" collapsed="false">
      <c r="A64" s="22"/>
      <c r="B64" s="202"/>
      <c r="C64" s="223"/>
      <c r="D64" s="228" t="s">
        <v>231</v>
      </c>
      <c r="E64" s="229" t="n">
        <v>-15</v>
      </c>
      <c r="F64" s="229" t="n">
        <v>-15</v>
      </c>
      <c r="G64" s="229" t="n">
        <v>-15</v>
      </c>
      <c r="H64" s="229" t="n">
        <v>-15</v>
      </c>
      <c r="I64" s="229" t="n">
        <v>-15</v>
      </c>
      <c r="J64" s="229" t="n">
        <v>-15</v>
      </c>
      <c r="K64" s="229" t="n">
        <v>-15</v>
      </c>
      <c r="L64" s="229" t="n">
        <v>-15</v>
      </c>
      <c r="M64" s="229" t="n">
        <v>-15</v>
      </c>
      <c r="N64" s="229" t="n">
        <v>-15</v>
      </c>
      <c r="O64" s="229" t="n">
        <v>-15</v>
      </c>
      <c r="P64" s="229" t="n">
        <v>-15</v>
      </c>
      <c r="Q64" s="229" t="n">
        <v>-15</v>
      </c>
      <c r="R64" s="229" t="n">
        <v>-15</v>
      </c>
      <c r="S64" s="229" t="n">
        <v>-15</v>
      </c>
      <c r="T64" s="229" t="n">
        <v>-15</v>
      </c>
      <c r="U64" s="229" t="n">
        <v>-15</v>
      </c>
      <c r="V64" s="229" t="n">
        <v>-15</v>
      </c>
      <c r="W64" s="229" t="n">
        <v>-15</v>
      </c>
      <c r="X64" s="229" t="n">
        <v>-15</v>
      </c>
      <c r="Y64" s="229" t="n">
        <v>-15</v>
      </c>
      <c r="Z64" s="229" t="n">
        <v>-15</v>
      </c>
      <c r="AA64" s="229" t="n">
        <v>-15</v>
      </c>
      <c r="AB64" s="229" t="n">
        <v>-15</v>
      </c>
      <c r="AC64" s="229" t="n">
        <v>-15</v>
      </c>
    </row>
    <row r="65" customFormat="false" ht="15" hidden="true" customHeight="true" outlineLevel="0" collapsed="false">
      <c r="A65" s="22"/>
      <c r="B65" s="202"/>
      <c r="C65" s="223"/>
      <c r="D65" s="228" t="s">
        <v>232</v>
      </c>
      <c r="E65" s="229" t="n">
        <v>15</v>
      </c>
      <c r="F65" s="229" t="n">
        <v>15</v>
      </c>
      <c r="G65" s="229" t="n">
        <v>15</v>
      </c>
      <c r="H65" s="229" t="n">
        <v>15</v>
      </c>
      <c r="I65" s="229" t="n">
        <v>15</v>
      </c>
      <c r="J65" s="229" t="n">
        <v>15</v>
      </c>
      <c r="K65" s="229" t="n">
        <v>15</v>
      </c>
      <c r="L65" s="229" t="n">
        <v>15</v>
      </c>
      <c r="M65" s="229" t="n">
        <v>15</v>
      </c>
      <c r="N65" s="229" t="n">
        <v>15</v>
      </c>
      <c r="O65" s="229" t="n">
        <v>15</v>
      </c>
      <c r="P65" s="229" t="n">
        <v>15</v>
      </c>
      <c r="Q65" s="229" t="n">
        <v>15</v>
      </c>
      <c r="R65" s="229" t="n">
        <v>15</v>
      </c>
      <c r="S65" s="229" t="n">
        <v>15</v>
      </c>
      <c r="T65" s="229" t="n">
        <v>15</v>
      </c>
      <c r="U65" s="229" t="n">
        <v>15</v>
      </c>
      <c r="V65" s="229" t="n">
        <v>15</v>
      </c>
      <c r="W65" s="229" t="n">
        <v>15</v>
      </c>
      <c r="X65" s="229" t="n">
        <v>15</v>
      </c>
      <c r="Y65" s="229" t="n">
        <v>15</v>
      </c>
      <c r="Z65" s="229" t="n">
        <v>15</v>
      </c>
      <c r="AA65" s="229" t="n">
        <v>15</v>
      </c>
      <c r="AB65" s="229" t="n">
        <v>15</v>
      </c>
      <c r="AC65" s="229" t="n">
        <v>15</v>
      </c>
    </row>
    <row r="66" customFormat="false" ht="15" hidden="true" customHeight="true" outlineLevel="0" collapsed="false">
      <c r="A66" s="22"/>
      <c r="B66" s="202"/>
      <c r="C66" s="223"/>
      <c r="D66" s="228" t="s">
        <v>233</v>
      </c>
      <c r="E66" s="230" t="n">
        <f aca="false">E62+E64</f>
        <v>234.611</v>
      </c>
      <c r="F66" s="230" t="n">
        <f aca="false">F62+F64</f>
        <v>218.056</v>
      </c>
      <c r="G66" s="230" t="n">
        <f aca="false">G62+G64</f>
        <v>218.056</v>
      </c>
      <c r="H66" s="230" t="n">
        <f aca="false">H62+H64</f>
        <v>228.813</v>
      </c>
      <c r="I66" s="230" t="n">
        <f aca="false">I62+I64</f>
        <v>233.967</v>
      </c>
      <c r="J66" s="230" t="n">
        <f aca="false">J62+J64</f>
        <v>217.486</v>
      </c>
      <c r="K66" s="230" t="n">
        <f aca="false">K62+K64</f>
        <v>199.828</v>
      </c>
      <c r="L66" s="230" t="n">
        <f aca="false">L62+L64</f>
        <v>199.828</v>
      </c>
      <c r="M66" s="230" t="n">
        <f aca="false">M62+M64</f>
        <v>208.199</v>
      </c>
      <c r="N66" s="230" t="n">
        <f aca="false">N62+N64</f>
        <v>193.525</v>
      </c>
      <c r="O66" s="230" t="n">
        <f aca="false">O62+O64</f>
        <v>169.393</v>
      </c>
      <c r="P66" s="230" t="n">
        <f aca="false">P62+P64</f>
        <v>162.392</v>
      </c>
      <c r="Q66" s="230" t="n">
        <f aca="false">Q62+Q64</f>
        <v>136.293</v>
      </c>
      <c r="R66" s="230" t="n">
        <f aca="false">R62+R64</f>
        <v>87.773</v>
      </c>
      <c r="S66" s="230" t="n">
        <f aca="false">S62+S64</f>
        <v>87.773</v>
      </c>
      <c r="T66" s="230" t="n">
        <f aca="false">T62+T64</f>
        <v>109.204</v>
      </c>
      <c r="U66" s="230" t="n">
        <f aca="false">U62+U64</f>
        <v>102.055</v>
      </c>
      <c r="V66" s="230" t="n">
        <f aca="false">V62+V64</f>
        <v>85.146</v>
      </c>
      <c r="W66" s="230" t="n">
        <f aca="false">W62+W64</f>
        <v>66.0846</v>
      </c>
      <c r="X66" s="230" t="n">
        <f aca="false">X62+X64</f>
        <v>32.4412</v>
      </c>
      <c r="Y66" s="230" t="n">
        <f aca="false">Y62+Y64</f>
        <v>8.1465</v>
      </c>
      <c r="Z66" s="230" t="n">
        <f aca="false">Z62+Z64</f>
        <v>-9.3979</v>
      </c>
      <c r="AA66" s="230" t="n">
        <f aca="false">AA62+AA64</f>
        <v>-13.99282</v>
      </c>
      <c r="AB66" s="230" t="n">
        <f aca="false">AB62+AB64</f>
        <v>-15.698273</v>
      </c>
      <c r="AC66" s="230" t="n">
        <f aca="false">AC62+AC64</f>
        <v>-15.698273</v>
      </c>
    </row>
    <row r="67" customFormat="false" ht="15" hidden="true" customHeight="true" outlineLevel="0" collapsed="false">
      <c r="A67" s="22"/>
      <c r="B67" s="202"/>
      <c r="C67" s="223"/>
      <c r="D67" s="231" t="s">
        <v>234</v>
      </c>
      <c r="E67" s="232" t="n">
        <f aca="false">E63+E65</f>
        <v>301.559</v>
      </c>
      <c r="F67" s="232" t="n">
        <f aca="false">F63+F65</f>
        <v>275.756</v>
      </c>
      <c r="G67" s="232" t="n">
        <f aca="false">G63+G65</f>
        <v>260.529</v>
      </c>
      <c r="H67" s="232" t="n">
        <f aca="false">H63+H65</f>
        <v>267.07</v>
      </c>
      <c r="I67" s="232" t="n">
        <f aca="false">I63+I65</f>
        <v>291.059</v>
      </c>
      <c r="J67" s="232" t="n">
        <f aca="false">J63+J65</f>
        <v>284.096</v>
      </c>
      <c r="K67" s="232" t="n">
        <f aca="false">K63+K65</f>
        <v>247.486</v>
      </c>
      <c r="L67" s="232" t="n">
        <f aca="false">L63+L65</f>
        <v>247.129</v>
      </c>
      <c r="M67" s="232" t="n">
        <f aca="false">M63+M65</f>
        <v>262.043</v>
      </c>
      <c r="N67" s="232" t="n">
        <f aca="false">N63+N65</f>
        <v>262.043</v>
      </c>
      <c r="O67" s="232" t="n">
        <f aca="false">O63+O65</f>
        <v>224.978</v>
      </c>
      <c r="P67" s="232" t="n">
        <f aca="false">P63+P65</f>
        <v>201.731</v>
      </c>
      <c r="Q67" s="232" t="n">
        <f aca="false">Q63+Q65</f>
        <v>192.392</v>
      </c>
      <c r="R67" s="232" t="n">
        <f aca="false">R63+R65</f>
        <v>174.143</v>
      </c>
      <c r="S67" s="232" t="n">
        <f aca="false">S63+S65</f>
        <v>143.644</v>
      </c>
      <c r="T67" s="232" t="n">
        <f aca="false">T63+T65</f>
        <v>147.736</v>
      </c>
      <c r="U67" s="232" t="n">
        <f aca="false">U63+U65</f>
        <v>147.736</v>
      </c>
      <c r="V67" s="232" t="n">
        <f aca="false">V63+V65</f>
        <v>138.355</v>
      </c>
      <c r="W67" s="232" t="n">
        <f aca="false">W63+W65</f>
        <v>124.099</v>
      </c>
      <c r="X67" s="232" t="n">
        <f aca="false">X63+X65</f>
        <v>105.5724</v>
      </c>
      <c r="Y67" s="232" t="n">
        <f aca="false">Y63+Y65</f>
        <v>73.1689</v>
      </c>
      <c r="Z67" s="232" t="n">
        <f aca="false">Z63+Z65</f>
        <v>50.1371</v>
      </c>
      <c r="AA67" s="232" t="n">
        <f aca="false">AA63+AA65</f>
        <v>27.9634</v>
      </c>
      <c r="AB67" s="232" t="n">
        <f aca="false">AB63+AB65</f>
        <v>20.6021</v>
      </c>
      <c r="AC67" s="232" t="n">
        <f aca="false">AC63+AC65</f>
        <v>16.00718</v>
      </c>
    </row>
    <row r="68" customFormat="false" ht="15" hidden="true" customHeight="true" outlineLevel="0" collapsed="false">
      <c r="A68" s="22"/>
      <c r="B68" s="233" t="s">
        <v>237</v>
      </c>
      <c r="C68" s="171" t="s">
        <v>216</v>
      </c>
      <c r="D68" s="234" t="s">
        <v>238</v>
      </c>
      <c r="E68" s="235" t="str">
        <f aca="true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$E$688</v>
      </c>
      <c r="F68" s="235" t="str">
        <f aca="true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$E$648</v>
      </c>
      <c r="G68" s="235" t="str">
        <f aca="true">IF(INDIRECT(CONCATENATE($E$77,ADDRESS(MATCH(G4,SL_CHARTS_2012!$E$1:$E$39999,1),$E$76,1)))=G4,ADDRESS(MATCH(G4,SL_CHARTS_2012!$E$1:$E$39999,1),$E$76,1), IF(INDIRECT(CONCATENATE($E$77,ADDRESS(MATCH(G4,SL_CHARTS_2012!$E$1:$E$39999,1),$E$76,1)))&lt;G4, ADDRESS(MATCH(G4,SL_CHARTS_2012!$E$1:$E$39999,1)+1,$E$76,1), ADDRESS(MATCH(G4,SL_CHARTS_2012!$E$1:$E$39999,1),$E$76,1)))</f>
        <v>$E$618</v>
      </c>
      <c r="H68" s="235" t="str">
        <f aca="true">IF(INDIRECT(CONCATENATE($E$77,ADDRESS(MATCH(H4,SL_CHARTS_2012!$E$1:$E$39999,1),$E$76,1)))=H4,ADDRESS(MATCH(H4,SL_CHARTS_2012!$E$1:$E$39999,1),$E$76,1), IF(INDIRECT(CONCATENATE($E$77,ADDRESS(MATCH(H4,SL_CHARTS_2012!$E$1:$E$39999,1),$E$76,1)))&lt;H4, ADDRESS(MATCH(H4,SL_CHARTS_2012!$E$1:$E$39999,1)+1,$E$76,1), ADDRESS(MATCH(H4,SL_CHARTS_2012!$E$1:$E$39999,1),$E$76,1)))</f>
        <v>$E$608</v>
      </c>
      <c r="I68" s="235" t="str">
        <f aca="true">IF(INDIRECT(CONCATENATE($E$77,ADDRESS(MATCH(I4,SL_CHARTS_2012!$E$1:$E$39999,1),$E$76,1)))=I4,ADDRESS(MATCH(I4,SL_CHARTS_2012!$E$1:$E$39999,1),$E$76,1), IF(INDIRECT(CONCATENATE($E$77,ADDRESS(MATCH(I4,SL_CHARTS_2012!$E$1:$E$39999,1),$E$76,1)))&lt;I4, ADDRESS(MATCH(I4,SL_CHARTS_2012!$E$1:$E$39999,1)+1,$E$76,1), ADDRESS(MATCH(I4,SL_CHARTS_2012!$E$1:$E$39999,1),$E$76,1)))</f>
        <v>$E$563</v>
      </c>
      <c r="J68" s="235" t="str">
        <f aca="true">IF(INDIRECT(CONCATENATE($E$77,ADDRESS(MATCH(J4,SL_CHARTS_2012!$E$1:$E$39999,1),$E$76,1)))=J4,ADDRESS(MATCH(J4,SL_CHARTS_2012!$E$1:$E$39999,1),$E$76,1), IF(INDIRECT(CONCATENATE($E$77,ADDRESS(MATCH(J4,SL_CHARTS_2012!$E$1:$E$39999,1),$E$76,1)))&lt;J4, ADDRESS(MATCH(J4,SL_CHARTS_2012!$E$1:$E$39999,1)+1,$E$76,1), ADDRESS(MATCH(J4,SL_CHARTS_2012!$E$1:$E$39999,1),$E$76,1)))</f>
        <v>$E$442</v>
      </c>
      <c r="K68" s="235" t="str">
        <f aca="true">IF(INDIRECT(CONCATENATE($E$77,ADDRESS(MATCH(K4,SL_CHARTS_2012!$E$1:$E$39999,1),$E$76,1)))=K4,ADDRESS(MATCH(K4,SL_CHARTS_2012!$E$1:$E$39999,1),$E$76,1), IF(INDIRECT(CONCATENATE($E$77,ADDRESS(MATCH(K4,SL_CHARTS_2012!$E$1:$E$39999,1),$E$76,1)))&lt;K4, ADDRESS(MATCH(K4,SL_CHARTS_2012!$E$1:$E$39999,1)+1,$E$76,1), ADDRESS(MATCH(K4,SL_CHARTS_2012!$E$1:$E$39999,1),$E$76,1)))</f>
        <v>$E$394</v>
      </c>
      <c r="L68" s="235" t="str">
        <f aca="true">IF(INDIRECT(CONCATENATE($E$77,ADDRESS(MATCH(L4,SL_CHARTS_2012!$E$1:$E$39999,1),$E$76,1)))=L4,ADDRESS(MATCH(L4,SL_CHARTS_2012!$E$1:$E$39999,1),$E$76,1), IF(INDIRECT(CONCATENATE($E$77,ADDRESS(MATCH(L4,SL_CHARTS_2012!$E$1:$E$39999,1),$E$76,1)))&lt;L4, ADDRESS(MATCH(L4,SL_CHARTS_2012!$E$1:$E$39999,1)+1,$E$76,1), ADDRESS(MATCH(L4,SL_CHARTS_2012!$E$1:$E$39999,1),$E$76,1)))</f>
        <v>$E$352</v>
      </c>
      <c r="M68" s="235" t="str">
        <f aca="true">IF(INDIRECT(CONCATENATE($E$77,ADDRESS(MATCH(M4,SL_CHARTS_2012!$E$1:$E$39999,1),$E$76,1)))=M4,ADDRESS(MATCH(M4,SL_CHARTS_2012!$E$1:$E$39999,1),$E$76,1), IF(INDIRECT(CONCATENATE($E$77,ADDRESS(MATCH(M4,SL_CHARTS_2012!$E$1:$E$39999,1),$E$76,1)))&lt;M4, ADDRESS(MATCH(M4,SL_CHARTS_2012!$E$1:$E$39999,1)+1,$E$76,1), ADDRESS(MATCH(M4,SL_CHARTS_2012!$E$1:$E$39999,1),$E$76,1)))</f>
        <v>$E$337</v>
      </c>
      <c r="N68" s="235" t="str">
        <f aca="true">IF(INDIRECT(CONCATENATE($E$77,ADDRESS(MATCH(N4,SL_CHARTS_2012!$E$1:$E$39999,1),$E$76,1)))=N4,ADDRESS(MATCH(N4,SL_CHARTS_2012!$E$1:$E$39999,1),$E$76,1), IF(INDIRECT(CONCATENATE($E$77,ADDRESS(MATCH(N4,SL_CHARTS_2012!$E$1:$E$39999,1),$E$76,1)))&lt;N4, ADDRESS(MATCH(N4,SL_CHARTS_2012!$E$1:$E$39999,1)+1,$E$76,1), ADDRESS(MATCH(N4,SL_CHARTS_2012!$E$1:$E$39999,1),$E$76,1)))</f>
        <v>$E$318</v>
      </c>
      <c r="O68" s="235" t="str">
        <f aca="true">IF(INDIRECT(CONCATENATE($E$77,ADDRESS(MATCH(O4,SL_CHARTS_2012!$E$1:$E$39999,1),$E$76,1)))=O4,ADDRESS(MATCH(O4,SL_CHARTS_2012!$E$1:$E$39999,1),$E$76,1), IF(INDIRECT(CONCATENATE($E$77,ADDRESS(MATCH(O4,SL_CHARTS_2012!$E$1:$E$39999,1),$E$76,1)))&lt;O4, ADDRESS(MATCH(O4,SL_CHARTS_2012!$E$1:$E$39999,1)+1,$E$76,1), ADDRESS(MATCH(O4,SL_CHARTS_2012!$E$1:$E$39999,1),$E$76,1)))</f>
        <v>$E$278</v>
      </c>
      <c r="P68" s="235" t="str">
        <f aca="true">IF(INDIRECT(CONCATENATE($E$77,ADDRESS(MATCH(P4,SL_CHARTS_2012!$E$1:$E$39999,1),$E$76,1)))=P4,ADDRESS(MATCH(P4,SL_CHARTS_2012!$E$1:$E$39999,1),$E$76,1), IF(INDIRECT(CONCATENATE($E$77,ADDRESS(MATCH(P4,SL_CHARTS_2012!$E$1:$E$39999,1),$E$76,1)))&lt;P4, ADDRESS(MATCH(P4,SL_CHARTS_2012!$E$1:$E$39999,1)+1,$E$76,1), ADDRESS(MATCH(P4,SL_CHARTS_2012!$E$1:$E$39999,1),$E$76,1)))</f>
        <v>$E$255</v>
      </c>
      <c r="Q68" s="235" t="str">
        <f aca="true">IF(INDIRECT(CONCATENATE($E$77,ADDRESS(MATCH(Q4,SL_CHARTS_2012!$E$1:$E$39999,1),$E$76,1)))=Q4,ADDRESS(MATCH(Q4,SL_CHARTS_2012!$E$1:$E$39999,1),$E$76,1), IF(INDIRECT(CONCATENATE($E$77,ADDRESS(MATCH(Q4,SL_CHARTS_2012!$E$1:$E$39999,1),$E$76,1)))&lt;Q4, ADDRESS(MATCH(Q4,SL_CHARTS_2012!$E$1:$E$39999,1)+1,$E$76,1), ADDRESS(MATCH(Q4,SL_CHARTS_2012!$E$1:$E$39999,1),$E$76,1)))</f>
        <v>$E$242</v>
      </c>
      <c r="R68" s="235" t="str">
        <f aca="true">IF(INDIRECT(CONCATENATE($E$77,ADDRESS(MATCH(R4,SL_CHARTS_2012!$E$1:$E$39999,1),$E$76,1)))=R4,ADDRESS(MATCH(R4,SL_CHARTS_2012!$E$1:$E$39999,1),$E$76,1), IF(INDIRECT(CONCATENATE($E$77,ADDRESS(MATCH(R4,SL_CHARTS_2012!$E$1:$E$39999,1),$E$76,1)))&lt;R4, ADDRESS(MATCH(R4,SL_CHARTS_2012!$E$1:$E$39999,1)+1,$E$76,1), ADDRESS(MATCH(R4,SL_CHARTS_2012!$E$1:$E$39999,1),$E$76,1)))</f>
        <v>$E$220</v>
      </c>
      <c r="S68" s="235" t="str">
        <f aca="true">IF(INDIRECT(CONCATENATE($E$77,ADDRESS(MATCH(S4,SL_CHARTS_2012!$E$1:$E$39999,1),$E$76,1)))=S4,ADDRESS(MATCH(S4,SL_CHARTS_2012!$E$1:$E$39999,1),$E$76,1), IF(INDIRECT(CONCATENATE($E$77,ADDRESS(MATCH(S4,SL_CHARTS_2012!$E$1:$E$39999,1),$E$76,1)))&lt;S4, ADDRESS(MATCH(S4,SL_CHARTS_2012!$E$1:$E$39999,1)+1,$E$76,1), ADDRESS(MATCH(S4,SL_CHARTS_2012!$E$1:$E$39999,1),$E$76,1)))</f>
        <v>$E$195</v>
      </c>
      <c r="T68" s="235" t="str">
        <f aca="true">IF(INDIRECT(CONCATENATE($E$77,ADDRESS(MATCH(T4,SL_CHARTS_2012!$E$1:$E$39999,1),$E$76,1)))=T4,ADDRESS(MATCH(T4,SL_CHARTS_2012!$E$1:$E$39999,1),$E$76,1), IF(INDIRECT(CONCATENATE($E$77,ADDRESS(MATCH(T4,SL_CHARTS_2012!$E$1:$E$39999,1),$E$76,1)))&lt;T4, ADDRESS(MATCH(T4,SL_CHARTS_2012!$E$1:$E$39999,1)+1,$E$76,1), ADDRESS(MATCH(T4,SL_CHARTS_2012!$E$1:$E$39999,1),$E$76,1)))</f>
        <v>$E$172</v>
      </c>
      <c r="U68" s="235" t="str">
        <f aca="true">IF(INDIRECT(CONCATENATE($E$77,ADDRESS(MATCH(U4,SL_CHARTS_2012!$E$1:$E$39999,1),$E$76,1)))=U4,ADDRESS(MATCH(U4,SL_CHARTS_2012!$E$1:$E$39999,1),$E$76,1), IF(INDIRECT(CONCATENATE($E$77,ADDRESS(MATCH(U4,SL_CHARTS_2012!$E$1:$E$39999,1),$E$76,1)))&lt;U4, ADDRESS(MATCH(U4,SL_CHARTS_2012!$E$1:$E$39999,1)+1,$E$76,1), ADDRESS(MATCH(U4,SL_CHARTS_2012!$E$1:$E$39999,1),$E$76,1)))</f>
        <v>$E$160</v>
      </c>
      <c r="V68" s="235" t="str">
        <f aca="true">IF(INDIRECT(CONCATENATE($E$77,ADDRESS(MATCH(V4,SL_CHARTS_2012!$E$1:$E$39999,1),$E$76,1)))=V4,ADDRESS(MATCH(V4,SL_CHARTS_2012!$E$1:$E$39999,1),$E$76,1), IF(INDIRECT(CONCATENATE($E$77,ADDRESS(MATCH(V4,SL_CHARTS_2012!$E$1:$E$39999,1),$E$76,1)))&lt;V4, ADDRESS(MATCH(V4,SL_CHARTS_2012!$E$1:$E$39999,1)+1,$E$76,1), ADDRESS(MATCH(V4,SL_CHARTS_2012!$E$1:$E$39999,1),$E$76,1)))</f>
        <v>$E$133</v>
      </c>
      <c r="W68" s="235" t="str">
        <f aca="true">IF(INDIRECT(CONCATENATE($E$77,ADDRESS(MATCH(W4,SL_CHARTS_2012!$E$1:$E$39999,1),$E$76,1)))=W4,ADDRESS(MATCH(W4,SL_CHARTS_2012!$E$1:$E$39999,1),$E$76,1), IF(INDIRECT(CONCATENATE($E$77,ADDRESS(MATCH(W4,SL_CHARTS_2012!$E$1:$E$39999,1),$E$76,1)))&lt;W4, ADDRESS(MATCH(W4,SL_CHARTS_2012!$E$1:$E$39999,1)+1,$E$76,1), ADDRESS(MATCH(W4,SL_CHARTS_2012!$E$1:$E$39999,1),$E$76,1)))</f>
        <v>$E$119</v>
      </c>
      <c r="X68" s="235" t="str">
        <f aca="true">IF(INDIRECT(CONCATENATE($E$77,ADDRESS(MATCH(X4,SL_CHARTS_2012!$E$1:$E$39999,1),$E$76,1)))=X4,ADDRESS(MATCH(X4,SL_CHARTS_2012!$E$1:$E$39999,1),$E$76,1), IF(INDIRECT(CONCATENATE($E$77,ADDRESS(MATCH(X4,SL_CHARTS_2012!$E$1:$E$39999,1),$E$76,1)))&lt;X4, ADDRESS(MATCH(X4,SL_CHARTS_2012!$E$1:$E$39999,1)+1,$E$76,1), ADDRESS(MATCH(X4,SL_CHARTS_2012!$E$1:$E$39999,1),$E$76,1)))</f>
        <v>$E$104</v>
      </c>
      <c r="Y68" s="235" t="str">
        <f aca="true">IF(INDIRECT(CONCATENATE($E$77,ADDRESS(MATCH(Y4,SL_CHARTS_2012!$E$1:$E$39999,1),$E$76,1)))=Y4,ADDRESS(MATCH(Y4,SL_CHARTS_2012!$E$1:$E$39999,1),$E$76,1), IF(INDIRECT(CONCATENATE($E$77,ADDRESS(MATCH(Y4,SL_CHARTS_2012!$E$1:$E$39999,1),$E$76,1)))&lt;Y4, ADDRESS(MATCH(Y4,SL_CHARTS_2012!$E$1:$E$39999,1)+1,$E$76,1), ADDRESS(MATCH(Y4,SL_CHARTS_2012!$E$1:$E$39999,1),$E$76,1)))</f>
        <v>$E$77</v>
      </c>
      <c r="Z68" s="235" t="str">
        <f aca="true">IF(INDIRECT(CONCATENATE($E$77,ADDRESS(MATCH(Z4,SL_CHARTS_2012!$E$1:$E$39999,1),$E$76,1)))=Z4,ADDRESS(MATCH(Z4,SL_CHARTS_2012!$E$1:$E$39999,1),$E$76,1), IF(INDIRECT(CONCATENATE($E$77,ADDRESS(MATCH(Z4,SL_CHARTS_2012!$E$1:$E$39999,1),$E$76,1)))&lt;Z4, ADDRESS(MATCH(Z4,SL_CHARTS_2012!$E$1:$E$39999,1)+1,$E$76,1), ADDRESS(MATCH(Z4,SL_CHARTS_2012!$E$1:$E$39999,1),$E$76,1)))</f>
        <v>$E$58</v>
      </c>
      <c r="AA68" s="235" t="str">
        <f aca="true">IF(INDIRECT(CONCATENATE($E$77,ADDRESS(MATCH(AA4,SL_CHARTS_2012!$E$1:$E$39999,1),$E$76,1)))=AA4,ADDRESS(MATCH(AA4,SL_CHARTS_2012!$E$1:$E$39999,1),$E$76,1), IF(INDIRECT(CONCATENATE($E$77,ADDRESS(MATCH(AA4,SL_CHARTS_2012!$E$1:$E$39999,1),$E$76,1)))&lt;AA4, ADDRESS(MATCH(AA4,SL_CHARTS_2012!$E$1:$E$39999,1)+1,$E$76,1), ADDRESS(MATCH(AA4,SL_CHARTS_2012!$E$1:$E$39999,1),$E$76,1)))</f>
        <v>$E$39</v>
      </c>
      <c r="AB68" s="235" t="str">
        <f aca="true">IF(INDIRECT(CONCATENATE($E$77,ADDRESS(MATCH(AB4,SL_CHARTS_2012!$E$1:$E$39999,1),$E$76,1)))=AB4,ADDRESS(MATCH(AB4,SL_CHARTS_2012!$E$1:$E$39999,1),$E$76,1), IF(INDIRECT(CONCATENATE($E$77,ADDRESS(MATCH(AB4,SL_CHARTS_2012!$E$1:$E$39999,1),$E$76,1)))&lt;AB4, ADDRESS(MATCH(AB4,SL_CHARTS_2012!$E$1:$E$39999,1)+1,$E$76,1), ADDRESS(MATCH(AB4,SL_CHARTS_2012!$E$1:$E$39999,1),$E$76,1)))</f>
        <v>$E$24</v>
      </c>
      <c r="AC68" s="235" t="str">
        <f aca="true">IF(INDIRECT(CONCATENATE($E$77,ADDRESS(MATCH(AC4,SL_CHARTS_2012!$E$1:$E$39999,1),$E$76,1)))=AC4,ADDRESS(MATCH(AC4,SL_CHARTS_2012!$E$1:$E$39999,1),$E$76,1), IF(INDIRECT(CONCATENATE($E$77,ADDRESS(MATCH(AC4,SL_CHARTS_2012!$E$1:$E$39999,1),$E$76,1)))&lt;AC4, ADDRESS(MATCH(AC4,SL_CHARTS_2012!$E$1:$E$39999,1)+1,$E$76,1), ADDRESS(MATCH(AC4,SL_CHARTS_2012!$E$1:$E$39999,1),$E$76,1)))</f>
        <v>$E$15</v>
      </c>
    </row>
    <row r="69" customFormat="false" ht="15" hidden="false" customHeight="true" outlineLevel="0" collapsed="false">
      <c r="A69" s="22"/>
      <c r="B69" s="233"/>
      <c r="C69" s="171"/>
      <c r="D69" s="172" t="s">
        <v>239</v>
      </c>
      <c r="E69" s="236" t="n">
        <f aca="true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100.5</v>
      </c>
      <c r="F69" s="237" t="n">
        <f aca="true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93.9</v>
      </c>
      <c r="G69" s="237" t="n">
        <f aca="true">INDIRECT(CONCATENATE($E$77,IF(INDIRECT(CONCATENATE($E$77,ADDRESS(MATCH(G4,SL_CHARTS_2012!$E$1:$E$39999,1),$E$76,1)))=G4,ADDRESS(MATCH(G4,SL_CHARTS_2012!$E$1:$E$39999,1),$E$76,1),IF(INDIRECT(CONCATENATE($E$77,ADDRESS(MATCH(G4,SL_CHARTS_2012!$E$1:$E$39999,1),$E$76,1)))&lt;G4,ADDRESS(MATCH(G4,SL_CHARTS_2012!$E$1:$E$39999,1)+1,$E$76,1),ADDRESS(MATCH(G4,SL_CHARTS_2012!$E$1:$E$39999,1),$E$76,1)))))</f>
        <v>89.8</v>
      </c>
      <c r="H69" s="237" t="n">
        <f aca="true">INDIRECT(CONCATENATE($E$77,IF(INDIRECT(CONCATENATE($E$77,ADDRESS(MATCH(H4,SL_CHARTS_2012!$E$1:$E$39999,1),$E$76,1)))=H4,ADDRESS(MATCH(H4,SL_CHARTS_2012!$E$1:$E$39999,1),$E$76,1),IF(INDIRECT(CONCATENATE($E$77,ADDRESS(MATCH(H4,SL_CHARTS_2012!$E$1:$E$39999,1),$E$76,1)))&lt;H4,ADDRESS(MATCH(H4,SL_CHARTS_2012!$E$1:$E$39999,1)+1,$E$76,1),ADDRESS(MATCH(H4,SL_CHARTS_2012!$E$1:$E$39999,1),$E$76,1)))))</f>
        <v>86.3</v>
      </c>
      <c r="I69" s="237" t="n">
        <f aca="true">INDIRECT(CONCATENATE($E$77,IF(INDIRECT(CONCATENATE($E$77,ADDRESS(MATCH(I4,SL_CHARTS_2012!$E$1:$E$39999,1),$E$76,1)))=I4,ADDRESS(MATCH(I4,SL_CHARTS_2012!$E$1:$E$39999,1),$E$76,1),IF(INDIRECT(CONCATENATE($E$77,ADDRESS(MATCH(I4,SL_CHARTS_2012!$E$1:$E$39999,1),$E$76,1)))&lt;I4,ADDRESS(MATCH(I4,SL_CHARTS_2012!$E$1:$E$39999,1)+1,$E$76,1),ADDRESS(MATCH(I4,SL_CHARTS_2012!$E$1:$E$39999,1),$E$76,1)))))</f>
        <v>83.6241071428571</v>
      </c>
      <c r="J69" s="237" t="n">
        <f aca="true">INDIRECT(CONCATENATE($E$77,IF(INDIRECT(CONCATENATE($E$77,ADDRESS(MATCH(J4,SL_CHARTS_2012!$E$1:$E$39999,1),$E$76,1)))=J4,ADDRESS(MATCH(J4,SL_CHARTS_2012!$E$1:$E$39999,1),$E$76,1),IF(INDIRECT(CONCATENATE($E$77,ADDRESS(MATCH(J4,SL_CHARTS_2012!$E$1:$E$39999,1),$E$76,1)))&lt;J4,ADDRESS(MATCH(J4,SL_CHARTS_2012!$E$1:$E$39999,1)+1,$E$76,1),ADDRESS(MATCH(J4,SL_CHARTS_2012!$E$1:$E$39999,1),$E$76,1)))))</f>
        <v>72.1101224489796</v>
      </c>
      <c r="K69" s="237" t="n">
        <f aca="true">INDIRECT(CONCATENATE($E$77,IF(INDIRECT(CONCATENATE($E$77,ADDRESS(MATCH(K4,SL_CHARTS_2012!$E$1:$E$39999,1),$E$76,1)))=K4,ADDRESS(MATCH(K4,SL_CHARTS_2012!$E$1:$E$39999,1),$E$76,1),IF(INDIRECT(CONCATENATE($E$77,ADDRESS(MATCH(K4,SL_CHARTS_2012!$E$1:$E$39999,1),$E$76,1)))&lt;K4,ADDRESS(MATCH(K4,SL_CHARTS_2012!$E$1:$E$39999,1)+1,$E$76,1),ADDRESS(MATCH(K4,SL_CHARTS_2012!$E$1:$E$39999,1),$E$76,1)))))</f>
        <v>66.0112935504268</v>
      </c>
      <c r="L69" s="237" t="n">
        <f aca="true">INDIRECT(CONCATENATE($E$77,IF(INDIRECT(CONCATENATE($E$77,ADDRESS(MATCH(L4,SL_CHARTS_2012!$E$1:$E$39999,1),$E$76,1)))=L4,ADDRESS(MATCH(L4,SL_CHARTS_2012!$E$1:$E$39999,1),$E$76,1),IF(INDIRECT(CONCATENATE($E$77,ADDRESS(MATCH(L4,SL_CHARTS_2012!$E$1:$E$39999,1),$E$76,1)))&lt;L4,ADDRESS(MATCH(L4,SL_CHARTS_2012!$E$1:$E$39999,1)+1,$E$76,1),ADDRESS(MATCH(L4,SL_CHARTS_2012!$E$1:$E$39999,1),$E$76,1)))))</f>
        <v>61.6983741754227</v>
      </c>
      <c r="M69" s="237" t="n">
        <f aca="true">INDIRECT(CONCATENATE($E$77,IF(INDIRECT(CONCATENATE($E$77,ADDRESS(MATCH(M4,SL_CHARTS_2012!$E$1:$E$39999,1),$E$76,1)))=M4,ADDRESS(MATCH(M4,SL_CHARTS_2012!$E$1:$E$39999,1),$E$76,1),IF(INDIRECT(CONCATENATE($E$77,ADDRESS(MATCH(M4,SL_CHARTS_2012!$E$1:$E$39999,1),$E$76,1)))&lt;M4,ADDRESS(MATCH(M4,SL_CHARTS_2012!$E$1:$E$39999,1)+1,$E$76,1),ADDRESS(MATCH(M4,SL_CHARTS_2012!$E$1:$E$39999,1),$E$76,1)))))</f>
        <v>59.9150045375924</v>
      </c>
      <c r="N69" s="237" t="n">
        <f aca="true">INDIRECT(CONCATENATE($E$77,IF(INDIRECT(CONCATENATE($E$77,ADDRESS(MATCH(N4,SL_CHARTS_2012!$E$1:$E$39999,1),$E$76,1)))=N4,ADDRESS(MATCH(N4,SL_CHARTS_2012!$E$1:$E$39999,1),$E$76,1),IF(INDIRECT(CONCATENATE($E$77,ADDRESS(MATCH(N4,SL_CHARTS_2012!$E$1:$E$39999,1),$E$76,1)))&lt;N4,ADDRESS(MATCH(N4,SL_CHARTS_2012!$E$1:$E$39999,1)+1,$E$76,1),ADDRESS(MATCH(N4,SL_CHARTS_2012!$E$1:$E$39999,1),$E$76,1)))))</f>
        <v>56.1059987075929</v>
      </c>
      <c r="O69" s="237" t="n">
        <f aca="true">INDIRECT(CONCATENATE($E$77,IF(INDIRECT(CONCATENATE($E$77,ADDRESS(MATCH(O4,SL_CHARTS_2012!$E$1:$E$39999,1),$E$76,1)))=O4,ADDRESS(MATCH(O4,SL_CHARTS_2012!$E$1:$E$39999,1),$E$76,1),IF(INDIRECT(CONCATENATE($E$77,ADDRESS(MATCH(O4,SL_CHARTS_2012!$E$1:$E$39999,1),$E$76,1)))&lt;O4,ADDRESS(MATCH(O4,SL_CHARTS_2012!$E$1:$E$39999,1)+1,$E$76,1),ADDRESS(MATCH(O4,SL_CHARTS_2012!$E$1:$E$39999,1),$E$76,1)))))</f>
        <v>47.9123559878013</v>
      </c>
      <c r="P69" s="237" t="n">
        <f aca="true">INDIRECT(CONCATENATE($E$77,IF(INDIRECT(CONCATENATE($E$77,ADDRESS(MATCH(P4,SL_CHARTS_2012!$E$1:$E$39999,1),$E$76,1)))=P4,ADDRESS(MATCH(P4,SL_CHARTS_2012!$E$1:$E$39999,1),$E$76,1),IF(INDIRECT(CONCATENATE($E$77,ADDRESS(MATCH(P4,SL_CHARTS_2012!$E$1:$E$39999,1),$E$76,1)))&lt;P4,ADDRESS(MATCH(P4,SL_CHARTS_2012!$E$1:$E$39999,1)+1,$E$76,1),ADDRESS(MATCH(P4,SL_CHARTS_2012!$E$1:$E$39999,1),$E$76,1)))))</f>
        <v>41.5034382000956</v>
      </c>
      <c r="Q69" s="237" t="n">
        <f aca="true">INDIRECT(CONCATENATE($E$77,IF(INDIRECT(CONCATENATE($E$77,ADDRESS(MATCH(Q4,SL_CHARTS_2012!$E$1:$E$39999,1),$E$76,1)))=Q4,ADDRESS(MATCH(Q4,SL_CHARTS_2012!$E$1:$E$39999,1),$E$76,1),IF(INDIRECT(CONCATENATE($E$77,ADDRESS(MATCH(Q4,SL_CHARTS_2012!$E$1:$E$39999,1),$E$76,1)))&lt;Q4,ADDRESS(MATCH(Q4,SL_CHARTS_2012!$E$1:$E$39999,1)+1,$E$76,1),ADDRESS(MATCH(Q4,SL_CHARTS_2012!$E$1:$E$39999,1),$E$76,1)))))</f>
        <v>38.1446448856497</v>
      </c>
      <c r="R69" s="237" t="n">
        <f aca="true">INDIRECT(CONCATENATE($E$77,IF(INDIRECT(CONCATENATE($E$77,ADDRESS(MATCH(R4,SL_CHARTS_2012!$E$1:$E$39999,1),$E$76,1)))=R4,ADDRESS(MATCH(R4,SL_CHARTS_2012!$E$1:$E$39999,1),$E$76,1),IF(INDIRECT(CONCATENATE($E$77,ADDRESS(MATCH(R4,SL_CHARTS_2012!$E$1:$E$39999,1),$E$76,1)))&lt;R4,ADDRESS(MATCH(R4,SL_CHARTS_2012!$E$1:$E$39999,1)+1,$E$76,1),ADDRESS(MATCH(R4,SL_CHARTS_2012!$E$1:$E$39999,1),$E$76,1)))))</f>
        <v>33.9514597460755</v>
      </c>
      <c r="S69" s="237" t="n">
        <f aca="true">INDIRECT(CONCATENATE($E$77,IF(INDIRECT(CONCATENATE($E$77,ADDRESS(MATCH(S4,SL_CHARTS_2012!$E$1:$E$39999,1),$E$76,1)))=S4,ADDRESS(MATCH(S4,SL_CHARTS_2012!$E$1:$E$39999,1),$E$76,1),IF(INDIRECT(CONCATENATE($E$77,ADDRESS(MATCH(S4,SL_CHARTS_2012!$E$1:$E$39999,1),$E$76,1)))&lt;S4,ADDRESS(MATCH(S4,SL_CHARTS_2012!$E$1:$E$39999,1)+1,$E$76,1),ADDRESS(MATCH(S4,SL_CHARTS_2012!$E$1:$E$39999,1),$E$76,1)))))</f>
        <v>28.520311190234</v>
      </c>
      <c r="T69" s="237" t="n">
        <f aca="true">INDIRECT(CONCATENATE($E$77,IF(INDIRECT(CONCATENATE($E$77,ADDRESS(MATCH(T4,SL_CHARTS_2012!$E$1:$E$39999,1),$E$76,1)))=T4,ADDRESS(MATCH(T4,SL_CHARTS_2012!$E$1:$E$39999,1),$E$76,1),IF(INDIRECT(CONCATENATE($E$77,ADDRESS(MATCH(T4,SL_CHARTS_2012!$E$1:$E$39999,1),$E$76,1)))&lt;T4,ADDRESS(MATCH(T4,SL_CHARTS_2012!$E$1:$E$39999,1)+1,$E$76,1),ADDRESS(MATCH(T4,SL_CHARTS_2012!$E$1:$E$39999,1),$E$76,1)))))</f>
        <v>23.1395324058364</v>
      </c>
      <c r="U69" s="237" t="n">
        <f aca="true">INDIRECT(CONCATENATE($E$77,IF(INDIRECT(CONCATENATE($E$77,ADDRESS(MATCH(U4,SL_CHARTS_2012!$E$1:$E$39999,1),$E$76,1)))=U4,ADDRESS(MATCH(U4,SL_CHARTS_2012!$E$1:$E$39999,1),$E$76,1),IF(INDIRECT(CONCATENATE($E$77,ADDRESS(MATCH(U4,SL_CHARTS_2012!$E$1:$E$39999,1),$E$76,1)))&lt;U4,ADDRESS(MATCH(U4,SL_CHARTS_2012!$E$1:$E$39999,1)+1,$E$76,1),ADDRESS(MATCH(U4,SL_CHARTS_2012!$E$1:$E$39999,1),$E$76,1)))))</f>
        <v>20.4968449270445</v>
      </c>
      <c r="V69" s="237" t="n">
        <f aca="true">INDIRECT(CONCATENATE($E$77,IF(INDIRECT(CONCATENATE($E$77,ADDRESS(MATCH(V4,SL_CHARTS_2012!$E$1:$E$39999,1),$E$76,1)))=V4,ADDRESS(MATCH(V4,SL_CHARTS_2012!$E$1:$E$39999,1),$E$76,1),IF(INDIRECT(CONCATENATE($E$77,ADDRESS(MATCH(V4,SL_CHARTS_2012!$E$1:$E$39999,1),$E$76,1)))&lt;V4,ADDRESS(MATCH(V4,SL_CHARTS_2012!$E$1:$E$39999,1)+1,$E$76,1),ADDRESS(MATCH(V4,SL_CHARTS_2012!$E$1:$E$39999,1),$E$76,1)))))</f>
        <v>16.0170477590681</v>
      </c>
      <c r="W69" s="237" t="n">
        <f aca="true">INDIRECT(CONCATENATE($E$77,IF(INDIRECT(CONCATENATE($E$77,ADDRESS(MATCH(W4,SL_CHARTS_2012!$E$1:$E$39999,1),$E$76,1)))=W4,ADDRESS(MATCH(W4,SL_CHARTS_2012!$E$1:$E$39999,1),$E$76,1),IF(INDIRECT(CONCATENATE($E$77,ADDRESS(MATCH(W4,SL_CHARTS_2012!$E$1:$E$39999,1),$E$76,1)))&lt;W4,ADDRESS(MATCH(W4,SL_CHARTS_2012!$E$1:$E$39999,1)+1,$E$76,1),ADDRESS(MATCH(W4,SL_CHARTS_2012!$E$1:$E$39999,1),$E$76,1)))))</f>
        <v>14.1321065827071</v>
      </c>
      <c r="X69" s="237" t="n">
        <f aca="true">INDIRECT(CONCATENATE($E$77,IF(INDIRECT(CONCATENATE($E$77,ADDRESS(MATCH(X4,SL_CHARTS_2012!$E$1:$E$39999,1),$E$76,1)))=X4,ADDRESS(MATCH(X4,SL_CHARTS_2012!$E$1:$E$39999,1),$E$76,1),IF(INDIRECT(CONCATENATE($E$77,ADDRESS(MATCH(X4,SL_CHARTS_2012!$E$1:$E$39999,1),$E$76,1)))&lt;X4,ADDRESS(MATCH(X4,SL_CHARTS_2012!$E$1:$E$39999,1)+1,$E$76,1),ADDRESS(MATCH(X4,SL_CHARTS_2012!$E$1:$E$39999,1),$E$76,1)))))</f>
        <v>11.6814151894036</v>
      </c>
      <c r="Y69" s="237" t="n">
        <f aca="true">INDIRECT(CONCATENATE($E$77,IF(INDIRECT(CONCATENATE($E$77,ADDRESS(MATCH(Y4,SL_CHARTS_2012!$E$1:$E$39999,1),$E$76,1)))=Y4,ADDRESS(MATCH(Y4,SL_CHARTS_2012!$E$1:$E$39999,1),$E$76,1),IF(INDIRECT(CONCATENATE($E$77,ADDRESS(MATCH(Y4,SL_CHARTS_2012!$E$1:$E$39999,1),$E$76,1)))&lt;Y4,ADDRESS(MATCH(Y4,SL_CHARTS_2012!$E$1:$E$39999,1)+1,$E$76,1),ADDRESS(MATCH(Y4,SL_CHARTS_2012!$E$1:$E$39999,1),$E$76,1)))))</f>
        <v>7.37145929380413</v>
      </c>
      <c r="Z69" s="237" t="n">
        <f aca="true">INDIRECT(CONCATENATE($E$77,IF(INDIRECT(CONCATENATE($E$77,ADDRESS(MATCH(Z4,SL_CHARTS_2012!$E$1:$E$39999,1),$E$76,1)))=Z4,ADDRESS(MATCH(Z4,SL_CHARTS_2012!$E$1:$E$39999,1),$E$76,1),IF(INDIRECT(CONCATENATE($E$77,ADDRESS(MATCH(Z4,SL_CHARTS_2012!$E$1:$E$39999,1),$E$76,1)))&lt;Z4,ADDRESS(MATCH(Z4,SL_CHARTS_2012!$E$1:$E$39999,1)+1,$E$76,1),ADDRESS(MATCH(Z4,SL_CHARTS_2012!$E$1:$E$39999,1),$E$76,1)))))</f>
        <v>5.54614069767946</v>
      </c>
      <c r="AA69" s="237" t="n">
        <f aca="true">INDIRECT(CONCATENATE($E$77,IF(INDIRECT(CONCATENATE($E$77,ADDRESS(MATCH(AA4,SL_CHARTS_2012!$E$1:$E$39999,1),$E$76,1)))=AA4,ADDRESS(MATCH(AA4,SL_CHARTS_2012!$E$1:$E$39999,1),$E$76,1),IF(INDIRECT(CONCATENATE($E$77,ADDRESS(MATCH(AA4,SL_CHARTS_2012!$E$1:$E$39999,1),$E$76,1)))&lt;AA4,ADDRESS(MATCH(AA4,SL_CHARTS_2012!$E$1:$E$39999,1)+1,$E$76,1),ADDRESS(MATCH(AA4,SL_CHARTS_2012!$E$1:$E$39999,1),$E$76,1)))))</f>
        <v>3.64141222093556</v>
      </c>
      <c r="AB69" s="237" t="n">
        <f aca="true">INDIRECT(CONCATENATE($E$77,IF(INDIRECT(CONCATENATE($E$77,ADDRESS(MATCH(AB4,SL_CHARTS_2012!$E$1:$E$39999,1),$E$76,1)))=AB4,ADDRESS(MATCH(AB4,SL_CHARTS_2012!$E$1:$E$39999,1),$E$76,1),IF(INDIRECT(CONCATENATE($E$77,ADDRESS(MATCH(AB4,SL_CHARTS_2012!$E$1:$E$39999,1),$E$76,1)))&lt;AB4,ADDRESS(MATCH(AB4,SL_CHARTS_2012!$E$1:$E$39999,1)+1,$E$76,1),ADDRESS(MATCH(AB4,SL_CHARTS_2012!$E$1:$E$39999,1),$E$76,1)))))</f>
        <v>2.61658363180998</v>
      </c>
      <c r="AC69" s="237" t="n">
        <f aca="true">INDIRECT(CONCATENATE($E$77,IF(INDIRECT(CONCATENATE($E$77,ADDRESS(MATCH(AC4,SL_CHARTS_2012!$E$1:$E$39999,1),$E$76,1)))=AC4,ADDRESS(MATCH(AC4,SL_CHARTS_2012!$E$1:$E$39999,1),$E$76,1),IF(INDIRECT(CONCATENATE($E$77,ADDRESS(MATCH(AC4,SL_CHARTS_2012!$E$1:$E$39999,1),$E$76,1)))&lt;AC4,ADDRESS(MATCH(AC4,SL_CHARTS_2012!$E$1:$E$39999,1)+1,$E$76,1),ADDRESS(MATCH(AC4,SL_CHARTS_2012!$E$1:$E$39999,1),$E$76,1)))))</f>
        <v>1.94063286025907</v>
      </c>
    </row>
    <row r="70" customFormat="false" ht="15" hidden="true" customHeight="true" outlineLevel="0" collapsed="false">
      <c r="A70" s="22"/>
      <c r="B70" s="233"/>
      <c r="C70" s="171"/>
      <c r="D70" s="234" t="s">
        <v>240</v>
      </c>
      <c r="E70" s="235" t="str">
        <f aca="true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$E$648</v>
      </c>
      <c r="F70" s="235" t="str">
        <f aca="true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$E$618</v>
      </c>
      <c r="G70" s="235" t="str">
        <f aca="true">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</f>
        <v>$E$608</v>
      </c>
      <c r="H70" s="235" t="str">
        <f aca="true">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</f>
        <v>$E$562</v>
      </c>
      <c r="I70" s="235" t="str">
        <f aca="true">IF(INDIRECT(CONCATENATE($E$77,ADDRESS(MATCH(I8,SL_CHARTS_2012!$E$1:$E$39999,1),$E$76,1)))=I8,ADDRESS(MATCH(I8,SL_CHARTS_2012!$E$1:$E$39999,1),$E$76,1),IF(INDIRECT(CONCATENATE($E$77,ADDRESS(MATCH(I8,SL_CHARTS_2012!$E$1:$E$39999,1),$E$76,1)))&gt;I8, ADDRESS(MATCH(I8,SL_CHARTS_2012!$E$1:$E$39999,1)-1,$E$76,1), ADDRESS(MATCH(I8,SL_CHARTS_2012!$E$1:$E$39999,1),$E$76,1)))</f>
        <v>$E$441</v>
      </c>
      <c r="J70" s="235" t="str">
        <f aca="true">IF(INDIRECT(CONCATENATE($E$77,ADDRESS(MATCH(J8,SL_CHARTS_2012!$E$1:$E$39999,1),$E$76,1)))=J8,ADDRESS(MATCH(J8,SL_CHARTS_2012!$E$1:$E$39999,1),$E$76,1),IF(INDIRECT(CONCATENATE($E$77,ADDRESS(MATCH(J8,SL_CHARTS_2012!$E$1:$E$39999,1),$E$76,1)))&gt;J8, ADDRESS(MATCH(J8,SL_CHARTS_2012!$E$1:$E$39999,1)-1,$E$76,1), ADDRESS(MATCH(J8,SL_CHARTS_2012!$E$1:$E$39999,1),$E$76,1)))</f>
        <v>$E$393</v>
      </c>
      <c r="K70" s="235" t="str">
        <f aca="true">IF(INDIRECT(CONCATENATE($E$77,ADDRESS(MATCH(K8,SL_CHARTS_2012!$E$1:$E$39999,1),$E$76,1)))=K8,ADDRESS(MATCH(K8,SL_CHARTS_2012!$E$1:$E$39999,1),$E$76,1),IF(INDIRECT(CONCATENATE($E$77,ADDRESS(MATCH(K8,SL_CHARTS_2012!$E$1:$E$39999,1),$E$76,1)))&gt;K8, ADDRESS(MATCH(K8,SL_CHARTS_2012!$E$1:$E$39999,1)-1,$E$76,1), ADDRESS(MATCH(K8,SL_CHARTS_2012!$E$1:$E$39999,1),$E$76,1)))</f>
        <v>$E$351</v>
      </c>
      <c r="L70" s="235" t="str">
        <f aca="true">IF(INDIRECT(CONCATENATE($E$77,ADDRESS(MATCH(L8,SL_CHARTS_2012!$E$1:$E$39999,1),$E$76,1)))=L8,ADDRESS(MATCH(L8,SL_CHARTS_2012!$E$1:$E$39999,1),$E$76,1),IF(INDIRECT(CONCATENATE($E$77,ADDRESS(MATCH(L8,SL_CHARTS_2012!$E$1:$E$39999,1),$E$76,1)))&gt;L8, ADDRESS(MATCH(L8,SL_CHARTS_2012!$E$1:$E$39999,1)-1,$E$76,1), ADDRESS(MATCH(L8,SL_CHARTS_2012!$E$1:$E$39999,1),$E$76,1)))</f>
        <v>$E$336</v>
      </c>
      <c r="M70" s="235" t="str">
        <f aca="true">IF(INDIRECT(CONCATENATE($E$77,ADDRESS(MATCH(M8,SL_CHARTS_2012!$E$1:$E$39999,1),$E$76,1)))=M8,ADDRESS(MATCH(M8,SL_CHARTS_2012!$E$1:$E$39999,1),$E$76,1),IF(INDIRECT(CONCATENATE($E$77,ADDRESS(MATCH(M8,SL_CHARTS_2012!$E$1:$E$39999,1),$E$76,1)))&gt;M8, ADDRESS(MATCH(M8,SL_CHARTS_2012!$E$1:$E$39999,1)-1,$E$76,1), ADDRESS(MATCH(M8,SL_CHARTS_2012!$E$1:$E$39999,1),$E$76,1)))</f>
        <v>$E$317</v>
      </c>
      <c r="N70" s="235" t="str">
        <f aca="true">IF(INDIRECT(CONCATENATE($E$77,ADDRESS(MATCH(N8,SL_CHARTS_2012!$E$1:$E$39999,1),$E$76,1)))=N8,ADDRESS(MATCH(N8,SL_CHARTS_2012!$E$1:$E$39999,1),$E$76,1),IF(INDIRECT(CONCATENATE($E$77,ADDRESS(MATCH(N8,SL_CHARTS_2012!$E$1:$E$39999,1),$E$76,1)))&gt;N8, ADDRESS(MATCH(N8,SL_CHARTS_2012!$E$1:$E$39999,1)-1,$E$76,1), ADDRESS(MATCH(N8,SL_CHARTS_2012!$E$1:$E$39999,1),$E$76,1)))</f>
        <v>$E$277</v>
      </c>
      <c r="O70" s="235" t="str">
        <f aca="true">IF(INDIRECT(CONCATENATE($E$77,ADDRESS(MATCH(O8,SL_CHARTS_2012!$E$1:$E$39999,1),$E$76,1)))=O8,ADDRESS(MATCH(O8,SL_CHARTS_2012!$E$1:$E$39999,1),$E$76,1),IF(INDIRECT(CONCATENATE($E$77,ADDRESS(MATCH(O8,SL_CHARTS_2012!$E$1:$E$39999,1),$E$76,1)))&gt;O8, ADDRESS(MATCH(O8,SL_CHARTS_2012!$E$1:$E$39999,1)-1,$E$76,1), ADDRESS(MATCH(O8,SL_CHARTS_2012!$E$1:$E$39999,1),$E$76,1)))</f>
        <v>$E$254</v>
      </c>
      <c r="P70" s="235" t="str">
        <f aca="true">IF(INDIRECT(CONCATENATE($E$77,ADDRESS(MATCH(P8,SL_CHARTS_2012!$E$1:$E$39999,1),$E$76,1)))=P8,ADDRESS(MATCH(P8,SL_CHARTS_2012!$E$1:$E$39999,1),$E$76,1),IF(INDIRECT(CONCATENATE($E$77,ADDRESS(MATCH(P8,SL_CHARTS_2012!$E$1:$E$39999,1),$E$76,1)))&gt;P8, ADDRESS(MATCH(P8,SL_CHARTS_2012!$E$1:$E$39999,1)-1,$E$76,1), ADDRESS(MATCH(P8,SL_CHARTS_2012!$E$1:$E$39999,1),$E$76,1)))</f>
        <v>$E$241</v>
      </c>
      <c r="Q70" s="235" t="str">
        <f aca="true">IF(INDIRECT(CONCATENATE($E$77,ADDRESS(MATCH(Q8,SL_CHARTS_2012!$E$1:$E$39999,1),$E$76,1)))=Q8,ADDRESS(MATCH(Q8,SL_CHARTS_2012!$E$1:$E$39999,1),$E$76,1),IF(INDIRECT(CONCATENATE($E$77,ADDRESS(MATCH(Q8,SL_CHARTS_2012!$E$1:$E$39999,1),$E$76,1)))&gt;Q8, ADDRESS(MATCH(Q8,SL_CHARTS_2012!$E$1:$E$39999,1)-1,$E$76,1), ADDRESS(MATCH(Q8,SL_CHARTS_2012!$E$1:$E$39999,1),$E$76,1)))</f>
        <v>$E$219</v>
      </c>
      <c r="R70" s="235" t="str">
        <f aca="true">IF(INDIRECT(CONCATENATE($E$77,ADDRESS(MATCH(R8,SL_CHARTS_2012!$E$1:$E$39999,1),$E$76,1)))=R8,ADDRESS(MATCH(R8,SL_CHARTS_2012!$E$1:$E$39999,1),$E$76,1),IF(INDIRECT(CONCATENATE($E$77,ADDRESS(MATCH(R8,SL_CHARTS_2012!$E$1:$E$39999,1),$E$76,1)))&gt;R8, ADDRESS(MATCH(R8,SL_CHARTS_2012!$E$1:$E$39999,1)-1,$E$76,1), ADDRESS(MATCH(R8,SL_CHARTS_2012!$E$1:$E$39999,1),$E$76,1)))</f>
        <v>$E$194</v>
      </c>
      <c r="S70" s="235" t="str">
        <f aca="true">IF(INDIRECT(CONCATENATE($E$77,ADDRESS(MATCH(S8,SL_CHARTS_2012!$E$1:$E$39999,1),$E$76,1)))=S8,ADDRESS(MATCH(S8,SL_CHARTS_2012!$E$1:$E$39999,1),$E$76,1),IF(INDIRECT(CONCATENATE($E$77,ADDRESS(MATCH(S8,SL_CHARTS_2012!$E$1:$E$39999,1),$E$76,1)))&gt;S8, ADDRESS(MATCH(S8,SL_CHARTS_2012!$E$1:$E$39999,1)-1,$E$76,1), ADDRESS(MATCH(S8,SL_CHARTS_2012!$E$1:$E$39999,1),$E$76,1)))</f>
        <v>$E$171</v>
      </c>
      <c r="T70" s="235" t="str">
        <f aca="true">IF(INDIRECT(CONCATENATE($E$77,ADDRESS(MATCH(T8,SL_CHARTS_2012!$E$1:$E$39999,1),$E$76,1)))=T8,ADDRESS(MATCH(T8,SL_CHARTS_2012!$E$1:$E$39999,1),$E$76,1),IF(INDIRECT(CONCATENATE($E$77,ADDRESS(MATCH(T8,SL_CHARTS_2012!$E$1:$E$39999,1),$E$76,1)))&gt;T8, ADDRESS(MATCH(T8,SL_CHARTS_2012!$E$1:$E$39999,1)-1,$E$76,1), ADDRESS(MATCH(T8,SL_CHARTS_2012!$E$1:$E$39999,1),$E$76,1)))</f>
        <v>$E$159</v>
      </c>
      <c r="U70" s="235" t="str">
        <f aca="true">IF(INDIRECT(CONCATENATE($E$77,ADDRESS(MATCH(U8,SL_CHARTS_2012!$E$1:$E$39999,1),$E$76,1)))=U8,ADDRESS(MATCH(U8,SL_CHARTS_2012!$E$1:$E$39999,1),$E$76,1),IF(INDIRECT(CONCATENATE($E$77,ADDRESS(MATCH(U8,SL_CHARTS_2012!$E$1:$E$39999,1),$E$76,1)))&gt;U8, ADDRESS(MATCH(U8,SL_CHARTS_2012!$E$1:$E$39999,1)-1,$E$76,1), ADDRESS(MATCH(U8,SL_CHARTS_2012!$E$1:$E$39999,1),$E$76,1)))</f>
        <v>$E$132</v>
      </c>
      <c r="V70" s="235" t="str">
        <f aca="true">IF(INDIRECT(CONCATENATE($E$77,ADDRESS(MATCH(V8,SL_CHARTS_2012!$E$1:$E$39999,1),$E$76,1)))=V8,ADDRESS(MATCH(V8,SL_CHARTS_2012!$E$1:$E$39999,1),$E$76,1),IF(INDIRECT(CONCATENATE($E$77,ADDRESS(MATCH(V8,SL_CHARTS_2012!$E$1:$E$39999,1),$E$76,1)))&gt;V8, ADDRESS(MATCH(V8,SL_CHARTS_2012!$E$1:$E$39999,1)-1,$E$76,1), ADDRESS(MATCH(V8,SL_CHARTS_2012!$E$1:$E$39999,1),$E$76,1)))</f>
        <v>$E$118</v>
      </c>
      <c r="W70" s="235" t="str">
        <f aca="true">IF(INDIRECT(CONCATENATE($E$77,ADDRESS(MATCH(W8,SL_CHARTS_2012!$E$1:$E$39999,1),$E$76,1)))=W8,ADDRESS(MATCH(W8,SL_CHARTS_2012!$E$1:$E$39999,1),$E$76,1),IF(INDIRECT(CONCATENATE($E$77,ADDRESS(MATCH(W8,SL_CHARTS_2012!$E$1:$E$39999,1),$E$76,1)))&gt;W8, ADDRESS(MATCH(W8,SL_CHARTS_2012!$E$1:$E$39999,1)-1,$E$76,1), ADDRESS(MATCH(W8,SL_CHARTS_2012!$E$1:$E$39999,1),$E$76,1)))</f>
        <v>$E$103</v>
      </c>
      <c r="X70" s="235" t="str">
        <f aca="true">IF(INDIRECT(CONCATENATE($E$77,ADDRESS(MATCH(X8,SL_CHARTS_2012!$E$1:$E$39999,1),$E$76,1)))=X8,ADDRESS(MATCH(X8,SL_CHARTS_2012!$E$1:$E$39999,1),$E$76,1),IF(INDIRECT(CONCATENATE($E$77,ADDRESS(MATCH(X8,SL_CHARTS_2012!$E$1:$E$39999,1),$E$76,1)))&gt;X8, ADDRESS(MATCH(X8,SL_CHARTS_2012!$E$1:$E$39999,1)-1,$E$76,1), ADDRESS(MATCH(X8,SL_CHARTS_2012!$E$1:$E$39999,1),$E$76,1)))</f>
        <v>$E$76</v>
      </c>
      <c r="Y70" s="235" t="str">
        <f aca="true">IF(INDIRECT(CONCATENATE($E$77,ADDRESS(MATCH(Y8,SL_CHARTS_2012!$E$1:$E$39999,1),$E$76,1)))=Y8,ADDRESS(MATCH(Y8,SL_CHARTS_2012!$E$1:$E$39999,1),$E$76,1),IF(INDIRECT(CONCATENATE($E$77,ADDRESS(MATCH(Y8,SL_CHARTS_2012!$E$1:$E$39999,1),$E$76,1)))&gt;Y8, ADDRESS(MATCH(Y8,SL_CHARTS_2012!$E$1:$E$39999,1)-1,$E$76,1), ADDRESS(MATCH(Y8,SL_CHARTS_2012!$E$1:$E$39999,1),$E$76,1)))</f>
        <v>$E$57</v>
      </c>
      <c r="Z70" s="235" t="str">
        <f aca="true">IF(INDIRECT(CONCATENATE($E$77,ADDRESS(MATCH(Z8,SL_CHARTS_2012!$E$1:$E$39999,1),$E$76,1)))=Z8,ADDRESS(MATCH(Z8,SL_CHARTS_2012!$E$1:$E$39999,1),$E$76,1),IF(INDIRECT(CONCATENATE($E$77,ADDRESS(MATCH(Z8,SL_CHARTS_2012!$E$1:$E$39999,1),$E$76,1)))&gt;Z8, ADDRESS(MATCH(Z8,SL_CHARTS_2012!$E$1:$E$39999,1)-1,$E$76,1), ADDRESS(MATCH(Z8,SL_CHARTS_2012!$E$1:$E$39999,1),$E$76,1)))</f>
        <v>$E$38</v>
      </c>
      <c r="AA70" s="235" t="str">
        <f aca="true">IF(INDIRECT(CONCATENATE($E$77,ADDRESS(MATCH(AA8,SL_CHARTS_2012!$E$1:$E$39999,1),$E$76,1)))=AA8,ADDRESS(MATCH(AA8,SL_CHARTS_2012!$E$1:$E$39999,1),$E$76,1),IF(INDIRECT(CONCATENATE($E$77,ADDRESS(MATCH(AA8,SL_CHARTS_2012!$E$1:$E$39999,1),$E$76,1)))&gt;AA8, ADDRESS(MATCH(AA8,SL_CHARTS_2012!$E$1:$E$39999,1)-1,$E$76,1), ADDRESS(MATCH(AA8,SL_CHARTS_2012!$E$1:$E$39999,1),$E$76,1)))</f>
        <v>$E$23</v>
      </c>
      <c r="AB70" s="235" t="str">
        <f aca="true">IF(INDIRECT(CONCATENATE($E$77,ADDRESS(MATCH(AB8,SL_CHARTS_2012!$E$1:$E$39999,1),$E$76,1)))=AB8,ADDRESS(MATCH(AB8,SL_CHARTS_2012!$E$1:$E$39999,1),$E$76,1),IF(INDIRECT(CONCATENATE($E$77,ADDRESS(MATCH(AB8,SL_CHARTS_2012!$E$1:$E$39999,1),$E$76,1)))&gt;AB8, ADDRESS(MATCH(AB8,SL_CHARTS_2012!$E$1:$E$39999,1)-1,$E$76,1), ADDRESS(MATCH(AB8,SL_CHARTS_2012!$E$1:$E$39999,1),$E$76,1)))</f>
        <v>$E$14</v>
      </c>
      <c r="AC70" s="235" t="str">
        <f aca="true">IF(INDIRECT(CONCATENATE($E$77,ADDRESS(MATCH(AC8,SL_CHARTS_2012!$E$1:$E$39999,1),$E$76,1)))=AC8,ADDRESS(MATCH(AC8,SL_CHARTS_2012!$E$1:$E$39999,1),$E$76,1),IF(INDIRECT(CONCATENATE($E$77,ADDRESS(MATCH(AC8,SL_CHARTS_2012!$E$1:$E$39999,1),$E$76,1)))&gt;AC8, ADDRESS(MATCH(AC8,SL_CHARTS_2012!$E$1:$E$39999,1)-1,$E$76,1), ADDRESS(MATCH(AC8,SL_CHARTS_2012!$E$1:$E$39999,1),$E$76,1)))</f>
        <v>$E$5</v>
      </c>
    </row>
    <row r="71" customFormat="false" ht="15" hidden="false" customHeight="true" outlineLevel="0" collapsed="false">
      <c r="A71" s="22"/>
      <c r="B71" s="233"/>
      <c r="C71" s="171"/>
      <c r="D71" s="172" t="s">
        <v>241</v>
      </c>
      <c r="E71" s="236" t="n">
        <f aca="true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93.9</v>
      </c>
      <c r="F71" s="237" t="n">
        <f aca="true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89.8</v>
      </c>
      <c r="G71" s="237" t="n">
        <f aca="true">INDIRECT(CONCATENATE($E$77,IF(INDIRECT(CONCATENATE($E$77,ADDRESS(MATCH(G8,SL_CHARTS_2012!$E$1:$E$39999,1),$E$76,1)))=G8,ADDRESS(MATCH(G8,SL_CHARTS_2012!$E$1:$E$39999,1),$E$76,1),IF(INDIRECT(CONCATENATE($E$77,ADDRESS(MATCH(G8,SL_CHARTS_2012!$E$1:$E$39999,1),$E$76,1)))&gt;G8,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ADDRESS(MATCH(G8,SL_CHARTS_2012!$E$1:$E$39999,1),$E$76,1)))))</f>
        <v>86.3</v>
      </c>
      <c r="H71" s="237" t="n">
        <f aca="true">INDIRECT(CONCATENATE($E$77,IF(INDIRECT(CONCATENATE($E$77,ADDRESS(MATCH(H8,SL_CHARTS_2012!$E$1:$E$39999,1),$E$76,1)))=H8,ADDRESS(MATCH(H8,SL_CHARTS_2012!$E$1:$E$39999,1),$E$76,1),IF(INDIRECT(CONCATENATE($E$77,ADDRESS(MATCH(H8,SL_CHARTS_2012!$E$1:$E$39999,1),$E$76,1)))&gt;H8,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ADDRESS(MATCH(H8,SL_CHARTS_2012!$E$1:$E$39999,1),$E$76,1)))))</f>
        <v>83.5340127388535</v>
      </c>
      <c r="I71" s="237" t="n">
        <f aca="true">INDIRECT(CONCATENATE($E$77,IF(INDIRECT(CONCATENATE($E$77,ADDRESS(MATCH(I8,SL_CHARTS_2012!$E$1:$E$39999,1),$E$76,1)))=I8,ADDRESS(MATCH(I8,SL_CHARTS_2012!$E$1:$E$39999,1),$E$76,1),IF(INDIRECT(CONCATENATE($E$77,ADDRESS(MATCH(I8,SL_CHARTS_2012!$E$1:$E$39999,1),$E$76,1)))&gt;I8, ADDRESS(MATCH(I8,SL_CHARTS_2012!$E$1:$E$39999,1)-1,$E$76,1), ADDRESS(MATCH(I8,SL_CHARTS_2012!$E$1:$E$39999,1),$E$76,1)))))</f>
        <v>72.0091020408163</v>
      </c>
      <c r="J71" s="237" t="n">
        <f aca="true">INDIRECT(CONCATENATE($E$77,IF(INDIRECT(CONCATENATE($E$77,ADDRESS(MATCH(J8,SL_CHARTS_2012!$E$1:$E$39999,1),$E$76,1)))=J8,ADDRESS(MATCH(J8,SL_CHARTS_2012!$E$1:$E$39999,1),$E$76,1),IF(INDIRECT(CONCATENATE($E$77,ADDRESS(MATCH(J8,SL_CHARTS_2012!$E$1:$E$39999,1),$E$76,1)))&gt;J8, ADDRESS(MATCH(J8,SL_CHARTS_2012!$E$1:$E$39999,1)-1,$E$76,1), ADDRESS(MATCH(J8,SL_CHARTS_2012!$E$1:$E$39999,1),$E$76,1)))))</f>
        <v>65.9202249446728</v>
      </c>
      <c r="K71" s="237" t="n">
        <f aca="true">INDIRECT(CONCATENATE($E$77,IF(INDIRECT(CONCATENATE($E$77,ADDRESS(MATCH(K8,SL_CHARTS_2012!$E$1:$E$39999,1),$E$76,1)))=K8,ADDRESS(MATCH(K8,SL_CHARTS_2012!$E$1:$E$39999,1),$E$76,1),IF(INDIRECT(CONCATENATE($E$77,ADDRESS(MATCH(K8,SL_CHARTS_2012!$E$1:$E$39999,1),$E$76,1)))&gt;K8, ADDRESS(MATCH(K8,SL_CHARTS_2012!$E$1:$E$39999,1)-1,$E$76,1), ADDRESS(MATCH(K8,SL_CHARTS_2012!$E$1:$E$39999,1),$E$76,1)))))</f>
        <v>61.3944478632172</v>
      </c>
      <c r="L71" s="237" t="n">
        <f aca="true">INDIRECT(CONCATENATE($E$77,IF(INDIRECT(CONCATENATE($E$77,ADDRESS(MATCH(L8,SL_CHARTS_2012!$E$1:$E$39999,1),$E$76,1)))=L8,ADDRESS(MATCH(L8,SL_CHARTS_2012!$E$1:$E$39999,1),$E$76,1),IF(INDIRECT(CONCATENATE($E$77,ADDRESS(MATCH(L8,SL_CHARTS_2012!$E$1:$E$39999,1),$E$76,1)))&gt;L8, ADDRESS(MATCH(L8,SL_CHARTS_2012!$E$1:$E$39999,1)-1,$E$76,1), ADDRESS(MATCH(L8,SL_CHARTS_2012!$E$1:$E$39999,1),$E$76,1)))))</f>
        <v>58.8807569467844</v>
      </c>
      <c r="M71" s="237" t="n">
        <f aca="true">INDIRECT(CONCATENATE($E$77,IF(INDIRECT(CONCATENATE($E$77,ADDRESS(MATCH(M8,SL_CHARTS_2012!$E$1:$E$39999,1),$E$76,1)))=M8,ADDRESS(MATCH(M8,SL_CHARTS_2012!$E$1:$E$39999,1),$E$76,1),IF(INDIRECT(CONCATENATE($E$77,ADDRESS(MATCH(M8,SL_CHARTS_2012!$E$1:$E$39999,1),$E$76,1)))&gt;M8, ADDRESS(MATCH(M8,SL_CHARTS_2012!$E$1:$E$39999,1)-1,$E$76,1), ADDRESS(MATCH(M8,SL_CHARTS_2012!$E$1:$E$39999,1),$E$76,1)))))</f>
        <v>55.7927111470113</v>
      </c>
      <c r="N71" s="237" t="n">
        <f aca="true">INDIRECT(CONCATENATE($E$77,IF(INDIRECT(CONCATENATE($E$77,ADDRESS(MATCH(N8,SL_CHARTS_2012!$E$1:$E$39999,1),$E$76,1)))=N8,ADDRESS(MATCH(N8,SL_CHARTS_2012!$E$1:$E$39999,1),$E$76,1),IF(INDIRECT(CONCATENATE($E$77,ADDRESS(MATCH(N8,SL_CHARTS_2012!$E$1:$E$39999,1),$E$76,1)))&gt;N8, ADDRESS(MATCH(N8,SL_CHARTS_2012!$E$1:$E$39999,1)-1,$E$76,1), ADDRESS(MATCH(N8,SL_CHARTS_2012!$E$1:$E$39999,1),$E$76,1)))))</f>
        <v>47.7048913932406</v>
      </c>
      <c r="O71" s="237" t="n">
        <f aca="true">INDIRECT(CONCATENATE($E$77,IF(INDIRECT(CONCATENATE($E$77,ADDRESS(MATCH(O8,SL_CHARTS_2012!$E$1:$E$39999,1),$E$76,1)))=O8,ADDRESS(MATCH(O8,SL_CHARTS_2012!$E$1:$E$39999,1),$E$76,1),IF(INDIRECT(CONCATENATE($E$77,ADDRESS(MATCH(O8,SL_CHARTS_2012!$E$1:$E$39999,1),$E$76,1)))&gt;O8, ADDRESS(MATCH(O8,SL_CHARTS_2012!$E$1:$E$39999,1)-1,$E$76,1), ADDRESS(MATCH(O8,SL_CHARTS_2012!$E$1:$E$39999,1),$E$76,1)))))</f>
        <v>41.2523186693055</v>
      </c>
      <c r="P71" s="237" t="n">
        <f aca="true">INDIRECT(CONCATENATE($E$77,IF(INDIRECT(CONCATENATE($E$77,ADDRESS(MATCH(P8,SL_CHARTS_2012!$E$1:$E$39999,1),$E$76,1)))=P8,ADDRESS(MATCH(P8,SL_CHARTS_2012!$E$1:$E$39999,1),$E$76,1),IF(INDIRECT(CONCATENATE($E$77,ADDRESS(MATCH(P8,SL_CHARTS_2012!$E$1:$E$39999,1),$E$76,1)))&gt;P8, ADDRESS(MATCH(P8,SL_CHARTS_2012!$E$1:$E$39999,1)-1,$E$76,1), ADDRESS(MATCH(P8,SL_CHARTS_2012!$E$1:$E$39999,1),$E$76,1)))))</f>
        <v>37.856789896959</v>
      </c>
      <c r="Q71" s="237" t="n">
        <f aca="true">INDIRECT(CONCATENATE($E$77,IF(INDIRECT(CONCATENATE($E$77,ADDRESS(MATCH(Q8,SL_CHARTS_2012!$E$1:$E$39999,1),$E$76,1)))=Q8,ADDRESS(MATCH(Q8,SL_CHARTS_2012!$E$1:$E$39999,1),$E$76,1),IF(INDIRECT(CONCATENATE($E$77,ADDRESS(MATCH(Q8,SL_CHARTS_2012!$E$1:$E$39999,1),$E$76,1)))&gt;Q8, ADDRESS(MATCH(Q8,SL_CHARTS_2012!$E$1:$E$39999,1)-1,$E$76,1), ADDRESS(MATCH(Q8,SL_CHARTS_2012!$E$1:$E$39999,1),$E$76,1)))))</f>
        <v>33.8964929751994</v>
      </c>
      <c r="R71" s="237" t="n">
        <f aca="true">INDIRECT(CONCATENATE($E$77,IF(INDIRECT(CONCATENATE($E$77,ADDRESS(MATCH(R8,SL_CHARTS_2012!$E$1:$E$39999,1),$E$76,1)))=R8,ADDRESS(MATCH(R8,SL_CHARTS_2012!$E$1:$E$39999,1),$E$76,1),IF(INDIRECT(CONCATENATE($E$77,ADDRESS(MATCH(R8,SL_CHARTS_2012!$E$1:$E$39999,1),$E$76,1)))&gt;R8, ADDRESS(MATCH(R8,SL_CHARTS_2012!$E$1:$E$39999,1)-1,$E$76,1), ADDRESS(MATCH(R8,SL_CHARTS_2012!$E$1:$E$39999,1),$E$76,1)))))</f>
        <v>27.9430355035605</v>
      </c>
      <c r="S71" s="237" t="n">
        <f aca="true">INDIRECT(CONCATENATE($E$77,IF(INDIRECT(CONCATENATE($E$77,ADDRESS(MATCH(S8,SL_CHARTS_2012!$E$1:$E$39999,1),$E$76,1)))=S8,ADDRESS(MATCH(S8,SL_CHARTS_2012!$E$1:$E$39999,1),$E$76,1),IF(INDIRECT(CONCATENATE($E$77,ADDRESS(MATCH(S8,SL_CHARTS_2012!$E$1:$E$39999,1),$E$76,1)))&gt;S8, ADDRESS(MATCH(S8,SL_CHARTS_2012!$E$1:$E$39999,1)-1,$E$76,1), ADDRESS(MATCH(S8,SL_CHARTS_2012!$E$1:$E$39999,1),$E$76,1)))))</f>
        <v>23.0275541228368</v>
      </c>
      <c r="T71" s="237" t="n">
        <f aca="true">INDIRECT(CONCATENATE($E$77,IF(INDIRECT(CONCATENATE($E$77,ADDRESS(MATCH(T8,SL_CHARTS_2012!$E$1:$E$39999,1),$E$76,1)))=T8,ADDRESS(MATCH(T8,SL_CHARTS_2012!$E$1:$E$39999,1),$E$76,1),IF(INDIRECT(CONCATENATE($E$77,ADDRESS(MATCH(T8,SL_CHARTS_2012!$E$1:$E$39999,1),$E$76,1)))&gt;T8, ADDRESS(MATCH(T8,SL_CHARTS_2012!$E$1:$E$39999,1)-1,$E$76,1), ADDRESS(MATCH(T8,SL_CHARTS_2012!$E$1:$E$39999,1),$E$76,1)))))</f>
        <v>20.3699362063115</v>
      </c>
      <c r="U71" s="237" t="n">
        <f aca="true">INDIRECT(CONCATENATE($E$77,IF(INDIRECT(CONCATENATE($E$77,ADDRESS(MATCH(U8,SL_CHARTS_2012!$E$1:$E$39999,1),$E$76,1)))=U8,ADDRESS(MATCH(U8,SL_CHARTS_2012!$E$1:$E$39999,1),$E$76,1),IF(INDIRECT(CONCATENATE($E$77,ADDRESS(MATCH(U8,SL_CHARTS_2012!$E$1:$E$39999,1),$E$76,1)))&gt;U8, ADDRESS(MATCH(U8,SL_CHARTS_2012!$E$1:$E$39999,1)-1,$E$76,1), ADDRESS(MATCH(U8,SL_CHARTS_2012!$E$1:$E$39999,1),$E$76,1)))))</f>
        <v>15.9166822149828</v>
      </c>
      <c r="V71" s="237" t="n">
        <f aca="true">INDIRECT(CONCATENATE($E$77,IF(INDIRECT(CONCATENATE($E$77,ADDRESS(MATCH(V8,SL_CHARTS_2012!$E$1:$E$39999,1),$E$76,1)))=V8,ADDRESS(MATCH(V8,SL_CHARTS_2012!$E$1:$E$39999,1),$E$76,1),IF(INDIRECT(CONCATENATE($E$77,ADDRESS(MATCH(V8,SL_CHARTS_2012!$E$1:$E$39999,1),$E$76,1)))&gt;V8, ADDRESS(MATCH(V8,SL_CHARTS_2012!$E$1:$E$39999,1)-1,$E$76,1), ADDRESS(MATCH(V8,SL_CHARTS_2012!$E$1:$E$39999,1),$E$76,1)))))</f>
        <v>13.7316591002809</v>
      </c>
      <c r="W71" s="237" t="n">
        <f aca="true">INDIRECT(CONCATENATE($E$77,IF(INDIRECT(CONCATENATE($E$77,ADDRESS(MATCH(W8,SL_CHARTS_2012!$E$1:$E$39999,1),$E$76,1)))=W8,ADDRESS(MATCH(W8,SL_CHARTS_2012!$E$1:$E$39999,1),$E$76,1),IF(INDIRECT(CONCATENATE($E$77,ADDRESS(MATCH(W8,SL_CHARTS_2012!$E$1:$E$39999,1),$E$76,1)))&gt;W8, ADDRESS(MATCH(W8,SL_CHARTS_2012!$E$1:$E$39999,1)-1,$E$76,1), ADDRESS(MATCH(W8,SL_CHARTS_2012!$E$1:$E$39999,1),$E$76,1)))))</f>
        <v>11.5617327522803</v>
      </c>
      <c r="X71" s="237" t="n">
        <f aca="true">INDIRECT(CONCATENATE($E$77,IF(INDIRECT(CONCATENATE($E$77,ADDRESS(MATCH(X8,SL_CHARTS_2012!$E$1:$E$39999,1),$E$76,1)))=X8,ADDRESS(MATCH(X8,SL_CHARTS_2012!$E$1:$E$39999,1),$E$76,1),IF(INDIRECT(CONCATENATE($E$77,ADDRESS(MATCH(X8,SL_CHARTS_2012!$E$1:$E$39999,1),$E$76,1)))&gt;X8, ADDRESS(MATCH(X8,SL_CHARTS_2012!$E$1:$E$39999,1)-1,$E$76,1), ADDRESS(MATCH(X8,SL_CHARTS_2012!$E$1:$E$39999,1),$E$76,1)))))</f>
        <v>7.17838262694047</v>
      </c>
      <c r="Y71" s="237" t="n">
        <f aca="true">INDIRECT(CONCATENATE($E$77,IF(INDIRECT(CONCATENATE($E$77,ADDRESS(MATCH(Y8,SL_CHARTS_2012!$E$1:$E$39999,1),$E$76,1)))=Y8,ADDRESS(MATCH(Y8,SL_CHARTS_2012!$E$1:$E$39999,1),$E$76,1),IF(INDIRECT(CONCATENATE($E$77,ADDRESS(MATCH(Y8,SL_CHARTS_2012!$E$1:$E$39999,1),$E$76,1)))&gt;Y8, ADDRESS(MATCH(Y8,SL_CHARTS_2012!$E$1:$E$39999,1)-1,$E$76,1), ADDRESS(MATCH(Y8,SL_CHARTS_2012!$E$1:$E$39999,1),$E$76,1)))))</f>
        <v>5.23316726361996</v>
      </c>
      <c r="Z71" s="237" t="n">
        <f aca="true">INDIRECT(CONCATENATE($E$77,IF(INDIRECT(CONCATENATE($E$77,ADDRESS(MATCH(Z8,SL_CHARTS_2012!$E$1:$E$39999,1),$E$76,1)))=Z8,ADDRESS(MATCH(Z8,SL_CHARTS_2012!$E$1:$E$39999,1),$E$76,1),IF(INDIRECT(CONCATENATE($E$77,ADDRESS(MATCH(Z8,SL_CHARTS_2012!$E$1:$E$39999,1),$E$76,1)))&gt;Z8, ADDRESS(MATCH(Z8,SL_CHARTS_2012!$E$1:$E$39999,1)-1,$E$76,1), ADDRESS(MATCH(Z8,SL_CHARTS_2012!$E$1:$E$39999,1),$E$76,1)))))</f>
        <v>3.59780249373872</v>
      </c>
      <c r="AA71" s="237" t="n">
        <f aca="true">INDIRECT(CONCATENATE($E$77,IF(INDIRECT(CONCATENATE($E$77,ADDRESS(MATCH(AA8,SL_CHARTS_2012!$E$1:$E$39999,1),$E$76,1)))=AA8,ADDRESS(MATCH(AA8,SL_CHARTS_2012!$E$1:$E$39999,1),$E$76,1),IF(INDIRECT(CONCATENATE($E$77,ADDRESS(MATCH(AA8,SL_CHARTS_2012!$E$1:$E$39999,1),$E$76,1)))&gt;AA8, ADDRESS(MATCH(AA8,SL_CHARTS_2012!$E$1:$E$39999,1)-1,$E$76,1), ADDRESS(MATCH(AA8,SL_CHARTS_2012!$E$1:$E$39999,1),$E$76,1)))))</f>
        <v>2.54026660921552</v>
      </c>
      <c r="AB71" s="237" t="n">
        <f aca="true">INDIRECT(CONCATENATE($E$77,IF(INDIRECT(CONCATENATE($E$77,ADDRESS(MATCH(AB8,SL_CHARTS_2012!$E$1:$E$39999,1),$E$76,1)))=AB8,ADDRESS(MATCH(AB8,SL_CHARTS_2012!$E$1:$E$39999,1),$E$76,1),IF(INDIRECT(CONCATENATE($E$77,ADDRESS(MATCH(AB8,SL_CHARTS_2012!$E$1:$E$39999,1),$E$76,1)))&gt;AB8, ADDRESS(MATCH(AB8,SL_CHARTS_2012!$E$1:$E$39999,1)-1,$E$76,1), ADDRESS(MATCH(AB8,SL_CHARTS_2012!$E$1:$E$39999,1),$E$76,1)))))</f>
        <v>1.75529151967253</v>
      </c>
      <c r="AC71" s="237" t="n">
        <f aca="true">INDIRECT(CONCATENATE($E$77,IF(INDIRECT(CONCATENATE($E$77,ADDRESS(MATCH(AC8,SL_CHARTS_2012!$E$1:$E$39999,1),$E$76,1)))=AC8,ADDRESS(MATCH(AC8,SL_CHARTS_2012!$E$1:$E$39999,1),$E$76,1),IF(INDIRECT(CONCATENATE($E$77,ADDRESS(MATCH(AC8,SL_CHARTS_2012!$E$1:$E$39999,1),$E$76,1)))&gt;AC8, ADDRESS(MATCH(AC8,SL_CHARTS_2012!$E$1:$E$39999,1)-1,$E$76,1), ADDRESS(MATCH(AC8,SL_CHARTS_2012!$E$1:$E$39999,1),$E$76,1)))))</f>
        <v>0.261658363180998</v>
      </c>
    </row>
    <row r="72" customFormat="false" ht="15" hidden="true" customHeight="true" outlineLevel="0" collapsed="false">
      <c r="A72" s="22"/>
      <c r="B72" s="233"/>
      <c r="C72" s="173" t="s">
        <v>219</v>
      </c>
      <c r="D72" s="238" t="s">
        <v>238</v>
      </c>
      <c r="E72" s="239" t="str">
        <f aca="true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$E$688</v>
      </c>
      <c r="F72" s="239" t="str">
        <f aca="true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$E$648</v>
      </c>
      <c r="G72" s="239" t="str">
        <f aca="true">IF(INDIRECT(CONCATENATE($E$77,ADDRESS(MATCH(G6,SL_CHARTS_2012!$E$1:$E$39999,1),$E$76,1)))=G6,ADDRESS(MATCH(G6,SL_CHARTS_2012!$E$1:$E$39999,1),$E$76,1), IF(INDIRECT(CONCATENATE($E$77,ADDRESS(MATCH(G6,SL_CHARTS_2012!$E$1:$E$39999,1),$E$76,1)))&lt;G6, ADDRESS(MATCH(G6,SL_CHARTS_2012!$E$1:$E$39999,1)+1,$E$76,1), ADDRESS(MATCH(G6,SL_CHARTS_2012!$E$1:$E$39999,1),$E$76,1)))</f>
        <v>$E$621</v>
      </c>
      <c r="H72" s="239" t="str">
        <f aca="true">IF(INDIRECT(CONCATENATE($E$77,ADDRESS(MATCH(H6,SL_CHARTS_2012!$E$1:$E$39999,1),$E$76,1)))=H6,ADDRESS(MATCH(H6,SL_CHARTS_2012!$E$1:$E$39999,1),$E$76,1), IF(INDIRECT(CONCATENATE($E$77,ADDRESS(MATCH(H6,SL_CHARTS_2012!$E$1:$E$39999,1),$E$76,1)))&lt;H6, ADDRESS(MATCH(H6,SL_CHARTS_2012!$E$1:$E$39999,1)+1,$E$76,1), ADDRESS(MATCH(H6,SL_CHARTS_2012!$E$1:$E$39999,1),$E$76,1)))</f>
        <v>$E$610</v>
      </c>
      <c r="I72" s="239" t="str">
        <f aca="true">IF(INDIRECT(CONCATENATE($E$77,ADDRESS(MATCH(I6,SL_CHARTS_2012!$E$1:$E$39999,1),$E$76,1)))=I6,ADDRESS(MATCH(I6,SL_CHARTS_2012!$E$1:$E$39999,1),$E$76,1), IF(INDIRECT(CONCATENATE($E$77,ADDRESS(MATCH(I6,SL_CHARTS_2012!$E$1:$E$39999,1),$E$76,1)))&lt;I6, ADDRESS(MATCH(I6,SL_CHARTS_2012!$E$1:$E$39999,1)+1,$E$76,1), ADDRESS(MATCH(I6,SL_CHARTS_2012!$E$1:$E$39999,1),$E$76,1)))</f>
        <v>$E$565</v>
      </c>
      <c r="J72" s="239" t="str">
        <f aca="true">IF(INDIRECT(CONCATENATE($E$77,ADDRESS(MATCH(J6,SL_CHARTS_2012!$E$1:$E$39999,1),$E$76,1)))=J6,ADDRESS(MATCH(J6,SL_CHARTS_2012!$E$1:$E$39999,1),$E$76,1), IF(INDIRECT(CONCATENATE($E$77,ADDRESS(MATCH(J6,SL_CHARTS_2012!$E$1:$E$39999,1),$E$76,1)))&lt;J6, ADDRESS(MATCH(J6,SL_CHARTS_2012!$E$1:$E$39999,1)+1,$E$76,1), ADDRESS(MATCH(J6,SL_CHARTS_2012!$E$1:$E$39999,1),$E$76,1)))</f>
        <v>$E$444</v>
      </c>
      <c r="K72" s="239" t="str">
        <f aca="true">IF(INDIRECT(CONCATENATE($E$77,ADDRESS(MATCH(K6,SL_CHARTS_2012!$E$1:$E$39999,1),$E$76,1)))=K6,ADDRESS(MATCH(K6,SL_CHARTS_2012!$E$1:$E$39999,1),$E$76,1), IF(INDIRECT(CONCATENATE($E$77,ADDRESS(MATCH(K6,SL_CHARTS_2012!$E$1:$E$39999,1),$E$76,1)))&lt;K6, ADDRESS(MATCH(K6,SL_CHARTS_2012!$E$1:$E$39999,1)+1,$E$76,1), ADDRESS(MATCH(K6,SL_CHARTS_2012!$E$1:$E$39999,1),$E$76,1)))</f>
        <v>$E$394</v>
      </c>
      <c r="L72" s="239" t="str">
        <f aca="true">IF(INDIRECT(CONCATENATE($E$77,ADDRESS(MATCH(L6,SL_CHARTS_2012!$E$1:$E$39999,1),$E$76,1)))=L6,ADDRESS(MATCH(L6,SL_CHARTS_2012!$E$1:$E$39999,1),$E$76,1), IF(INDIRECT(CONCATENATE($E$77,ADDRESS(MATCH(L6,SL_CHARTS_2012!$E$1:$E$39999,1),$E$76,1)))&lt;L6, ADDRESS(MATCH(L6,SL_CHARTS_2012!$E$1:$E$39999,1)+1,$E$76,1), ADDRESS(MATCH(L6,SL_CHARTS_2012!$E$1:$E$39999,1),$E$76,1)))</f>
        <v>$E$352</v>
      </c>
      <c r="M72" s="239" t="str">
        <f aca="true">IF(INDIRECT(CONCATENATE($E$77,ADDRESS(MATCH(M6,SL_CHARTS_2012!$E$1:$E$39999,1),$E$76,1)))=M6,ADDRESS(MATCH(M6,SL_CHARTS_2012!$E$1:$E$39999,1),$E$76,1), IF(INDIRECT(CONCATENATE($E$77,ADDRESS(MATCH(M6,SL_CHARTS_2012!$E$1:$E$39999,1),$E$76,1)))&lt;M6, ADDRESS(MATCH(M6,SL_CHARTS_2012!$E$1:$E$39999,1)+1,$E$76,1), ADDRESS(MATCH(M6,SL_CHARTS_2012!$E$1:$E$39999,1),$E$76,1)))</f>
        <v>$E$337</v>
      </c>
      <c r="N72" s="239" t="str">
        <f aca="true">IF(INDIRECT(CONCATENATE($E$77,ADDRESS(MATCH(N6,SL_CHARTS_2012!$E$1:$E$39999,1),$E$76,1)))=N6,ADDRESS(MATCH(N6,SL_CHARTS_2012!$E$1:$E$39999,1),$E$76,1), IF(INDIRECT(CONCATENATE($E$77,ADDRESS(MATCH(N6,SL_CHARTS_2012!$E$1:$E$39999,1),$E$76,1)))&lt;N6, ADDRESS(MATCH(N6,SL_CHARTS_2012!$E$1:$E$39999,1)+1,$E$76,1), ADDRESS(MATCH(N6,SL_CHARTS_2012!$E$1:$E$39999,1),$E$76,1)))</f>
        <v>$E$318</v>
      </c>
      <c r="O72" s="239" t="str">
        <f aca="true">IF(INDIRECT(CONCATENATE($E$77,ADDRESS(MATCH(O6,SL_CHARTS_2012!$E$1:$E$39999,1),$E$76,1)))=O6,ADDRESS(MATCH(O6,SL_CHARTS_2012!$E$1:$E$39999,1),$E$76,1), IF(INDIRECT(CONCATENATE($E$77,ADDRESS(MATCH(O6,SL_CHARTS_2012!$E$1:$E$39999,1),$E$76,1)))&lt;O6, ADDRESS(MATCH(O6,SL_CHARTS_2012!$E$1:$E$39999,1)+1,$E$76,1), ADDRESS(MATCH(O6,SL_CHARTS_2012!$E$1:$E$39999,1),$E$76,1)))</f>
        <v>$E$278</v>
      </c>
      <c r="P72" s="239" t="str">
        <f aca="true">IF(INDIRECT(CONCATENATE($E$77,ADDRESS(MATCH(P6,SL_CHARTS_2012!$E$1:$E$39999,1),$E$76,1)))=P6,ADDRESS(MATCH(P6,SL_CHARTS_2012!$E$1:$E$39999,1),$E$76,1), IF(INDIRECT(CONCATENATE($E$77,ADDRESS(MATCH(P6,SL_CHARTS_2012!$E$1:$E$39999,1),$E$76,1)))&lt;P6, ADDRESS(MATCH(P6,SL_CHARTS_2012!$E$1:$E$39999,1)+1,$E$76,1), ADDRESS(MATCH(P6,SL_CHARTS_2012!$E$1:$E$39999,1),$E$76,1)))</f>
        <v>$E$255</v>
      </c>
      <c r="Q72" s="239" t="str">
        <f aca="true">IF(INDIRECT(CONCATENATE($E$77,ADDRESS(MATCH(Q6,SL_CHARTS_2012!$E$1:$E$39999,1),$E$76,1)))=Q6,ADDRESS(MATCH(Q6,SL_CHARTS_2012!$E$1:$E$39999,1),$E$76,1), IF(INDIRECT(CONCATENATE($E$77,ADDRESS(MATCH(Q6,SL_CHARTS_2012!$E$1:$E$39999,1),$E$76,1)))&lt;Q6, ADDRESS(MATCH(Q6,SL_CHARTS_2012!$E$1:$E$39999,1)+1,$E$76,1), ADDRESS(MATCH(Q6,SL_CHARTS_2012!$E$1:$E$39999,1),$E$76,1)))</f>
        <v>$E$242</v>
      </c>
      <c r="R72" s="239" t="str">
        <f aca="true">IF(INDIRECT(CONCATENATE($E$77,ADDRESS(MATCH(R6,SL_CHARTS_2012!$E$1:$E$39999,1),$E$76,1)))=R6,ADDRESS(MATCH(R6,SL_CHARTS_2012!$E$1:$E$39999,1),$E$76,1), IF(INDIRECT(CONCATENATE($E$77,ADDRESS(MATCH(R6,SL_CHARTS_2012!$E$1:$E$39999,1),$E$76,1)))&lt;R6, ADDRESS(MATCH(R6,SL_CHARTS_2012!$E$1:$E$39999,1)+1,$E$76,1), ADDRESS(MATCH(R6,SL_CHARTS_2012!$E$1:$E$39999,1),$E$76,1)))</f>
        <v>$E$220</v>
      </c>
      <c r="S72" s="239" t="str">
        <f aca="true">IF(INDIRECT(CONCATENATE($E$77,ADDRESS(MATCH(S6,SL_CHARTS_2012!$E$1:$E$39999,1),$E$76,1)))=S6,ADDRESS(MATCH(S6,SL_CHARTS_2012!$E$1:$E$39999,1),$E$76,1), IF(INDIRECT(CONCATENATE($E$77,ADDRESS(MATCH(S6,SL_CHARTS_2012!$E$1:$E$39999,1),$E$76,1)))&lt;S6, ADDRESS(MATCH(S6,SL_CHARTS_2012!$E$1:$E$39999,1)+1,$E$76,1), ADDRESS(MATCH(S6,SL_CHARTS_2012!$E$1:$E$39999,1),$E$76,1)))</f>
        <v>$E$195</v>
      </c>
      <c r="T72" s="239" t="str">
        <f aca="true">IF(INDIRECT(CONCATENATE($E$77,ADDRESS(MATCH(T6,SL_CHARTS_2012!$E$1:$E$39999,1),$E$76,1)))=T6,ADDRESS(MATCH(T6,SL_CHARTS_2012!$E$1:$E$39999,1),$E$76,1), IF(INDIRECT(CONCATENATE($E$77,ADDRESS(MATCH(T6,SL_CHARTS_2012!$E$1:$E$39999,1),$E$76,1)))&lt;T6, ADDRESS(MATCH(T6,SL_CHARTS_2012!$E$1:$E$39999,1)+1,$E$76,1), ADDRESS(MATCH(T6,SL_CHARTS_2012!$E$1:$E$39999,1),$E$76,1)))</f>
        <v>$E$172</v>
      </c>
      <c r="U72" s="239" t="str">
        <f aca="true">IF(INDIRECT(CONCATENATE($E$77,ADDRESS(MATCH(U6,SL_CHARTS_2012!$E$1:$E$39999,1),$E$76,1)))=U6,ADDRESS(MATCH(U6,SL_CHARTS_2012!$E$1:$E$39999,1),$E$76,1), IF(INDIRECT(CONCATENATE($E$77,ADDRESS(MATCH(U6,SL_CHARTS_2012!$E$1:$E$39999,1),$E$76,1)))&lt;U6, ADDRESS(MATCH(U6,SL_CHARTS_2012!$E$1:$E$39999,1)+1,$E$76,1), ADDRESS(MATCH(U6,SL_CHARTS_2012!$E$1:$E$39999,1),$E$76,1)))</f>
        <v>$E$160</v>
      </c>
      <c r="V72" s="239" t="str">
        <f aca="true">IF(INDIRECT(CONCATENATE($E$77,ADDRESS(MATCH(V6,SL_CHARTS_2012!$E$1:$E$39999,1),$E$76,1)))=V6,ADDRESS(MATCH(V6,SL_CHARTS_2012!$E$1:$E$39999,1),$E$76,1), IF(INDIRECT(CONCATENATE($E$77,ADDRESS(MATCH(V6,SL_CHARTS_2012!$E$1:$E$39999,1),$E$76,1)))&lt;V6, ADDRESS(MATCH(V6,SL_CHARTS_2012!$E$1:$E$39999,1)+1,$E$76,1), ADDRESS(MATCH(V6,SL_CHARTS_2012!$E$1:$E$39999,1),$E$76,1)))</f>
        <v>$E$133</v>
      </c>
      <c r="W72" s="239" t="str">
        <f aca="true">IF(INDIRECT(CONCATENATE($E$77,ADDRESS(MATCH(W6,SL_CHARTS_2012!$E$1:$E$39999,1),$E$76,1)))=W6,ADDRESS(MATCH(W6,SL_CHARTS_2012!$E$1:$E$39999,1),$E$76,1), IF(INDIRECT(CONCATENATE($E$77,ADDRESS(MATCH(W6,SL_CHARTS_2012!$E$1:$E$39999,1),$E$76,1)))&lt;W6, ADDRESS(MATCH(W6,SL_CHARTS_2012!$E$1:$E$39999,1)+1,$E$76,1), ADDRESS(MATCH(W6,SL_CHARTS_2012!$E$1:$E$39999,1),$E$76,1)))</f>
        <v>$E$119</v>
      </c>
      <c r="X72" s="239" t="str">
        <f aca="true">IF(INDIRECT(CONCATENATE($E$77,ADDRESS(MATCH(X6,SL_CHARTS_2012!$E$1:$E$39999,1),$E$76,1)))=X6,ADDRESS(MATCH(X6,SL_CHARTS_2012!$E$1:$E$39999,1),$E$76,1), IF(INDIRECT(CONCATENATE($E$77,ADDRESS(MATCH(X6,SL_CHARTS_2012!$E$1:$E$39999,1),$E$76,1)))&lt;X6, ADDRESS(MATCH(X6,SL_CHARTS_2012!$E$1:$E$39999,1)+1,$E$76,1), ADDRESS(MATCH(X6,SL_CHARTS_2012!$E$1:$E$39999,1),$E$76,1)))</f>
        <v>$E$104</v>
      </c>
      <c r="Y72" s="239" t="str">
        <f aca="true">IF(INDIRECT(CONCATENATE($E$77,ADDRESS(MATCH(Y6,SL_CHARTS_2012!$E$1:$E$39999,1),$E$76,1)))=Y6,ADDRESS(MATCH(Y6,SL_CHARTS_2012!$E$1:$E$39999,1),$E$76,1), IF(INDIRECT(CONCATENATE($E$77,ADDRESS(MATCH(Y6,SL_CHARTS_2012!$E$1:$E$39999,1),$E$76,1)))&lt;Y6, ADDRESS(MATCH(Y6,SL_CHARTS_2012!$E$1:$E$39999,1)+1,$E$76,1), ADDRESS(MATCH(Y6,SL_CHARTS_2012!$E$1:$E$39999,1),$E$76,1)))</f>
        <v>$E$77</v>
      </c>
      <c r="Z72" s="239" t="str">
        <f aca="true">IF(INDIRECT(CONCATENATE($E$77,ADDRESS(MATCH(Z6,SL_CHARTS_2012!$E$1:$E$39999,1),$E$76,1)))=Z6,ADDRESS(MATCH(Z6,SL_CHARTS_2012!$E$1:$E$39999,1),$E$76,1), IF(INDIRECT(CONCATENATE($E$77,ADDRESS(MATCH(Z6,SL_CHARTS_2012!$E$1:$E$39999,1),$E$76,1)))&lt;Z6, ADDRESS(MATCH(Z6,SL_CHARTS_2012!$E$1:$E$39999,1)+1,$E$76,1), ADDRESS(MATCH(Z6,SL_CHARTS_2012!$E$1:$E$39999,1),$E$76,1)))</f>
        <v>$E$58</v>
      </c>
      <c r="AA72" s="239" t="str">
        <f aca="true">IF(INDIRECT(CONCATENATE($E$77,ADDRESS(MATCH(AA6,SL_CHARTS_2012!$E$1:$E$39999,1),$E$76,1)))=AA6,ADDRESS(MATCH(AA6,SL_CHARTS_2012!$E$1:$E$39999,1),$E$76,1), IF(INDIRECT(CONCATENATE($E$77,ADDRESS(MATCH(AA6,SL_CHARTS_2012!$E$1:$E$39999,1),$E$76,1)))&lt;AA6, ADDRESS(MATCH(AA6,SL_CHARTS_2012!$E$1:$E$39999,1)+1,$E$76,1), ADDRESS(MATCH(AA6,SL_CHARTS_2012!$E$1:$E$39999,1),$E$76,1)))</f>
        <v>$E$39</v>
      </c>
      <c r="AB72" s="239" t="str">
        <f aca="true">IF(INDIRECT(CONCATENATE($E$77,ADDRESS(MATCH(AB6,SL_CHARTS_2012!$E$1:$E$39999,1),$E$76,1)))=AB6,ADDRESS(MATCH(AB6,SL_CHARTS_2012!$E$1:$E$39999,1),$E$76,1), IF(INDIRECT(CONCATENATE($E$77,ADDRESS(MATCH(AB6,SL_CHARTS_2012!$E$1:$E$39999,1),$E$76,1)))&lt;AB6, ADDRESS(MATCH(AB6,SL_CHARTS_2012!$E$1:$E$39999,1)+1,$E$76,1), ADDRESS(MATCH(AB6,SL_CHARTS_2012!$E$1:$E$39999,1),$E$76,1)))</f>
        <v>$E$24</v>
      </c>
      <c r="AC72" s="239" t="str">
        <f aca="true">IF(INDIRECT(CONCATENATE($E$77,ADDRESS(MATCH(AC6,SL_CHARTS_2012!$E$1:$E$39999,1),$E$76,1)))=AC6,ADDRESS(MATCH(AC6,SL_CHARTS_2012!$E$1:$E$39999,1),$E$76,1), IF(INDIRECT(CONCATENATE($E$77,ADDRESS(MATCH(AC6,SL_CHARTS_2012!$E$1:$E$39999,1),$E$76,1)))&lt;AC6, ADDRESS(MATCH(AC6,SL_CHARTS_2012!$E$1:$E$39999,1)+1,$E$76,1), ADDRESS(MATCH(AC6,SL_CHARTS_2012!$E$1:$E$39999,1),$E$76,1)))</f>
        <v>$E$15</v>
      </c>
    </row>
    <row r="73" customFormat="false" ht="15" hidden="false" customHeight="true" outlineLevel="0" collapsed="false">
      <c r="A73" s="22"/>
      <c r="B73" s="233"/>
      <c r="C73" s="173"/>
      <c r="D73" s="240" t="s">
        <v>217</v>
      </c>
      <c r="E73" s="241" t="n">
        <f aca="true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100.5</v>
      </c>
      <c r="F73" s="242" t="n">
        <f aca="true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93.9</v>
      </c>
      <c r="G73" s="242" t="n">
        <f aca="true">INDIRECT(CONCATENATE($E$77,IF(INDIRECT(CONCATENATE($E$77,ADDRESS(MATCH(G6,SL_CHARTS_2012!$E$1:$E$39999,1),$E$76,1)))=G6,ADDRESS(MATCH(G6,SL_CHARTS_2012!$E$1:$E$39999,1),$E$76,1),IF(INDIRECT(CONCATENATE($E$77,ADDRESS(MATCH(G6,SL_CHARTS_2012!$E$1:$E$39999,1),$E$76,1)))&lt;G6,ADDRESS(MATCH(G6,SL_CHARTS_2012!$E$1:$E$39999,1)+1,$E$76,1),ADDRESS(MATCH(G6,SL_CHARTS_2012!$E$1:$E$39999,1),$E$76,1)))))</f>
        <v>90.21</v>
      </c>
      <c r="H73" s="242" t="n">
        <f aca="true">INDIRECT(CONCATENATE($E$77,IF(INDIRECT(CONCATENATE($E$77,ADDRESS(MATCH(H6,SL_CHARTS_2012!$E$1:$E$39999,1),$E$76,1)))=H6,ADDRESS(MATCH(H6,SL_CHARTS_2012!$E$1:$E$39999,1),$E$76,1),IF(INDIRECT(CONCATENATE($E$77,ADDRESS(MATCH(H6,SL_CHARTS_2012!$E$1:$E$39999,1),$E$76,1)))&lt;H6,ADDRESS(MATCH(H6,SL_CHARTS_2012!$E$1:$E$39999,1)+1,$E$76,1),ADDRESS(MATCH(H6,SL_CHARTS_2012!$E$1:$E$39999,1),$E$76,1)))))</f>
        <v>87</v>
      </c>
      <c r="I73" s="242" t="n">
        <f aca="true">INDIRECT(CONCATENATE($E$77,IF(INDIRECT(CONCATENATE($E$77,ADDRESS(MATCH(I6,SL_CHARTS_2012!$E$1:$E$39999,1),$E$76,1)))=I6,ADDRESS(MATCH(I6,SL_CHARTS_2012!$E$1:$E$39999,1),$E$76,1),IF(INDIRECT(CONCATENATE($E$77,ADDRESS(MATCH(I6,SL_CHARTS_2012!$E$1:$E$39999,1),$E$76,1)))&lt;I6,ADDRESS(MATCH(I6,SL_CHARTS_2012!$E$1:$E$39999,1)+1,$E$76,1),ADDRESS(MATCH(I6,SL_CHARTS_2012!$E$1:$E$39999,1),$E$76,1)))))</f>
        <v>83.8073214285714</v>
      </c>
      <c r="J73" s="242" t="n">
        <f aca="true">INDIRECT(CONCATENATE($E$77,IF(INDIRECT(CONCATENATE($E$77,ADDRESS(MATCH(J6,SL_CHARTS_2012!$E$1:$E$39999,1),$E$76,1)))=J6,ADDRESS(MATCH(J6,SL_CHARTS_2012!$E$1:$E$39999,1),$E$76,1),IF(INDIRECT(CONCATENATE($E$77,ADDRESS(MATCH(J6,SL_CHARTS_2012!$E$1:$E$39999,1),$E$76,1)))&lt;J6,ADDRESS(MATCH(J6,SL_CHARTS_2012!$E$1:$E$39999,1)+1,$E$76,1),ADDRESS(MATCH(J6,SL_CHARTS_2012!$E$1:$E$39999,1),$E$76,1)))))</f>
        <v>72.3121632653061</v>
      </c>
      <c r="K73" s="242" t="n">
        <f aca="true">INDIRECT(CONCATENATE($E$77,IF(INDIRECT(CONCATENATE($E$77,ADDRESS(MATCH(K6,SL_CHARTS_2012!$E$1:$E$39999,1),$E$76,1)))=K6,ADDRESS(MATCH(K6,SL_CHARTS_2012!$E$1:$E$39999,1),$E$76,1),IF(INDIRECT(CONCATENATE($E$77,ADDRESS(MATCH(K6,SL_CHARTS_2012!$E$1:$E$39999,1),$E$76,1)))&lt;K6,ADDRESS(MATCH(K6,SL_CHARTS_2012!$E$1:$E$39999,1)+1,$E$76,1),ADDRESS(MATCH(K6,SL_CHARTS_2012!$E$1:$E$39999,1),$E$76,1)))))</f>
        <v>66.0112935504268</v>
      </c>
      <c r="L73" s="242" t="n">
        <f aca="true">INDIRECT(CONCATENATE($E$77,IF(INDIRECT(CONCATENATE($E$77,ADDRESS(MATCH(L6,SL_CHARTS_2012!$E$1:$E$39999,1),$E$76,1)))=L6,ADDRESS(MATCH(L6,SL_CHARTS_2012!$E$1:$E$39999,1),$E$76,1),IF(INDIRECT(CONCATENATE($E$77,ADDRESS(MATCH(L6,SL_CHARTS_2012!$E$1:$E$39999,1),$E$76,1)))&lt;L6,ADDRESS(MATCH(L6,SL_CHARTS_2012!$E$1:$E$39999,1)+1,$E$76,1),ADDRESS(MATCH(L6,SL_CHARTS_2012!$E$1:$E$39999,1),$E$76,1)))))</f>
        <v>61.6983741754227</v>
      </c>
      <c r="M73" s="242" t="n">
        <f aca="true">INDIRECT(CONCATENATE($E$77,IF(INDIRECT(CONCATENATE($E$77,ADDRESS(MATCH(M6,SL_CHARTS_2012!$E$1:$E$39999,1),$E$76,1)))=M6,ADDRESS(MATCH(M6,SL_CHARTS_2012!$E$1:$E$39999,1),$E$76,1),IF(INDIRECT(CONCATENATE($E$77,ADDRESS(MATCH(M6,SL_CHARTS_2012!$E$1:$E$39999,1),$E$76,1)))&lt;M6,ADDRESS(MATCH(M6,SL_CHARTS_2012!$E$1:$E$39999,1)+1,$E$76,1),ADDRESS(MATCH(M6,SL_CHARTS_2012!$E$1:$E$39999,1),$E$76,1)))))</f>
        <v>59.9150045375924</v>
      </c>
      <c r="N73" s="242" t="n">
        <f aca="true">INDIRECT(CONCATENATE($E$77,IF(INDIRECT(CONCATENATE($E$77,ADDRESS(MATCH(N6,SL_CHARTS_2012!$E$1:$E$39999,1),$E$76,1)))=N6,ADDRESS(MATCH(N6,SL_CHARTS_2012!$E$1:$E$39999,1),$E$76,1),IF(INDIRECT(CONCATENATE($E$77,ADDRESS(MATCH(N6,SL_CHARTS_2012!$E$1:$E$39999,1),$E$76,1)))&lt;N6,ADDRESS(MATCH(N6,SL_CHARTS_2012!$E$1:$E$39999,1)+1,$E$76,1),ADDRESS(MATCH(N6,SL_CHARTS_2012!$E$1:$E$39999,1),$E$76,1)))))</f>
        <v>56.1059987075929</v>
      </c>
      <c r="O73" s="242" t="n">
        <f aca="true">INDIRECT(CONCATENATE($E$77,IF(INDIRECT(CONCATENATE($E$77,ADDRESS(MATCH(O6,SL_CHARTS_2012!$E$1:$E$39999,1),$E$76,1)))=O6,ADDRESS(MATCH(O6,SL_CHARTS_2012!$E$1:$E$39999,1),$E$76,1),IF(INDIRECT(CONCATENATE($E$77,ADDRESS(MATCH(O6,SL_CHARTS_2012!$E$1:$E$39999,1),$E$76,1)))&lt;O6,ADDRESS(MATCH(O6,SL_CHARTS_2012!$E$1:$E$39999,1)+1,$E$76,1),ADDRESS(MATCH(O6,SL_CHARTS_2012!$E$1:$E$39999,1),$E$76,1)))))</f>
        <v>47.9123559878013</v>
      </c>
      <c r="P73" s="242" t="n">
        <f aca="true">INDIRECT(CONCATENATE($E$77,IF(INDIRECT(CONCATENATE($E$77,ADDRESS(MATCH(P6,SL_CHARTS_2012!$E$1:$E$39999,1),$E$76,1)))=P6,ADDRESS(MATCH(P6,SL_CHARTS_2012!$E$1:$E$39999,1),$E$76,1),IF(INDIRECT(CONCATENATE($E$77,ADDRESS(MATCH(P6,SL_CHARTS_2012!$E$1:$E$39999,1),$E$76,1)))&lt;P6,ADDRESS(MATCH(P6,SL_CHARTS_2012!$E$1:$E$39999,1)+1,$E$76,1),ADDRESS(MATCH(P6,SL_CHARTS_2012!$E$1:$E$39999,1),$E$76,1)))))</f>
        <v>41.5034382000956</v>
      </c>
      <c r="Q73" s="242" t="n">
        <f aca="true">INDIRECT(CONCATENATE($E$77,IF(INDIRECT(CONCATENATE($E$77,ADDRESS(MATCH(Q6,SL_CHARTS_2012!$E$1:$E$39999,1),$E$76,1)))=Q6,ADDRESS(MATCH(Q6,SL_CHARTS_2012!$E$1:$E$39999,1),$E$76,1),IF(INDIRECT(CONCATENATE($E$77,ADDRESS(MATCH(Q6,SL_CHARTS_2012!$E$1:$E$39999,1),$E$76,1)))&lt;Q6,ADDRESS(MATCH(Q6,SL_CHARTS_2012!$E$1:$E$39999,1)+1,$E$76,1),ADDRESS(MATCH(Q6,SL_CHARTS_2012!$E$1:$E$39999,1),$E$76,1)))))</f>
        <v>38.1446448856497</v>
      </c>
      <c r="R73" s="242" t="n">
        <f aca="true">INDIRECT(CONCATENATE($E$77,IF(INDIRECT(CONCATENATE($E$77,ADDRESS(MATCH(R6,SL_CHARTS_2012!$E$1:$E$39999,1),$E$76,1)))=R6,ADDRESS(MATCH(R6,SL_CHARTS_2012!$E$1:$E$39999,1),$E$76,1),IF(INDIRECT(CONCATENATE($E$77,ADDRESS(MATCH(R6,SL_CHARTS_2012!$E$1:$E$39999,1),$E$76,1)))&lt;R6,ADDRESS(MATCH(R6,SL_CHARTS_2012!$E$1:$E$39999,1)+1,$E$76,1),ADDRESS(MATCH(R6,SL_CHARTS_2012!$E$1:$E$39999,1),$E$76,1)))))</f>
        <v>33.9514597460755</v>
      </c>
      <c r="S73" s="242" t="n">
        <f aca="true">INDIRECT(CONCATENATE($E$77,IF(INDIRECT(CONCATENATE($E$77,ADDRESS(MATCH(S6,SL_CHARTS_2012!$E$1:$E$39999,1),$E$76,1)))=S6,ADDRESS(MATCH(S6,SL_CHARTS_2012!$E$1:$E$39999,1),$E$76,1),IF(INDIRECT(CONCATENATE($E$77,ADDRESS(MATCH(S6,SL_CHARTS_2012!$E$1:$E$39999,1),$E$76,1)))&lt;S6,ADDRESS(MATCH(S6,SL_CHARTS_2012!$E$1:$E$39999,1)+1,$E$76,1),ADDRESS(MATCH(S6,SL_CHARTS_2012!$E$1:$E$39999,1),$E$76,1)))))</f>
        <v>28.520311190234</v>
      </c>
      <c r="T73" s="242" t="n">
        <f aca="true">INDIRECT(CONCATENATE($E$77,IF(INDIRECT(CONCATENATE($E$77,ADDRESS(MATCH(T6,SL_CHARTS_2012!$E$1:$E$39999,1),$E$76,1)))=T6,ADDRESS(MATCH(T6,SL_CHARTS_2012!$E$1:$E$39999,1),$E$76,1),IF(INDIRECT(CONCATENATE($E$77,ADDRESS(MATCH(T6,SL_CHARTS_2012!$E$1:$E$39999,1),$E$76,1)))&lt;T6,ADDRESS(MATCH(T6,SL_CHARTS_2012!$E$1:$E$39999,1)+1,$E$76,1),ADDRESS(MATCH(T6,SL_CHARTS_2012!$E$1:$E$39999,1),$E$76,1)))))</f>
        <v>23.1395324058364</v>
      </c>
      <c r="U73" s="242" t="n">
        <f aca="true">INDIRECT(CONCATENATE($E$77,IF(INDIRECT(CONCATENATE($E$77,ADDRESS(MATCH(U6,SL_CHARTS_2012!$E$1:$E$39999,1),$E$76,1)))=U6,ADDRESS(MATCH(U6,SL_CHARTS_2012!$E$1:$E$39999,1),$E$76,1),IF(INDIRECT(CONCATENATE($E$77,ADDRESS(MATCH(U6,SL_CHARTS_2012!$E$1:$E$39999,1),$E$76,1)))&lt;U6,ADDRESS(MATCH(U6,SL_CHARTS_2012!$E$1:$E$39999,1)+1,$E$76,1),ADDRESS(MATCH(U6,SL_CHARTS_2012!$E$1:$E$39999,1),$E$76,1)))))</f>
        <v>20.4968449270445</v>
      </c>
      <c r="V73" s="242" t="n">
        <f aca="true">INDIRECT(CONCATENATE($E$77,IF(INDIRECT(CONCATENATE($E$77,ADDRESS(MATCH(V6,SL_CHARTS_2012!$E$1:$E$39999,1),$E$76,1)))=V6,ADDRESS(MATCH(V6,SL_CHARTS_2012!$E$1:$E$39999,1),$E$76,1),IF(INDIRECT(CONCATENATE($E$77,ADDRESS(MATCH(V6,SL_CHARTS_2012!$E$1:$E$39999,1),$E$76,1)))&lt;V6,ADDRESS(MATCH(V6,SL_CHARTS_2012!$E$1:$E$39999,1)+1,$E$76,1),ADDRESS(MATCH(V6,SL_CHARTS_2012!$E$1:$E$39999,1),$E$76,1)))))</f>
        <v>16.0170477590681</v>
      </c>
      <c r="W73" s="242" t="n">
        <f aca="true">INDIRECT(CONCATENATE($E$77,IF(INDIRECT(CONCATENATE($E$77,ADDRESS(MATCH(W6,SL_CHARTS_2012!$E$1:$E$39999,1),$E$76,1)))=W6,ADDRESS(MATCH(W6,SL_CHARTS_2012!$E$1:$E$39999,1),$E$76,1),IF(INDIRECT(CONCATENATE($E$77,ADDRESS(MATCH(W6,SL_CHARTS_2012!$E$1:$E$39999,1),$E$76,1)))&lt;W6,ADDRESS(MATCH(W6,SL_CHARTS_2012!$E$1:$E$39999,1)+1,$E$76,1),ADDRESS(MATCH(W6,SL_CHARTS_2012!$E$1:$E$39999,1),$E$76,1)))))</f>
        <v>14.1321065827071</v>
      </c>
      <c r="X73" s="242" t="n">
        <f aca="true">INDIRECT(CONCATENATE($E$77,IF(INDIRECT(CONCATENATE($E$77,ADDRESS(MATCH(X6,SL_CHARTS_2012!$E$1:$E$39999,1),$E$76,1)))=X6,ADDRESS(MATCH(X6,SL_CHARTS_2012!$E$1:$E$39999,1),$E$76,1),IF(INDIRECT(CONCATENATE($E$77,ADDRESS(MATCH(X6,SL_CHARTS_2012!$E$1:$E$39999,1),$E$76,1)))&lt;X6,ADDRESS(MATCH(X6,SL_CHARTS_2012!$E$1:$E$39999,1)+1,$E$76,1),ADDRESS(MATCH(X6,SL_CHARTS_2012!$E$1:$E$39999,1),$E$76,1)))))</f>
        <v>11.6814151894036</v>
      </c>
      <c r="Y73" s="242" t="n">
        <f aca="true">INDIRECT(CONCATENATE($E$77,IF(INDIRECT(CONCATENATE($E$77,ADDRESS(MATCH(Y6,SL_CHARTS_2012!$E$1:$E$39999,1),$E$76,1)))=Y6,ADDRESS(MATCH(Y6,SL_CHARTS_2012!$E$1:$E$39999,1),$E$76,1),IF(INDIRECT(CONCATENATE($E$77,ADDRESS(MATCH(Y6,SL_CHARTS_2012!$E$1:$E$39999,1),$E$76,1)))&lt;Y6,ADDRESS(MATCH(Y6,SL_CHARTS_2012!$E$1:$E$39999,1)+1,$E$76,1),ADDRESS(MATCH(Y6,SL_CHARTS_2012!$E$1:$E$39999,1),$E$76,1)))))</f>
        <v>7.37145929380413</v>
      </c>
      <c r="Z73" s="242" t="n">
        <f aca="true">INDIRECT(CONCATENATE($E$77,IF(INDIRECT(CONCATENATE($E$77,ADDRESS(MATCH(Z6,SL_CHARTS_2012!$E$1:$E$39999,1),$E$76,1)))=Z6,ADDRESS(MATCH(Z6,SL_CHARTS_2012!$E$1:$E$39999,1),$E$76,1),IF(INDIRECT(CONCATENATE($E$77,ADDRESS(MATCH(Z6,SL_CHARTS_2012!$E$1:$E$39999,1),$E$76,1)))&lt;Z6,ADDRESS(MATCH(Z6,SL_CHARTS_2012!$E$1:$E$39999,1)+1,$E$76,1),ADDRESS(MATCH(Z6,SL_CHARTS_2012!$E$1:$E$39999,1),$E$76,1)))))</f>
        <v>5.54614069767946</v>
      </c>
      <c r="AA73" s="242" t="n">
        <f aca="true">INDIRECT(CONCATENATE($E$77,IF(INDIRECT(CONCATENATE($E$77,ADDRESS(MATCH(AA6,SL_CHARTS_2012!$E$1:$E$39999,1),$E$76,1)))=AA6,ADDRESS(MATCH(AA6,SL_CHARTS_2012!$E$1:$E$39999,1),$E$76,1),IF(INDIRECT(CONCATENATE($E$77,ADDRESS(MATCH(AA6,SL_CHARTS_2012!$E$1:$E$39999,1),$E$76,1)))&lt;AA6,ADDRESS(MATCH(AA6,SL_CHARTS_2012!$E$1:$E$39999,1)+1,$E$76,1),ADDRESS(MATCH(AA6,SL_CHARTS_2012!$E$1:$E$39999,1),$E$76,1)))))</f>
        <v>3.64141222093556</v>
      </c>
      <c r="AB73" s="242" t="n">
        <f aca="true">INDIRECT(CONCATENATE($E$77,IF(INDIRECT(CONCATENATE($E$77,ADDRESS(MATCH(AB6,SL_CHARTS_2012!$E$1:$E$39999,1),$E$76,1)))=AB6,ADDRESS(MATCH(AB6,SL_CHARTS_2012!$E$1:$E$39999,1),$E$76,1),IF(INDIRECT(CONCATENATE($E$77,ADDRESS(MATCH(AB6,SL_CHARTS_2012!$E$1:$E$39999,1),$E$76,1)))&lt;AB6,ADDRESS(MATCH(AB6,SL_CHARTS_2012!$E$1:$E$39999,1)+1,$E$76,1),ADDRESS(MATCH(AB6,SL_CHARTS_2012!$E$1:$E$39999,1),$E$76,1)))))</f>
        <v>2.61658363180998</v>
      </c>
      <c r="AC73" s="242" t="n">
        <f aca="true">INDIRECT(CONCATENATE($E$77,IF(INDIRECT(CONCATENATE($E$77,ADDRESS(MATCH(AC6,SL_CHARTS_2012!$E$1:$E$39999,1),$E$76,1)))=AC6,ADDRESS(MATCH(AC6,SL_CHARTS_2012!$E$1:$E$39999,1),$E$76,1),IF(INDIRECT(CONCATENATE($E$77,ADDRESS(MATCH(AC6,SL_CHARTS_2012!$E$1:$E$39999,1),$E$76,1)))&lt;AC6,ADDRESS(MATCH(AC6,SL_CHARTS_2012!$E$1:$E$39999,1)+1,$E$76,1),ADDRESS(MATCH(AC6,SL_CHARTS_2012!$E$1:$E$39999,1),$E$76,1)))))</f>
        <v>1.94063286025907</v>
      </c>
    </row>
    <row r="74" customFormat="false" ht="15" hidden="true" customHeight="true" outlineLevel="0" collapsed="false">
      <c r="A74" s="22"/>
      <c r="B74" s="233"/>
      <c r="C74" s="173"/>
      <c r="D74" s="238" t="s">
        <v>240</v>
      </c>
      <c r="E74" s="239" t="str">
        <f aca="true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$E$648</v>
      </c>
      <c r="F74" s="239" t="str">
        <f aca="true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$E$617</v>
      </c>
      <c r="G74" s="239" t="str">
        <f aca="true">IF(INDIRECT(CONCATENATE($E$77,ADDRESS(MATCH(G10,SL_CHARTS_2012!$E$1:$E$39999,1),$E$76,1)))=G10,ADDRESS(MATCH(G10,SL_CHARTS_2012!$E$1:$E$39999,1),$E$76,1),IF(INDIRECT(CONCATENATE($E$77,ADDRESS(MATCH(G10,SL_CHARTS_2012!$E$1:$E$39999,1),$E$76,1)))&gt;G10, ADDRESS(MATCH(G10,SL_CHARTS_2012!$E$1:$E$39999,1)-1,$E$76,1), ADDRESS(MATCH(G10,SL_CHARTS_2012!$E$1:$E$39999,1),$E$76,1)))</f>
        <v>$E$598</v>
      </c>
      <c r="H74" s="239" t="str">
        <f aca="true">IF(INDIRECT(CONCATENATE($E$77,ADDRESS(MATCH(H10,SL_CHARTS_2012!$E$1:$E$39999,1),$E$76,1)))=H10,ADDRESS(MATCH(H10,SL_CHARTS_2012!$E$1:$E$39999,1),$E$76,1),IF(INDIRECT(CONCATENATE($E$77,ADDRESS(MATCH(H10,SL_CHARTS_2012!$E$1:$E$39999,1),$E$76,1)))&gt;H10, ADDRESS(MATCH(H10,SL_CHARTS_2012!$E$1:$E$39999,1)-1,$E$76,1), ADDRESS(MATCH(H10,SL_CHARTS_2012!$E$1:$E$39999,1),$E$76,1)))</f>
        <v>$E$560</v>
      </c>
      <c r="I74" s="239" t="str">
        <f aca="true">IF(INDIRECT(CONCATENATE($E$77,ADDRESS(MATCH(I10,SL_CHARTS_2012!$E$1:$E$39999,1),$E$76,1)))=I10,ADDRESS(MATCH(I10,SL_CHARTS_2012!$E$1:$E$39999,1),$E$76,1),IF(INDIRECT(CONCATENATE($E$77,ADDRESS(MATCH(I10,SL_CHARTS_2012!$E$1:$E$39999,1),$E$76,1)))&gt;I10, ADDRESS(MATCH(I10,SL_CHARTS_2012!$E$1:$E$39999,1)-1,$E$76,1), ADDRESS(MATCH(I10,SL_CHARTS_2012!$E$1:$E$39999,1),$E$76,1)))</f>
        <v>$E$439</v>
      </c>
      <c r="J74" s="239" t="str">
        <f aca="true">IF(INDIRECT(CONCATENATE($E$77,ADDRESS(MATCH(J10,SL_CHARTS_2012!$E$1:$E$39999,1),$E$76,1)))=J10,ADDRESS(MATCH(J10,SL_CHARTS_2012!$E$1:$E$39999,1),$E$76,1),IF(INDIRECT(CONCATENATE($E$77,ADDRESS(MATCH(J10,SL_CHARTS_2012!$E$1:$E$39999,1),$E$76,1)))&gt;J10, ADDRESS(MATCH(J10,SL_CHARTS_2012!$E$1:$E$39999,1)-1,$E$76,1), ADDRESS(MATCH(J10,SL_CHARTS_2012!$E$1:$E$39999,1),$E$76,1)))</f>
        <v>$E$393</v>
      </c>
      <c r="K74" s="239" t="str">
        <f aca="true">IF(INDIRECT(CONCATENATE($E$77,ADDRESS(MATCH(K10,SL_CHARTS_2012!$E$1:$E$39999,1),$E$76,1)))=K10,ADDRESS(MATCH(K10,SL_CHARTS_2012!$E$1:$E$39999,1),$E$76,1),IF(INDIRECT(CONCATENATE($E$77,ADDRESS(MATCH(K10,SL_CHARTS_2012!$E$1:$E$39999,1),$E$76,1)))&gt;K10, ADDRESS(MATCH(K10,SL_CHARTS_2012!$E$1:$E$39999,1)-1,$E$76,1), ADDRESS(MATCH(K10,SL_CHARTS_2012!$E$1:$E$39999,1),$E$76,1)))</f>
        <v>$E$351</v>
      </c>
      <c r="L74" s="239" t="str">
        <f aca="true">IF(INDIRECT(CONCATENATE($E$77,ADDRESS(MATCH(L10,SL_CHARTS_2012!$E$1:$E$39999,1),$E$76,1)))=L10,ADDRESS(MATCH(L10,SL_CHARTS_2012!$E$1:$E$39999,1),$E$76,1),IF(INDIRECT(CONCATENATE($E$77,ADDRESS(MATCH(L10,SL_CHARTS_2012!$E$1:$E$39999,1),$E$76,1)))&gt;L10, ADDRESS(MATCH(L10,SL_CHARTS_2012!$E$1:$E$39999,1)-1,$E$76,1), ADDRESS(MATCH(L10,SL_CHARTS_2012!$E$1:$E$39999,1),$E$76,1)))</f>
        <v>$E$336</v>
      </c>
      <c r="M74" s="239" t="str">
        <f aca="true">IF(INDIRECT(CONCATENATE($E$77,ADDRESS(MATCH(M10,SL_CHARTS_2012!$E$1:$E$39999,1),$E$76,1)))=M10,ADDRESS(MATCH(M10,SL_CHARTS_2012!$E$1:$E$39999,1),$E$76,1),IF(INDIRECT(CONCATENATE($E$77,ADDRESS(MATCH(M10,SL_CHARTS_2012!$E$1:$E$39999,1),$E$76,1)))&gt;M10, ADDRESS(MATCH(M10,SL_CHARTS_2012!$E$1:$E$39999,1)-1,$E$76,1), ADDRESS(MATCH(M10,SL_CHARTS_2012!$E$1:$E$39999,1),$E$76,1)))</f>
        <v>$E$317</v>
      </c>
      <c r="N74" s="239" t="str">
        <f aca="true">IF(INDIRECT(CONCATENATE($E$77,ADDRESS(MATCH(N10,SL_CHARTS_2012!$E$1:$E$39999,1),$E$76,1)))=N10,ADDRESS(MATCH(N10,SL_CHARTS_2012!$E$1:$E$39999,1),$E$76,1),IF(INDIRECT(CONCATENATE($E$77,ADDRESS(MATCH(N10,SL_CHARTS_2012!$E$1:$E$39999,1),$E$76,1)))&gt;N10, ADDRESS(MATCH(N10,SL_CHARTS_2012!$E$1:$E$39999,1)-1,$E$76,1), ADDRESS(MATCH(N10,SL_CHARTS_2012!$E$1:$E$39999,1),$E$76,1)))</f>
        <v>$E$277</v>
      </c>
      <c r="O74" s="239" t="str">
        <f aca="true">IF(INDIRECT(CONCATENATE($E$77,ADDRESS(MATCH(O10,SL_CHARTS_2012!$E$1:$E$39999,1),$E$76,1)))=O10,ADDRESS(MATCH(O10,SL_CHARTS_2012!$E$1:$E$39999,1),$E$76,1),IF(INDIRECT(CONCATENATE($E$77,ADDRESS(MATCH(O10,SL_CHARTS_2012!$E$1:$E$39999,1),$E$76,1)))&gt;O10, ADDRESS(MATCH(O10,SL_CHARTS_2012!$E$1:$E$39999,1)-1,$E$76,1), ADDRESS(MATCH(O10,SL_CHARTS_2012!$E$1:$E$39999,1),$E$76,1)))</f>
        <v>$E$254</v>
      </c>
      <c r="P74" s="239" t="str">
        <f aca="true">IF(INDIRECT(CONCATENATE($E$77,ADDRESS(MATCH(P10,SL_CHARTS_2012!$E$1:$E$39999,1),$E$76,1)))=P10,ADDRESS(MATCH(P10,SL_CHARTS_2012!$E$1:$E$39999,1),$E$76,1),IF(INDIRECT(CONCATENATE($E$77,ADDRESS(MATCH(P10,SL_CHARTS_2012!$E$1:$E$39999,1),$E$76,1)))&gt;P10, ADDRESS(MATCH(P10,SL_CHARTS_2012!$E$1:$E$39999,1)-1,$E$76,1), ADDRESS(MATCH(P10,SL_CHARTS_2012!$E$1:$E$39999,1),$E$76,1)))</f>
        <v>$E$241</v>
      </c>
      <c r="Q74" s="239" t="str">
        <f aca="true">IF(INDIRECT(CONCATENATE($E$77,ADDRESS(MATCH(Q10,SL_CHARTS_2012!$E$1:$E$39999,1),$E$76,1)))=Q10,ADDRESS(MATCH(Q10,SL_CHARTS_2012!$E$1:$E$39999,1),$E$76,1),IF(INDIRECT(CONCATENATE($E$77,ADDRESS(MATCH(Q10,SL_CHARTS_2012!$E$1:$E$39999,1),$E$76,1)))&gt;Q10, ADDRESS(MATCH(Q10,SL_CHARTS_2012!$E$1:$E$39999,1)-1,$E$76,1), ADDRESS(MATCH(Q10,SL_CHARTS_2012!$E$1:$E$39999,1),$E$76,1)))</f>
        <v>$E$219</v>
      </c>
      <c r="R74" s="239" t="str">
        <f aca="true">IF(INDIRECT(CONCATENATE($E$77,ADDRESS(MATCH(R10,SL_CHARTS_2012!$E$1:$E$39999,1),$E$76,1)))=R10,ADDRESS(MATCH(R10,SL_CHARTS_2012!$E$1:$E$39999,1),$E$76,1),IF(INDIRECT(CONCATENATE($E$77,ADDRESS(MATCH(R10,SL_CHARTS_2012!$E$1:$E$39999,1),$E$76,1)))&gt;R10, ADDRESS(MATCH(R10,SL_CHARTS_2012!$E$1:$E$39999,1)-1,$E$76,1), ADDRESS(MATCH(R10,SL_CHARTS_2012!$E$1:$E$39999,1),$E$76,1)))</f>
        <v>$E$194</v>
      </c>
      <c r="S74" s="239" t="str">
        <f aca="true">IF(INDIRECT(CONCATENATE($E$77,ADDRESS(MATCH(S10,SL_CHARTS_2012!$E$1:$E$39999,1),$E$76,1)))=S10,ADDRESS(MATCH(S10,SL_CHARTS_2012!$E$1:$E$39999,1),$E$76,1),IF(INDIRECT(CONCATENATE($E$77,ADDRESS(MATCH(S10,SL_CHARTS_2012!$E$1:$E$39999,1),$E$76,1)))&gt;S10, ADDRESS(MATCH(S10,SL_CHARTS_2012!$E$1:$E$39999,1)-1,$E$76,1), ADDRESS(MATCH(S10,SL_CHARTS_2012!$E$1:$E$39999,1),$E$76,1)))</f>
        <v>$E$171</v>
      </c>
      <c r="T74" s="239" t="str">
        <f aca="true">IF(INDIRECT(CONCATENATE($E$77,ADDRESS(MATCH(T10,SL_CHARTS_2012!$E$1:$E$39999,1),$E$76,1)))=T10,ADDRESS(MATCH(T10,SL_CHARTS_2012!$E$1:$E$39999,1),$E$76,1),IF(INDIRECT(CONCATENATE($E$77,ADDRESS(MATCH(T10,SL_CHARTS_2012!$E$1:$E$39999,1),$E$76,1)))&gt;T10, ADDRESS(MATCH(T10,SL_CHARTS_2012!$E$1:$E$39999,1)-1,$E$76,1), ADDRESS(MATCH(T10,SL_CHARTS_2012!$E$1:$E$39999,1),$E$76,1)))</f>
        <v>$E$159</v>
      </c>
      <c r="U74" s="239" t="str">
        <f aca="true">IF(INDIRECT(CONCATENATE($E$77,ADDRESS(MATCH(U10,SL_CHARTS_2012!$E$1:$E$39999,1),$E$76,1)))=U10,ADDRESS(MATCH(U10,SL_CHARTS_2012!$E$1:$E$39999,1),$E$76,1),IF(INDIRECT(CONCATENATE($E$77,ADDRESS(MATCH(U10,SL_CHARTS_2012!$E$1:$E$39999,1),$E$76,1)))&gt;U10, ADDRESS(MATCH(U10,SL_CHARTS_2012!$E$1:$E$39999,1)-1,$E$76,1), ADDRESS(MATCH(U10,SL_CHARTS_2012!$E$1:$E$39999,1),$E$76,1)))</f>
        <v>$E$132</v>
      </c>
      <c r="V74" s="239" t="str">
        <f aca="true">IF(INDIRECT(CONCATENATE($E$77,ADDRESS(MATCH(V10,SL_CHARTS_2012!$E$1:$E$39999,1),$E$76,1)))=V10,ADDRESS(MATCH(V10,SL_CHARTS_2012!$E$1:$E$39999,1),$E$76,1),IF(INDIRECT(CONCATENATE($E$77,ADDRESS(MATCH(V10,SL_CHARTS_2012!$E$1:$E$39999,1),$E$76,1)))&gt;V10, ADDRESS(MATCH(V10,SL_CHARTS_2012!$E$1:$E$39999,1)-1,$E$76,1), ADDRESS(MATCH(V10,SL_CHARTS_2012!$E$1:$E$39999,1),$E$76,1)))</f>
        <v>$E$118</v>
      </c>
      <c r="W74" s="239" t="str">
        <f aca="true">IF(INDIRECT(CONCATENATE($E$77,ADDRESS(MATCH(W10,SL_CHARTS_2012!$E$1:$E$39999,1),$E$76,1)))=W10,ADDRESS(MATCH(W10,SL_CHARTS_2012!$E$1:$E$39999,1),$E$76,1),IF(INDIRECT(CONCATENATE($E$77,ADDRESS(MATCH(W10,SL_CHARTS_2012!$E$1:$E$39999,1),$E$76,1)))&gt;W10, ADDRESS(MATCH(W10,SL_CHARTS_2012!$E$1:$E$39999,1)-1,$E$76,1), ADDRESS(MATCH(W10,SL_CHARTS_2012!$E$1:$E$39999,1),$E$76,1)))</f>
        <v>$E$103</v>
      </c>
      <c r="X74" s="239" t="str">
        <f aca="true">IF(INDIRECT(CONCATENATE($E$77,ADDRESS(MATCH(X10,SL_CHARTS_2012!$E$1:$E$39999,1),$E$76,1)))=X10,ADDRESS(MATCH(X10,SL_CHARTS_2012!$E$1:$E$39999,1),$E$76,1),IF(INDIRECT(CONCATENATE($E$77,ADDRESS(MATCH(X10,SL_CHARTS_2012!$E$1:$E$39999,1),$E$76,1)))&gt;X10, ADDRESS(MATCH(X10,SL_CHARTS_2012!$E$1:$E$39999,1)-1,$E$76,1), ADDRESS(MATCH(X10,SL_CHARTS_2012!$E$1:$E$39999,1),$E$76,1)))</f>
        <v>$E$76</v>
      </c>
      <c r="Y74" s="239" t="str">
        <f aca="true">IF(INDIRECT(CONCATENATE($E$77,ADDRESS(MATCH(Y10,SL_CHARTS_2012!$E$1:$E$39999,1),$E$76,1)))=Y10,ADDRESS(MATCH(Y10,SL_CHARTS_2012!$E$1:$E$39999,1),$E$76,1),IF(INDIRECT(CONCATENATE($E$77,ADDRESS(MATCH(Y10,SL_CHARTS_2012!$E$1:$E$39999,1),$E$76,1)))&gt;Y10, ADDRESS(MATCH(Y10,SL_CHARTS_2012!$E$1:$E$39999,1)-1,$E$76,1), ADDRESS(MATCH(Y10,SL_CHARTS_2012!$E$1:$E$39999,1),$E$76,1)))</f>
        <v>$E$57</v>
      </c>
      <c r="Z74" s="239" t="str">
        <f aca="true">IF(INDIRECT(CONCATENATE($E$77,ADDRESS(MATCH(Z10,SL_CHARTS_2012!$E$1:$E$39999,1),$E$76,1)))=Z10,ADDRESS(MATCH(Z10,SL_CHARTS_2012!$E$1:$E$39999,1),$E$76,1),IF(INDIRECT(CONCATENATE($E$77,ADDRESS(MATCH(Z10,SL_CHARTS_2012!$E$1:$E$39999,1),$E$76,1)))&gt;Z10, ADDRESS(MATCH(Z10,SL_CHARTS_2012!$E$1:$E$39999,1)-1,$E$76,1), ADDRESS(MATCH(Z10,SL_CHARTS_2012!$E$1:$E$39999,1),$E$76,1)))</f>
        <v>$E$38</v>
      </c>
      <c r="AA74" s="239" t="str">
        <f aca="true">IF(INDIRECT(CONCATENATE($E$77,ADDRESS(MATCH(AA10,SL_CHARTS_2012!$E$1:$E$39999,1),$E$76,1)))=AA10,ADDRESS(MATCH(AA10,SL_CHARTS_2012!$E$1:$E$39999,1),$E$76,1),IF(INDIRECT(CONCATENATE($E$77,ADDRESS(MATCH(AA10,SL_CHARTS_2012!$E$1:$E$39999,1),$E$76,1)))&gt;AA10, ADDRESS(MATCH(AA10,SL_CHARTS_2012!$E$1:$E$39999,1)-1,$E$76,1), ADDRESS(MATCH(AA10,SL_CHARTS_2012!$E$1:$E$39999,1),$E$76,1)))</f>
        <v>$E$23</v>
      </c>
      <c r="AB74" s="239" t="str">
        <f aca="true">IF(INDIRECT(CONCATENATE($E$77,ADDRESS(MATCH(AB10,SL_CHARTS_2012!$E$1:$E$39999,1),$E$76,1)))=AB10,ADDRESS(MATCH(AB10,SL_CHARTS_2012!$E$1:$E$39999,1),$E$76,1),IF(INDIRECT(CONCATENATE($E$77,ADDRESS(MATCH(AB10,SL_CHARTS_2012!$E$1:$E$39999,1),$E$76,1)))&gt;AB10, ADDRESS(MATCH(AB10,SL_CHARTS_2012!$E$1:$E$39999,1)-1,$E$76,1), ADDRESS(MATCH(AB10,SL_CHARTS_2012!$E$1:$E$39999,1),$E$76,1)))</f>
        <v>$E$14</v>
      </c>
      <c r="AC74" s="239" t="str">
        <f aca="true">IF(INDIRECT(CONCATENATE($E$77,ADDRESS(MATCH(AC10,SL_CHARTS_2012!$E$1:$E$39999,1),$E$76,1)))=AC10,ADDRESS(MATCH(AC10,SL_CHARTS_2012!$E$1:$E$39999,1),$E$76,1),IF(INDIRECT(CONCATENATE($E$77,ADDRESS(MATCH(AC10,SL_CHARTS_2012!$E$1:$E$39999,1),$E$76,1)))&gt;AC10, ADDRESS(MATCH(AC10,SL_CHARTS_2012!$E$1:$E$39999,1)-1,$E$76,1), ADDRESS(MATCH(AC10,SL_CHARTS_2012!$E$1:$E$39999,1),$E$76,1)))</f>
        <v>$E$5</v>
      </c>
    </row>
    <row r="75" customFormat="false" ht="15" hidden="false" customHeight="true" outlineLevel="0" collapsed="false">
      <c r="A75" s="22"/>
      <c r="B75" s="233"/>
      <c r="C75" s="173"/>
      <c r="D75" s="240" t="s">
        <v>218</v>
      </c>
      <c r="E75" s="241" t="n">
        <f aca="true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93.9</v>
      </c>
      <c r="F75" s="242" t="n">
        <f aca="true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89.45</v>
      </c>
      <c r="G75" s="242" t="n">
        <f aca="true">INDIRECT(CONCATENATE($E$77,IF(INDIRECT(CONCATENATE($E$77,ADDRESS(MATCH(G10,SL_CHARTS_2012!$E$1:$E$39999,1),$E$76,1)))=G10,ADDRESS(MATCH(G10,SL_CHARTS_2012!$E$1:$E$39999,1),$E$76,1),IF(INDIRECT(CONCATENATE($E$77,ADDRESS(MATCH(G10,SL_CHARTS_2012!$E$1:$E$39999,1),$E$76,1)))&gt;G10,ADDRESS(MATCH(G10,SL_CHARTS_2012!$E$1:$E$39999,1)-1,$E$76,1),ADDRESS(MATCH(G10,SL_CHARTS_2012!$E$1:$E$39999,1),$E$76,1)))))</f>
        <v>85.7455357142857</v>
      </c>
      <c r="H75" s="242" t="n">
        <f aca="true">INDIRECT(CONCATENATE($E$77,IF(INDIRECT(CONCATENATE($E$77,ADDRESS(MATCH(H10,SL_CHARTS_2012!$E$1:$E$39999,1),$E$76,1)))=H10,ADDRESS(MATCH(H10,SL_CHARTS_2012!$E$1:$E$39999,1),$E$76,1),IF(INDIRECT(CONCATENATE($E$77,ADDRESS(MATCH(H10,SL_CHARTS_2012!$E$1:$E$39999,1),$E$76,1)))&gt;H10,ADDRESS(MATCH(H10,SL_CHARTS_2012!$E$1:$E$39999,1)-1,$E$76,1),ADDRESS(MATCH(H10,SL_CHARTS_2012!$E$1:$E$39999,1),$E$76,1)))))</f>
        <v>83.3549044585987</v>
      </c>
      <c r="I75" s="242" t="n">
        <f aca="true">INDIRECT(CONCATENATE($E$77,IF(INDIRECT(CONCATENATE($E$77,ADDRESS(MATCH(I10,SL_CHARTS_2012!$E$1:$E$39999,1),$E$76,1)))=I10,ADDRESS(MATCH(I10,SL_CHARTS_2012!$E$1:$E$39999,1),$E$76,1),IF(INDIRECT(CONCATENATE($E$77,ADDRESS(MATCH(I10,SL_CHARTS_2012!$E$1:$E$39999,1),$E$76,1)))&gt;I10,ADDRESS(MATCH(I10,SL_CHARTS_2012!$E$1:$E$39999,1)-1,$E$76,1),ADDRESS(MATCH(I10,SL_CHARTS_2012!$E$1:$E$39999,1),$E$76,1)))))</f>
        <v>71.8070612244898</v>
      </c>
      <c r="J75" s="242" t="n">
        <f aca="true">INDIRECT(CONCATENATE($E$77,IF(INDIRECT(CONCATENATE($E$77,ADDRESS(MATCH(J10,SL_CHARTS_2012!$E$1:$E$39999,1),$E$76,1)))=J10,ADDRESS(MATCH(J10,SL_CHARTS_2012!$E$1:$E$39999,1),$E$76,1),IF(INDIRECT(CONCATENATE($E$77,ADDRESS(MATCH(J10,SL_CHARTS_2012!$E$1:$E$39999,1),$E$76,1)))&gt;J10,ADDRESS(MATCH(J10,SL_CHARTS_2012!$E$1:$E$39999,1)-1,$E$76,1),ADDRESS(MATCH(J10,SL_CHARTS_2012!$E$1:$E$39999,1),$E$76,1)))))</f>
        <v>65.9202249446728</v>
      </c>
      <c r="K75" s="242" t="n">
        <f aca="true">INDIRECT(CONCATENATE($E$77,IF(INDIRECT(CONCATENATE($E$77,ADDRESS(MATCH(K10,SL_CHARTS_2012!$E$1:$E$39999,1),$E$76,1)))=K10,ADDRESS(MATCH(K10,SL_CHARTS_2012!$E$1:$E$39999,1),$E$76,1),IF(INDIRECT(CONCATENATE($E$77,ADDRESS(MATCH(K10,SL_CHARTS_2012!$E$1:$E$39999,1),$E$76,1)))&gt;K10,ADDRESS(MATCH(K10,SL_CHARTS_2012!$E$1:$E$39999,1)-1,$E$76,1),ADDRESS(MATCH(K10,SL_CHARTS_2012!$E$1:$E$39999,1),$E$76,1)))))</f>
        <v>61.3944478632172</v>
      </c>
      <c r="L75" s="242" t="n">
        <f aca="true">INDIRECT(CONCATENATE($E$77,IF(INDIRECT(CONCATENATE($E$77,ADDRESS(MATCH(L10,SL_CHARTS_2012!$E$1:$E$39999,1),$E$76,1)))=L10,ADDRESS(MATCH(L10,SL_CHARTS_2012!$E$1:$E$39999,1),$E$76,1),IF(INDIRECT(CONCATENATE($E$77,ADDRESS(MATCH(L10,SL_CHARTS_2012!$E$1:$E$39999,1),$E$76,1)))&gt;L10,ADDRESS(MATCH(L10,SL_CHARTS_2012!$E$1:$E$39999,1)-1,$E$76,1),ADDRESS(MATCH(L10,SL_CHARTS_2012!$E$1:$E$39999,1),$E$76,1)))))</f>
        <v>58.8807569467844</v>
      </c>
      <c r="M75" s="242" t="n">
        <f aca="true">INDIRECT(CONCATENATE($E$77,IF(INDIRECT(CONCATENATE($E$77,ADDRESS(MATCH(M10,SL_CHARTS_2012!$E$1:$E$39999,1),$E$76,1)))=M10,ADDRESS(MATCH(M10,SL_CHARTS_2012!$E$1:$E$39999,1),$E$76,1),IF(INDIRECT(CONCATENATE($E$77,ADDRESS(MATCH(M10,SL_CHARTS_2012!$E$1:$E$39999,1),$E$76,1)))&gt;M10,ADDRESS(MATCH(M10,SL_CHARTS_2012!$E$1:$E$39999,1)-1,$E$76,1),ADDRESS(MATCH(M10,SL_CHARTS_2012!$E$1:$E$39999,1),$E$76,1)))))</f>
        <v>55.7927111470113</v>
      </c>
      <c r="N75" s="242" t="n">
        <f aca="true">INDIRECT(CONCATENATE($E$77,IF(INDIRECT(CONCATENATE($E$77,ADDRESS(MATCH(N10,SL_CHARTS_2012!$E$1:$E$39999,1),$E$76,1)))=N10,ADDRESS(MATCH(N10,SL_CHARTS_2012!$E$1:$E$39999,1),$E$76,1),IF(INDIRECT(CONCATENATE($E$77,ADDRESS(MATCH(N10,SL_CHARTS_2012!$E$1:$E$39999,1),$E$76,1)))&gt;N10,ADDRESS(MATCH(N10,SL_CHARTS_2012!$E$1:$E$39999,1)-1,$E$76,1),ADDRESS(MATCH(N10,SL_CHARTS_2012!$E$1:$E$39999,1),$E$76,1)))))</f>
        <v>47.7048913932406</v>
      </c>
      <c r="O75" s="242" t="n">
        <f aca="true">INDIRECT(CONCATENATE($E$77,IF(INDIRECT(CONCATENATE($E$77,ADDRESS(MATCH(O10,SL_CHARTS_2012!$E$1:$E$39999,1),$E$76,1)))=O10,ADDRESS(MATCH(O10,SL_CHARTS_2012!$E$1:$E$39999,1),$E$76,1),IF(INDIRECT(CONCATENATE($E$77,ADDRESS(MATCH(O10,SL_CHARTS_2012!$E$1:$E$39999,1),$E$76,1)))&gt;O10,ADDRESS(MATCH(O10,SL_CHARTS_2012!$E$1:$E$39999,1)-1,$E$76,1),ADDRESS(MATCH(O10,SL_CHARTS_2012!$E$1:$E$39999,1),$E$76,1)))))</f>
        <v>41.2523186693055</v>
      </c>
      <c r="P75" s="242" t="n">
        <f aca="true">INDIRECT(CONCATENATE($E$77,IF(INDIRECT(CONCATENATE($E$77,ADDRESS(MATCH(P10,SL_CHARTS_2012!$E$1:$E$39999,1),$E$76,1)))=P10,ADDRESS(MATCH(P10,SL_CHARTS_2012!$E$1:$E$39999,1),$E$76,1),IF(INDIRECT(CONCATENATE($E$77,ADDRESS(MATCH(P10,SL_CHARTS_2012!$E$1:$E$39999,1),$E$76,1)))&gt;P10,ADDRESS(MATCH(P10,SL_CHARTS_2012!$E$1:$E$39999,1)-1,$E$76,1),ADDRESS(MATCH(P10,SL_CHARTS_2012!$E$1:$E$39999,1),$E$76,1)))))</f>
        <v>37.856789896959</v>
      </c>
      <c r="Q75" s="242" t="n">
        <f aca="true">INDIRECT(CONCATENATE($E$77,IF(INDIRECT(CONCATENATE($E$77,ADDRESS(MATCH(Q10,SL_CHARTS_2012!$E$1:$E$39999,1),$E$76,1)))=Q10,ADDRESS(MATCH(Q10,SL_CHARTS_2012!$E$1:$E$39999,1),$E$76,1),IF(INDIRECT(CONCATENATE($E$77,ADDRESS(MATCH(Q10,SL_CHARTS_2012!$E$1:$E$39999,1),$E$76,1)))&gt;Q10,ADDRESS(MATCH(Q10,SL_CHARTS_2012!$E$1:$E$39999,1)-1,$E$76,1),ADDRESS(MATCH(Q10,SL_CHARTS_2012!$E$1:$E$39999,1),$E$76,1)))))</f>
        <v>33.8964929751994</v>
      </c>
      <c r="R75" s="242" t="n">
        <f aca="true">INDIRECT(CONCATENATE($E$77,IF(INDIRECT(CONCATENATE($E$77,ADDRESS(MATCH(R10,SL_CHARTS_2012!$E$1:$E$39999,1),$E$76,1)))=R10,ADDRESS(MATCH(R10,SL_CHARTS_2012!$E$1:$E$39999,1),$E$76,1),IF(INDIRECT(CONCATENATE($E$77,ADDRESS(MATCH(R10,SL_CHARTS_2012!$E$1:$E$39999,1),$E$76,1)))&gt;R10,ADDRESS(MATCH(R10,SL_CHARTS_2012!$E$1:$E$39999,1)-1,$E$76,1),ADDRESS(MATCH(R10,SL_CHARTS_2012!$E$1:$E$39999,1),$E$76,1)))))</f>
        <v>27.9430355035605</v>
      </c>
      <c r="S75" s="242" t="n">
        <f aca="true">INDIRECT(CONCATENATE($E$77,IF(INDIRECT(CONCATENATE($E$77,ADDRESS(MATCH(S10,SL_CHARTS_2012!$E$1:$E$39999,1),$E$76,1)))=S10,ADDRESS(MATCH(S10,SL_CHARTS_2012!$E$1:$E$39999,1),$E$76,1),IF(INDIRECT(CONCATENATE($E$77,ADDRESS(MATCH(S10,SL_CHARTS_2012!$E$1:$E$39999,1),$E$76,1)))&gt;S10,ADDRESS(MATCH(S10,SL_CHARTS_2012!$E$1:$E$39999,1)-1,$E$76,1),ADDRESS(MATCH(S10,SL_CHARTS_2012!$E$1:$E$39999,1),$E$76,1)))))</f>
        <v>23.0275541228368</v>
      </c>
      <c r="T75" s="242" t="n">
        <f aca="true">INDIRECT(CONCATENATE($E$77,IF(INDIRECT(CONCATENATE($E$77,ADDRESS(MATCH(T10,SL_CHARTS_2012!$E$1:$E$39999,1),$E$76,1)))=T10,ADDRESS(MATCH(T10,SL_CHARTS_2012!$E$1:$E$39999,1),$E$76,1),IF(INDIRECT(CONCATENATE($E$77,ADDRESS(MATCH(T10,SL_CHARTS_2012!$E$1:$E$39999,1),$E$76,1)))&gt;T10,ADDRESS(MATCH(T10,SL_CHARTS_2012!$E$1:$E$39999,1)-1,$E$76,1),ADDRESS(MATCH(T10,SL_CHARTS_2012!$E$1:$E$39999,1),$E$76,1)))))</f>
        <v>20.3699362063115</v>
      </c>
      <c r="U75" s="242" t="n">
        <f aca="true">INDIRECT(CONCATENATE($E$77,IF(INDIRECT(CONCATENATE($E$77,ADDRESS(MATCH(U10,SL_CHARTS_2012!$E$1:$E$39999,1),$E$76,1)))=U10,ADDRESS(MATCH(U10,SL_CHARTS_2012!$E$1:$E$39999,1),$E$76,1),IF(INDIRECT(CONCATENATE($E$77,ADDRESS(MATCH(U10,SL_CHARTS_2012!$E$1:$E$39999,1),$E$76,1)))&gt;U10,ADDRESS(MATCH(U10,SL_CHARTS_2012!$E$1:$E$39999,1)-1,$E$76,1),ADDRESS(MATCH(U10,SL_CHARTS_2012!$E$1:$E$39999,1),$E$76,1)))))</f>
        <v>15.9166822149828</v>
      </c>
      <c r="V75" s="242" t="n">
        <f aca="true">INDIRECT(CONCATENATE($E$77,IF(INDIRECT(CONCATENATE($E$77,ADDRESS(MATCH(V10,SL_CHARTS_2012!$E$1:$E$39999,1),$E$76,1)))=V10,ADDRESS(MATCH(V10,SL_CHARTS_2012!$E$1:$E$39999,1),$E$76,1),IF(INDIRECT(CONCATENATE($E$77,ADDRESS(MATCH(V10,SL_CHARTS_2012!$E$1:$E$39999,1),$E$76,1)))&gt;V10,ADDRESS(MATCH(V10,SL_CHARTS_2012!$E$1:$E$39999,1)-1,$E$76,1),ADDRESS(MATCH(V10,SL_CHARTS_2012!$E$1:$E$39999,1),$E$76,1)))))</f>
        <v>13.7316591002809</v>
      </c>
      <c r="W75" s="242" t="n">
        <f aca="true">INDIRECT(CONCATENATE($E$77,IF(INDIRECT(CONCATENATE($E$77,ADDRESS(MATCH(W10,SL_CHARTS_2012!$E$1:$E$39999,1),$E$76,1)))=W10,ADDRESS(MATCH(W10,SL_CHARTS_2012!$E$1:$E$39999,1),$E$76,1),IF(INDIRECT(CONCATENATE($E$77,ADDRESS(MATCH(W10,SL_CHARTS_2012!$E$1:$E$39999,1),$E$76,1)))&gt;W10,ADDRESS(MATCH(W10,SL_CHARTS_2012!$E$1:$E$39999,1)-1,$E$76,1),ADDRESS(MATCH(W10,SL_CHARTS_2012!$E$1:$E$39999,1),$E$76,1)))))</f>
        <v>11.5617327522803</v>
      </c>
      <c r="X75" s="242" t="n">
        <f aca="true">INDIRECT(CONCATENATE($E$77,IF(INDIRECT(CONCATENATE($E$77,ADDRESS(MATCH(X10,SL_CHARTS_2012!$E$1:$E$39999,1),$E$76,1)))=X10,ADDRESS(MATCH(X10,SL_CHARTS_2012!$E$1:$E$39999,1),$E$76,1),IF(INDIRECT(CONCATENATE($E$77,ADDRESS(MATCH(X10,SL_CHARTS_2012!$E$1:$E$39999,1),$E$76,1)))&gt;X10,ADDRESS(MATCH(X10,SL_CHARTS_2012!$E$1:$E$39999,1)-1,$E$76,1),ADDRESS(MATCH(X10,SL_CHARTS_2012!$E$1:$E$39999,1),$E$76,1)))))</f>
        <v>7.17838262694047</v>
      </c>
      <c r="Y75" s="242" t="n">
        <f aca="true">INDIRECT(CONCATENATE($E$77,IF(INDIRECT(CONCATENATE($E$77,ADDRESS(MATCH(Y10,SL_CHARTS_2012!$E$1:$E$39999,1),$E$76,1)))=Y10,ADDRESS(MATCH(Y10,SL_CHARTS_2012!$E$1:$E$39999,1),$E$76,1),IF(INDIRECT(CONCATENATE($E$77,ADDRESS(MATCH(Y10,SL_CHARTS_2012!$E$1:$E$39999,1),$E$76,1)))&gt;Y10,ADDRESS(MATCH(Y10,SL_CHARTS_2012!$E$1:$E$39999,1)-1,$E$76,1),ADDRESS(MATCH(Y10,SL_CHARTS_2012!$E$1:$E$39999,1),$E$76,1)))))</f>
        <v>5.23316726361996</v>
      </c>
      <c r="Z75" s="242" t="n">
        <f aca="true">INDIRECT(CONCATENATE($E$77,IF(INDIRECT(CONCATENATE($E$77,ADDRESS(MATCH(Z10,SL_CHARTS_2012!$E$1:$E$39999,1),$E$76,1)))=Z10,ADDRESS(MATCH(Z10,SL_CHARTS_2012!$E$1:$E$39999,1),$E$76,1),IF(INDIRECT(CONCATENATE($E$77,ADDRESS(MATCH(Z10,SL_CHARTS_2012!$E$1:$E$39999,1),$E$76,1)))&gt;Z10,ADDRESS(MATCH(Z10,SL_CHARTS_2012!$E$1:$E$39999,1)-1,$E$76,1),ADDRESS(MATCH(Z10,SL_CHARTS_2012!$E$1:$E$39999,1),$E$76,1)))))</f>
        <v>3.59780249373872</v>
      </c>
      <c r="AA75" s="242" t="n">
        <f aca="true">INDIRECT(CONCATENATE($E$77,IF(INDIRECT(CONCATENATE($E$77,ADDRESS(MATCH(AA10,SL_CHARTS_2012!$E$1:$E$39999,1),$E$76,1)))=AA10,ADDRESS(MATCH(AA10,SL_CHARTS_2012!$E$1:$E$39999,1),$E$76,1),IF(INDIRECT(CONCATENATE($E$77,ADDRESS(MATCH(AA10,SL_CHARTS_2012!$E$1:$E$39999,1),$E$76,1)))&gt;AA10,ADDRESS(MATCH(AA10,SL_CHARTS_2012!$E$1:$E$39999,1)-1,$E$76,1),ADDRESS(MATCH(AA10,SL_CHARTS_2012!$E$1:$E$39999,1),$E$76,1)))))</f>
        <v>2.54026660921552</v>
      </c>
      <c r="AB75" s="242" t="n">
        <f aca="true">INDIRECT(CONCATENATE($E$77,IF(INDIRECT(CONCATENATE($E$77,ADDRESS(MATCH(AB10,SL_CHARTS_2012!$E$1:$E$39999,1),$E$76,1)))=AB10,ADDRESS(MATCH(AB10,SL_CHARTS_2012!$E$1:$E$39999,1),$E$76,1),IF(INDIRECT(CONCATENATE($E$77,ADDRESS(MATCH(AB10,SL_CHARTS_2012!$E$1:$E$39999,1),$E$76,1)))&gt;AB10,ADDRESS(MATCH(AB10,SL_CHARTS_2012!$E$1:$E$39999,1)-1,$E$76,1),ADDRESS(MATCH(AB10,SL_CHARTS_2012!$E$1:$E$39999,1),$E$76,1)))))</f>
        <v>1.75529151967253</v>
      </c>
      <c r="AC75" s="242" t="n">
        <f aca="true">INDIRECT(CONCATENATE($E$77,IF(INDIRECT(CONCATENATE($E$77,ADDRESS(MATCH(AC10,SL_CHARTS_2012!$E$1:$E$39999,1),$E$76,1)))=AC10,ADDRESS(MATCH(AC10,SL_CHARTS_2012!$E$1:$E$39999,1),$E$76,1),IF(INDIRECT(CONCATENATE($E$77,ADDRESS(MATCH(AC10,SL_CHARTS_2012!$E$1:$E$39999,1),$E$76,1)))&gt;AC10,ADDRESS(MATCH(AC10,SL_CHARTS_2012!$E$1:$E$39999,1)-1,$E$76,1),ADDRESS(MATCH(AC10,SL_CHARTS_2012!$E$1:$E$39999,1),$E$76,1)))))</f>
        <v>0.261658363180998</v>
      </c>
    </row>
    <row r="76" customFormat="false" ht="15" hidden="true" customHeight="true" outlineLevel="0" collapsed="false">
      <c r="A76" s="22"/>
      <c r="B76" s="233"/>
      <c r="C76" s="175" t="s">
        <v>220</v>
      </c>
      <c r="D76" s="175"/>
      <c r="E76" s="176" t="n">
        <v>5</v>
      </c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</row>
    <row r="77" customFormat="false" ht="15" hidden="true" customHeight="true" outlineLevel="0" collapsed="false">
      <c r="A77" s="22"/>
      <c r="B77" s="233"/>
      <c r="C77" s="243"/>
      <c r="D77" s="182" t="s">
        <v>223</v>
      </c>
      <c r="E77" s="183" t="s">
        <v>224</v>
      </c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</row>
    <row r="78" customFormat="false" ht="15" hidden="true" customHeight="true" outlineLevel="0" collapsed="false">
      <c r="A78" s="22"/>
      <c r="B78" s="233"/>
      <c r="C78" s="243"/>
      <c r="D78" s="182"/>
      <c r="E78" s="183" t="s">
        <v>225</v>
      </c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</row>
    <row r="79" customFormat="false" ht="15" hidden="true" customHeight="true" outlineLevel="0" collapsed="false">
      <c r="A79" s="22"/>
      <c r="B79" s="233"/>
      <c r="C79" s="178" t="s">
        <v>216</v>
      </c>
      <c r="D79" s="245" t="s">
        <v>221</v>
      </c>
      <c r="E79" s="180" t="str">
        <f aca="false">ADDRESS(MATCH(E71,SL_CHARTS_2012!$E$1:$E$3999,1),$E$76+1,1)</f>
        <v>$F$648</v>
      </c>
      <c r="F79" s="180" t="str">
        <f aca="false">ADDRESS(MATCH(F71,SL_CHARTS_2012!$E$1:$E$3999,1),$E$76+1,1)</f>
        <v>$F$618</v>
      </c>
      <c r="G79" s="180" t="str">
        <f aca="false">ADDRESS(MATCH(G71,SL_CHARTS_2012!$E$1:$E$3999,1),$E$76+1,1)</f>
        <v>$F$608</v>
      </c>
      <c r="H79" s="180" t="str">
        <f aca="false">ADDRESS(MATCH(H71,SL_CHARTS_2012!$E$1:$E$3999,1),$E$76+1,1)</f>
        <v>$F$562</v>
      </c>
      <c r="I79" s="180" t="str">
        <f aca="false">ADDRESS(MATCH(I71,SL_CHARTS_2012!$E$1:$E$3999,1),$E$76+1,1)</f>
        <v>$F$441</v>
      </c>
      <c r="J79" s="180" t="str">
        <f aca="false">ADDRESS(MATCH(J71,SL_CHARTS_2012!$E$1:$E$3999,1),$E$76+1,1)</f>
        <v>$F$393</v>
      </c>
      <c r="K79" s="180" t="str">
        <f aca="false">ADDRESS(MATCH(K71,SL_CHARTS_2012!$E$1:$E$3999,1),$E$76+1,1)</f>
        <v>$F$351</v>
      </c>
      <c r="L79" s="180" t="str">
        <f aca="false">ADDRESS(MATCH(L71,SL_CHARTS_2012!$E$1:$E$3999,1),$E$76+1,1)</f>
        <v>$F$336</v>
      </c>
      <c r="M79" s="180" t="str">
        <f aca="false">ADDRESS(MATCH(M71,SL_CHARTS_2012!$E$1:$E$3999,1),$E$76+1,1)</f>
        <v>$F$317</v>
      </c>
      <c r="N79" s="180" t="str">
        <f aca="false">ADDRESS(MATCH(N71,SL_CHARTS_2012!$E$1:$E$3999,1),$E$76+1,1)</f>
        <v>$F$277</v>
      </c>
      <c r="O79" s="180" t="str">
        <f aca="false">ADDRESS(MATCH(O71,SL_CHARTS_2012!$E$1:$E$3999,1),$E$76+1,1)</f>
        <v>$F$254</v>
      </c>
      <c r="P79" s="180" t="str">
        <f aca="false">ADDRESS(MATCH(P71,SL_CHARTS_2012!$E$1:$E$3999,1),$E$76+1,1)</f>
        <v>$F$241</v>
      </c>
      <c r="Q79" s="180" t="str">
        <f aca="false">ADDRESS(MATCH(Q71,SL_CHARTS_2012!$E$1:$E$3999,1),$E$76+1,1)</f>
        <v>$F$219</v>
      </c>
      <c r="R79" s="180" t="str">
        <f aca="false">ADDRESS(MATCH(R71,SL_CHARTS_2012!$E$1:$E$3999,1),$E$76+1,1)</f>
        <v>$F$194</v>
      </c>
      <c r="S79" s="180" t="str">
        <f aca="false">ADDRESS(MATCH(S71,SL_CHARTS_2012!$E$1:$E$3999,1),$E$76+1,1)</f>
        <v>$F$171</v>
      </c>
      <c r="T79" s="180" t="str">
        <f aca="false">ADDRESS(MATCH(T71,SL_CHARTS_2012!$E$1:$E$3999,1),$E$76+1,1)</f>
        <v>$F$159</v>
      </c>
      <c r="U79" s="180" t="str">
        <f aca="false">ADDRESS(MATCH(U71,SL_CHARTS_2012!$E$1:$E$3999,1),$E$76+1,1)</f>
        <v>$F$132</v>
      </c>
      <c r="V79" s="180" t="str">
        <f aca="false">ADDRESS(MATCH(V71,SL_CHARTS_2012!$E$1:$E$3999,1),$E$76+1,1)</f>
        <v>$F$118</v>
      </c>
      <c r="W79" s="180" t="str">
        <f aca="false">ADDRESS(MATCH(W71,SL_CHARTS_2012!$E$1:$E$3999,1),$E$76+1,1)</f>
        <v>$F$103</v>
      </c>
      <c r="X79" s="180" t="str">
        <f aca="false">ADDRESS(MATCH(X71,SL_CHARTS_2012!$E$1:$E$3999,1),$E$76+1,1)</f>
        <v>$F$76</v>
      </c>
      <c r="Y79" s="180" t="str">
        <f aca="false">ADDRESS(MATCH(Y71,SL_CHARTS_2012!$E$1:$E$3999,1),$E$76+1,1)</f>
        <v>$F$57</v>
      </c>
      <c r="Z79" s="180" t="str">
        <f aca="false">ADDRESS(MATCH(Z71,SL_CHARTS_2012!$E$1:$E$3999,1),$E$76+1,1)</f>
        <v>$F$38</v>
      </c>
      <c r="AA79" s="180" t="str">
        <f aca="false">ADDRESS(MATCH(AA71,SL_CHARTS_2012!$E$1:$E$3999,1),$E$76+1,1)</f>
        <v>$F$23</v>
      </c>
      <c r="AB79" s="180" t="str">
        <f aca="false">ADDRESS(MATCH(AB71,SL_CHARTS_2012!$E$1:$E$3999,1),$E$76+1,1)</f>
        <v>$F$14</v>
      </c>
      <c r="AC79" s="180" t="str">
        <f aca="false">ADDRESS(MATCH(AC71,SL_CHARTS_2012!$E$1:$E$3999,1),$E$76+1,1)</f>
        <v>$F$5</v>
      </c>
    </row>
    <row r="80" customFormat="false" ht="15" hidden="true" customHeight="true" outlineLevel="0" collapsed="false">
      <c r="A80" s="22"/>
      <c r="B80" s="233"/>
      <c r="C80" s="178"/>
      <c r="D80" s="245" t="s">
        <v>222</v>
      </c>
      <c r="E80" s="180" t="str">
        <f aca="false">ADDRESS(MATCH(E69,SL_CHARTS_2012!$E$1:$E$3999,1),$E$76+1,1)</f>
        <v>$F$688</v>
      </c>
      <c r="F80" s="180" t="str">
        <f aca="false">ADDRESS(MATCH(F69,SL_CHARTS_2012!$E$1:$E$3999,1),$E$76+1,1)</f>
        <v>$F$648</v>
      </c>
      <c r="G80" s="180" t="str">
        <f aca="false">ADDRESS(MATCH(G69,SL_CHARTS_2012!$E$1:$E$3999,1),$E$76+1,1)</f>
        <v>$F$618</v>
      </c>
      <c r="H80" s="180" t="str">
        <f aca="false">ADDRESS(MATCH(H69,SL_CHARTS_2012!$E$1:$E$3999,1),$E$76+1,1)</f>
        <v>$F$608</v>
      </c>
      <c r="I80" s="180" t="str">
        <f aca="false">ADDRESS(MATCH(I69,SL_CHARTS_2012!$E$1:$E$3999,1),$E$76+1,1)</f>
        <v>$F$563</v>
      </c>
      <c r="J80" s="180" t="str">
        <f aca="false">ADDRESS(MATCH(J69,SL_CHARTS_2012!$E$1:$E$3999,1),$E$76+1,1)</f>
        <v>$F$442</v>
      </c>
      <c r="K80" s="180" t="str">
        <f aca="false">ADDRESS(MATCH(K69,SL_CHARTS_2012!$E$1:$E$3999,1),$E$76+1,1)</f>
        <v>$F$394</v>
      </c>
      <c r="L80" s="180" t="str">
        <f aca="false">ADDRESS(MATCH(L69,SL_CHARTS_2012!$E$1:$E$3999,1),$E$76+1,1)</f>
        <v>$F$352</v>
      </c>
      <c r="M80" s="180" t="str">
        <f aca="false">ADDRESS(MATCH(M69,SL_CHARTS_2012!$E$1:$E$3999,1),$E$76+1,1)</f>
        <v>$F$337</v>
      </c>
      <c r="N80" s="180" t="str">
        <f aca="false">ADDRESS(MATCH(N69,SL_CHARTS_2012!$E$1:$E$3999,1),$E$76+1,1)</f>
        <v>$F$318</v>
      </c>
      <c r="O80" s="180" t="str">
        <f aca="false">ADDRESS(MATCH(O69,SL_CHARTS_2012!$E$1:$E$3999,1),$E$76+1,1)</f>
        <v>$F$278</v>
      </c>
      <c r="P80" s="180" t="str">
        <f aca="false">ADDRESS(MATCH(P69,SL_CHARTS_2012!$E$1:$E$3999,1),$E$76+1,1)</f>
        <v>$F$255</v>
      </c>
      <c r="Q80" s="180" t="str">
        <f aca="false">ADDRESS(MATCH(Q69,SL_CHARTS_2012!$E$1:$E$3999,1),$E$76+1,1)</f>
        <v>$F$242</v>
      </c>
      <c r="R80" s="180" t="str">
        <f aca="false">ADDRESS(MATCH(R69,SL_CHARTS_2012!$E$1:$E$3999,1),$E$76+1,1)</f>
        <v>$F$220</v>
      </c>
      <c r="S80" s="180" t="str">
        <f aca="false">ADDRESS(MATCH(S69,SL_CHARTS_2012!$E$1:$E$3999,1),$E$76+1,1)</f>
        <v>$F$195</v>
      </c>
      <c r="T80" s="180" t="str">
        <f aca="false">ADDRESS(MATCH(T69,SL_CHARTS_2012!$E$1:$E$3999,1),$E$76+1,1)</f>
        <v>$F$172</v>
      </c>
      <c r="U80" s="180" t="str">
        <f aca="false">ADDRESS(MATCH(U69,SL_CHARTS_2012!$E$1:$E$3999,1),$E$76+1,1)</f>
        <v>$F$160</v>
      </c>
      <c r="V80" s="180" t="str">
        <f aca="false">ADDRESS(MATCH(V69,SL_CHARTS_2012!$E$1:$E$3999,1),$E$76+1,1)</f>
        <v>$F$133</v>
      </c>
      <c r="W80" s="180" t="str">
        <f aca="false">ADDRESS(MATCH(W69,SL_CHARTS_2012!$E$1:$E$3999,1),$E$76+1,1)</f>
        <v>$F$119</v>
      </c>
      <c r="X80" s="180" t="str">
        <f aca="false">ADDRESS(MATCH(X69,SL_CHARTS_2012!$E$1:$E$3999,1),$E$76+1,1)</f>
        <v>$F$104</v>
      </c>
      <c r="Y80" s="180" t="str">
        <f aca="false">ADDRESS(MATCH(Y69,SL_CHARTS_2012!$E$1:$E$3999,1),$E$76+1,1)</f>
        <v>$F$77</v>
      </c>
      <c r="Z80" s="180" t="str">
        <f aca="false">ADDRESS(MATCH(Z69,SL_CHARTS_2012!$E$1:$E$3999,1),$E$76+1,1)</f>
        <v>$F$58</v>
      </c>
      <c r="AA80" s="180" t="str">
        <f aca="false">ADDRESS(MATCH(AA69,SL_CHARTS_2012!$E$1:$E$3999,1),$E$76+1,1)</f>
        <v>$F$39</v>
      </c>
      <c r="AB80" s="180" t="str">
        <f aca="false">ADDRESS(MATCH(AB69,SL_CHARTS_2012!$E$1:$E$3999,1),$E$76+1,1)</f>
        <v>$F$24</v>
      </c>
      <c r="AC80" s="180" t="str">
        <f aca="false">ADDRESS(MATCH(AC69,SL_CHARTS_2012!$E$1:$E$3999,1),$E$76+1,1)</f>
        <v>$F$15</v>
      </c>
    </row>
    <row r="81" customFormat="false" ht="15" hidden="true" customHeight="true" outlineLevel="0" collapsed="false">
      <c r="A81" s="22"/>
      <c r="B81" s="233"/>
      <c r="C81" s="173" t="s">
        <v>219</v>
      </c>
      <c r="D81" s="246" t="s">
        <v>221</v>
      </c>
      <c r="E81" s="174" t="str">
        <f aca="false">ADDRESS(MATCH(E75,SL_CHARTS_2012!$E$1:$E$3999,1),$E$76+1,1)</f>
        <v>$F$648</v>
      </c>
      <c r="F81" s="174" t="str">
        <f aca="false">ADDRESS(MATCH(F75,SL_CHARTS_2012!$E$1:$E$3999,1),$E$76+1,1)</f>
        <v>$F$617</v>
      </c>
      <c r="G81" s="174" t="str">
        <f aca="false">ADDRESS(MATCH(G75,SL_CHARTS_2012!$E$1:$E$3999,1),$E$76+1,1)</f>
        <v>$F$598</v>
      </c>
      <c r="H81" s="174" t="str">
        <f aca="false">ADDRESS(MATCH(H75,SL_CHARTS_2012!$E$1:$E$3999,1),$E$76+1,1)</f>
        <v>$F$560</v>
      </c>
      <c r="I81" s="174" t="str">
        <f aca="false">ADDRESS(MATCH(I75,SL_CHARTS_2012!$E$1:$E$3999,1),$E$76+1,1)</f>
        <v>$F$439</v>
      </c>
      <c r="J81" s="174" t="str">
        <f aca="false">ADDRESS(MATCH(J75,SL_CHARTS_2012!$E$1:$E$3999,1),$E$76+1,1)</f>
        <v>$F$393</v>
      </c>
      <c r="K81" s="174" t="str">
        <f aca="false">ADDRESS(MATCH(K75,SL_CHARTS_2012!$E$1:$E$3999,1),$E$76+1,1)</f>
        <v>$F$351</v>
      </c>
      <c r="L81" s="174" t="str">
        <f aca="false">ADDRESS(MATCH(L75,SL_CHARTS_2012!$E$1:$E$3999,1),$E$76+1,1)</f>
        <v>$F$336</v>
      </c>
      <c r="M81" s="174" t="str">
        <f aca="false">ADDRESS(MATCH(M75,SL_CHARTS_2012!$E$1:$E$3999,1),$E$76+1,1)</f>
        <v>$F$317</v>
      </c>
      <c r="N81" s="174" t="str">
        <f aca="false">ADDRESS(MATCH(N75,SL_CHARTS_2012!$E$1:$E$3999,1),$E$76+1,1)</f>
        <v>$F$277</v>
      </c>
      <c r="O81" s="174" t="str">
        <f aca="false">ADDRESS(MATCH(O75,SL_CHARTS_2012!$E$1:$E$3999,1),$E$76+1,1)</f>
        <v>$F$254</v>
      </c>
      <c r="P81" s="174" t="str">
        <f aca="false">ADDRESS(MATCH(P75,SL_CHARTS_2012!$E$1:$E$3999,1),$E$76+1,1)</f>
        <v>$F$241</v>
      </c>
      <c r="Q81" s="174" t="str">
        <f aca="false">ADDRESS(MATCH(Q75,SL_CHARTS_2012!$E$1:$E$3999,1),$E$76+1,1)</f>
        <v>$F$219</v>
      </c>
      <c r="R81" s="174" t="str">
        <f aca="false">ADDRESS(MATCH(R75,SL_CHARTS_2012!$E$1:$E$3999,1),$E$76+1,1)</f>
        <v>$F$194</v>
      </c>
      <c r="S81" s="174" t="str">
        <f aca="false">ADDRESS(MATCH(S75,SL_CHARTS_2012!$E$1:$E$3999,1),$E$76+1,1)</f>
        <v>$F$171</v>
      </c>
      <c r="T81" s="174" t="str">
        <f aca="false">ADDRESS(MATCH(T75,SL_CHARTS_2012!$E$1:$E$3999,1),$E$76+1,1)</f>
        <v>$F$159</v>
      </c>
      <c r="U81" s="174" t="str">
        <f aca="false">ADDRESS(MATCH(U75,SL_CHARTS_2012!$E$1:$E$3999,1),$E$76+1,1)</f>
        <v>$F$132</v>
      </c>
      <c r="V81" s="174" t="str">
        <f aca="false">ADDRESS(MATCH(V75,SL_CHARTS_2012!$E$1:$E$3999,1),$E$76+1,1)</f>
        <v>$F$118</v>
      </c>
      <c r="W81" s="174" t="str">
        <f aca="false">ADDRESS(MATCH(W75,SL_CHARTS_2012!$E$1:$E$3999,1),$E$76+1,1)</f>
        <v>$F$103</v>
      </c>
      <c r="X81" s="174" t="str">
        <f aca="false">ADDRESS(MATCH(X75,SL_CHARTS_2012!$E$1:$E$3999,1),$E$76+1,1)</f>
        <v>$F$76</v>
      </c>
      <c r="Y81" s="174" t="str">
        <f aca="false">ADDRESS(MATCH(Y75,SL_CHARTS_2012!$E$1:$E$3999,1),$E$76+1,1)</f>
        <v>$F$57</v>
      </c>
      <c r="Z81" s="174" t="str">
        <f aca="false">ADDRESS(MATCH(Z75,SL_CHARTS_2012!$E$1:$E$3999,1),$E$76+1,1)</f>
        <v>$F$38</v>
      </c>
      <c r="AA81" s="174" t="str">
        <f aca="false">ADDRESS(MATCH(AA75,SL_CHARTS_2012!$E$1:$E$3999,1),$E$76+1,1)</f>
        <v>$F$23</v>
      </c>
      <c r="AB81" s="174" t="str">
        <f aca="false">ADDRESS(MATCH(AB75,SL_CHARTS_2012!$E$1:$E$3999,1),$E$76+1,1)</f>
        <v>$F$14</v>
      </c>
      <c r="AC81" s="174" t="str">
        <f aca="false">ADDRESS(MATCH(AC75,SL_CHARTS_2012!$E$1:$E$3999,1),$E$76+1,1)</f>
        <v>$F$5</v>
      </c>
    </row>
    <row r="82" customFormat="false" ht="15" hidden="true" customHeight="true" outlineLevel="0" collapsed="false">
      <c r="A82" s="22"/>
      <c r="B82" s="233"/>
      <c r="C82" s="173"/>
      <c r="D82" s="246" t="s">
        <v>222</v>
      </c>
      <c r="E82" s="174" t="str">
        <f aca="false">ADDRESS(MATCH(E73,SL_CHARTS_2012!$E$1:$E$3999,1),$E$76+1,1)</f>
        <v>$F$688</v>
      </c>
      <c r="F82" s="174" t="str">
        <f aca="false">ADDRESS(MATCH(F73,SL_CHARTS_2012!$E$1:$E$3999,1),$E$76+1,1)</f>
        <v>$F$648</v>
      </c>
      <c r="G82" s="174" t="str">
        <f aca="false">ADDRESS(MATCH(G73,SL_CHARTS_2012!$E$1:$E$3999,1),$E$76+1,1)</f>
        <v>$F$621</v>
      </c>
      <c r="H82" s="174" t="str">
        <f aca="false">ADDRESS(MATCH(H73,SL_CHARTS_2012!$E$1:$E$3999,1),$E$76+1,1)</f>
        <v>$F$610</v>
      </c>
      <c r="I82" s="174" t="str">
        <f aca="false">ADDRESS(MATCH(I73,SL_CHARTS_2012!$E$1:$E$3999,1),$E$76+1,1)</f>
        <v>$F$565</v>
      </c>
      <c r="J82" s="174" t="str">
        <f aca="false">ADDRESS(MATCH(J73,SL_CHARTS_2012!$E$1:$E$3999,1),$E$76+1,1)</f>
        <v>$F$444</v>
      </c>
      <c r="K82" s="174" t="str">
        <f aca="false">ADDRESS(MATCH(K73,SL_CHARTS_2012!$E$1:$E$3999,1),$E$76+1,1)</f>
        <v>$F$394</v>
      </c>
      <c r="L82" s="174" t="str">
        <f aca="false">ADDRESS(MATCH(L73,SL_CHARTS_2012!$E$1:$E$3999,1),$E$76+1,1)</f>
        <v>$F$352</v>
      </c>
      <c r="M82" s="174" t="str">
        <f aca="false">ADDRESS(MATCH(M73,SL_CHARTS_2012!$E$1:$E$3999,1),$E$76+1,1)</f>
        <v>$F$337</v>
      </c>
      <c r="N82" s="174" t="str">
        <f aca="false">ADDRESS(MATCH(N73,SL_CHARTS_2012!$E$1:$E$3999,1),$E$76+1,1)</f>
        <v>$F$318</v>
      </c>
      <c r="O82" s="174" t="str">
        <f aca="false">ADDRESS(MATCH(O73,SL_CHARTS_2012!$E$1:$E$3999,1),$E$76+1,1)</f>
        <v>$F$278</v>
      </c>
      <c r="P82" s="174" t="str">
        <f aca="false">ADDRESS(MATCH(P73,SL_CHARTS_2012!$E$1:$E$3999,1),$E$76+1,1)</f>
        <v>$F$255</v>
      </c>
      <c r="Q82" s="174" t="str">
        <f aca="false">ADDRESS(MATCH(Q73,SL_CHARTS_2012!$E$1:$E$3999,1),$E$76+1,1)</f>
        <v>$F$242</v>
      </c>
      <c r="R82" s="174" t="str">
        <f aca="false">ADDRESS(MATCH(R73,SL_CHARTS_2012!$E$1:$E$3999,1),$E$76+1,1)</f>
        <v>$F$220</v>
      </c>
      <c r="S82" s="174" t="str">
        <f aca="false">ADDRESS(MATCH(S73,SL_CHARTS_2012!$E$1:$E$3999,1),$E$76+1,1)</f>
        <v>$F$195</v>
      </c>
      <c r="T82" s="174" t="str">
        <f aca="false">ADDRESS(MATCH(T73,SL_CHARTS_2012!$E$1:$E$3999,1),$E$76+1,1)</f>
        <v>$F$172</v>
      </c>
      <c r="U82" s="174" t="str">
        <f aca="false">ADDRESS(MATCH(U73,SL_CHARTS_2012!$E$1:$E$3999,1),$E$76+1,1)</f>
        <v>$F$160</v>
      </c>
      <c r="V82" s="174" t="str">
        <f aca="false">ADDRESS(MATCH(V73,SL_CHARTS_2012!$E$1:$E$3999,1),$E$76+1,1)</f>
        <v>$F$133</v>
      </c>
      <c r="W82" s="174" t="str">
        <f aca="false">ADDRESS(MATCH(W73,SL_CHARTS_2012!$E$1:$E$3999,1),$E$76+1,1)</f>
        <v>$F$119</v>
      </c>
      <c r="X82" s="174" t="str">
        <f aca="false">ADDRESS(MATCH(X73,SL_CHARTS_2012!$E$1:$E$3999,1),$E$76+1,1)</f>
        <v>$F$104</v>
      </c>
      <c r="Y82" s="174" t="str">
        <f aca="false">ADDRESS(MATCH(Y73,SL_CHARTS_2012!$E$1:$E$3999,1),$E$76+1,1)</f>
        <v>$F$77</v>
      </c>
      <c r="Z82" s="174" t="str">
        <f aca="false">ADDRESS(MATCH(Z73,SL_CHARTS_2012!$E$1:$E$3999,1),$E$76+1,1)</f>
        <v>$F$58</v>
      </c>
      <c r="AA82" s="174" t="str">
        <f aca="false">ADDRESS(MATCH(AA73,SL_CHARTS_2012!$E$1:$E$3999,1),$E$76+1,1)</f>
        <v>$F$39</v>
      </c>
      <c r="AB82" s="174" t="str">
        <f aca="false">ADDRESS(MATCH(AB73,SL_CHARTS_2012!$E$1:$E$3999,1),$E$76+1,1)</f>
        <v>$F$24</v>
      </c>
      <c r="AC82" s="174" t="str">
        <f aca="false">ADDRESS(MATCH(AC73,SL_CHARTS_2012!$E$1:$E$3999,1),$E$76+1,1)</f>
        <v>$F$15</v>
      </c>
    </row>
    <row r="83" customFormat="false" ht="15" hidden="false" customHeight="true" outlineLevel="0" collapsed="false">
      <c r="A83" s="22"/>
      <c r="B83" s="233"/>
      <c r="C83" s="184" t="s">
        <v>226</v>
      </c>
      <c r="D83" s="185" t="s">
        <v>227</v>
      </c>
      <c r="E83" s="186" t="str">
        <f aca="false">CONCATENATE(ROUND(E69,2),E$7,ROUND(E71,2))</f>
        <v>100,5-93,9</v>
      </c>
      <c r="F83" s="247" t="str">
        <f aca="false">CONCATENATE(ROUND(F69,2),F$7,ROUND(F71,2))</f>
        <v>93,9-89,8</v>
      </c>
      <c r="G83" s="247" t="str">
        <f aca="false">CONCATENATE(ROUND(G69,2),G$7,ROUND(G71,2))</f>
        <v>89,8-86,3</v>
      </c>
      <c r="H83" s="247" t="str">
        <f aca="false">CONCATENATE(ROUND(H69,2),H$7,ROUND(H71,2))</f>
        <v>86,3-83,53</v>
      </c>
      <c r="I83" s="247" t="str">
        <f aca="false">CONCATENATE(ROUND(I69,2),I$7,ROUND(I71,2))</f>
        <v>83,62-72,01</v>
      </c>
      <c r="J83" s="247" t="str">
        <f aca="false">CONCATENATE(ROUND(J69,2),J$7,ROUND(J71,2))</f>
        <v>72,11-65,92</v>
      </c>
      <c r="K83" s="247" t="str">
        <f aca="false">CONCATENATE(ROUND(K69,2),K$7,ROUND(K71,2))</f>
        <v>66,01-61,39</v>
      </c>
      <c r="L83" s="247" t="str">
        <f aca="false">CONCATENATE(ROUND(L69,2),L$7,ROUND(L71,2))</f>
        <v>61,7-58,88</v>
      </c>
      <c r="M83" s="247" t="str">
        <f aca="false">CONCATENATE(ROUND(M69,2),M$7,ROUND(M71,2))</f>
        <v>59,92-55,79</v>
      </c>
      <c r="N83" s="247" t="str">
        <f aca="false">CONCATENATE(ROUND(N69,2),N$7,ROUND(N71,2))</f>
        <v>56,11-47,7</v>
      </c>
      <c r="O83" s="247" t="str">
        <f aca="false">CONCATENATE(ROUND(O69,2),O$7,ROUND(O71,2))</f>
        <v>47,91-41,25</v>
      </c>
      <c r="P83" s="247" t="str">
        <f aca="false">CONCATENATE(ROUND(P69,2),P$7,ROUND(P71,2))</f>
        <v>41,5-37,86</v>
      </c>
      <c r="Q83" s="247" t="str">
        <f aca="false">CONCATENATE(ROUND(Q69,2),Q$7,ROUND(Q71,2))</f>
        <v>38,14-33,9</v>
      </c>
      <c r="R83" s="247" t="str">
        <f aca="false">CONCATENATE(ROUND(R69,2),R$7,ROUND(R71,2))</f>
        <v>33,95-27,94</v>
      </c>
      <c r="S83" s="247" t="str">
        <f aca="false">CONCATENATE(ROUND(S69,2),S$7,ROUND(S71,2))</f>
        <v>28,52-23,03</v>
      </c>
      <c r="T83" s="247" t="str">
        <f aca="false">CONCATENATE(ROUND(T69,2),T$7,ROUND(T71,2))</f>
        <v>23,14-20,37</v>
      </c>
      <c r="U83" s="247" t="str">
        <f aca="false">CONCATENATE(ROUND(U69,2),U$7,ROUND(U71,2))</f>
        <v>20,5-15,92</v>
      </c>
      <c r="V83" s="247" t="str">
        <f aca="false">CONCATENATE(ROUND(V69,2),V$7,ROUND(V71,2))</f>
        <v>16,02-13,73</v>
      </c>
      <c r="W83" s="247" t="str">
        <f aca="false">CONCATENATE(ROUND(W69,2),W$7,ROUND(W71,2))</f>
        <v>14,13-11,56</v>
      </c>
      <c r="X83" s="247" t="str">
        <f aca="false">CONCATENATE(ROUND(X69,2),X$7,ROUND(X71,2))</f>
        <v>11,68-7,18</v>
      </c>
      <c r="Y83" s="247" t="str">
        <f aca="false">CONCATENATE(ROUND(Y69,2),Y$7,ROUND(Y71,2))</f>
        <v>7,37-5,23</v>
      </c>
      <c r="Z83" s="247" t="str">
        <f aca="false">CONCATENATE(ROUND(Z69,2),Z$7,ROUND(Z71,2))</f>
        <v>5,55-3,6</v>
      </c>
      <c r="AA83" s="247" t="str">
        <f aca="false">CONCATENATE(ROUND(AA69,2),AA$7,ROUND(AA71,2))</f>
        <v>3,64-2,54</v>
      </c>
      <c r="AB83" s="247" t="str">
        <f aca="false">CONCATENATE(ROUND(AB69,2),AB$7,ROUND(AB71,2))</f>
        <v>2,62-1,76</v>
      </c>
      <c r="AC83" s="247" t="str">
        <f aca="false">CONCATENATE(ROUND(AC69,2),AC$7,ROUND(AC71,2))</f>
        <v>1,94-0,26</v>
      </c>
    </row>
    <row r="84" customFormat="false" ht="15" hidden="false" customHeight="true" outlineLevel="0" collapsed="false">
      <c r="A84" s="22"/>
      <c r="B84" s="233"/>
      <c r="C84" s="184"/>
      <c r="D84" s="187" t="s">
        <v>228</v>
      </c>
      <c r="E84" s="187" t="n">
        <f aca="true">AVERAGE(INDIRECT(CONCATENATE($E$77,E79,$E$78,E80),1))</f>
        <v>225.304487804878</v>
      </c>
      <c r="F84" s="187" t="n">
        <f aca="true">AVERAGE(INDIRECT(CONCATENATE($E$77,F79,$E$78,F80),1))</f>
        <v>227.458580645161</v>
      </c>
      <c r="G84" s="187" t="n">
        <f aca="true">AVERAGE(INDIRECT(CONCATENATE($E$77,G79,$E$78,G80),1))</f>
        <v>230.354545454546</v>
      </c>
      <c r="H84" s="187" t="n">
        <f aca="true">AVERAGE(INDIRECT(CONCATENATE($E$77,H79,$E$78,H80),1))</f>
        <v>215.792531914894</v>
      </c>
      <c r="I84" s="187" t="n">
        <f aca="true">AVERAGE(INDIRECT(CONCATENATE($E$77,I79,$E$78,I80),1))</f>
        <v>226.045804878049</v>
      </c>
      <c r="J84" s="187" t="n">
        <f aca="true">AVERAGE(INDIRECT(CONCATENATE($E$77,J79,$E$78,J80),1))</f>
        <v>194.57584</v>
      </c>
      <c r="K84" s="187" t="n">
        <f aca="true">AVERAGE(INDIRECT(CONCATENATE($E$77,K79,$E$78,K80),1))</f>
        <v>202.835522727273</v>
      </c>
      <c r="L84" s="187" t="n">
        <f aca="true">AVERAGE(INDIRECT(CONCATENATE($E$77,L79,$E$78,L80),1))</f>
        <v>145.621176470588</v>
      </c>
      <c r="M84" s="187" t="n">
        <f aca="true">AVERAGE(INDIRECT(CONCATENATE($E$77,M79,$E$78,M80),1))</f>
        <v>157.379523809524</v>
      </c>
      <c r="N84" s="187" t="n">
        <f aca="true">AVERAGE(INDIRECT(CONCATENATE($E$77,N79,$E$78,N80),1))</f>
        <v>185.736428571429</v>
      </c>
      <c r="O84" s="187" t="n">
        <f aca="true">AVERAGE(INDIRECT(CONCATENATE($E$77,O79,$E$78,O80),1))</f>
        <v>187.7648</v>
      </c>
      <c r="P84" s="187" t="n">
        <f aca="true">AVERAGE(INDIRECT(CONCATENATE($E$77,P79,$E$78,P80),1))</f>
        <v>167.763333333333</v>
      </c>
      <c r="Q84" s="187" t="n">
        <f aca="true">AVERAGE(INDIRECT(CONCATENATE($E$77,Q79,$E$78,Q80),1))</f>
        <v>137.625833333333</v>
      </c>
      <c r="R84" s="187" t="n">
        <f aca="true">AVERAGE(INDIRECT(CONCATENATE($E$77,R79,$E$78,R80),1))</f>
        <v>118.221851851852</v>
      </c>
      <c r="S84" s="187" t="n">
        <f aca="true">AVERAGE(INDIRECT(CONCATENATE($E$77,S79,$E$78,S80),1))</f>
        <v>59.4056</v>
      </c>
      <c r="T84" s="187" t="n">
        <f aca="true">AVERAGE(INDIRECT(CONCATENATE($E$77,T79,$E$78,T80),1))</f>
        <v>95.9842857142857</v>
      </c>
      <c r="U84" s="187" t="n">
        <f aca="true">AVERAGE(INDIRECT(CONCATENATE($E$77,U79,$E$78,U80),1))</f>
        <v>102.878275862069</v>
      </c>
      <c r="V84" s="187" t="n">
        <f aca="true">AVERAGE(INDIRECT(CONCATENATE($E$77,V79,$E$78,V80),1))</f>
        <v>102.678125</v>
      </c>
      <c r="W84" s="187" t="n">
        <f aca="true">AVERAGE(INDIRECT(CONCATENATE($E$77,W79,$E$78,W80),1))</f>
        <v>86.3752941176471</v>
      </c>
      <c r="X84" s="187" t="n">
        <f aca="true">AVERAGE(INDIRECT(CONCATENATE($E$77,X79,$E$78,X80),1))</f>
        <v>-5.17827586206897</v>
      </c>
      <c r="Y84" s="187" t="n">
        <f aca="true">AVERAGE(INDIRECT(CONCATENATE($E$77,Y79,$E$78,Y80),1))</f>
        <v>9.30333333333334</v>
      </c>
      <c r="Z84" s="187" t="n">
        <f aca="true">AVERAGE(INDIRECT(CONCATENATE($E$77,Z79,$E$78,Z80),1))</f>
        <v>40.41</v>
      </c>
      <c r="AA84" s="187" t="n">
        <f aca="true">AVERAGE(INDIRECT(CONCATENATE($E$77,AA79,$E$78,AA80),1))</f>
        <v>-27.0041176470588</v>
      </c>
      <c r="AB84" s="187" t="n">
        <f aca="true">AVERAGE(INDIRECT(CONCATENATE($E$77,AB79,$E$78,AB80),1))</f>
        <v>-37.3918181818182</v>
      </c>
      <c r="AC84" s="187" t="n">
        <f aca="true">AVERAGE(INDIRECT(CONCATENATE($E$77,AC79,$E$78,AC80),1))</f>
        <v>-29.7236363636364</v>
      </c>
    </row>
    <row r="85" customFormat="false" ht="15" hidden="false" customHeight="true" outlineLevel="0" collapsed="false">
      <c r="A85" s="22"/>
      <c r="B85" s="233"/>
      <c r="C85" s="184"/>
      <c r="D85" s="188" t="s">
        <v>229</v>
      </c>
      <c r="E85" s="188" t="n">
        <f aca="true">MIN(INDIRECT(CONCATENATE($E$77,E79,$E$78,E80),1))</f>
        <v>178.4</v>
      </c>
      <c r="F85" s="188" t="n">
        <f aca="true">MIN(INDIRECT(CONCATENATE($E$77,F79,$E$78,F80),1))</f>
        <v>128.8</v>
      </c>
      <c r="G85" s="188" t="n">
        <f aca="true">MIN(INDIRECT(CONCATENATE($E$77,G79,$E$78,G80),1))</f>
        <v>222.2</v>
      </c>
      <c r="H85" s="188" t="n">
        <f aca="true">MIN(INDIRECT(CONCATENATE($E$77,H79,$E$78,H80),1))</f>
        <v>181.6</v>
      </c>
      <c r="I85" s="188" t="n">
        <f aca="true">MIN(INDIRECT(CONCATENATE($E$77,I79,$E$78,I80),1))</f>
        <v>186.233</v>
      </c>
      <c r="J85" s="188" t="n">
        <f aca="true">MIN(INDIRECT(CONCATENATE($E$77,J79,$E$78,J80),1))</f>
        <v>120</v>
      </c>
      <c r="K85" s="188" t="n">
        <f aca="true">MIN(INDIRECT(CONCATENATE($E$77,K79,$E$78,K80),1))</f>
        <v>187.467</v>
      </c>
      <c r="L85" s="188" t="n">
        <f aca="true">MIN(INDIRECT(CONCATENATE($E$77,L79,$E$78,L80),1))</f>
        <v>56.16</v>
      </c>
      <c r="M85" s="188" t="n">
        <f aca="true">MIN(INDIRECT(CONCATENATE($E$77,M79,$E$78,M80),1))</f>
        <v>70.62</v>
      </c>
      <c r="N85" s="188" t="n">
        <f aca="true">MIN(INDIRECT(CONCATENATE($E$77,N79,$E$78,N80),1))</f>
        <v>71.68</v>
      </c>
      <c r="O85" s="188" t="n">
        <f aca="true">MIN(INDIRECT(CONCATENATE($E$77,O79,$E$78,O80),1))</f>
        <v>146.48</v>
      </c>
      <c r="P85" s="188" t="n">
        <f aca="true">MIN(INDIRECT(CONCATENATE($E$77,P79,$E$78,P80),1))</f>
        <v>139.66</v>
      </c>
      <c r="Q85" s="188" t="n">
        <f aca="true">MIN(INDIRECT(CONCATENATE($E$77,Q79,$E$78,Q80),1))</f>
        <v>94.57</v>
      </c>
      <c r="R85" s="188" t="n">
        <f aca="true">MIN(INDIRECT(CONCATENATE($E$77,R79,$E$78,R80),1))</f>
        <v>1.01</v>
      </c>
      <c r="S85" s="188" t="n">
        <f aca="true">MIN(INDIRECT(CONCATENATE($E$77,S79,$E$78,S80),1))</f>
        <v>30.26</v>
      </c>
      <c r="T85" s="188" t="n">
        <f aca="true">MIN(INDIRECT(CONCATENATE($E$77,T79,$E$78,T80),1))</f>
        <v>33.28</v>
      </c>
      <c r="U85" s="188" t="n">
        <f aca="true">MIN(INDIRECT(CONCATENATE($E$77,U79,$E$78,U80),1))</f>
        <v>41.24</v>
      </c>
      <c r="V85" s="188" t="n">
        <f aca="true">MIN(INDIRECT(CONCATENATE($E$77,V79,$E$78,V80),1))</f>
        <v>41.24</v>
      </c>
      <c r="W85" s="188" t="n">
        <f aca="true">MIN(INDIRECT(CONCATENATE($E$77,W79,$E$78,W80),1))</f>
        <v>39.65</v>
      </c>
      <c r="X85" s="188" t="n">
        <f aca="true">MIN(INDIRECT(CONCATENATE($E$77,X79,$E$78,X80),1))</f>
        <v>-79.08</v>
      </c>
      <c r="Y85" s="188" t="n">
        <f aca="true">MIN(INDIRECT(CONCATENATE($E$77,Y79,$E$78,Y80),1))</f>
        <v>-42.81</v>
      </c>
      <c r="Z85" s="188" t="n">
        <f aca="true">MIN(INDIRECT(CONCATENATE($E$77,Z79,$E$78,Z80),1))</f>
        <v>-27.83</v>
      </c>
      <c r="AA85" s="188" t="n">
        <f aca="true">MIN(INDIRECT(CONCATENATE($E$77,AA79,$E$78,AA80),1))</f>
        <v>-75.06</v>
      </c>
      <c r="AB85" s="188" t="n">
        <f aca="true">MIN(INDIRECT(CONCATENATE($E$77,AB79,$E$78,AB80),1))</f>
        <v>-79.54</v>
      </c>
      <c r="AC85" s="188" t="n">
        <f aca="true">MIN(INDIRECT(CONCATENATE($E$77,AC79,$E$78,AC80),1))</f>
        <v>-79.63</v>
      </c>
    </row>
    <row r="86" customFormat="false" ht="15" hidden="false" customHeight="true" outlineLevel="0" collapsed="false">
      <c r="A86" s="22"/>
      <c r="B86" s="233"/>
      <c r="C86" s="184"/>
      <c r="D86" s="188" t="s">
        <v>230</v>
      </c>
      <c r="E86" s="188" t="n">
        <f aca="true">MAX(INDIRECT(CONCATENATE($E$77,E79,$E$78,E80),1))</f>
        <v>245.7</v>
      </c>
      <c r="F86" s="188" t="n">
        <f aca="true">MAX(INDIRECT(CONCATENATE($E$77,F79,$E$78,F80),1))</f>
        <v>257.986</v>
      </c>
      <c r="G86" s="188" t="n">
        <f aca="true">MAX(INDIRECT(CONCATENATE($E$77,G79,$E$78,G80),1))</f>
        <v>237.5</v>
      </c>
      <c r="H86" s="188" t="n">
        <f aca="true">MAX(INDIRECT(CONCATENATE($E$77,H79,$E$78,H80),1))</f>
        <v>229.8</v>
      </c>
      <c r="I86" s="188" t="n">
        <f aca="true">MAX(INDIRECT(CONCATENATE($E$77,I79,$E$78,I80),1))</f>
        <v>245</v>
      </c>
      <c r="J86" s="188" t="n">
        <f aca="true">MAX(INDIRECT(CONCATENATE($E$77,J79,$E$78,J80),1))</f>
        <v>214.8</v>
      </c>
      <c r="K86" s="188" t="n">
        <f aca="true">MAX(INDIRECT(CONCATENATE($E$77,K79,$E$78,K80),1))</f>
        <v>207.1</v>
      </c>
      <c r="L86" s="188" t="n">
        <f aca="true">MAX(INDIRECT(CONCATENATE($E$77,L79,$E$78,L80),1))</f>
        <v>198.65</v>
      </c>
      <c r="M86" s="188" t="n">
        <f aca="true">MAX(INDIRECT(CONCATENATE($E$77,M79,$E$78,M80),1))</f>
        <v>197.25</v>
      </c>
      <c r="N86" s="188" t="n">
        <f aca="true">MAX(INDIRECT(CONCATENATE($E$77,N79,$E$78,N80),1))</f>
        <v>220.15</v>
      </c>
      <c r="O86" s="188" t="n">
        <f aca="true">MAX(INDIRECT(CONCATENATE($E$77,O79,$E$78,O80),1))</f>
        <v>214.2</v>
      </c>
      <c r="P86" s="188" t="n">
        <f aca="true">MAX(INDIRECT(CONCATENATE($E$77,P79,$E$78,P80),1))</f>
        <v>192.38</v>
      </c>
      <c r="Q86" s="188" t="n">
        <f aca="true">MAX(INDIRECT(CONCATENATE($E$77,Q79,$E$78,Q80),1))</f>
        <v>175.95</v>
      </c>
      <c r="R86" s="188" t="n">
        <f aca="true">MAX(INDIRECT(CONCATENATE($E$77,R79,$E$78,R80),1))</f>
        <v>196.3</v>
      </c>
      <c r="S86" s="188" t="n">
        <f aca="true">MAX(INDIRECT(CONCATENATE($E$77,S79,$E$78,S80),1))</f>
        <v>85.26</v>
      </c>
      <c r="T86" s="188" t="n">
        <f aca="true">MAX(INDIRECT(CONCATENATE($E$77,T79,$E$78,T80),1))</f>
        <v>134.09</v>
      </c>
      <c r="U86" s="188" t="n">
        <f aca="true">MAX(INDIRECT(CONCATENATE($E$77,U79,$E$78,U80),1))</f>
        <v>138.3</v>
      </c>
      <c r="V86" s="188" t="n">
        <f aca="true">MAX(INDIRECT(CONCATENATE($E$77,V79,$E$78,V80),1))</f>
        <v>143.23</v>
      </c>
      <c r="W86" s="188" t="n">
        <f aca="true">MAX(INDIRECT(CONCATENATE($E$77,W79,$E$78,W80),1))</f>
        <v>142.98</v>
      </c>
      <c r="X86" s="188" t="n">
        <f aca="true">MAX(INDIRECT(CONCATENATE($E$77,X79,$E$78,X80),1))</f>
        <v>53.39</v>
      </c>
      <c r="Y86" s="188" t="n">
        <f aca="true">MAX(INDIRECT(CONCATENATE($E$77,Y79,$E$78,Y80),1))</f>
        <v>88.24</v>
      </c>
      <c r="Z86" s="188" t="n">
        <f aca="true">MAX(INDIRECT(CONCATENATE($E$77,Z79,$E$78,Z80),1))</f>
        <v>88.24</v>
      </c>
      <c r="AA86" s="188" t="n">
        <f aca="true">MAX(INDIRECT(CONCATENATE($E$77,AA79,$E$78,AA80),1))</f>
        <v>51.32</v>
      </c>
      <c r="AB86" s="188" t="n">
        <f aca="true">MAX(INDIRECT(CONCATENATE($E$77,AB79,$E$78,AB80),1))</f>
        <v>16.42</v>
      </c>
      <c r="AC86" s="188" t="n">
        <f aca="true">MAX(INDIRECT(CONCATENATE($E$77,AC79,$E$78,AC80),1))</f>
        <v>19.51</v>
      </c>
    </row>
    <row r="87" customFormat="false" ht="15" hidden="true" customHeight="true" outlineLevel="0" collapsed="false">
      <c r="A87" s="22"/>
      <c r="B87" s="233"/>
      <c r="C87" s="184"/>
      <c r="D87" s="189" t="s">
        <v>231</v>
      </c>
      <c r="E87" s="190" t="n">
        <v>-15</v>
      </c>
      <c r="F87" s="190" t="n">
        <v>-15</v>
      </c>
      <c r="G87" s="190" t="n">
        <v>-15</v>
      </c>
      <c r="H87" s="190" t="n">
        <v>-15</v>
      </c>
      <c r="I87" s="190" t="n">
        <v>-15</v>
      </c>
      <c r="J87" s="190" t="n">
        <v>-15</v>
      </c>
      <c r="K87" s="190" t="n">
        <v>-15</v>
      </c>
      <c r="L87" s="190" t="n">
        <v>-15</v>
      </c>
      <c r="M87" s="190" t="n">
        <v>-15</v>
      </c>
      <c r="N87" s="190" t="n">
        <v>-15</v>
      </c>
      <c r="O87" s="190" t="n">
        <v>-15</v>
      </c>
      <c r="P87" s="190" t="n">
        <v>-15</v>
      </c>
      <c r="Q87" s="190" t="n">
        <v>-15</v>
      </c>
      <c r="R87" s="190" t="n">
        <v>-15</v>
      </c>
      <c r="S87" s="190" t="n">
        <v>-15</v>
      </c>
      <c r="T87" s="190" t="n">
        <v>-15</v>
      </c>
      <c r="U87" s="190" t="n">
        <v>-15</v>
      </c>
      <c r="V87" s="190" t="n">
        <v>-15</v>
      </c>
      <c r="W87" s="190" t="n">
        <v>-15</v>
      </c>
      <c r="X87" s="190" t="n">
        <v>-15</v>
      </c>
      <c r="Y87" s="190" t="n">
        <v>-15</v>
      </c>
      <c r="Z87" s="190" t="n">
        <v>-15</v>
      </c>
      <c r="AA87" s="190" t="n">
        <v>-15</v>
      </c>
      <c r="AB87" s="190" t="n">
        <v>-15</v>
      </c>
      <c r="AC87" s="190" t="n">
        <v>-15</v>
      </c>
    </row>
    <row r="88" customFormat="false" ht="15" hidden="true" customHeight="true" outlineLevel="0" collapsed="false">
      <c r="A88" s="22"/>
      <c r="B88" s="233"/>
      <c r="C88" s="184"/>
      <c r="D88" s="189" t="s">
        <v>232</v>
      </c>
      <c r="E88" s="190" t="n">
        <v>15</v>
      </c>
      <c r="F88" s="190" t="n">
        <v>15</v>
      </c>
      <c r="G88" s="190" t="n">
        <v>15</v>
      </c>
      <c r="H88" s="190" t="n">
        <v>15</v>
      </c>
      <c r="I88" s="190" t="n">
        <v>15</v>
      </c>
      <c r="J88" s="190" t="n">
        <v>15</v>
      </c>
      <c r="K88" s="190" t="n">
        <v>15</v>
      </c>
      <c r="L88" s="190" t="n">
        <v>15</v>
      </c>
      <c r="M88" s="190" t="n">
        <v>15</v>
      </c>
      <c r="N88" s="190" t="n">
        <v>15</v>
      </c>
      <c r="O88" s="190" t="n">
        <v>15</v>
      </c>
      <c r="P88" s="190" t="n">
        <v>15</v>
      </c>
      <c r="Q88" s="190" t="n">
        <v>15</v>
      </c>
      <c r="R88" s="190" t="n">
        <v>15</v>
      </c>
      <c r="S88" s="190" t="n">
        <v>15</v>
      </c>
      <c r="T88" s="190" t="n">
        <v>15</v>
      </c>
      <c r="U88" s="190" t="n">
        <v>15</v>
      </c>
      <c r="V88" s="190" t="n">
        <v>15</v>
      </c>
      <c r="W88" s="190" t="n">
        <v>15</v>
      </c>
      <c r="X88" s="190" t="n">
        <v>15</v>
      </c>
      <c r="Y88" s="190" t="n">
        <v>15</v>
      </c>
      <c r="Z88" s="190" t="n">
        <v>15</v>
      </c>
      <c r="AA88" s="190" t="n">
        <v>15</v>
      </c>
      <c r="AB88" s="190" t="n">
        <v>15</v>
      </c>
      <c r="AC88" s="190" t="n">
        <v>15</v>
      </c>
    </row>
    <row r="89" customFormat="false" ht="15" hidden="true" customHeight="true" outlineLevel="0" collapsed="false">
      <c r="A89" s="22"/>
      <c r="B89" s="233"/>
      <c r="C89" s="184"/>
      <c r="D89" s="189" t="s">
        <v>233</v>
      </c>
      <c r="E89" s="191" t="n">
        <f aca="false">E85+E87</f>
        <v>163.4</v>
      </c>
      <c r="F89" s="191" t="n">
        <f aca="false">F85+F87</f>
        <v>113.8</v>
      </c>
      <c r="G89" s="191" t="n">
        <f aca="false">G85+G87</f>
        <v>207.2</v>
      </c>
      <c r="H89" s="191" t="n">
        <f aca="false">H85+H87</f>
        <v>166.6</v>
      </c>
      <c r="I89" s="191" t="n">
        <f aca="false">I85+I87</f>
        <v>171.233</v>
      </c>
      <c r="J89" s="191" t="n">
        <f aca="false">J85+J87</f>
        <v>105</v>
      </c>
      <c r="K89" s="191" t="n">
        <f aca="false">K85+K87</f>
        <v>172.467</v>
      </c>
      <c r="L89" s="191" t="n">
        <f aca="false">L85+L87</f>
        <v>41.16</v>
      </c>
      <c r="M89" s="191" t="n">
        <f aca="false">M85+M87</f>
        <v>55.62</v>
      </c>
      <c r="N89" s="191" t="n">
        <f aca="false">N85+N87</f>
        <v>56.68</v>
      </c>
      <c r="O89" s="191" t="n">
        <f aca="false">O85+O87</f>
        <v>131.48</v>
      </c>
      <c r="P89" s="191" t="n">
        <f aca="false">P85+P87</f>
        <v>124.66</v>
      </c>
      <c r="Q89" s="191" t="n">
        <f aca="false">Q85+Q87</f>
        <v>79.57</v>
      </c>
      <c r="R89" s="191" t="n">
        <f aca="false">R85+R87</f>
        <v>-13.99</v>
      </c>
      <c r="S89" s="191" t="n">
        <f aca="false">S85+S87</f>
        <v>15.26</v>
      </c>
      <c r="T89" s="191" t="n">
        <f aca="false">T85+T87</f>
        <v>18.28</v>
      </c>
      <c r="U89" s="191" t="n">
        <f aca="false">U85+U87</f>
        <v>26.24</v>
      </c>
      <c r="V89" s="191" t="n">
        <f aca="false">V85+V87</f>
        <v>26.24</v>
      </c>
      <c r="W89" s="191" t="n">
        <f aca="false">W85+W87</f>
        <v>24.65</v>
      </c>
      <c r="X89" s="191" t="n">
        <f aca="false">X85+X87</f>
        <v>-94.08</v>
      </c>
      <c r="Y89" s="191" t="n">
        <f aca="false">Y85+Y87</f>
        <v>-57.81</v>
      </c>
      <c r="Z89" s="191" t="n">
        <f aca="false">Z85+Z87</f>
        <v>-42.83</v>
      </c>
      <c r="AA89" s="191" t="n">
        <f aca="false">AA85+AA87</f>
        <v>-90.06</v>
      </c>
      <c r="AB89" s="191" t="n">
        <f aca="false">AB85+AB87</f>
        <v>-94.54</v>
      </c>
      <c r="AC89" s="191" t="n">
        <f aca="false">AC85+AC87</f>
        <v>-94.63</v>
      </c>
    </row>
    <row r="90" customFormat="false" ht="15" hidden="true" customHeight="true" outlineLevel="0" collapsed="false">
      <c r="A90" s="22"/>
      <c r="B90" s="233"/>
      <c r="C90" s="184"/>
      <c r="D90" s="189" t="s">
        <v>234</v>
      </c>
      <c r="E90" s="191" t="n">
        <f aca="false">E86+E88</f>
        <v>260.7</v>
      </c>
      <c r="F90" s="191" t="n">
        <f aca="false">F86+F88</f>
        <v>272.986</v>
      </c>
      <c r="G90" s="191" t="n">
        <f aca="false">G86+G88</f>
        <v>252.5</v>
      </c>
      <c r="H90" s="191" t="n">
        <f aca="false">H86+H88</f>
        <v>244.8</v>
      </c>
      <c r="I90" s="191" t="n">
        <f aca="false">I86+I88</f>
        <v>260</v>
      </c>
      <c r="J90" s="191" t="n">
        <f aca="false">J86+J88</f>
        <v>229.8</v>
      </c>
      <c r="K90" s="191" t="n">
        <f aca="false">K86+K88</f>
        <v>222.1</v>
      </c>
      <c r="L90" s="191" t="n">
        <f aca="false">L86+L88</f>
        <v>213.65</v>
      </c>
      <c r="M90" s="191" t="n">
        <f aca="false">M86+M88</f>
        <v>212.25</v>
      </c>
      <c r="N90" s="191" t="n">
        <f aca="false">N86+N88</f>
        <v>235.15</v>
      </c>
      <c r="O90" s="191" t="n">
        <f aca="false">O86+O88</f>
        <v>229.2</v>
      </c>
      <c r="P90" s="191" t="n">
        <f aca="false">P86+P88</f>
        <v>207.38</v>
      </c>
      <c r="Q90" s="191" t="n">
        <f aca="false">Q86+Q88</f>
        <v>190.95</v>
      </c>
      <c r="R90" s="191" t="n">
        <f aca="false">R86+R88</f>
        <v>211.3</v>
      </c>
      <c r="S90" s="191" t="n">
        <f aca="false">S86+S88</f>
        <v>100.26</v>
      </c>
      <c r="T90" s="191" t="n">
        <f aca="false">T86+T88</f>
        <v>149.09</v>
      </c>
      <c r="U90" s="191" t="n">
        <f aca="false">U86+U88</f>
        <v>153.3</v>
      </c>
      <c r="V90" s="191" t="n">
        <f aca="false">V86+V88</f>
        <v>158.23</v>
      </c>
      <c r="W90" s="191" t="n">
        <f aca="false">W86+W88</f>
        <v>157.98</v>
      </c>
      <c r="X90" s="191" t="n">
        <f aca="false">X86+X88</f>
        <v>68.39</v>
      </c>
      <c r="Y90" s="191" t="n">
        <f aca="false">Y86+Y88</f>
        <v>103.24</v>
      </c>
      <c r="Z90" s="191" t="n">
        <f aca="false">Z86+Z88</f>
        <v>103.24</v>
      </c>
      <c r="AA90" s="191" t="n">
        <f aca="false">AA86+AA88</f>
        <v>66.32</v>
      </c>
      <c r="AB90" s="191" t="n">
        <f aca="false">AB86+AB88</f>
        <v>31.42</v>
      </c>
      <c r="AC90" s="191" t="n">
        <f aca="false">AC86+AC88</f>
        <v>34.51</v>
      </c>
    </row>
    <row r="91" customFormat="false" ht="15" hidden="false" customHeight="true" outlineLevel="0" collapsed="false">
      <c r="A91" s="22"/>
      <c r="B91" s="233"/>
      <c r="C91" s="192" t="s">
        <v>235</v>
      </c>
      <c r="D91" s="248" t="s">
        <v>227</v>
      </c>
      <c r="E91" s="249" t="str">
        <f aca="false">CONCATENATE(ROUND(E73,2),E$7,ROUND(E75,2))</f>
        <v>100,5-93,9</v>
      </c>
      <c r="F91" s="249" t="str">
        <f aca="false">CONCATENATE(ROUND(F73,2),F$7,ROUND(F75,2))</f>
        <v>93,9-89,45</v>
      </c>
      <c r="G91" s="249" t="str">
        <f aca="false">CONCATENATE(ROUND(G73,2),G$7,ROUND(G75,2))</f>
        <v>90,21-85,75</v>
      </c>
      <c r="H91" s="249" t="str">
        <f aca="false">CONCATENATE(ROUND(H73,2),H$7,ROUND(H75,2))</f>
        <v>87-83,35</v>
      </c>
      <c r="I91" s="249" t="str">
        <f aca="false">CONCATENATE(ROUND(I73,2),I$7,ROUND(I75,2))</f>
        <v>83,81-71,81</v>
      </c>
      <c r="J91" s="249" t="str">
        <f aca="false">CONCATENATE(ROUND(J73,2),J$7,ROUND(J75,2))</f>
        <v>72,31-65,92</v>
      </c>
      <c r="K91" s="249" t="str">
        <f aca="false">CONCATENATE(ROUND(K73,2),K$7,ROUND(K75,2))</f>
        <v>66,01-61,39</v>
      </c>
      <c r="L91" s="249" t="str">
        <f aca="false">CONCATENATE(ROUND(L73,2),L$7,ROUND(L75,2))</f>
        <v>61,7-58,88</v>
      </c>
      <c r="M91" s="249" t="str">
        <f aca="false">CONCATENATE(ROUND(M73,2),M$7,ROUND(M75,2))</f>
        <v>59,92-55,79</v>
      </c>
      <c r="N91" s="249" t="str">
        <f aca="false">CONCATENATE(ROUND(N73,2),N$7,ROUND(N75,2))</f>
        <v>56,11-47,7</v>
      </c>
      <c r="O91" s="249" t="str">
        <f aca="false">CONCATENATE(ROUND(O73,2),O$7,ROUND(O75,2))</f>
        <v>47,91-41,25</v>
      </c>
      <c r="P91" s="249" t="str">
        <f aca="false">CONCATENATE(ROUND(P73,2),P$7,ROUND(P75,2))</f>
        <v>41,5-37,86</v>
      </c>
      <c r="Q91" s="249" t="str">
        <f aca="false">CONCATENATE(ROUND(Q73,2),Q$7,ROUND(Q75,2))</f>
        <v>38,14-33,9</v>
      </c>
      <c r="R91" s="249" t="str">
        <f aca="false">CONCATENATE(ROUND(R73,2),R$7,ROUND(R75,2))</f>
        <v>33,95-27,94</v>
      </c>
      <c r="S91" s="249" t="str">
        <f aca="false">CONCATENATE(ROUND(S73,2),S$7,ROUND(S75,2))</f>
        <v>28,52-23,03</v>
      </c>
      <c r="T91" s="249" t="str">
        <f aca="false">CONCATENATE(ROUND(T73,2),T$7,ROUND(T75,2))</f>
        <v>23,14-20,37</v>
      </c>
      <c r="U91" s="249" t="str">
        <f aca="false">CONCATENATE(ROUND(U73,2),U$7,ROUND(U75,2))</f>
        <v>20,5-15,92</v>
      </c>
      <c r="V91" s="249" t="str">
        <f aca="false">CONCATENATE(ROUND(V73,2),V$7,ROUND(V75,2))</f>
        <v>16,02-13,73</v>
      </c>
      <c r="W91" s="249" t="str">
        <f aca="false">CONCATENATE(ROUND(W73,2),W$7,ROUND(W75,2))</f>
        <v>14,13-11,56</v>
      </c>
      <c r="X91" s="249" t="str">
        <f aca="false">CONCATENATE(ROUND(X73,2),X$7,ROUND(X75,2))</f>
        <v>11,68-7,18</v>
      </c>
      <c r="Y91" s="249" t="str">
        <f aca="false">CONCATENATE(ROUND(Y73,2),Y$7,ROUND(Y75,2))</f>
        <v>7,37-5,23</v>
      </c>
      <c r="Z91" s="249" t="str">
        <f aca="false">CONCATENATE(ROUND(Z73,2),Z$7,ROUND(Z75,2))</f>
        <v>5,55-3,6</v>
      </c>
      <c r="AA91" s="249" t="str">
        <f aca="false">CONCATENATE(ROUND(AA73,2),AA$7,ROUND(AA75,2))</f>
        <v>3,64-2,54</v>
      </c>
      <c r="AB91" s="249" t="str">
        <f aca="false">CONCATENATE(ROUND(AB73,2),AB$7,ROUND(AB75,2))</f>
        <v>2,62-1,76</v>
      </c>
      <c r="AC91" s="249" t="str">
        <f aca="false">CONCATENATE(ROUND(AC73,2),AC$7,ROUND(AC75,2))</f>
        <v>1,94-0,26</v>
      </c>
    </row>
    <row r="92" customFormat="false" ht="15" hidden="false" customHeight="true" outlineLevel="0" collapsed="false">
      <c r="A92" s="22"/>
      <c r="B92" s="233"/>
      <c r="C92" s="192"/>
      <c r="D92" s="250" t="s">
        <v>228</v>
      </c>
      <c r="E92" s="250" t="n">
        <f aca="true">AVERAGE(INDIRECT(CONCATENATE($E$77,E81,$E$78,E82),1))</f>
        <v>225.304487804878</v>
      </c>
      <c r="F92" s="250" t="n">
        <f aca="true">AVERAGE(INDIRECT(CONCATENATE($E$77,F81,$E$78,F82),1))</f>
        <v>227.772375</v>
      </c>
      <c r="G92" s="250" t="n">
        <f aca="true">AVERAGE(INDIRECT(CONCATENATE($E$77,G81,$E$78,G82),1))</f>
        <v>226.652083333333</v>
      </c>
      <c r="H92" s="250" t="n">
        <f aca="true">AVERAGE(INDIRECT(CONCATENATE($E$77,H81,$E$78,H82),1))</f>
        <v>216.223509803922</v>
      </c>
      <c r="I92" s="250" t="n">
        <f aca="true">AVERAGE(INDIRECT(CONCATENATE($E$77,I81,$E$78,I82),1))</f>
        <v>225.646330708662</v>
      </c>
      <c r="J92" s="250" t="n">
        <f aca="true">AVERAGE(INDIRECT(CONCATENATE($E$77,J81,$E$78,J82),1))</f>
        <v>195.430615384615</v>
      </c>
      <c r="K92" s="250" t="n">
        <f aca="true">AVERAGE(INDIRECT(CONCATENATE($E$77,K81,$E$78,K82),1))</f>
        <v>202.835522727273</v>
      </c>
      <c r="L92" s="250" t="n">
        <f aca="true">AVERAGE(INDIRECT(CONCATENATE($E$77,L81,$E$78,L82),1))</f>
        <v>145.621176470588</v>
      </c>
      <c r="M92" s="250" t="n">
        <f aca="true">AVERAGE(INDIRECT(CONCATENATE($E$77,M81,$E$78,M82),1))</f>
        <v>157.379523809524</v>
      </c>
      <c r="N92" s="250" t="n">
        <f aca="true">AVERAGE(INDIRECT(CONCATENATE($E$77,N81,$E$78,N82),1))</f>
        <v>185.736428571429</v>
      </c>
      <c r="O92" s="250" t="n">
        <f aca="true">AVERAGE(INDIRECT(CONCATENATE($E$77,O81,$E$78,O82),1))</f>
        <v>187.7648</v>
      </c>
      <c r="P92" s="250" t="n">
        <f aca="true">AVERAGE(INDIRECT(CONCATENATE($E$77,P81,$E$78,P82),1))</f>
        <v>167.763333333333</v>
      </c>
      <c r="Q92" s="250" t="n">
        <f aca="true">AVERAGE(INDIRECT(CONCATENATE($E$77,Q81,$E$78,Q82),1))</f>
        <v>137.625833333333</v>
      </c>
      <c r="R92" s="250" t="n">
        <f aca="true">AVERAGE(INDIRECT(CONCATENATE($E$77,R81,$E$78,R82),1))</f>
        <v>118.221851851852</v>
      </c>
      <c r="S92" s="250" t="n">
        <f aca="true">AVERAGE(INDIRECT(CONCATENATE($E$77,S81,$E$78,S82),1))</f>
        <v>59.4056</v>
      </c>
      <c r="T92" s="250" t="n">
        <f aca="true">AVERAGE(INDIRECT(CONCATENATE($E$77,T81,$E$78,T82),1))</f>
        <v>95.9842857142857</v>
      </c>
      <c r="U92" s="250" t="n">
        <f aca="true">AVERAGE(INDIRECT(CONCATENATE($E$77,U81,$E$78,U82),1))</f>
        <v>102.878275862069</v>
      </c>
      <c r="V92" s="250" t="n">
        <f aca="true">AVERAGE(INDIRECT(CONCATENATE($E$77,V81,$E$78,V82),1))</f>
        <v>102.678125</v>
      </c>
      <c r="W92" s="250" t="n">
        <f aca="true">AVERAGE(INDIRECT(CONCATENATE($E$77,W81,$E$78,W82),1))</f>
        <v>86.3752941176471</v>
      </c>
      <c r="X92" s="250" t="n">
        <f aca="true">AVERAGE(INDIRECT(CONCATENATE($E$77,X81,$E$78,X82),1))</f>
        <v>-5.17827586206897</v>
      </c>
      <c r="Y92" s="250" t="n">
        <f aca="true">AVERAGE(INDIRECT(CONCATENATE($E$77,Y81,$E$78,Y82),1))</f>
        <v>9.30333333333334</v>
      </c>
      <c r="Z92" s="250" t="n">
        <f aca="true">AVERAGE(INDIRECT(CONCATENATE($E$77,Z81,$E$78,Z82),1))</f>
        <v>40.41</v>
      </c>
      <c r="AA92" s="250" t="n">
        <f aca="true">AVERAGE(INDIRECT(CONCATENATE($E$77,AA81,$E$78,AA82),1))</f>
        <v>-27.0041176470588</v>
      </c>
      <c r="AB92" s="250" t="n">
        <f aca="true">AVERAGE(INDIRECT(CONCATENATE($E$77,AB81,$E$78,AB82),1))</f>
        <v>-37.3918181818182</v>
      </c>
      <c r="AC92" s="250" t="n">
        <f aca="true">AVERAGE(INDIRECT(CONCATENATE($E$77,AC81,$E$78,AC82),1))</f>
        <v>-29.7236363636364</v>
      </c>
    </row>
    <row r="93" customFormat="false" ht="15" hidden="false" customHeight="true" outlineLevel="0" collapsed="false">
      <c r="A93" s="22"/>
      <c r="B93" s="233"/>
      <c r="C93" s="192"/>
      <c r="D93" s="251" t="s">
        <v>229</v>
      </c>
      <c r="E93" s="251" t="n">
        <f aca="true">MIN(INDIRECT(CONCATENATE($E$77,E81,$E$78,E82),1))</f>
        <v>178.4</v>
      </c>
      <c r="F93" s="251" t="n">
        <f aca="true">MIN(INDIRECT(CONCATENATE($E$77,F81,$E$78,F82),1))</f>
        <v>128.8</v>
      </c>
      <c r="G93" s="251" t="n">
        <f aca="true">MIN(INDIRECT(CONCATENATE($E$77,G81,$E$78,G82),1))</f>
        <v>214.7</v>
      </c>
      <c r="H93" s="251" t="n">
        <f aca="true">MIN(INDIRECT(CONCATENATE($E$77,H81,$E$78,H82),1))</f>
        <v>181.6</v>
      </c>
      <c r="I93" s="251" t="n">
        <f aca="true">MIN(INDIRECT(CONCATENATE($E$77,I81,$E$78,I82),1))</f>
        <v>186.233</v>
      </c>
      <c r="J93" s="251" t="n">
        <f aca="true">MIN(INDIRECT(CONCATENATE($E$77,J81,$E$78,J82),1))</f>
        <v>120</v>
      </c>
      <c r="K93" s="251" t="n">
        <f aca="true">MIN(INDIRECT(CONCATENATE($E$77,K81,$E$78,K82),1))</f>
        <v>187.467</v>
      </c>
      <c r="L93" s="251" t="n">
        <f aca="true">MIN(INDIRECT(CONCATENATE($E$77,L81,$E$78,L82),1))</f>
        <v>56.16</v>
      </c>
      <c r="M93" s="251" t="n">
        <f aca="true">MIN(INDIRECT(CONCATENATE($E$77,M81,$E$78,M82),1))</f>
        <v>70.62</v>
      </c>
      <c r="N93" s="251" t="n">
        <f aca="true">MIN(INDIRECT(CONCATENATE($E$77,N81,$E$78,N82),1))</f>
        <v>71.68</v>
      </c>
      <c r="O93" s="251" t="n">
        <f aca="true">MIN(INDIRECT(CONCATENATE($E$77,O81,$E$78,O82),1))</f>
        <v>146.48</v>
      </c>
      <c r="P93" s="251" t="n">
        <f aca="true">MIN(INDIRECT(CONCATENATE($E$77,P81,$E$78,P82),1))</f>
        <v>139.66</v>
      </c>
      <c r="Q93" s="251" t="n">
        <f aca="true">MIN(INDIRECT(CONCATENATE($E$77,Q81,$E$78,Q82),1))</f>
        <v>94.57</v>
      </c>
      <c r="R93" s="251" t="n">
        <f aca="true">MIN(INDIRECT(CONCATENATE($E$77,R81,$E$78,R82),1))</f>
        <v>1.01</v>
      </c>
      <c r="S93" s="251" t="n">
        <f aca="true">MIN(INDIRECT(CONCATENATE($E$77,S81,$E$78,S82),1))</f>
        <v>30.26</v>
      </c>
      <c r="T93" s="251" t="n">
        <f aca="true">MIN(INDIRECT(CONCATENATE($E$77,T81,$E$78,T82),1))</f>
        <v>33.28</v>
      </c>
      <c r="U93" s="251" t="n">
        <f aca="true">MIN(INDIRECT(CONCATENATE($E$77,U81,$E$78,U82),1))</f>
        <v>41.24</v>
      </c>
      <c r="V93" s="251" t="n">
        <f aca="true">MIN(INDIRECT(CONCATENATE($E$77,V81,$E$78,V82),1))</f>
        <v>41.24</v>
      </c>
      <c r="W93" s="251" t="n">
        <f aca="true">MIN(INDIRECT(CONCATENATE($E$77,W81,$E$78,W82),1))</f>
        <v>39.65</v>
      </c>
      <c r="X93" s="251" t="n">
        <f aca="true">MIN(INDIRECT(CONCATENATE($E$77,X81,$E$78,X82),1))</f>
        <v>-79.08</v>
      </c>
      <c r="Y93" s="251" t="n">
        <f aca="true">MIN(INDIRECT(CONCATENATE($E$77,Y81,$E$78,Y82),1))</f>
        <v>-42.81</v>
      </c>
      <c r="Z93" s="251" t="n">
        <f aca="true">MIN(INDIRECT(CONCATENATE($E$77,Z81,$E$78,Z82),1))</f>
        <v>-27.83</v>
      </c>
      <c r="AA93" s="251" t="n">
        <f aca="true">MIN(INDIRECT(CONCATENATE($E$77,AA81,$E$78,AA82),1))</f>
        <v>-75.06</v>
      </c>
      <c r="AB93" s="251" t="n">
        <f aca="true">MIN(INDIRECT(CONCATENATE($E$77,AB81,$E$78,AB82),1))</f>
        <v>-79.54</v>
      </c>
      <c r="AC93" s="251" t="n">
        <f aca="true">MIN(INDIRECT(CONCATENATE($E$77,AC81,$E$78,AC82),1))</f>
        <v>-79.63</v>
      </c>
    </row>
    <row r="94" customFormat="false" ht="15" hidden="false" customHeight="true" outlineLevel="0" collapsed="false">
      <c r="A94" s="22"/>
      <c r="B94" s="233"/>
      <c r="C94" s="192"/>
      <c r="D94" s="251" t="s">
        <v>230</v>
      </c>
      <c r="E94" s="251" t="n">
        <f aca="true">MAX(INDIRECT(CONCATENATE($E$77,E81,$E$78,E82),1))</f>
        <v>245.7</v>
      </c>
      <c r="F94" s="251" t="n">
        <f aca="true">MAX(INDIRECT(CONCATENATE($E$77,F81,$E$78,F82),1))</f>
        <v>257.986</v>
      </c>
      <c r="G94" s="251" t="n">
        <f aca="true">MAX(INDIRECT(CONCATENATE($E$77,G81,$E$78,G82),1))</f>
        <v>237.5</v>
      </c>
      <c r="H94" s="251" t="n">
        <f aca="true">MAX(INDIRECT(CONCATENATE($E$77,H81,$E$78,H82),1))</f>
        <v>229.8</v>
      </c>
      <c r="I94" s="251" t="n">
        <f aca="true">MAX(INDIRECT(CONCATENATE($E$77,I81,$E$78,I82),1))</f>
        <v>245</v>
      </c>
      <c r="J94" s="251" t="n">
        <f aca="true">MAX(INDIRECT(CONCATENATE($E$77,J81,$E$78,J82),1))</f>
        <v>218.7</v>
      </c>
      <c r="K94" s="251" t="n">
        <f aca="true">MAX(INDIRECT(CONCATENATE($E$77,K81,$E$78,K82),1))</f>
        <v>207.1</v>
      </c>
      <c r="L94" s="251" t="n">
        <f aca="true">MAX(INDIRECT(CONCATENATE($E$77,L81,$E$78,L82),1))</f>
        <v>198.65</v>
      </c>
      <c r="M94" s="251" t="n">
        <f aca="true">MAX(INDIRECT(CONCATENATE($E$77,M81,$E$78,M82),1))</f>
        <v>197.25</v>
      </c>
      <c r="N94" s="251" t="n">
        <f aca="true">MAX(INDIRECT(CONCATENATE($E$77,N81,$E$78,N82),1))</f>
        <v>220.15</v>
      </c>
      <c r="O94" s="251" t="n">
        <f aca="true">MAX(INDIRECT(CONCATENATE($E$77,O81,$E$78,O82),1))</f>
        <v>214.2</v>
      </c>
      <c r="P94" s="251" t="n">
        <f aca="true">MAX(INDIRECT(CONCATENATE($E$77,P81,$E$78,P82),1))</f>
        <v>192.38</v>
      </c>
      <c r="Q94" s="251" t="n">
        <f aca="true">MAX(INDIRECT(CONCATENATE($E$77,Q81,$E$78,Q82),1))</f>
        <v>175.95</v>
      </c>
      <c r="R94" s="251" t="n">
        <f aca="true">MAX(INDIRECT(CONCATENATE($E$77,R81,$E$78,R82),1))</f>
        <v>196.3</v>
      </c>
      <c r="S94" s="251" t="n">
        <f aca="true">MAX(INDIRECT(CONCATENATE($E$77,S81,$E$78,S82),1))</f>
        <v>85.26</v>
      </c>
      <c r="T94" s="251" t="n">
        <f aca="true">MAX(INDIRECT(CONCATENATE($E$77,T81,$E$78,T82),1))</f>
        <v>134.09</v>
      </c>
      <c r="U94" s="251" t="n">
        <f aca="true">MAX(INDIRECT(CONCATENATE($E$77,U81,$E$78,U82),1))</f>
        <v>138.3</v>
      </c>
      <c r="V94" s="251" t="n">
        <f aca="true">MAX(INDIRECT(CONCATENATE($E$77,V81,$E$78,V82),1))</f>
        <v>143.23</v>
      </c>
      <c r="W94" s="251" t="n">
        <f aca="true">MAX(INDIRECT(CONCATENATE($E$77,W81,$E$78,W82),1))</f>
        <v>142.98</v>
      </c>
      <c r="X94" s="251" t="n">
        <f aca="true">MAX(INDIRECT(CONCATENATE($E$77,X81,$E$78,X82),1))</f>
        <v>53.39</v>
      </c>
      <c r="Y94" s="251" t="n">
        <f aca="true">MAX(INDIRECT(CONCATENATE($E$77,Y81,$E$78,Y82),1))</f>
        <v>88.24</v>
      </c>
      <c r="Z94" s="251" t="n">
        <f aca="true">MAX(INDIRECT(CONCATENATE($E$77,Z81,$E$78,Z82),1))</f>
        <v>88.24</v>
      </c>
      <c r="AA94" s="251" t="n">
        <f aca="true">MAX(INDIRECT(CONCATENATE($E$77,AA81,$E$78,AA82),1))</f>
        <v>51.32</v>
      </c>
      <c r="AB94" s="251" t="n">
        <f aca="true">MAX(INDIRECT(CONCATENATE($E$77,AB81,$E$78,AB82),1))</f>
        <v>16.42</v>
      </c>
      <c r="AC94" s="251" t="n">
        <f aca="true">MAX(INDIRECT(CONCATENATE($E$77,AC81,$E$78,AC82),1))</f>
        <v>19.51</v>
      </c>
    </row>
    <row r="95" customFormat="false" ht="15" hidden="true" customHeight="true" outlineLevel="0" collapsed="false">
      <c r="A95" s="22"/>
      <c r="B95" s="233"/>
      <c r="C95" s="192"/>
      <c r="D95" s="238" t="s">
        <v>231</v>
      </c>
      <c r="E95" s="252" t="n">
        <v>-15</v>
      </c>
      <c r="F95" s="252" t="n">
        <v>-15</v>
      </c>
      <c r="G95" s="252" t="n">
        <v>-15</v>
      </c>
      <c r="H95" s="252" t="n">
        <v>-15</v>
      </c>
      <c r="I95" s="252" t="n">
        <v>-15</v>
      </c>
      <c r="J95" s="252" t="n">
        <v>-15</v>
      </c>
      <c r="K95" s="252" t="n">
        <v>-15</v>
      </c>
      <c r="L95" s="252" t="n">
        <v>-15</v>
      </c>
      <c r="M95" s="252" t="n">
        <v>-15</v>
      </c>
      <c r="N95" s="252" t="n">
        <v>-15</v>
      </c>
      <c r="O95" s="252" t="n">
        <v>-15</v>
      </c>
      <c r="P95" s="252" t="n">
        <v>-15</v>
      </c>
      <c r="Q95" s="252" t="n">
        <v>-15</v>
      </c>
      <c r="R95" s="252" t="n">
        <v>-15</v>
      </c>
      <c r="S95" s="252" t="n">
        <v>-15</v>
      </c>
      <c r="T95" s="252" t="n">
        <v>-15</v>
      </c>
      <c r="U95" s="252" t="n">
        <v>-15</v>
      </c>
      <c r="V95" s="252" t="n">
        <v>-15</v>
      </c>
      <c r="W95" s="252" t="n">
        <v>-15</v>
      </c>
      <c r="X95" s="252" t="n">
        <v>-15</v>
      </c>
      <c r="Y95" s="252" t="n">
        <v>-15</v>
      </c>
      <c r="Z95" s="252" t="n">
        <v>-15</v>
      </c>
      <c r="AA95" s="252" t="n">
        <v>-15</v>
      </c>
      <c r="AB95" s="252" t="n">
        <v>-15</v>
      </c>
      <c r="AC95" s="252" t="n">
        <v>-15</v>
      </c>
    </row>
    <row r="96" customFormat="false" ht="15" hidden="true" customHeight="true" outlineLevel="0" collapsed="false">
      <c r="A96" s="22"/>
      <c r="B96" s="233"/>
      <c r="C96" s="192"/>
      <c r="D96" s="238" t="s">
        <v>232</v>
      </c>
      <c r="E96" s="252" t="n">
        <v>15</v>
      </c>
      <c r="F96" s="252" t="n">
        <v>15</v>
      </c>
      <c r="G96" s="252" t="n">
        <v>15</v>
      </c>
      <c r="H96" s="252" t="n">
        <v>15</v>
      </c>
      <c r="I96" s="252" t="n">
        <v>15</v>
      </c>
      <c r="J96" s="252" t="n">
        <v>15</v>
      </c>
      <c r="K96" s="252" t="n">
        <v>15</v>
      </c>
      <c r="L96" s="252" t="n">
        <v>15</v>
      </c>
      <c r="M96" s="252" t="n">
        <v>15</v>
      </c>
      <c r="N96" s="252" t="n">
        <v>15</v>
      </c>
      <c r="O96" s="252" t="n">
        <v>15</v>
      </c>
      <c r="P96" s="252" t="n">
        <v>15</v>
      </c>
      <c r="Q96" s="252" t="n">
        <v>15</v>
      </c>
      <c r="R96" s="252" t="n">
        <v>15</v>
      </c>
      <c r="S96" s="252" t="n">
        <v>15</v>
      </c>
      <c r="T96" s="252" t="n">
        <v>15</v>
      </c>
      <c r="U96" s="252" t="n">
        <v>15</v>
      </c>
      <c r="V96" s="252" t="n">
        <v>15</v>
      </c>
      <c r="W96" s="252" t="n">
        <v>15</v>
      </c>
      <c r="X96" s="252" t="n">
        <v>15</v>
      </c>
      <c r="Y96" s="252" t="n">
        <v>15</v>
      </c>
      <c r="Z96" s="252" t="n">
        <v>15</v>
      </c>
      <c r="AA96" s="252" t="n">
        <v>15</v>
      </c>
      <c r="AB96" s="252" t="n">
        <v>15</v>
      </c>
      <c r="AC96" s="252" t="n">
        <v>15</v>
      </c>
    </row>
    <row r="97" customFormat="false" ht="15" hidden="true" customHeight="true" outlineLevel="0" collapsed="false">
      <c r="A97" s="22"/>
      <c r="B97" s="233"/>
      <c r="C97" s="192"/>
      <c r="D97" s="238" t="s">
        <v>233</v>
      </c>
      <c r="E97" s="239" t="n">
        <f aca="false">E93+E95</f>
        <v>163.4</v>
      </c>
      <c r="F97" s="239" t="n">
        <f aca="false">F93+F95</f>
        <v>113.8</v>
      </c>
      <c r="G97" s="239" t="n">
        <f aca="false">G93+G95</f>
        <v>199.7</v>
      </c>
      <c r="H97" s="239" t="n">
        <f aca="false">H93+H95</f>
        <v>166.6</v>
      </c>
      <c r="I97" s="239" t="n">
        <f aca="false">I93+I95</f>
        <v>171.233</v>
      </c>
      <c r="J97" s="239" t="n">
        <f aca="false">J93+J95</f>
        <v>105</v>
      </c>
      <c r="K97" s="239" t="n">
        <f aca="false">K93+K95</f>
        <v>172.467</v>
      </c>
      <c r="L97" s="239" t="n">
        <f aca="false">L93+L95</f>
        <v>41.16</v>
      </c>
      <c r="M97" s="239" t="n">
        <f aca="false">M93+M95</f>
        <v>55.62</v>
      </c>
      <c r="N97" s="239" t="n">
        <f aca="false">N93+N95</f>
        <v>56.68</v>
      </c>
      <c r="O97" s="239" t="n">
        <f aca="false">O93+O95</f>
        <v>131.48</v>
      </c>
      <c r="P97" s="239" t="n">
        <f aca="false">P93+P95</f>
        <v>124.66</v>
      </c>
      <c r="Q97" s="239" t="n">
        <f aca="false">Q93+Q95</f>
        <v>79.57</v>
      </c>
      <c r="R97" s="239" t="n">
        <f aca="false">R93+R95</f>
        <v>-13.99</v>
      </c>
      <c r="S97" s="239" t="n">
        <f aca="false">S93+S95</f>
        <v>15.26</v>
      </c>
      <c r="T97" s="239" t="n">
        <f aca="false">T93+T95</f>
        <v>18.28</v>
      </c>
      <c r="U97" s="239" t="n">
        <f aca="false">U93+U95</f>
        <v>26.24</v>
      </c>
      <c r="V97" s="239" t="n">
        <f aca="false">V93+V95</f>
        <v>26.24</v>
      </c>
      <c r="W97" s="239" t="n">
        <f aca="false">W93+W95</f>
        <v>24.65</v>
      </c>
      <c r="X97" s="239" t="n">
        <f aca="false">X93+X95</f>
        <v>-94.08</v>
      </c>
      <c r="Y97" s="239" t="n">
        <f aca="false">Y93+Y95</f>
        <v>-57.81</v>
      </c>
      <c r="Z97" s="239" t="n">
        <f aca="false">Z93+Z95</f>
        <v>-42.83</v>
      </c>
      <c r="AA97" s="239" t="n">
        <f aca="false">AA93+AA95</f>
        <v>-90.06</v>
      </c>
      <c r="AB97" s="239" t="n">
        <f aca="false">AB93+AB95</f>
        <v>-94.54</v>
      </c>
      <c r="AC97" s="239" t="n">
        <f aca="false">AC93+AC95</f>
        <v>-94.63</v>
      </c>
    </row>
    <row r="98" customFormat="false" ht="15" hidden="true" customHeight="true" outlineLevel="0" collapsed="false">
      <c r="A98" s="22"/>
      <c r="B98" s="233"/>
      <c r="C98" s="192"/>
      <c r="D98" s="200" t="s">
        <v>234</v>
      </c>
      <c r="E98" s="201" t="n">
        <f aca="false">E94+E96</f>
        <v>260.7</v>
      </c>
      <c r="F98" s="201" t="n">
        <f aca="false">F94+F96</f>
        <v>272.986</v>
      </c>
      <c r="G98" s="201" t="n">
        <f aca="false">G94+G96</f>
        <v>252.5</v>
      </c>
      <c r="H98" s="201" t="n">
        <f aca="false">H94+H96</f>
        <v>244.8</v>
      </c>
      <c r="I98" s="201" t="n">
        <f aca="false">I94+I96</f>
        <v>260</v>
      </c>
      <c r="J98" s="201" t="n">
        <f aca="false">J94+J96</f>
        <v>233.7</v>
      </c>
      <c r="K98" s="201" t="n">
        <f aca="false">K94+K96</f>
        <v>222.1</v>
      </c>
      <c r="L98" s="201" t="n">
        <f aca="false">L94+L96</f>
        <v>213.65</v>
      </c>
      <c r="M98" s="201" t="n">
        <f aca="false">M94+M96</f>
        <v>212.25</v>
      </c>
      <c r="N98" s="201" t="n">
        <f aca="false">N94+N96</f>
        <v>235.15</v>
      </c>
      <c r="O98" s="201" t="n">
        <f aca="false">O94+O96</f>
        <v>229.2</v>
      </c>
      <c r="P98" s="201" t="n">
        <f aca="false">P94+P96</f>
        <v>207.38</v>
      </c>
      <c r="Q98" s="201" t="n">
        <f aca="false">Q94+Q96</f>
        <v>190.95</v>
      </c>
      <c r="R98" s="201" t="n">
        <f aca="false">R94+R96</f>
        <v>211.3</v>
      </c>
      <c r="S98" s="201" t="n">
        <f aca="false">S94+S96</f>
        <v>100.26</v>
      </c>
      <c r="T98" s="201" t="n">
        <f aca="false">T94+T96</f>
        <v>149.09</v>
      </c>
      <c r="U98" s="201" t="n">
        <f aca="false">U94+U96</f>
        <v>153.3</v>
      </c>
      <c r="V98" s="201" t="n">
        <f aca="false">V94+V96</f>
        <v>158.23</v>
      </c>
      <c r="W98" s="201" t="n">
        <f aca="false">W94+W96</f>
        <v>157.98</v>
      </c>
      <c r="X98" s="201" t="n">
        <f aca="false">X94+X96</f>
        <v>68.39</v>
      </c>
      <c r="Y98" s="201" t="n">
        <f aca="false">Y94+Y96</f>
        <v>103.24</v>
      </c>
      <c r="Z98" s="201" t="n">
        <f aca="false">Z94+Z96</f>
        <v>103.24</v>
      </c>
      <c r="AA98" s="201" t="n">
        <f aca="false">AA94+AA96</f>
        <v>66.32</v>
      </c>
      <c r="AB98" s="201" t="n">
        <f aca="false">AB94+AB96</f>
        <v>31.42</v>
      </c>
      <c r="AC98" s="201" t="n">
        <f aca="false">AC94+AC96</f>
        <v>34.51</v>
      </c>
    </row>
    <row r="99" customFormat="false" ht="15" hidden="false" customHeight="true" outlineLevel="0" collapsed="false">
      <c r="B99" s="253"/>
      <c r="C99" s="253"/>
      <c r="D99" s="254"/>
      <c r="E99" s="255"/>
      <c r="F99" s="255"/>
      <c r="G99" s="255"/>
      <c r="H99" s="255"/>
      <c r="I99" s="255"/>
      <c r="J99" s="255"/>
      <c r="K99" s="255"/>
      <c r="L99" s="255"/>
      <c r="M99" s="255"/>
      <c r="N99" s="255"/>
      <c r="O99" s="255"/>
      <c r="P99" s="255"/>
      <c r="Q99" s="255"/>
      <c r="R99" s="255"/>
      <c r="S99" s="255"/>
      <c r="T99" s="255"/>
      <c r="U99" s="255"/>
      <c r="V99" s="255"/>
      <c r="W99" s="255"/>
      <c r="X99" s="255"/>
      <c r="Y99" s="255"/>
      <c r="Z99" s="255"/>
      <c r="AA99" s="255"/>
      <c r="AB99" s="255"/>
      <c r="AC99" s="255"/>
    </row>
    <row r="100" customFormat="false" ht="15" hidden="false" customHeight="true" outlineLevel="0" collapsed="false">
      <c r="B100" s="169" t="s">
        <v>79</v>
      </c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</row>
    <row r="101" customFormat="false" ht="15" hidden="true" customHeight="true" outlineLevel="0" collapsed="false">
      <c r="B101" s="256" t="s">
        <v>242</v>
      </c>
      <c r="C101" s="203" t="s">
        <v>216</v>
      </c>
      <c r="D101" s="204" t="s">
        <v>217</v>
      </c>
      <c r="E101" s="204" t="n">
        <f aca="false">ROUNDUP(E$4,0)</f>
        <v>101</v>
      </c>
      <c r="F101" s="204" t="n">
        <f aca="false">ROUNDUP(F$4,0)</f>
        <v>94</v>
      </c>
      <c r="G101" s="204" t="n">
        <f aca="false">ROUNDUP(G$4,0)</f>
        <v>90</v>
      </c>
      <c r="H101" s="204" t="n">
        <f aca="false">ROUNDUP(H$4,0)</f>
        <v>87</v>
      </c>
      <c r="I101" s="204" t="n">
        <f aca="false">ROUNDUP(I$4,0)</f>
        <v>84</v>
      </c>
      <c r="J101" s="204" t="n">
        <f aca="false">ROUNDUP(J$4,0)</f>
        <v>73</v>
      </c>
      <c r="K101" s="204" t="n">
        <f aca="false">ROUNDUP(K$4,0)</f>
        <v>66</v>
      </c>
      <c r="L101" s="204" t="n">
        <f aca="false">ROUNDUP(L$4,0)</f>
        <v>62</v>
      </c>
      <c r="M101" s="204" t="n">
        <f aca="false">ROUNDUP(M$4,0)</f>
        <v>60</v>
      </c>
      <c r="N101" s="204" t="n">
        <f aca="false">ROUNDUP(N$4,0)</f>
        <v>56</v>
      </c>
      <c r="O101" s="204" t="n">
        <f aca="false">ROUNDUP(O$4,0)</f>
        <v>48</v>
      </c>
      <c r="P101" s="204" t="n">
        <f aca="false">ROUNDUP(P$4,0)</f>
        <v>42</v>
      </c>
      <c r="Q101" s="204" t="n">
        <f aca="false">ROUNDUP(Q$4,0)</f>
        <v>38</v>
      </c>
      <c r="R101" s="204" t="n">
        <f aca="false">ROUNDUP(R$4,0)</f>
        <v>34</v>
      </c>
      <c r="S101" s="204" t="n">
        <f aca="false">ROUNDUP(S$4,0)</f>
        <v>29</v>
      </c>
      <c r="T101" s="204" t="n">
        <f aca="false">ROUNDUP(T$4,0)</f>
        <v>24</v>
      </c>
      <c r="U101" s="204" t="n">
        <f aca="false">ROUNDUP(U$4,0)</f>
        <v>21</v>
      </c>
      <c r="V101" s="204" t="n">
        <f aca="false">ROUNDUP(V$4,0)</f>
        <v>16</v>
      </c>
      <c r="W101" s="204" t="n">
        <f aca="false">ROUNDUP(W$4,0)</f>
        <v>14</v>
      </c>
      <c r="X101" s="204" t="n">
        <f aca="false">ROUNDUP(X$4,0)</f>
        <v>12</v>
      </c>
      <c r="Y101" s="204" t="n">
        <f aca="false">ROUNDUP(Y$4,0)</f>
        <v>8</v>
      </c>
      <c r="Z101" s="204" t="n">
        <f aca="false">ROUNDUP(Z$4,0)</f>
        <v>6</v>
      </c>
      <c r="AA101" s="204" t="n">
        <f aca="false">ROUNDUP(AA$4,0)</f>
        <v>4</v>
      </c>
      <c r="AB101" s="204" t="n">
        <f aca="false">ROUNDUP(AB$4,0)</f>
        <v>3</v>
      </c>
      <c r="AC101" s="204" t="n">
        <f aca="false">ROUNDUP(AC$4,0)</f>
        <v>2</v>
      </c>
    </row>
    <row r="102" customFormat="false" ht="15" hidden="true" customHeight="true" outlineLevel="0" collapsed="false">
      <c r="B102" s="256"/>
      <c r="C102" s="203"/>
      <c r="D102" s="204" t="s">
        <v>218</v>
      </c>
      <c r="E102" s="204" t="n">
        <f aca="false">ROUNDDOWN(E$8,0)</f>
        <v>93</v>
      </c>
      <c r="F102" s="204" t="n">
        <f aca="false">ROUNDDOWN(F$8,0)</f>
        <v>89</v>
      </c>
      <c r="G102" s="204" t="n">
        <f aca="false">ROUNDDOWN(G$8,0)</f>
        <v>86</v>
      </c>
      <c r="H102" s="204" t="n">
        <f aca="false">ROUNDDOWN(H$8,0)</f>
        <v>83</v>
      </c>
      <c r="I102" s="204" t="n">
        <f aca="false">ROUNDDOWN(I$8,0)</f>
        <v>72</v>
      </c>
      <c r="J102" s="204" t="n">
        <f aca="false">ROUNDDOWN(J$8,0)</f>
        <v>66</v>
      </c>
      <c r="K102" s="204" t="n">
        <f aca="false">ROUNDDOWN(K$8,0)</f>
        <v>61</v>
      </c>
      <c r="L102" s="204" t="n">
        <f aca="false">ROUNDDOWN(L$8,0)</f>
        <v>59</v>
      </c>
      <c r="M102" s="204" t="n">
        <f aca="false">ROUNDDOWN(M$8,0)</f>
        <v>56</v>
      </c>
      <c r="N102" s="204" t="n">
        <f aca="false">ROUNDDOWN(N$8,0)</f>
        <v>47</v>
      </c>
      <c r="O102" s="204" t="n">
        <f aca="false">ROUNDDOWN(O$8,0)</f>
        <v>41</v>
      </c>
      <c r="P102" s="204" t="n">
        <f aca="false">ROUNDDOWN(P$8,0)</f>
        <v>38</v>
      </c>
      <c r="Q102" s="204" t="n">
        <f aca="false">ROUNDDOWN(Q$8,0)</f>
        <v>33</v>
      </c>
      <c r="R102" s="204" t="n">
        <f aca="false">ROUNDDOWN(R$8,0)</f>
        <v>28</v>
      </c>
      <c r="S102" s="204" t="n">
        <f aca="false">ROUNDDOWN(S$8,0)</f>
        <v>23</v>
      </c>
      <c r="T102" s="204" t="n">
        <f aca="false">ROUNDDOWN(T$8,0)</f>
        <v>20</v>
      </c>
      <c r="U102" s="204" t="n">
        <f aca="false">ROUNDDOWN(U$8,0)</f>
        <v>15</v>
      </c>
      <c r="V102" s="204" t="n">
        <f aca="false">ROUNDDOWN(V$8,0)</f>
        <v>13</v>
      </c>
      <c r="W102" s="204" t="n">
        <f aca="false">ROUNDDOWN(W$8,0)</f>
        <v>11</v>
      </c>
      <c r="X102" s="204" t="n">
        <f aca="false">ROUNDDOWN(X$8,0)</f>
        <v>7</v>
      </c>
      <c r="Y102" s="204" t="n">
        <f aca="false">ROUNDDOWN(Y$8,0)</f>
        <v>5</v>
      </c>
      <c r="Z102" s="204" t="n">
        <f aca="false">ROUNDDOWN(Z$8,0)</f>
        <v>3</v>
      </c>
      <c r="AA102" s="204" t="n">
        <f aca="false">ROUNDDOWN(AA$8,0)</f>
        <v>2</v>
      </c>
      <c r="AB102" s="204" t="n">
        <f aca="false">ROUNDDOWN(AB$8,0)</f>
        <v>1</v>
      </c>
      <c r="AC102" s="204" t="n">
        <f aca="false">ROUNDDOWN(AC$8,0)</f>
        <v>0</v>
      </c>
    </row>
    <row r="103" customFormat="false" ht="15" hidden="true" customHeight="true" outlineLevel="0" collapsed="false">
      <c r="B103" s="256"/>
      <c r="C103" s="205" t="s">
        <v>219</v>
      </c>
      <c r="D103" s="206" t="s">
        <v>217</v>
      </c>
      <c r="E103" s="206" t="n">
        <f aca="false">ROUNDUP(E$6,0)</f>
        <v>101</v>
      </c>
      <c r="F103" s="206" t="n">
        <f aca="false">ROUNDUP(F$6,0)</f>
        <v>94</v>
      </c>
      <c r="G103" s="206" t="n">
        <f aca="false">ROUNDUP(G$6,0)</f>
        <v>91</v>
      </c>
      <c r="H103" s="206" t="n">
        <f aca="false">ROUNDUP(H$6,0)</f>
        <v>87</v>
      </c>
      <c r="I103" s="206" t="n">
        <f aca="false">ROUNDUP(I$6,0)</f>
        <v>84</v>
      </c>
      <c r="J103" s="206" t="n">
        <f aca="false">ROUNDUP(J$6,0)</f>
        <v>73</v>
      </c>
      <c r="K103" s="206" t="n">
        <f aca="false">ROUNDUP(K$6,0)</f>
        <v>66</v>
      </c>
      <c r="L103" s="206" t="n">
        <f aca="false">ROUNDUP(L$6,0)</f>
        <v>62</v>
      </c>
      <c r="M103" s="206" t="n">
        <f aca="false">ROUNDUP(M$6,0)</f>
        <v>60</v>
      </c>
      <c r="N103" s="206" t="n">
        <f aca="false">ROUNDUP(N$6,0)</f>
        <v>56</v>
      </c>
      <c r="O103" s="206" t="n">
        <f aca="false">ROUNDUP(O$6,0)</f>
        <v>48</v>
      </c>
      <c r="P103" s="206" t="n">
        <f aca="false">ROUNDUP(P$6,0)</f>
        <v>42</v>
      </c>
      <c r="Q103" s="206" t="n">
        <f aca="false">ROUNDUP(Q$6,0)</f>
        <v>38</v>
      </c>
      <c r="R103" s="206" t="n">
        <f aca="false">ROUNDUP(R$6,0)</f>
        <v>34</v>
      </c>
      <c r="S103" s="206" t="n">
        <f aca="false">ROUNDUP(S$6,0)</f>
        <v>29</v>
      </c>
      <c r="T103" s="206" t="n">
        <f aca="false">ROUNDUP(T$6,0)</f>
        <v>24</v>
      </c>
      <c r="U103" s="206" t="n">
        <f aca="false">ROUNDUP(U$6,0)</f>
        <v>21</v>
      </c>
      <c r="V103" s="206" t="n">
        <f aca="false">ROUNDUP(V$6,0)</f>
        <v>16</v>
      </c>
      <c r="W103" s="206" t="n">
        <f aca="false">ROUNDUP(W$6,0)</f>
        <v>14</v>
      </c>
      <c r="X103" s="206" t="n">
        <f aca="false">ROUNDUP(X$6,0)</f>
        <v>12</v>
      </c>
      <c r="Y103" s="206" t="n">
        <f aca="false">ROUNDUP(Y$6,0)</f>
        <v>8</v>
      </c>
      <c r="Z103" s="206" t="n">
        <f aca="false">ROUNDUP(Z$6,0)</f>
        <v>6</v>
      </c>
      <c r="AA103" s="206" t="n">
        <f aca="false">ROUNDUP(AA$6,0)</f>
        <v>4</v>
      </c>
      <c r="AB103" s="206" t="n">
        <f aca="false">ROUNDUP(AB$6,0)</f>
        <v>3</v>
      </c>
      <c r="AC103" s="206" t="n">
        <f aca="false">ROUNDUP(AC$6,0)</f>
        <v>2</v>
      </c>
    </row>
    <row r="104" customFormat="false" ht="15" hidden="true" customHeight="true" outlineLevel="0" collapsed="false">
      <c r="B104" s="256"/>
      <c r="C104" s="205"/>
      <c r="D104" s="206" t="s">
        <v>218</v>
      </c>
      <c r="E104" s="206" t="n">
        <f aca="false">ROUNDDOWN(E$8,0)</f>
        <v>93</v>
      </c>
      <c r="F104" s="206" t="n">
        <f aca="false">ROUNDDOWN(F$8,0)</f>
        <v>89</v>
      </c>
      <c r="G104" s="206" t="n">
        <f aca="false">ROUNDDOWN(G$8,0)</f>
        <v>86</v>
      </c>
      <c r="H104" s="206" t="n">
        <f aca="false">ROUNDDOWN(H$8,0)</f>
        <v>83</v>
      </c>
      <c r="I104" s="206" t="n">
        <f aca="false">ROUNDDOWN(I$8,0)</f>
        <v>72</v>
      </c>
      <c r="J104" s="206" t="n">
        <f aca="false">ROUNDDOWN(J$8,0)</f>
        <v>66</v>
      </c>
      <c r="K104" s="206" t="n">
        <f aca="false">ROUNDDOWN(K$8,0)</f>
        <v>61</v>
      </c>
      <c r="L104" s="206" t="n">
        <f aca="false">ROUNDDOWN(L$8,0)</f>
        <v>59</v>
      </c>
      <c r="M104" s="206" t="n">
        <f aca="false">ROUNDDOWN(M$8,0)</f>
        <v>56</v>
      </c>
      <c r="N104" s="206" t="n">
        <f aca="false">ROUNDDOWN(N$8,0)</f>
        <v>47</v>
      </c>
      <c r="O104" s="206" t="n">
        <f aca="false">ROUNDDOWN(O$8,0)</f>
        <v>41</v>
      </c>
      <c r="P104" s="206" t="n">
        <f aca="false">ROUNDDOWN(P$8,0)</f>
        <v>38</v>
      </c>
      <c r="Q104" s="206" t="n">
        <f aca="false">ROUNDDOWN(Q$8,0)</f>
        <v>33</v>
      </c>
      <c r="R104" s="206" t="n">
        <f aca="false">ROUNDDOWN(R$8,0)</f>
        <v>28</v>
      </c>
      <c r="S104" s="206" t="n">
        <f aca="false">ROUNDDOWN(S$8,0)</f>
        <v>23</v>
      </c>
      <c r="T104" s="206" t="n">
        <f aca="false">ROUNDDOWN(T$8,0)</f>
        <v>20</v>
      </c>
      <c r="U104" s="206" t="n">
        <f aca="false">ROUNDDOWN(U$8,0)</f>
        <v>15</v>
      </c>
      <c r="V104" s="206" t="n">
        <f aca="false">ROUNDDOWN(V$8,0)</f>
        <v>13</v>
      </c>
      <c r="W104" s="206" t="n">
        <f aca="false">ROUNDDOWN(W$8,0)</f>
        <v>11</v>
      </c>
      <c r="X104" s="206" t="n">
        <f aca="false">ROUNDDOWN(X$8,0)</f>
        <v>7</v>
      </c>
      <c r="Y104" s="206" t="n">
        <f aca="false">ROUNDDOWN(Y$8,0)</f>
        <v>5</v>
      </c>
      <c r="Z104" s="206" t="n">
        <f aca="false">ROUNDDOWN(Z$8,0)</f>
        <v>3</v>
      </c>
      <c r="AA104" s="206" t="n">
        <f aca="false">ROUNDDOWN(AA$8,0)</f>
        <v>2</v>
      </c>
      <c r="AB104" s="206" t="n">
        <f aca="false">ROUNDDOWN(AB$8,0)</f>
        <v>1</v>
      </c>
      <c r="AC104" s="206" t="n">
        <f aca="false">ROUNDDOWN(AC$8,0)</f>
        <v>0</v>
      </c>
    </row>
    <row r="105" customFormat="false" ht="15" hidden="true" customHeight="true" outlineLevel="0" collapsed="false">
      <c r="B105" s="256"/>
      <c r="C105" s="207" t="s">
        <v>220</v>
      </c>
      <c r="D105" s="207"/>
      <c r="E105" s="208" t="n">
        <v>9</v>
      </c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</row>
    <row r="106" customFormat="false" ht="15" hidden="true" customHeight="true" outlineLevel="0" collapsed="false">
      <c r="B106" s="256"/>
      <c r="C106" s="209" t="s">
        <v>216</v>
      </c>
      <c r="D106" s="257" t="s">
        <v>221</v>
      </c>
      <c r="E106" s="211" t="str">
        <f aca="false">ADDRESS(MATCH(E102,SL_CHARTS_2012!$B$1:$B$144,1),$E105,1)</f>
        <v>$I$97</v>
      </c>
      <c r="F106" s="211" t="str">
        <f aca="false">ADDRESS(MATCH(F102,SL_CHARTS_2012!$B$1:$B$144,1),$E105,1)</f>
        <v>$I$93</v>
      </c>
      <c r="G106" s="211" t="str">
        <f aca="false">ADDRESS(MATCH(G102,SL_CHARTS_2012!$B$1:$B$144,1),$E105,1)</f>
        <v>$I$90</v>
      </c>
      <c r="H106" s="211" t="str">
        <f aca="false">ADDRESS(MATCH(H102,SL_CHARTS_2012!$B$1:$B$144,1),$E105,1)</f>
        <v>$I$87</v>
      </c>
      <c r="I106" s="211" t="str">
        <f aca="false">ADDRESS(MATCH(I102,SL_CHARTS_2012!$B$1:$B$144,1),$E105,1)</f>
        <v>$I$76</v>
      </c>
      <c r="J106" s="211" t="str">
        <f aca="false">ADDRESS(MATCH(J102,SL_CHARTS_2012!$B$1:$B$144,1),$E105,1)</f>
        <v>$I$70</v>
      </c>
      <c r="K106" s="211" t="str">
        <f aca="false">ADDRESS(MATCH(K102,SL_CHARTS_2012!$B$1:$B$144,1),$E105,1)</f>
        <v>$I$65</v>
      </c>
      <c r="L106" s="211" t="str">
        <f aca="false">ADDRESS(MATCH(L102,SL_CHARTS_2012!$B$1:$B$144,1),$E105,1)</f>
        <v>$I$63</v>
      </c>
      <c r="M106" s="211" t="str">
        <f aca="false">ADDRESS(MATCH(M102,SL_CHARTS_2012!$B$1:$B$144,1),$E105,1)</f>
        <v>$I$60</v>
      </c>
      <c r="N106" s="211" t="str">
        <f aca="false">ADDRESS(MATCH(N102,SL_CHARTS_2012!$B$1:$B$144,1),$E105,1)</f>
        <v>$I$51</v>
      </c>
      <c r="O106" s="211" t="str">
        <f aca="false">ADDRESS(MATCH(O102,SL_CHARTS_2012!$B$1:$B$144,1),$E105,1)</f>
        <v>$I$45</v>
      </c>
      <c r="P106" s="211" t="str">
        <f aca="false">ADDRESS(MATCH(P102,SL_CHARTS_2012!$B$1:$B$144,1),$E105,1)</f>
        <v>$I$42</v>
      </c>
      <c r="Q106" s="211" t="str">
        <f aca="false">ADDRESS(MATCH(Q102,SL_CHARTS_2012!$B$1:$B$144,1),$E105,1)</f>
        <v>$I$37</v>
      </c>
      <c r="R106" s="211" t="str">
        <f aca="false">ADDRESS(MATCH(R102,SL_CHARTS_2012!$B$1:$B$144,1),$E105,1)</f>
        <v>$I$32</v>
      </c>
      <c r="S106" s="211" t="str">
        <f aca="false">ADDRESS(MATCH(S102,SL_CHARTS_2012!$B$1:$B$144,1),$E105,1)</f>
        <v>$I$27</v>
      </c>
      <c r="T106" s="211" t="str">
        <f aca="false">ADDRESS(MATCH(T102,SL_CHARTS_2012!$B$1:$B$144,1),$E105,1)</f>
        <v>$I$24</v>
      </c>
      <c r="U106" s="211" t="str">
        <f aca="false">ADDRESS(MATCH(U102,SL_CHARTS_2012!$B$1:$B$144,1),$E105,1)</f>
        <v>$I$19</v>
      </c>
      <c r="V106" s="211" t="str">
        <f aca="false">ADDRESS(MATCH(V102,SL_CHARTS_2012!$B$1:$B$144,1),$E105,1)</f>
        <v>$I$17</v>
      </c>
      <c r="W106" s="211" t="str">
        <f aca="false">ADDRESS(MATCH(W102,SL_CHARTS_2012!$B$1:$B$144,1),$E105,1)</f>
        <v>$I$15</v>
      </c>
      <c r="X106" s="211" t="str">
        <f aca="false">ADDRESS(MATCH(X102,SL_CHARTS_2012!$B$1:$B$144,1),$E105,1)</f>
        <v>$I$11</v>
      </c>
      <c r="Y106" s="211" t="str">
        <f aca="false">ADDRESS(MATCH(Y102,SL_CHARTS_2012!$B$1:$B$144,1),$E105,1)</f>
        <v>$I$9</v>
      </c>
      <c r="Z106" s="211" t="str">
        <f aca="false">ADDRESS(MATCH(Z102,SL_CHARTS_2012!$B$1:$B$144,1),$E105,1)</f>
        <v>$I$7</v>
      </c>
      <c r="AA106" s="211" t="str">
        <f aca="false">ADDRESS(MATCH(AA102,SL_CHARTS_2012!$B$1:$B$144,1),$E105,1)</f>
        <v>$I$6</v>
      </c>
      <c r="AB106" s="211" t="str">
        <f aca="false">ADDRESS(MATCH(AB102,SL_CHARTS_2012!$B$1:$B$144,1),$E105,1)</f>
        <v>$I$5</v>
      </c>
      <c r="AC106" s="211" t="str">
        <f aca="false">ADDRESS(MATCH(AC102,SL_CHARTS_2012!$B$1:$B$144,1),$E105,1)</f>
        <v>$I$4</v>
      </c>
    </row>
    <row r="107" customFormat="false" ht="15" hidden="true" customHeight="true" outlineLevel="0" collapsed="false">
      <c r="B107" s="256"/>
      <c r="C107" s="209"/>
      <c r="D107" s="257" t="s">
        <v>222</v>
      </c>
      <c r="E107" s="211" t="str">
        <f aca="false">ADDRESS(MATCH(E101,SL_CHARTS_2012!$B$1:$B$144,1),$E105,1)</f>
        <v>$I$105</v>
      </c>
      <c r="F107" s="211" t="str">
        <f aca="false">ADDRESS(MATCH(F101,SL_CHARTS_2012!$B$1:$B$144,1),$E105,1)</f>
        <v>$I$98</v>
      </c>
      <c r="G107" s="211" t="str">
        <f aca="false">ADDRESS(MATCH(G101,SL_CHARTS_2012!$B$1:$B$144,1),$E105,1)</f>
        <v>$I$94</v>
      </c>
      <c r="H107" s="211" t="str">
        <f aca="false">ADDRESS(MATCH(H101,SL_CHARTS_2012!$B$1:$B$144,1),$E105,1)</f>
        <v>$I$91</v>
      </c>
      <c r="I107" s="211" t="str">
        <f aca="false">ADDRESS(MATCH(I101,SL_CHARTS_2012!$B$1:$B$144,1),$E105,1)</f>
        <v>$I$88</v>
      </c>
      <c r="J107" s="211" t="str">
        <f aca="false">ADDRESS(MATCH(J101,SL_CHARTS_2012!$B$1:$B$144,1),$E105,1)</f>
        <v>$I$77</v>
      </c>
      <c r="K107" s="211" t="str">
        <f aca="false">ADDRESS(MATCH(K101,SL_CHARTS_2012!$B$1:$B$144,1),$E105,1)</f>
        <v>$I$70</v>
      </c>
      <c r="L107" s="211" t="str">
        <f aca="false">ADDRESS(MATCH(L101,SL_CHARTS_2012!$B$1:$B$144,1),$E105,1)</f>
        <v>$I$66</v>
      </c>
      <c r="M107" s="211" t="str">
        <f aca="false">ADDRESS(MATCH(M101,SL_CHARTS_2012!$B$1:$B$144,1),$E105,1)</f>
        <v>$I$64</v>
      </c>
      <c r="N107" s="211" t="str">
        <f aca="false">ADDRESS(MATCH(N101,SL_CHARTS_2012!$B$1:$B$144,1),$E105,1)</f>
        <v>$I$60</v>
      </c>
      <c r="O107" s="211" t="str">
        <f aca="false">ADDRESS(MATCH(O101,SL_CHARTS_2012!$B$1:$B$144,1),$E105,1)</f>
        <v>$I$52</v>
      </c>
      <c r="P107" s="211" t="str">
        <f aca="false">ADDRESS(MATCH(P101,SL_CHARTS_2012!$B$1:$B$144,1),$E105,1)</f>
        <v>$I$46</v>
      </c>
      <c r="Q107" s="211" t="str">
        <f aca="false">ADDRESS(MATCH(Q101,SL_CHARTS_2012!$B$1:$B$144,1),$E105,1)</f>
        <v>$I$42</v>
      </c>
      <c r="R107" s="211" t="str">
        <f aca="false">ADDRESS(MATCH(R101,SL_CHARTS_2012!$B$1:$B$144,1),$E105,1)</f>
        <v>$I$38</v>
      </c>
      <c r="S107" s="211" t="str">
        <f aca="false">ADDRESS(MATCH(S101,SL_CHARTS_2012!$B$1:$B$144,1),$E105,1)</f>
        <v>$I$33</v>
      </c>
      <c r="T107" s="211" t="str">
        <f aca="false">ADDRESS(MATCH(T101,SL_CHARTS_2012!$B$1:$B$144,1),$E105,1)</f>
        <v>$I$28</v>
      </c>
      <c r="U107" s="211" t="str">
        <f aca="false">ADDRESS(MATCH(U101,SL_CHARTS_2012!$B$1:$B$144,1),$E105,1)</f>
        <v>$I$25</v>
      </c>
      <c r="V107" s="211" t="str">
        <f aca="false">ADDRESS(MATCH(V101,SL_CHARTS_2012!$B$1:$B$144,1),$E105,1)</f>
        <v>$I$20</v>
      </c>
      <c r="W107" s="211" t="str">
        <f aca="false">ADDRESS(MATCH(W101,SL_CHARTS_2012!$B$1:$B$144,1),$E105,1)</f>
        <v>$I$18</v>
      </c>
      <c r="X107" s="211" t="str">
        <f aca="false">ADDRESS(MATCH(X101,SL_CHARTS_2012!$B$1:$B$144,1),$E105,1)</f>
        <v>$I$16</v>
      </c>
      <c r="Y107" s="211" t="str">
        <f aca="false">ADDRESS(MATCH(Y101,SL_CHARTS_2012!$B$1:$B$144,1),$E105,1)</f>
        <v>$I$12</v>
      </c>
      <c r="Z107" s="211" t="str">
        <f aca="false">ADDRESS(MATCH(Z101,SL_CHARTS_2012!$B$1:$B$144,1),$E105,1)</f>
        <v>$I$10</v>
      </c>
      <c r="AA107" s="211" t="str">
        <f aca="false">ADDRESS(MATCH(AA101,SL_CHARTS_2012!$B$1:$B$144,1),$E105,1)</f>
        <v>$I$8</v>
      </c>
      <c r="AB107" s="211" t="str">
        <f aca="false">ADDRESS(MATCH(AB101,SL_CHARTS_2012!$B$1:$B$144,1),$E105,1)</f>
        <v>$I$7</v>
      </c>
      <c r="AC107" s="211" t="str">
        <f aca="false">ADDRESS(MATCH(AC101,SL_CHARTS_2012!$B$1:$B$144,1),$E105,1)</f>
        <v>$I$6</v>
      </c>
    </row>
    <row r="108" customFormat="false" ht="15" hidden="true" customHeight="true" outlineLevel="0" collapsed="false">
      <c r="B108" s="256"/>
      <c r="C108" s="205" t="s">
        <v>219</v>
      </c>
      <c r="D108" s="258" t="s">
        <v>221</v>
      </c>
      <c r="E108" s="206" t="str">
        <f aca="false">ADDRESS(MATCH(E104,SL_CHARTS_2012!$B$1:$B$144,1),$E105,1)</f>
        <v>$I$97</v>
      </c>
      <c r="F108" s="206" t="str">
        <f aca="false">ADDRESS(MATCH(F104,SL_CHARTS_2012!$B$1:$B$144,1),$E105,1)</f>
        <v>$I$93</v>
      </c>
      <c r="G108" s="206" t="str">
        <f aca="false">ADDRESS(MATCH(G104,SL_CHARTS_2012!$B$1:$B$144,1),$E105,1)</f>
        <v>$I$90</v>
      </c>
      <c r="H108" s="206" t="str">
        <f aca="false">ADDRESS(MATCH(H104,SL_CHARTS_2012!$B$1:$B$144,1),$E105,1)</f>
        <v>$I$87</v>
      </c>
      <c r="I108" s="206" t="str">
        <f aca="false">ADDRESS(MATCH(I104,SL_CHARTS_2012!$B$1:$B$144,1),$E105,1)</f>
        <v>$I$76</v>
      </c>
      <c r="J108" s="206" t="str">
        <f aca="false">ADDRESS(MATCH(J104,SL_CHARTS_2012!$B$1:$B$144,1),$E105,1)</f>
        <v>$I$70</v>
      </c>
      <c r="K108" s="206" t="str">
        <f aca="false">ADDRESS(MATCH(K104,SL_CHARTS_2012!$B$1:$B$144,1),$E105,1)</f>
        <v>$I$65</v>
      </c>
      <c r="L108" s="206" t="str">
        <f aca="false">ADDRESS(MATCH(L104,SL_CHARTS_2012!$B$1:$B$144,1),$E105,1)</f>
        <v>$I$63</v>
      </c>
      <c r="M108" s="206" t="str">
        <f aca="false">ADDRESS(MATCH(M104,SL_CHARTS_2012!$B$1:$B$144,1),$E105,1)</f>
        <v>$I$60</v>
      </c>
      <c r="N108" s="206" t="str">
        <f aca="false">ADDRESS(MATCH(N104,SL_CHARTS_2012!$B$1:$B$144,1),$E105,1)</f>
        <v>$I$51</v>
      </c>
      <c r="O108" s="206" t="str">
        <f aca="false">ADDRESS(MATCH(O104,SL_CHARTS_2012!$B$1:$B$144,1),$E105,1)</f>
        <v>$I$45</v>
      </c>
      <c r="P108" s="206" t="str">
        <f aca="false">ADDRESS(MATCH(P104,SL_CHARTS_2012!$B$1:$B$144,1),$E105,1)</f>
        <v>$I$42</v>
      </c>
      <c r="Q108" s="206" t="str">
        <f aca="false">ADDRESS(MATCH(Q104,SL_CHARTS_2012!$B$1:$B$144,1),$E105,1)</f>
        <v>$I$37</v>
      </c>
      <c r="R108" s="206" t="str">
        <f aca="false">ADDRESS(MATCH(R104,SL_CHARTS_2012!$B$1:$B$144,1),$E105,1)</f>
        <v>$I$32</v>
      </c>
      <c r="S108" s="206" t="str">
        <f aca="false">ADDRESS(MATCH(S104,SL_CHARTS_2012!$B$1:$B$144,1),$E105,1)</f>
        <v>$I$27</v>
      </c>
      <c r="T108" s="206" t="str">
        <f aca="false">ADDRESS(MATCH(T104,SL_CHARTS_2012!$B$1:$B$144,1),$E105,1)</f>
        <v>$I$24</v>
      </c>
      <c r="U108" s="206" t="str">
        <f aca="false">ADDRESS(MATCH(U104,SL_CHARTS_2012!$B$1:$B$144,1),$E105,1)</f>
        <v>$I$19</v>
      </c>
      <c r="V108" s="206" t="str">
        <f aca="false">ADDRESS(MATCH(V104,SL_CHARTS_2012!$B$1:$B$144,1),$E105,1)</f>
        <v>$I$17</v>
      </c>
      <c r="W108" s="206" t="str">
        <f aca="false">ADDRESS(MATCH(W104,SL_CHARTS_2012!$B$1:$B$144,1),$E105,1)</f>
        <v>$I$15</v>
      </c>
      <c r="X108" s="206" t="str">
        <f aca="false">ADDRESS(MATCH(X104,SL_CHARTS_2012!$B$1:$B$144,1),$E105,1)</f>
        <v>$I$11</v>
      </c>
      <c r="Y108" s="206" t="str">
        <f aca="false">ADDRESS(MATCH(Y104,SL_CHARTS_2012!$B$1:$B$144,1),$E105,1)</f>
        <v>$I$9</v>
      </c>
      <c r="Z108" s="206" t="str">
        <f aca="false">ADDRESS(MATCH(Z104,SL_CHARTS_2012!$B$1:$B$144,1),$E105,1)</f>
        <v>$I$7</v>
      </c>
      <c r="AA108" s="206" t="str">
        <f aca="false">ADDRESS(MATCH(AA104,SL_CHARTS_2012!$B$1:$B$144,1),$E105,1)</f>
        <v>$I$6</v>
      </c>
      <c r="AB108" s="206" t="str">
        <f aca="false">ADDRESS(MATCH(AB104,SL_CHARTS_2012!$B$1:$B$144,1),$E105,1)</f>
        <v>$I$5</v>
      </c>
      <c r="AC108" s="206" t="str">
        <f aca="false">ADDRESS(MATCH(AC104,SL_CHARTS_2012!$B$1:$B$144,1),$E105,1)</f>
        <v>$I$4</v>
      </c>
    </row>
    <row r="109" customFormat="false" ht="15" hidden="true" customHeight="true" outlineLevel="0" collapsed="false">
      <c r="B109" s="256"/>
      <c r="C109" s="205"/>
      <c r="D109" s="258" t="s">
        <v>222</v>
      </c>
      <c r="E109" s="206" t="str">
        <f aca="false">ADDRESS(MATCH(E103,SL_CHARTS_2012!$B$1:$B$144,1),$E105,1)</f>
        <v>$I$105</v>
      </c>
      <c r="F109" s="206" t="str">
        <f aca="false">ADDRESS(MATCH(F103,SL_CHARTS_2012!$B$1:$B$144,1),$E105,1)</f>
        <v>$I$98</v>
      </c>
      <c r="G109" s="206" t="str">
        <f aca="false">ADDRESS(MATCH(G103,SL_CHARTS_2012!$B$1:$B$144,1),$E105,1)</f>
        <v>$I$95</v>
      </c>
      <c r="H109" s="206" t="str">
        <f aca="false">ADDRESS(MATCH(H103,SL_CHARTS_2012!$B$1:$B$144,1),$E105,1)</f>
        <v>$I$91</v>
      </c>
      <c r="I109" s="206" t="str">
        <f aca="false">ADDRESS(MATCH(I103,SL_CHARTS_2012!$B$1:$B$144,1),$E105,1)</f>
        <v>$I$88</v>
      </c>
      <c r="J109" s="206" t="str">
        <f aca="false">ADDRESS(MATCH(J103,SL_CHARTS_2012!$B$1:$B$144,1),$E105,1)</f>
        <v>$I$77</v>
      </c>
      <c r="K109" s="206" t="str">
        <f aca="false">ADDRESS(MATCH(K103,SL_CHARTS_2012!$B$1:$B$144,1),$E105,1)</f>
        <v>$I$70</v>
      </c>
      <c r="L109" s="206" t="str">
        <f aca="false">ADDRESS(MATCH(L103,SL_CHARTS_2012!$B$1:$B$144,1),$E105,1)</f>
        <v>$I$66</v>
      </c>
      <c r="M109" s="206" t="str">
        <f aca="false">ADDRESS(MATCH(M103,SL_CHARTS_2012!$B$1:$B$144,1),$E105,1)</f>
        <v>$I$64</v>
      </c>
      <c r="N109" s="206" t="str">
        <f aca="false">ADDRESS(MATCH(N103,SL_CHARTS_2012!$B$1:$B$144,1),$E105,1)</f>
        <v>$I$60</v>
      </c>
      <c r="O109" s="206" t="str">
        <f aca="false">ADDRESS(MATCH(O103,SL_CHARTS_2012!$B$1:$B$144,1),$E105,1)</f>
        <v>$I$52</v>
      </c>
      <c r="P109" s="206" t="str">
        <f aca="false">ADDRESS(MATCH(P103,SL_CHARTS_2012!$B$1:$B$144,1),$E105,1)</f>
        <v>$I$46</v>
      </c>
      <c r="Q109" s="206" t="str">
        <f aca="false">ADDRESS(MATCH(Q103,SL_CHARTS_2012!$B$1:$B$144,1),$E105,1)</f>
        <v>$I$42</v>
      </c>
      <c r="R109" s="206" t="str">
        <f aca="false">ADDRESS(MATCH(R103,SL_CHARTS_2012!$B$1:$B$144,1),$E105,1)</f>
        <v>$I$38</v>
      </c>
      <c r="S109" s="206" t="str">
        <f aca="false">ADDRESS(MATCH(S103,SL_CHARTS_2012!$B$1:$B$144,1),$E105,1)</f>
        <v>$I$33</v>
      </c>
      <c r="T109" s="206" t="str">
        <f aca="false">ADDRESS(MATCH(T103,SL_CHARTS_2012!$B$1:$B$144,1),$E105,1)</f>
        <v>$I$28</v>
      </c>
      <c r="U109" s="206" t="str">
        <f aca="false">ADDRESS(MATCH(U103,SL_CHARTS_2012!$B$1:$B$144,1),$E105,1)</f>
        <v>$I$25</v>
      </c>
      <c r="V109" s="206" t="str">
        <f aca="false">ADDRESS(MATCH(V103,SL_CHARTS_2012!$B$1:$B$144,1),$E105,1)</f>
        <v>$I$20</v>
      </c>
      <c r="W109" s="206" t="str">
        <f aca="false">ADDRESS(MATCH(W103,SL_CHARTS_2012!$B$1:$B$144,1),$E105,1)</f>
        <v>$I$18</v>
      </c>
      <c r="X109" s="206" t="str">
        <f aca="false">ADDRESS(MATCH(X103,SL_CHARTS_2012!$B$1:$B$144,1),$E105,1)</f>
        <v>$I$16</v>
      </c>
      <c r="Y109" s="206" t="str">
        <f aca="false">ADDRESS(MATCH(Y103,SL_CHARTS_2012!$B$1:$B$144,1),$E105,1)</f>
        <v>$I$12</v>
      </c>
      <c r="Z109" s="206" t="str">
        <f aca="false">ADDRESS(MATCH(Z103,SL_CHARTS_2012!$B$1:$B$144,1),$E105,1)</f>
        <v>$I$10</v>
      </c>
      <c r="AA109" s="206" t="str">
        <f aca="false">ADDRESS(MATCH(AA103,SL_CHARTS_2012!$B$1:$B$144,1),$E105,1)</f>
        <v>$I$8</v>
      </c>
      <c r="AB109" s="206" t="str">
        <f aca="false">ADDRESS(MATCH(AB103,SL_CHARTS_2012!$B$1:$B$144,1),$E105,1)</f>
        <v>$I$7</v>
      </c>
      <c r="AC109" s="206" t="str">
        <f aca="false">ADDRESS(MATCH(AC103,SL_CHARTS_2012!$B$1:$B$144,1),$E105,1)</f>
        <v>$I$6</v>
      </c>
    </row>
    <row r="110" customFormat="false" ht="15" hidden="true" customHeight="true" outlineLevel="0" collapsed="false">
      <c r="B110" s="256"/>
      <c r="C110" s="207"/>
      <c r="D110" s="213" t="s">
        <v>223</v>
      </c>
      <c r="E110" s="214" t="s">
        <v>224</v>
      </c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  <c r="AA110" s="208"/>
      <c r="AB110" s="208"/>
      <c r="AC110" s="208"/>
    </row>
    <row r="111" customFormat="false" ht="15" hidden="true" customHeight="true" outlineLevel="0" collapsed="false">
      <c r="B111" s="256"/>
      <c r="C111" s="207"/>
      <c r="D111" s="213"/>
      <c r="E111" s="214" t="s">
        <v>225</v>
      </c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  <c r="AA111" s="208"/>
      <c r="AB111" s="208"/>
      <c r="AC111" s="208"/>
    </row>
    <row r="112" customFormat="false" ht="15" hidden="true" customHeight="true" outlineLevel="0" collapsed="false">
      <c r="B112" s="256"/>
      <c r="C112" s="215" t="s">
        <v>226</v>
      </c>
      <c r="D112" s="216" t="s">
        <v>227</v>
      </c>
      <c r="E112" s="217" t="str">
        <f aca="false">CONCATENATE(E101,E$7,E102)</f>
        <v>101-93</v>
      </c>
      <c r="F112" s="217" t="str">
        <f aca="false">CONCATENATE(F101,F$7,F102)</f>
        <v>94-89</v>
      </c>
      <c r="G112" s="217" t="str">
        <f aca="false">CONCATENATE(G101,G$7,G102)</f>
        <v>90-86</v>
      </c>
      <c r="H112" s="217" t="str">
        <f aca="false">CONCATENATE(H101,H$7,H102)</f>
        <v>87-83</v>
      </c>
      <c r="I112" s="217" t="str">
        <f aca="false">CONCATENATE(I101,I$7,I102)</f>
        <v>84-72</v>
      </c>
      <c r="J112" s="217" t="str">
        <f aca="false">CONCATENATE(J101,J$7,J102)</f>
        <v>73-66</v>
      </c>
      <c r="K112" s="217" t="str">
        <f aca="false">CONCATENATE(K101,K$7,K102)</f>
        <v>66-61</v>
      </c>
      <c r="L112" s="217" t="str">
        <f aca="false">CONCATENATE(L101,L$7,L102)</f>
        <v>62-59</v>
      </c>
      <c r="M112" s="217" t="str">
        <f aca="false">CONCATENATE(M101,M$7,M102)</f>
        <v>60-56</v>
      </c>
      <c r="N112" s="217" t="str">
        <f aca="false">CONCATENATE(N101,N$7,N102)</f>
        <v>56-47</v>
      </c>
      <c r="O112" s="217" t="str">
        <f aca="false">CONCATENATE(O101,O$7,O102)</f>
        <v>48-41</v>
      </c>
      <c r="P112" s="217" t="str">
        <f aca="false">CONCATENATE(P101,P$7,P102)</f>
        <v>42-38</v>
      </c>
      <c r="Q112" s="217" t="str">
        <f aca="false">CONCATENATE(Q101,Q$7,Q102)</f>
        <v>38-33</v>
      </c>
      <c r="R112" s="217" t="str">
        <f aca="false">CONCATENATE(R101,R$7,R102)</f>
        <v>34-28</v>
      </c>
      <c r="S112" s="217" t="str">
        <f aca="false">CONCATENATE(S101,S$7,S102)</f>
        <v>29-23</v>
      </c>
      <c r="T112" s="217" t="str">
        <f aca="false">CONCATENATE(T101,T$7,T102)</f>
        <v>24-20</v>
      </c>
      <c r="U112" s="217" t="str">
        <f aca="false">CONCATENATE(U101,U$7,U102)</f>
        <v>21-15</v>
      </c>
      <c r="V112" s="217" t="str">
        <f aca="false">CONCATENATE(V101,V$7,V102)</f>
        <v>16-13</v>
      </c>
      <c r="W112" s="217" t="str">
        <f aca="false">CONCATENATE(W101,W$7,W102)</f>
        <v>14-11</v>
      </c>
      <c r="X112" s="217" t="str">
        <f aca="false">CONCATENATE(X101,X$7,X102)</f>
        <v>12-7</v>
      </c>
      <c r="Y112" s="217" t="str">
        <f aca="false">CONCATENATE(Y101,Y$7,Y102)</f>
        <v>8-5</v>
      </c>
      <c r="Z112" s="217" t="str">
        <f aca="false">CONCATENATE(Z101,Z$7,Z102)</f>
        <v>6-3</v>
      </c>
      <c r="AA112" s="217" t="str">
        <f aca="false">CONCATENATE(AA101,AA$7,AA102)</f>
        <v>4-2</v>
      </c>
      <c r="AB112" s="217" t="str">
        <f aca="false">CONCATENATE(AB101,AB$7,AB102)</f>
        <v>3-1</v>
      </c>
      <c r="AC112" s="217" t="str">
        <f aca="false">CONCATENATE(AC101,AC$7,AC102)</f>
        <v>2-0</v>
      </c>
    </row>
    <row r="113" customFormat="false" ht="15" hidden="true" customHeight="true" outlineLevel="0" collapsed="false">
      <c r="B113" s="256"/>
      <c r="C113" s="215"/>
      <c r="D113" s="218" t="s">
        <v>228</v>
      </c>
      <c r="E113" s="218" t="n">
        <f aca="true">AVERAGE(INDIRECT(CONCATENATE($E$23,E106,$E$24,E107),1))</f>
        <v>40.3867</v>
      </c>
      <c r="F113" s="218" t="n">
        <f aca="true">AVERAGE(INDIRECT(CONCATENATE($E$23,F106,$E$24,F107),1))</f>
        <v>24.5246666666667</v>
      </c>
      <c r="G113" s="218" t="n">
        <f aca="true">AVERAGE(INDIRECT(CONCATENATE($E$23,G106,$E$24,G107),1))</f>
        <v>19.5056</v>
      </c>
      <c r="H113" s="218" t="n">
        <f aca="true">AVERAGE(INDIRECT(CONCATENATE($E$23,H106,$E$24,H107),1))</f>
        <v>26.58536</v>
      </c>
      <c r="I113" s="218" t="n">
        <f aca="true">AVERAGE(INDIRECT(CONCATENATE($E$23,I106,$E$24,I107),1))</f>
        <v>31.7155</v>
      </c>
      <c r="J113" s="218" t="n">
        <f aca="true">AVERAGE(INDIRECT(CONCATENATE($E$23,J106,$E$24,J107),1))</f>
        <v>30.0551</v>
      </c>
      <c r="K113" s="218" t="n">
        <f aca="true">AVERAGE(INDIRECT(CONCATENATE($E$23,K106,$E$24,K107),1))</f>
        <v>37.9715</v>
      </c>
      <c r="L113" s="218" t="n">
        <f aca="true">AVERAGE(INDIRECT(CONCATENATE($E$23,L106,$E$24,L107),1))</f>
        <v>42.96005</v>
      </c>
      <c r="M113" s="218" t="n">
        <f aca="true">AVERAGE(INDIRECT(CONCATENATE($E$23,M106,$E$24,M107),1))</f>
        <v>46.77266</v>
      </c>
      <c r="N113" s="218" t="n">
        <f aca="true">AVERAGE(INDIRECT(CONCATENATE($E$23,N106,$E$24,N107),1))</f>
        <v>62.45799</v>
      </c>
      <c r="O113" s="218" t="n">
        <f aca="true">AVERAGE(INDIRECT(CONCATENATE($E$23,O106,$E$24,O107),1))</f>
        <v>40.8169</v>
      </c>
      <c r="P113" s="218" t="n">
        <f aca="true">AVERAGE(INDIRECT(CONCATENATE($E$23,P106,$E$24,P107),1))</f>
        <v>21.24032</v>
      </c>
      <c r="Q113" s="218" t="n">
        <f aca="true">AVERAGE(INDIRECT(CONCATENATE($E$23,Q106,$E$24,Q107),1))</f>
        <v>20.1191833333333</v>
      </c>
      <c r="R113" s="218" t="n">
        <f aca="true">AVERAGE(INDIRECT(CONCATENATE($E$23,R106,$E$24,R107),1))</f>
        <v>5.38908651428571</v>
      </c>
      <c r="S113" s="218" t="n">
        <f aca="true">AVERAGE(INDIRECT(CONCATENATE($E$23,S106,$E$24,S107),1))</f>
        <v>-4.68518634285714</v>
      </c>
      <c r="T113" s="218" t="n">
        <f aca="true">AVERAGE(INDIRECT(CONCATENATE($E$23,T106,$E$24,T107),1))</f>
        <v>-5.598932</v>
      </c>
      <c r="U113" s="218" t="n">
        <f aca="true">AVERAGE(INDIRECT(CONCATENATE($E$23,U106,$E$24,U107),1))</f>
        <v>-2.456329</v>
      </c>
      <c r="V113" s="218" t="n">
        <f aca="true">AVERAGE(INDIRECT(CONCATENATE($E$23,V106,$E$24,V107),1))</f>
        <v>1.55358175</v>
      </c>
      <c r="W113" s="218" t="n">
        <f aca="true">AVERAGE(INDIRECT(CONCATENATE($E$23,W106,$E$24,W107),1))</f>
        <v>5.133955</v>
      </c>
      <c r="X113" s="218" t="n">
        <f aca="true">AVERAGE(INDIRECT(CONCATENATE($E$23,X106,$E$24,X107),1))</f>
        <v>2.4727555</v>
      </c>
      <c r="Y113" s="218" t="n">
        <f aca="true">AVERAGE(INDIRECT(CONCATENATE($E$23,Y106,$E$24,Y107),1))</f>
        <v>-6.02641175</v>
      </c>
      <c r="Z113" s="218" t="n">
        <f aca="true">AVERAGE(INDIRECT(CONCATENATE($E$23,Z106,$E$24,Z107),1))</f>
        <v>-16.9490875</v>
      </c>
      <c r="AA113" s="218" t="n">
        <f aca="true">AVERAGE(INDIRECT(CONCATENATE($E$23,AA106,$E$24,AA107),1))</f>
        <v>-27.0193666666667</v>
      </c>
      <c r="AB113" s="218" t="n">
        <f aca="true">AVERAGE(INDIRECT(CONCATENATE($E$23,AB106,$E$24,AB107),1))</f>
        <v>-21.4178666666667</v>
      </c>
      <c r="AC113" s="218" t="n">
        <f aca="true">AVERAGE(INDIRECT(CONCATENATE($E$23,AC106,$E$24,AC107),1))</f>
        <v>-12.4034666666667</v>
      </c>
    </row>
    <row r="114" customFormat="false" ht="15" hidden="true" customHeight="true" outlineLevel="0" collapsed="false">
      <c r="B114" s="256"/>
      <c r="C114" s="215"/>
      <c r="D114" s="219" t="s">
        <v>229</v>
      </c>
      <c r="E114" s="219" t="n">
        <f aca="true">MIN(INDIRECT(CONCATENATE($E$23,E106,$E$24,E107),1))</f>
        <v>29.7409</v>
      </c>
      <c r="F114" s="219" t="n">
        <f aca="true">MIN(INDIRECT(CONCATENATE($E$23,F106,$E$24,F107),1))</f>
        <v>18.0134</v>
      </c>
      <c r="G114" s="219" t="n">
        <f aca="true">MIN(INDIRECT(CONCATENATE($E$23,G106,$E$24,G107),1))</f>
        <v>18.0134</v>
      </c>
      <c r="H114" s="219" t="n">
        <f aca="true">MIN(INDIRECT(CONCATENATE($E$23,H106,$E$24,H107),1))</f>
        <v>20.1352</v>
      </c>
      <c r="I114" s="219" t="n">
        <f aca="true">MIN(INDIRECT(CONCATENATE($E$23,I106,$E$24,I107),1))</f>
        <v>28.4732</v>
      </c>
      <c r="J114" s="219" t="n">
        <f aca="true">MIN(INDIRECT(CONCATENATE($E$23,J106,$E$24,J107),1))</f>
        <v>28.4732</v>
      </c>
      <c r="K114" s="219" t="n">
        <f aca="true">MIN(INDIRECT(CONCATENATE($E$23,K106,$E$24,K107),1))</f>
        <v>31.6118</v>
      </c>
      <c r="L114" s="219" t="n">
        <f aca="true">MIN(INDIRECT(CONCATENATE($E$23,L106,$E$24,L107),1))</f>
        <v>42.4964</v>
      </c>
      <c r="M114" s="219" t="n">
        <f aca="true">MIN(INDIRECT(CONCATENATE($E$23,M106,$E$24,M107),1))</f>
        <v>42.4964</v>
      </c>
      <c r="N114" s="219" t="n">
        <f aca="true">MIN(INDIRECT(CONCATENATE($E$23,N106,$E$24,N107),1))</f>
        <v>55.6744</v>
      </c>
      <c r="O114" s="219" t="n">
        <f aca="true">MIN(INDIRECT(CONCATENATE($E$23,O106,$E$24,O107),1))</f>
        <v>19.6761</v>
      </c>
      <c r="P114" s="219" t="n">
        <f aca="true">MIN(INDIRECT(CONCATENATE($E$23,P106,$E$24,P107),1))</f>
        <v>18.8514</v>
      </c>
      <c r="Q114" s="219" t="n">
        <f aca="true">MIN(INDIRECT(CONCATENATE($E$23,Q106,$E$24,Q107),1))</f>
        <v>11.4063</v>
      </c>
      <c r="R114" s="219" t="n">
        <f aca="true">MIN(INDIRECT(CONCATENATE($E$23,R106,$E$24,R107),1))</f>
        <v>-1.90916</v>
      </c>
      <c r="S114" s="219" t="n">
        <f aca="true">MIN(INDIRECT(CONCATENATE($E$23,S106,$E$24,S107),1))</f>
        <v>-7.34828</v>
      </c>
      <c r="T114" s="219" t="n">
        <f aca="true">MIN(INDIRECT(CONCATENATE($E$23,T106,$E$24,T107),1))</f>
        <v>-7.34828</v>
      </c>
      <c r="U114" s="219" t="n">
        <f aca="true">MIN(INDIRECT(CONCATENATE($E$23,U106,$E$24,U107),1))</f>
        <v>-4.49239</v>
      </c>
      <c r="V114" s="219" t="n">
        <f aca="true">MIN(INDIRECT(CONCATENATE($E$23,V106,$E$24,V107),1))</f>
        <v>-1.38133</v>
      </c>
      <c r="W114" s="219" t="n">
        <f aca="true">MIN(INDIRECT(CONCATENATE($E$23,W106,$E$24,W107),1))</f>
        <v>2.25437</v>
      </c>
      <c r="X114" s="219" t="n">
        <f aca="true">MIN(INDIRECT(CONCATENATE($E$23,X106,$E$24,X107),1))</f>
        <v>-3.1671</v>
      </c>
      <c r="Y114" s="219" t="n">
        <f aca="true">MIN(INDIRECT(CONCATENATE($E$23,Y106,$E$24,Y107),1))</f>
        <v>-13.323</v>
      </c>
      <c r="Z114" s="219" t="n">
        <f aca="true">MIN(INDIRECT(CONCATENATE($E$23,Z106,$E$24,Z107),1))</f>
        <v>-27.0432</v>
      </c>
      <c r="AA114" s="219" t="n">
        <f aca="true">MIN(INDIRECT(CONCATENATE($E$23,AA106,$E$24,AA107),1))</f>
        <v>-33.9104</v>
      </c>
      <c r="AB114" s="219" t="n">
        <f aca="true">MIN(INDIRECT(CONCATENATE($E$23,AB106,$E$24,AB107),1))</f>
        <v>-33.9104</v>
      </c>
      <c r="AC114" s="219" t="n">
        <f aca="true">MIN(INDIRECT(CONCATENATE($E$23,AC106,$E$24,AC107),1))</f>
        <v>-33.9104</v>
      </c>
    </row>
    <row r="115" customFormat="false" ht="15" hidden="true" customHeight="true" outlineLevel="0" collapsed="false">
      <c r="B115" s="256"/>
      <c r="C115" s="215"/>
      <c r="D115" s="219" t="s">
        <v>230</v>
      </c>
      <c r="E115" s="219" t="n">
        <f aca="true">MAX(INDIRECT(CONCATENATE($E$23,E106,$E$24,E107),1))</f>
        <v>49.5502</v>
      </c>
      <c r="F115" s="219" t="n">
        <f aca="true">MAX(INDIRECT(CONCATENATE($E$23,F106,$E$24,F107),1))</f>
        <v>37.2024</v>
      </c>
      <c r="G115" s="219" t="n">
        <f aca="true">MAX(INDIRECT(CONCATENATE($E$23,G106,$E$24,G107),1))</f>
        <v>22.2526</v>
      </c>
      <c r="H115" s="219" t="n">
        <f aca="true">MAX(INDIRECT(CONCATENATE($E$23,H106,$E$24,H107),1))</f>
        <v>34.5029</v>
      </c>
      <c r="I115" s="219" t="n">
        <f aca="true">MAX(INDIRECT(CONCATENATE($E$23,I106,$E$24,I107),1))</f>
        <v>37.3006</v>
      </c>
      <c r="J115" s="219" t="n">
        <f aca="true">MAX(INDIRECT(CONCATENATE($E$23,J106,$E$24,J107),1))</f>
        <v>31.6118</v>
      </c>
      <c r="K115" s="219" t="n">
        <f aca="true">MAX(INDIRECT(CONCATENATE($E$23,K106,$E$24,K107),1))</f>
        <v>43.6304</v>
      </c>
      <c r="L115" s="219" t="n">
        <f aca="true">MAX(INDIRECT(CONCATENATE($E$23,L106,$E$24,L107),1))</f>
        <v>43.6304</v>
      </c>
      <c r="M115" s="219" t="n">
        <f aca="true">MAX(INDIRECT(CONCATENATE($E$23,M106,$E$24,M107),1))</f>
        <v>55.6744</v>
      </c>
      <c r="N115" s="219" t="n">
        <f aca="true">MAX(INDIRECT(CONCATENATE($E$23,N106,$E$24,N107),1))</f>
        <v>69.7112</v>
      </c>
      <c r="O115" s="219" t="n">
        <f aca="true">MAX(INDIRECT(CONCATENATE($E$23,O106,$E$24,O107),1))</f>
        <v>58.333</v>
      </c>
      <c r="P115" s="219" t="n">
        <f aca="true">MAX(INDIRECT(CONCATENATE($E$23,P106,$E$24,P107),1))</f>
        <v>23.9604</v>
      </c>
      <c r="Q115" s="219" t="n">
        <f aca="true">MAX(INDIRECT(CONCATENATE($E$23,Q106,$E$24,Q107),1))</f>
        <v>24.4941</v>
      </c>
      <c r="R115" s="219" t="n">
        <f aca="true">MAX(INDIRECT(CONCATENATE($E$23,R106,$E$24,R107),1))</f>
        <v>16.552</v>
      </c>
      <c r="S115" s="219" t="n">
        <f aca="true">MAX(INDIRECT(CONCATENATE($E$23,S106,$E$24,S107),1))</f>
        <v>-0.0211944</v>
      </c>
      <c r="T115" s="219" t="n">
        <f aca="true">MAX(INDIRECT(CONCATENATE($E$23,T106,$E$24,T107),1))</f>
        <v>-3.51008</v>
      </c>
      <c r="U115" s="219" t="n">
        <f aca="true">MAX(INDIRECT(CONCATENATE($E$23,U106,$E$24,U107),1))</f>
        <v>-0.667173</v>
      </c>
      <c r="V115" s="219" t="n">
        <f aca="true">MAX(INDIRECT(CONCATENATE($E$23,V106,$E$24,V107),1))</f>
        <v>6.00846</v>
      </c>
      <c r="W115" s="219" t="n">
        <f aca="true">MAX(INDIRECT(CONCATENATE($E$23,W106,$E$24,W107),1))</f>
        <v>6.62059</v>
      </c>
      <c r="X115" s="219" t="n">
        <f aca="true">MAX(INDIRECT(CONCATENATE($E$23,X106,$E$24,X107),1))</f>
        <v>6.62059</v>
      </c>
      <c r="Y115" s="219" t="n">
        <f aca="true">MAX(INDIRECT(CONCATENATE($E$23,Y106,$E$24,Y107),1))</f>
        <v>-0.289897</v>
      </c>
      <c r="Z115" s="219" t="n">
        <f aca="true">MAX(INDIRECT(CONCATENATE($E$23,Z106,$E$24,Z107),1))</f>
        <v>-7.32565</v>
      </c>
      <c r="AA115" s="219" t="n">
        <f aca="true">MAX(INDIRECT(CONCATENATE($E$23,AA106,$E$24,AA107),1))</f>
        <v>-20.1045</v>
      </c>
      <c r="AB115" s="219" t="n">
        <f aca="true">MAX(INDIRECT(CONCATENATE($E$23,AB106,$E$24,AB107),1))</f>
        <v>-3.3</v>
      </c>
      <c r="AC115" s="219" t="n">
        <f aca="true">MAX(INDIRECT(CONCATENATE($E$23,AC106,$E$24,AC107),1))</f>
        <v>0</v>
      </c>
    </row>
    <row r="116" customFormat="false" ht="15" hidden="true" customHeight="true" outlineLevel="0" collapsed="false">
      <c r="B116" s="256"/>
      <c r="C116" s="215"/>
      <c r="D116" s="220" t="s">
        <v>231</v>
      </c>
      <c r="E116" s="221" t="n">
        <v>-15</v>
      </c>
      <c r="F116" s="221" t="n">
        <v>-15</v>
      </c>
      <c r="G116" s="221" t="n">
        <v>-15</v>
      </c>
      <c r="H116" s="221" t="n">
        <v>-15</v>
      </c>
      <c r="I116" s="221" t="n">
        <v>-15</v>
      </c>
      <c r="J116" s="221" t="n">
        <v>-15</v>
      </c>
      <c r="K116" s="221" t="n">
        <v>-15</v>
      </c>
      <c r="L116" s="221" t="n">
        <v>-15</v>
      </c>
      <c r="M116" s="221" t="n">
        <v>-15</v>
      </c>
      <c r="N116" s="221" t="n">
        <v>-15</v>
      </c>
      <c r="O116" s="221" t="n">
        <v>-15</v>
      </c>
      <c r="P116" s="221" t="n">
        <v>-15</v>
      </c>
      <c r="Q116" s="221" t="n">
        <v>-15</v>
      </c>
      <c r="R116" s="221" t="n">
        <v>-15</v>
      </c>
      <c r="S116" s="221" t="n">
        <v>-15</v>
      </c>
      <c r="T116" s="221" t="n">
        <v>-15</v>
      </c>
      <c r="U116" s="221" t="n">
        <v>-15</v>
      </c>
      <c r="V116" s="221" t="n">
        <v>-15</v>
      </c>
      <c r="W116" s="221" t="n">
        <v>-15</v>
      </c>
      <c r="X116" s="221" t="n">
        <v>-15</v>
      </c>
      <c r="Y116" s="221" t="n">
        <v>-15</v>
      </c>
      <c r="Z116" s="221" t="n">
        <v>-15</v>
      </c>
      <c r="AA116" s="221" t="n">
        <v>-15</v>
      </c>
      <c r="AB116" s="221" t="n">
        <v>-15</v>
      </c>
      <c r="AC116" s="221" t="n">
        <v>-15</v>
      </c>
    </row>
    <row r="117" customFormat="false" ht="15" hidden="true" customHeight="true" outlineLevel="0" collapsed="false">
      <c r="B117" s="256"/>
      <c r="C117" s="215"/>
      <c r="D117" s="220" t="s">
        <v>232</v>
      </c>
      <c r="E117" s="221" t="n">
        <v>15</v>
      </c>
      <c r="F117" s="221" t="n">
        <v>15</v>
      </c>
      <c r="G117" s="221" t="n">
        <v>15</v>
      </c>
      <c r="H117" s="221" t="n">
        <v>15</v>
      </c>
      <c r="I117" s="221" t="n">
        <v>15</v>
      </c>
      <c r="J117" s="221" t="n">
        <v>15</v>
      </c>
      <c r="K117" s="221" t="n">
        <v>15</v>
      </c>
      <c r="L117" s="221" t="n">
        <v>15</v>
      </c>
      <c r="M117" s="221" t="n">
        <v>15</v>
      </c>
      <c r="N117" s="221" t="n">
        <v>15</v>
      </c>
      <c r="O117" s="221" t="n">
        <v>15</v>
      </c>
      <c r="P117" s="221" t="n">
        <v>15</v>
      </c>
      <c r="Q117" s="221" t="n">
        <v>15</v>
      </c>
      <c r="R117" s="221" t="n">
        <v>15</v>
      </c>
      <c r="S117" s="221" t="n">
        <v>15</v>
      </c>
      <c r="T117" s="221" t="n">
        <v>15</v>
      </c>
      <c r="U117" s="221" t="n">
        <v>15</v>
      </c>
      <c r="V117" s="221" t="n">
        <v>15</v>
      </c>
      <c r="W117" s="221" t="n">
        <v>15</v>
      </c>
      <c r="X117" s="221" t="n">
        <v>15</v>
      </c>
      <c r="Y117" s="221" t="n">
        <v>15</v>
      </c>
      <c r="Z117" s="221" t="n">
        <v>15</v>
      </c>
      <c r="AA117" s="221" t="n">
        <v>15</v>
      </c>
      <c r="AB117" s="221" t="n">
        <v>15</v>
      </c>
      <c r="AC117" s="221" t="n">
        <v>15</v>
      </c>
    </row>
    <row r="118" customFormat="false" ht="15" hidden="true" customHeight="true" outlineLevel="0" collapsed="false">
      <c r="B118" s="256"/>
      <c r="C118" s="215"/>
      <c r="D118" s="220" t="s">
        <v>233</v>
      </c>
      <c r="E118" s="222" t="n">
        <f aca="false">E114+E116</f>
        <v>14.7409</v>
      </c>
      <c r="F118" s="222" t="n">
        <f aca="false">F114+F116</f>
        <v>3.0134</v>
      </c>
      <c r="G118" s="222" t="n">
        <f aca="false">G114+G116</f>
        <v>3.0134</v>
      </c>
      <c r="H118" s="222" t="n">
        <f aca="false">H114+H116</f>
        <v>5.1352</v>
      </c>
      <c r="I118" s="222" t="n">
        <f aca="false">I114+I116</f>
        <v>13.4732</v>
      </c>
      <c r="J118" s="222" t="n">
        <f aca="false">J114+J116</f>
        <v>13.4732</v>
      </c>
      <c r="K118" s="222" t="n">
        <f aca="false">K114+K116</f>
        <v>16.6118</v>
      </c>
      <c r="L118" s="222" t="n">
        <f aca="false">L114+L116</f>
        <v>27.4964</v>
      </c>
      <c r="M118" s="222" t="n">
        <f aca="false">M114+M116</f>
        <v>27.4964</v>
      </c>
      <c r="N118" s="222" t="n">
        <f aca="false">N114+N116</f>
        <v>40.6744</v>
      </c>
      <c r="O118" s="222" t="n">
        <f aca="false">O114+O116</f>
        <v>4.6761</v>
      </c>
      <c r="P118" s="222" t="n">
        <f aca="false">P114+P116</f>
        <v>3.8514</v>
      </c>
      <c r="Q118" s="222" t="n">
        <f aca="false">Q114+Q116</f>
        <v>-3.5937</v>
      </c>
      <c r="R118" s="222" t="n">
        <f aca="false">R114+R116</f>
        <v>-16.90916</v>
      </c>
      <c r="S118" s="222" t="n">
        <f aca="false">S114+S116</f>
        <v>-22.34828</v>
      </c>
      <c r="T118" s="222" t="n">
        <f aca="false">T114+T116</f>
        <v>-22.34828</v>
      </c>
      <c r="U118" s="222" t="n">
        <f aca="false">U114+U116</f>
        <v>-19.49239</v>
      </c>
      <c r="V118" s="222" t="n">
        <f aca="false">V114+V116</f>
        <v>-16.38133</v>
      </c>
      <c r="W118" s="222" t="n">
        <f aca="false">W114+W116</f>
        <v>-12.74563</v>
      </c>
      <c r="X118" s="222" t="n">
        <f aca="false">X114+X116</f>
        <v>-18.1671</v>
      </c>
      <c r="Y118" s="222" t="n">
        <f aca="false">Y114+Y116</f>
        <v>-28.323</v>
      </c>
      <c r="Z118" s="222" t="n">
        <f aca="false">Z114+Z116</f>
        <v>-42.0432</v>
      </c>
      <c r="AA118" s="222" t="n">
        <f aca="false">AA114+AA116</f>
        <v>-48.9104</v>
      </c>
      <c r="AB118" s="222" t="n">
        <f aca="false">AB114+AB116</f>
        <v>-48.9104</v>
      </c>
      <c r="AC118" s="222" t="n">
        <f aca="false">AC114+AC116</f>
        <v>-48.9104</v>
      </c>
    </row>
    <row r="119" customFormat="false" ht="15" hidden="true" customHeight="true" outlineLevel="0" collapsed="false">
      <c r="B119" s="256"/>
      <c r="C119" s="215"/>
      <c r="D119" s="220" t="s">
        <v>234</v>
      </c>
      <c r="E119" s="222" t="n">
        <f aca="false">E115+E117</f>
        <v>64.5502</v>
      </c>
      <c r="F119" s="222" t="n">
        <f aca="false">F115+F117</f>
        <v>52.2024</v>
      </c>
      <c r="G119" s="222" t="n">
        <f aca="false">G115+G117</f>
        <v>37.2526</v>
      </c>
      <c r="H119" s="222" t="n">
        <f aca="false">H115+H117</f>
        <v>49.5029</v>
      </c>
      <c r="I119" s="222" t="n">
        <f aca="false">I115+I117</f>
        <v>52.3006</v>
      </c>
      <c r="J119" s="222" t="n">
        <f aca="false">J115+J117</f>
        <v>46.6118</v>
      </c>
      <c r="K119" s="222" t="n">
        <f aca="false">K115+K117</f>
        <v>58.6304</v>
      </c>
      <c r="L119" s="222" t="n">
        <f aca="false">L115+L117</f>
        <v>58.6304</v>
      </c>
      <c r="M119" s="222" t="n">
        <f aca="false">M115+M117</f>
        <v>70.6744</v>
      </c>
      <c r="N119" s="222" t="n">
        <f aca="false">N115+N117</f>
        <v>84.7112</v>
      </c>
      <c r="O119" s="222" t="n">
        <f aca="false">O115+O117</f>
        <v>73.333</v>
      </c>
      <c r="P119" s="222" t="n">
        <f aca="false">P115+P117</f>
        <v>38.9604</v>
      </c>
      <c r="Q119" s="222" t="n">
        <f aca="false">Q115+Q117</f>
        <v>39.4941</v>
      </c>
      <c r="R119" s="222" t="n">
        <f aca="false">R115+R117</f>
        <v>31.552</v>
      </c>
      <c r="S119" s="222" t="n">
        <f aca="false">S115+S117</f>
        <v>14.9788056</v>
      </c>
      <c r="T119" s="222" t="n">
        <f aca="false">T115+T117</f>
        <v>11.48992</v>
      </c>
      <c r="U119" s="222" t="n">
        <f aca="false">U115+U117</f>
        <v>14.332827</v>
      </c>
      <c r="V119" s="222" t="n">
        <f aca="false">V115+V117</f>
        <v>21.00846</v>
      </c>
      <c r="W119" s="222" t="n">
        <f aca="false">W115+W117</f>
        <v>21.62059</v>
      </c>
      <c r="X119" s="222" t="n">
        <f aca="false">X115+X117</f>
        <v>21.62059</v>
      </c>
      <c r="Y119" s="222" t="n">
        <f aca="false">Y115+Y117</f>
        <v>14.710103</v>
      </c>
      <c r="Z119" s="222" t="n">
        <f aca="false">Z115+Z117</f>
        <v>7.67435</v>
      </c>
      <c r="AA119" s="222" t="n">
        <f aca="false">AA115+AA117</f>
        <v>-5.1045</v>
      </c>
      <c r="AB119" s="222" t="n">
        <f aca="false">AB115+AB117</f>
        <v>11.7</v>
      </c>
      <c r="AC119" s="222" t="n">
        <f aca="false">AC115+AC117</f>
        <v>15</v>
      </c>
    </row>
    <row r="120" customFormat="false" ht="15" hidden="true" customHeight="true" outlineLevel="0" collapsed="false">
      <c r="B120" s="256"/>
      <c r="C120" s="223" t="s">
        <v>235</v>
      </c>
      <c r="D120" s="259" t="s">
        <v>227</v>
      </c>
      <c r="E120" s="260" t="str">
        <f aca="false">CONCATENATE(E103,E$7,E104)</f>
        <v>101-93</v>
      </c>
      <c r="F120" s="260" t="str">
        <f aca="false">CONCATENATE(F103,F$7,F104)</f>
        <v>94-89</v>
      </c>
      <c r="G120" s="260" t="str">
        <f aca="false">CONCATENATE(G103,G$7,G104)</f>
        <v>91-86</v>
      </c>
      <c r="H120" s="260" t="str">
        <f aca="false">CONCATENATE(H103,H$7,H104)</f>
        <v>87-83</v>
      </c>
      <c r="I120" s="260" t="str">
        <f aca="false">CONCATENATE(I103,I$7,I104)</f>
        <v>84-72</v>
      </c>
      <c r="J120" s="260" t="str">
        <f aca="false">CONCATENATE(J103,J$7,J104)</f>
        <v>73-66</v>
      </c>
      <c r="K120" s="260" t="str">
        <f aca="false">CONCATENATE(K103,K$7,K104)</f>
        <v>66-61</v>
      </c>
      <c r="L120" s="260" t="str">
        <f aca="false">CONCATENATE(L103,L$7,L104)</f>
        <v>62-59</v>
      </c>
      <c r="M120" s="260" t="str">
        <f aca="false">CONCATENATE(M103,M$7,M104)</f>
        <v>60-56</v>
      </c>
      <c r="N120" s="260" t="str">
        <f aca="false">CONCATENATE(N103,N$7,N104)</f>
        <v>56-47</v>
      </c>
      <c r="O120" s="260" t="str">
        <f aca="false">CONCATENATE(O103,O$7,O104)</f>
        <v>48-41</v>
      </c>
      <c r="P120" s="260" t="str">
        <f aca="false">CONCATENATE(P103,P$7,P104)</f>
        <v>42-38</v>
      </c>
      <c r="Q120" s="260" t="str">
        <f aca="false">CONCATENATE(Q103,Q$7,Q104)</f>
        <v>38-33</v>
      </c>
      <c r="R120" s="260" t="str">
        <f aca="false">CONCATENATE(R103,R$7,R104)</f>
        <v>34-28</v>
      </c>
      <c r="S120" s="260" t="str">
        <f aca="false">CONCATENATE(S103,S$7,S104)</f>
        <v>29-23</v>
      </c>
      <c r="T120" s="260" t="str">
        <f aca="false">CONCATENATE(T103,T$7,T104)</f>
        <v>24-20</v>
      </c>
      <c r="U120" s="260" t="str">
        <f aca="false">CONCATENATE(U103,U$7,U104)</f>
        <v>21-15</v>
      </c>
      <c r="V120" s="260" t="str">
        <f aca="false">CONCATENATE(V103,V$7,V104)</f>
        <v>16-13</v>
      </c>
      <c r="W120" s="260" t="str">
        <f aca="false">CONCATENATE(W103,W$7,W104)</f>
        <v>14-11</v>
      </c>
      <c r="X120" s="260" t="str">
        <f aca="false">CONCATENATE(X103,X$7,X104)</f>
        <v>12-7</v>
      </c>
      <c r="Y120" s="260" t="str">
        <f aca="false">CONCATENATE(Y103,Y$7,Y104)</f>
        <v>8-5</v>
      </c>
      <c r="Z120" s="260" t="str">
        <f aca="false">CONCATENATE(Z103,Z$7,Z104)</f>
        <v>6-3</v>
      </c>
      <c r="AA120" s="260" t="str">
        <f aca="false">CONCATENATE(AA103,AA$7,AA104)</f>
        <v>4-2</v>
      </c>
      <c r="AB120" s="260" t="str">
        <f aca="false">CONCATENATE(AB103,AB$7,AB104)</f>
        <v>3-1</v>
      </c>
      <c r="AC120" s="260" t="str">
        <f aca="false">CONCATENATE(AC103,AC$7,AC104)</f>
        <v>2-0</v>
      </c>
    </row>
    <row r="121" customFormat="false" ht="15" hidden="true" customHeight="true" outlineLevel="0" collapsed="false">
      <c r="B121" s="256"/>
      <c r="C121" s="223"/>
      <c r="D121" s="261" t="s">
        <v>228</v>
      </c>
      <c r="E121" s="261" t="n">
        <f aca="true">AVERAGE(INDIRECT(CONCATENATE($E110,E108,$E$24,E109),1))</f>
        <v>40.3867</v>
      </c>
      <c r="F121" s="261" t="n">
        <f aca="true">AVERAGE(INDIRECT(CONCATENATE($E110,F108,$E$24,F109),1))</f>
        <v>24.5246666666667</v>
      </c>
      <c r="G121" s="261" t="n">
        <f aca="true">AVERAGE(INDIRECT(CONCATENATE($E110,G108,$E$24,G109),1))</f>
        <v>19.5958</v>
      </c>
      <c r="H121" s="261" t="n">
        <f aca="true">AVERAGE(INDIRECT(CONCATENATE($E110,H108,$E$24,H109),1))</f>
        <v>26.58536</v>
      </c>
      <c r="I121" s="261" t="n">
        <f aca="true">AVERAGE(INDIRECT(CONCATENATE($E110,I108,$E$24,I109),1))</f>
        <v>31.7155</v>
      </c>
      <c r="J121" s="261" t="n">
        <f aca="true">AVERAGE(INDIRECT(CONCATENATE($E110,J108,$E$24,J109),1))</f>
        <v>30.0551</v>
      </c>
      <c r="K121" s="261" t="n">
        <f aca="true">AVERAGE(INDIRECT(CONCATENATE($E110,K108,$E$24,K109),1))</f>
        <v>37.9715</v>
      </c>
      <c r="L121" s="261" t="n">
        <f aca="true">AVERAGE(INDIRECT(CONCATENATE($E110,L108,$E$24,L109),1))</f>
        <v>42.96005</v>
      </c>
      <c r="M121" s="261" t="n">
        <f aca="true">AVERAGE(INDIRECT(CONCATENATE($E110,M108,$E$24,M109),1))</f>
        <v>46.77266</v>
      </c>
      <c r="N121" s="261" t="n">
        <f aca="true">AVERAGE(INDIRECT(CONCATENATE($E110,N108,$E$24,N109),1))</f>
        <v>62.45799</v>
      </c>
      <c r="O121" s="261" t="n">
        <f aca="true">AVERAGE(INDIRECT(CONCATENATE($E110,O108,$E$24,O109),1))</f>
        <v>40.8169</v>
      </c>
      <c r="P121" s="261" t="n">
        <f aca="true">AVERAGE(INDIRECT(CONCATENATE($E110,P108,$E$24,P109),1))</f>
        <v>21.24032</v>
      </c>
      <c r="Q121" s="261" t="n">
        <f aca="true">AVERAGE(INDIRECT(CONCATENATE($E110,Q108,$E$24,Q109),1))</f>
        <v>20.1191833333333</v>
      </c>
      <c r="R121" s="261" t="n">
        <f aca="true">AVERAGE(INDIRECT(CONCATENATE($E110,R108,$E$24,R109),1))</f>
        <v>5.38908651428571</v>
      </c>
      <c r="S121" s="261" t="n">
        <f aca="true">AVERAGE(INDIRECT(CONCATENATE($E110,S108,$E$24,S109),1))</f>
        <v>-4.68518634285714</v>
      </c>
      <c r="T121" s="261" t="n">
        <f aca="true">AVERAGE(INDIRECT(CONCATENATE($E110,T108,$E$24,T109),1))</f>
        <v>-5.598932</v>
      </c>
      <c r="U121" s="261" t="n">
        <f aca="true">AVERAGE(INDIRECT(CONCATENATE($E110,U108,$E$24,U109),1))</f>
        <v>-2.456329</v>
      </c>
      <c r="V121" s="261" t="n">
        <f aca="true">AVERAGE(INDIRECT(CONCATENATE($E110,V108,$E$24,V109),1))</f>
        <v>1.55358175</v>
      </c>
      <c r="W121" s="261" t="n">
        <f aca="true">AVERAGE(INDIRECT(CONCATENATE($E110,W108,$E$24,W109),1))</f>
        <v>5.133955</v>
      </c>
      <c r="X121" s="261" t="n">
        <f aca="true">AVERAGE(INDIRECT(CONCATENATE($E110,X108,$E$24,X109),1))</f>
        <v>2.4727555</v>
      </c>
      <c r="Y121" s="261" t="n">
        <f aca="true">AVERAGE(INDIRECT(CONCATENATE($E110,Y108,$E$24,Y109),1))</f>
        <v>-6.02641175</v>
      </c>
      <c r="Z121" s="261" t="n">
        <f aca="true">AVERAGE(INDIRECT(CONCATENATE($E110,Z108,$E$24,Z109),1))</f>
        <v>-16.9490875</v>
      </c>
      <c r="AA121" s="261" t="n">
        <f aca="true">AVERAGE(INDIRECT(CONCATENATE($E110,AA108,$E$24,AA109),1))</f>
        <v>-27.0193666666667</v>
      </c>
      <c r="AB121" s="261" t="n">
        <f aca="true">AVERAGE(INDIRECT(CONCATENATE($E110,AB108,$E$24,AB109),1))</f>
        <v>-21.4178666666667</v>
      </c>
      <c r="AC121" s="261" t="n">
        <f aca="true">AVERAGE(INDIRECT(CONCATENATE($E110,AC108,$E$24,AC109),1))</f>
        <v>-12.4034666666667</v>
      </c>
    </row>
    <row r="122" customFormat="false" ht="15" hidden="true" customHeight="true" outlineLevel="0" collapsed="false">
      <c r="B122" s="256"/>
      <c r="C122" s="223"/>
      <c r="D122" s="262" t="s">
        <v>229</v>
      </c>
      <c r="E122" s="262" t="n">
        <f aca="true">MIN(INDIRECT(CONCATENATE($E110,E108,$E$24,E109),1))</f>
        <v>29.7409</v>
      </c>
      <c r="F122" s="262" t="n">
        <f aca="true">MIN(INDIRECT(CONCATENATE($E110,F108,$E$24,F109),1))</f>
        <v>18.0134</v>
      </c>
      <c r="G122" s="262" t="n">
        <f aca="true">MIN(INDIRECT(CONCATENATE($E110,G108,$E$24,G109),1))</f>
        <v>18.0134</v>
      </c>
      <c r="H122" s="262" t="n">
        <f aca="true">MIN(INDIRECT(CONCATENATE($E110,H108,$E$24,H109),1))</f>
        <v>20.1352</v>
      </c>
      <c r="I122" s="262" t="n">
        <f aca="true">MIN(INDIRECT(CONCATENATE($E110,I108,$E$24,I109),1))</f>
        <v>28.4732</v>
      </c>
      <c r="J122" s="262" t="n">
        <f aca="true">MIN(INDIRECT(CONCATENATE($E110,J108,$E$24,J109),1))</f>
        <v>28.4732</v>
      </c>
      <c r="K122" s="262" t="n">
        <f aca="true">MIN(INDIRECT(CONCATENATE($E110,K108,$E$24,K109),1))</f>
        <v>31.6118</v>
      </c>
      <c r="L122" s="262" t="n">
        <f aca="true">MIN(INDIRECT(CONCATENATE($E110,L108,$E$24,L109),1))</f>
        <v>42.4964</v>
      </c>
      <c r="M122" s="262" t="n">
        <f aca="true">MIN(INDIRECT(CONCATENATE($E110,M108,$E$24,M109),1))</f>
        <v>42.4964</v>
      </c>
      <c r="N122" s="262" t="n">
        <f aca="true">MIN(INDIRECT(CONCATENATE($E110,N108,$E$24,N109),1))</f>
        <v>55.6744</v>
      </c>
      <c r="O122" s="262" t="n">
        <f aca="true">MIN(INDIRECT(CONCATENATE($E110,O108,$E$24,O109),1))</f>
        <v>19.6761</v>
      </c>
      <c r="P122" s="262" t="n">
        <f aca="true">MIN(INDIRECT(CONCATENATE($E110,P108,$E$24,P109),1))</f>
        <v>18.8514</v>
      </c>
      <c r="Q122" s="262" t="n">
        <f aca="true">MIN(INDIRECT(CONCATENATE($E110,Q108,$E$24,Q109),1))</f>
        <v>11.4063</v>
      </c>
      <c r="R122" s="262" t="n">
        <f aca="true">MIN(INDIRECT(CONCATENATE($E110,R108,$E$24,R109),1))</f>
        <v>-1.90916</v>
      </c>
      <c r="S122" s="262" t="n">
        <f aca="true">MIN(INDIRECT(CONCATENATE($E110,S108,$E$24,S109),1))</f>
        <v>-7.34828</v>
      </c>
      <c r="T122" s="262" t="n">
        <f aca="true">MIN(INDIRECT(CONCATENATE($E110,T108,$E$24,T109),1))</f>
        <v>-7.34828</v>
      </c>
      <c r="U122" s="262" t="n">
        <f aca="true">MIN(INDIRECT(CONCATENATE($E110,U108,$E$24,U109),1))</f>
        <v>-4.49239</v>
      </c>
      <c r="V122" s="262" t="n">
        <f aca="true">MIN(INDIRECT(CONCATENATE($E110,V108,$E$24,V109),1))</f>
        <v>-1.38133</v>
      </c>
      <c r="W122" s="262" t="n">
        <f aca="true">MIN(INDIRECT(CONCATENATE($E110,W108,$E$24,W109),1))</f>
        <v>2.25437</v>
      </c>
      <c r="X122" s="262" t="n">
        <f aca="true">MIN(INDIRECT(CONCATENATE($E110,X108,$E$24,X109),1))</f>
        <v>-3.1671</v>
      </c>
      <c r="Y122" s="262" t="n">
        <f aca="true">MIN(INDIRECT(CONCATENATE($E110,Y108,$E$24,Y109),1))</f>
        <v>-13.323</v>
      </c>
      <c r="Z122" s="262" t="n">
        <f aca="true">MIN(INDIRECT(CONCATENATE($E110,Z108,$E$24,Z109),1))</f>
        <v>-27.0432</v>
      </c>
      <c r="AA122" s="262" t="n">
        <f aca="true">MIN(INDIRECT(CONCATENATE($E110,AA108,$E$24,AA109),1))</f>
        <v>-33.9104</v>
      </c>
      <c r="AB122" s="262" t="n">
        <f aca="true">MIN(INDIRECT(CONCATENATE($E110,AB108,$E$24,AB109),1))</f>
        <v>-33.9104</v>
      </c>
      <c r="AC122" s="262" t="n">
        <f aca="true">MIN(INDIRECT(CONCATENATE($E110,AC108,$E$24,AC109),1))</f>
        <v>-33.9104</v>
      </c>
    </row>
    <row r="123" customFormat="false" ht="15" hidden="true" customHeight="true" outlineLevel="0" collapsed="false">
      <c r="B123" s="256"/>
      <c r="C123" s="223"/>
      <c r="D123" s="262" t="s">
        <v>230</v>
      </c>
      <c r="E123" s="262" t="n">
        <f aca="true">MAX(INDIRECT(CONCATENATE($E110,E108,$E$24,E109),1))</f>
        <v>49.5502</v>
      </c>
      <c r="F123" s="262" t="n">
        <f aca="true">MAX(INDIRECT(CONCATENATE($E110,F108,$E$24,F109),1))</f>
        <v>37.2024</v>
      </c>
      <c r="G123" s="262" t="n">
        <f aca="true">MAX(INDIRECT(CONCATENATE($E110,G108,$E$24,G109),1))</f>
        <v>22.2526</v>
      </c>
      <c r="H123" s="262" t="n">
        <f aca="true">MAX(INDIRECT(CONCATENATE($E110,H108,$E$24,H109),1))</f>
        <v>34.5029</v>
      </c>
      <c r="I123" s="262" t="n">
        <f aca="true">MAX(INDIRECT(CONCATENATE($E110,I108,$E$24,I109),1))</f>
        <v>37.3006</v>
      </c>
      <c r="J123" s="262" t="n">
        <f aca="true">MAX(INDIRECT(CONCATENATE($E110,J108,$E$24,J109),1))</f>
        <v>31.6118</v>
      </c>
      <c r="K123" s="262" t="n">
        <f aca="true">MAX(INDIRECT(CONCATENATE($E110,K108,$E$24,K109),1))</f>
        <v>43.6304</v>
      </c>
      <c r="L123" s="262" t="n">
        <f aca="true">MAX(INDIRECT(CONCATENATE($E110,L108,$E$24,L109),1))</f>
        <v>43.6304</v>
      </c>
      <c r="M123" s="262" t="n">
        <f aca="true">MAX(INDIRECT(CONCATENATE($E110,M108,$E$24,M109),1))</f>
        <v>55.6744</v>
      </c>
      <c r="N123" s="262" t="n">
        <f aca="true">MAX(INDIRECT(CONCATENATE($E110,N108,$E$24,N109),1))</f>
        <v>69.7112</v>
      </c>
      <c r="O123" s="262" t="n">
        <f aca="true">MAX(INDIRECT(CONCATENATE($E110,O108,$E$24,O109),1))</f>
        <v>58.333</v>
      </c>
      <c r="P123" s="262" t="n">
        <f aca="true">MAX(INDIRECT(CONCATENATE($E110,P108,$E$24,P109),1))</f>
        <v>23.9604</v>
      </c>
      <c r="Q123" s="262" t="n">
        <f aca="true">MAX(INDIRECT(CONCATENATE($E110,Q108,$E$24,Q109),1))</f>
        <v>24.4941</v>
      </c>
      <c r="R123" s="262" t="n">
        <f aca="true">MAX(INDIRECT(CONCATENATE($E110,R108,$E$24,R109),1))</f>
        <v>16.552</v>
      </c>
      <c r="S123" s="262" t="n">
        <f aca="true">MAX(INDIRECT(CONCATENATE($E110,S108,$E$24,S109),1))</f>
        <v>-0.0211944</v>
      </c>
      <c r="T123" s="262" t="n">
        <f aca="true">MAX(INDIRECT(CONCATENATE($E110,T108,$E$24,T109),1))</f>
        <v>-3.51008</v>
      </c>
      <c r="U123" s="262" t="n">
        <f aca="true">MAX(INDIRECT(CONCATENATE($E110,U108,$E$24,U109),1))</f>
        <v>-0.667173</v>
      </c>
      <c r="V123" s="262" t="n">
        <f aca="true">MAX(INDIRECT(CONCATENATE($E110,V108,$E$24,V109),1))</f>
        <v>6.00846</v>
      </c>
      <c r="W123" s="262" t="n">
        <f aca="true">MAX(INDIRECT(CONCATENATE($E110,W108,$E$24,W109),1))</f>
        <v>6.62059</v>
      </c>
      <c r="X123" s="262" t="n">
        <f aca="true">MAX(INDIRECT(CONCATENATE($E110,X108,$E$24,X109),1))</f>
        <v>6.62059</v>
      </c>
      <c r="Y123" s="262" t="n">
        <f aca="true">MAX(INDIRECT(CONCATENATE($E110,Y108,$E$24,Y109),1))</f>
        <v>-0.289897</v>
      </c>
      <c r="Z123" s="262" t="n">
        <f aca="true">MAX(INDIRECT(CONCATENATE($E110,Z108,$E$24,Z109),1))</f>
        <v>-7.32565</v>
      </c>
      <c r="AA123" s="262" t="n">
        <f aca="true">MAX(INDIRECT(CONCATENATE($E110,AA108,$E$24,AA109),1))</f>
        <v>-20.1045</v>
      </c>
      <c r="AB123" s="262" t="n">
        <f aca="true">MAX(INDIRECT(CONCATENATE($E110,AB108,$E$24,AB109),1))</f>
        <v>-3.3</v>
      </c>
      <c r="AC123" s="262" t="n">
        <f aca="true">MAX(INDIRECT(CONCATENATE($E110,AC108,$E$24,AC109),1))</f>
        <v>0</v>
      </c>
    </row>
    <row r="124" customFormat="false" ht="15" hidden="true" customHeight="true" outlineLevel="0" collapsed="false">
      <c r="B124" s="256"/>
      <c r="C124" s="223"/>
      <c r="D124" s="263" t="s">
        <v>231</v>
      </c>
      <c r="E124" s="264" t="n">
        <v>-15</v>
      </c>
      <c r="F124" s="264" t="n">
        <v>-15</v>
      </c>
      <c r="G124" s="264" t="n">
        <v>-15</v>
      </c>
      <c r="H124" s="264" t="n">
        <v>-15</v>
      </c>
      <c r="I124" s="264" t="n">
        <v>-15</v>
      </c>
      <c r="J124" s="264" t="n">
        <v>-15</v>
      </c>
      <c r="K124" s="264" t="n">
        <v>-15</v>
      </c>
      <c r="L124" s="264" t="n">
        <v>-15</v>
      </c>
      <c r="M124" s="264" t="n">
        <v>-15</v>
      </c>
      <c r="N124" s="264" t="n">
        <v>-15</v>
      </c>
      <c r="O124" s="264" t="n">
        <v>-15</v>
      </c>
      <c r="P124" s="264" t="n">
        <v>-15</v>
      </c>
      <c r="Q124" s="264" t="n">
        <v>-15</v>
      </c>
      <c r="R124" s="264" t="n">
        <v>-15</v>
      </c>
      <c r="S124" s="264" t="n">
        <v>-15</v>
      </c>
      <c r="T124" s="264" t="n">
        <v>-15</v>
      </c>
      <c r="U124" s="264" t="n">
        <v>-15</v>
      </c>
      <c r="V124" s="264" t="n">
        <v>-15</v>
      </c>
      <c r="W124" s="264" t="n">
        <v>-15</v>
      </c>
      <c r="X124" s="264" t="n">
        <v>-15</v>
      </c>
      <c r="Y124" s="264" t="n">
        <v>-15</v>
      </c>
      <c r="Z124" s="264" t="n">
        <v>-15</v>
      </c>
      <c r="AA124" s="264" t="n">
        <v>-15</v>
      </c>
      <c r="AB124" s="264" t="n">
        <v>-15</v>
      </c>
      <c r="AC124" s="264" t="n">
        <v>-15</v>
      </c>
    </row>
    <row r="125" customFormat="false" ht="15" hidden="true" customHeight="true" outlineLevel="0" collapsed="false">
      <c r="B125" s="256"/>
      <c r="C125" s="223"/>
      <c r="D125" s="263" t="s">
        <v>232</v>
      </c>
      <c r="E125" s="264" t="n">
        <v>15</v>
      </c>
      <c r="F125" s="264" t="n">
        <v>15</v>
      </c>
      <c r="G125" s="264" t="n">
        <v>15</v>
      </c>
      <c r="H125" s="264" t="n">
        <v>15</v>
      </c>
      <c r="I125" s="264" t="n">
        <v>15</v>
      </c>
      <c r="J125" s="264" t="n">
        <v>15</v>
      </c>
      <c r="K125" s="264" t="n">
        <v>15</v>
      </c>
      <c r="L125" s="264" t="n">
        <v>15</v>
      </c>
      <c r="M125" s="264" t="n">
        <v>15</v>
      </c>
      <c r="N125" s="264" t="n">
        <v>15</v>
      </c>
      <c r="O125" s="264" t="n">
        <v>15</v>
      </c>
      <c r="P125" s="264" t="n">
        <v>15</v>
      </c>
      <c r="Q125" s="264" t="n">
        <v>15</v>
      </c>
      <c r="R125" s="264" t="n">
        <v>15</v>
      </c>
      <c r="S125" s="264" t="n">
        <v>15</v>
      </c>
      <c r="T125" s="264" t="n">
        <v>15</v>
      </c>
      <c r="U125" s="264" t="n">
        <v>15</v>
      </c>
      <c r="V125" s="264" t="n">
        <v>15</v>
      </c>
      <c r="W125" s="264" t="n">
        <v>15</v>
      </c>
      <c r="X125" s="264" t="n">
        <v>15</v>
      </c>
      <c r="Y125" s="264" t="n">
        <v>15</v>
      </c>
      <c r="Z125" s="264" t="n">
        <v>15</v>
      </c>
      <c r="AA125" s="264" t="n">
        <v>15</v>
      </c>
      <c r="AB125" s="264" t="n">
        <v>15</v>
      </c>
      <c r="AC125" s="264" t="n">
        <v>15</v>
      </c>
    </row>
    <row r="126" customFormat="false" ht="15" hidden="true" customHeight="true" outlineLevel="0" collapsed="false">
      <c r="B126" s="256"/>
      <c r="C126" s="223"/>
      <c r="D126" s="263" t="s">
        <v>233</v>
      </c>
      <c r="E126" s="265" t="n">
        <f aca="false">E122+E124</f>
        <v>14.7409</v>
      </c>
      <c r="F126" s="265" t="n">
        <f aca="false">F122+F124</f>
        <v>3.0134</v>
      </c>
      <c r="G126" s="265" t="n">
        <f aca="false">G122+G124</f>
        <v>3.0134</v>
      </c>
      <c r="H126" s="265" t="n">
        <f aca="false">H122+H124</f>
        <v>5.1352</v>
      </c>
      <c r="I126" s="265" t="n">
        <f aca="false">I122+I124</f>
        <v>13.4732</v>
      </c>
      <c r="J126" s="265" t="n">
        <f aca="false">J122+J124</f>
        <v>13.4732</v>
      </c>
      <c r="K126" s="265" t="n">
        <f aca="false">K122+K124</f>
        <v>16.6118</v>
      </c>
      <c r="L126" s="265" t="n">
        <f aca="false">L122+L124</f>
        <v>27.4964</v>
      </c>
      <c r="M126" s="265" t="n">
        <f aca="false">M122+M124</f>
        <v>27.4964</v>
      </c>
      <c r="N126" s="265" t="n">
        <f aca="false">N122+N124</f>
        <v>40.6744</v>
      </c>
      <c r="O126" s="265" t="n">
        <f aca="false">O122+O124</f>
        <v>4.6761</v>
      </c>
      <c r="P126" s="265" t="n">
        <f aca="false">P122+P124</f>
        <v>3.8514</v>
      </c>
      <c r="Q126" s="265" t="n">
        <f aca="false">Q122+Q124</f>
        <v>-3.5937</v>
      </c>
      <c r="R126" s="265" t="n">
        <f aca="false">R122+R124</f>
        <v>-16.90916</v>
      </c>
      <c r="S126" s="265" t="n">
        <f aca="false">S122+S124</f>
        <v>-22.34828</v>
      </c>
      <c r="T126" s="265" t="n">
        <f aca="false">T122+T124</f>
        <v>-22.34828</v>
      </c>
      <c r="U126" s="265" t="n">
        <f aca="false">U122+U124</f>
        <v>-19.49239</v>
      </c>
      <c r="V126" s="265" t="n">
        <f aca="false">V122+V124</f>
        <v>-16.38133</v>
      </c>
      <c r="W126" s="265" t="n">
        <f aca="false">W122+W124</f>
        <v>-12.74563</v>
      </c>
      <c r="X126" s="265" t="n">
        <f aca="false">X122+X124</f>
        <v>-18.1671</v>
      </c>
      <c r="Y126" s="265" t="n">
        <f aca="false">Y122+Y124</f>
        <v>-28.323</v>
      </c>
      <c r="Z126" s="265" t="n">
        <f aca="false">Z122+Z124</f>
        <v>-42.0432</v>
      </c>
      <c r="AA126" s="265" t="n">
        <f aca="false">AA122+AA124</f>
        <v>-48.9104</v>
      </c>
      <c r="AB126" s="265" t="n">
        <f aca="false">AB122+AB124</f>
        <v>-48.9104</v>
      </c>
      <c r="AC126" s="265" t="n">
        <f aca="false">AC122+AC124</f>
        <v>-48.9104</v>
      </c>
    </row>
    <row r="127" customFormat="false" ht="15" hidden="true" customHeight="true" outlineLevel="0" collapsed="false">
      <c r="B127" s="256"/>
      <c r="C127" s="223"/>
      <c r="D127" s="231" t="s">
        <v>234</v>
      </c>
      <c r="E127" s="232" t="n">
        <f aca="false">E123+E125</f>
        <v>64.5502</v>
      </c>
      <c r="F127" s="232" t="n">
        <f aca="false">F123+F125</f>
        <v>52.2024</v>
      </c>
      <c r="G127" s="232" t="n">
        <f aca="false">G123+G125</f>
        <v>37.2526</v>
      </c>
      <c r="H127" s="232" t="n">
        <f aca="false">H123+H125</f>
        <v>49.5029</v>
      </c>
      <c r="I127" s="232" t="n">
        <f aca="false">I123+I125</f>
        <v>52.3006</v>
      </c>
      <c r="J127" s="232" t="n">
        <f aca="false">J123+J125</f>
        <v>46.6118</v>
      </c>
      <c r="K127" s="232" t="n">
        <f aca="false">K123+K125</f>
        <v>58.6304</v>
      </c>
      <c r="L127" s="232" t="n">
        <f aca="false">L123+L125</f>
        <v>58.6304</v>
      </c>
      <c r="M127" s="232" t="n">
        <f aca="false">M123+M125</f>
        <v>70.6744</v>
      </c>
      <c r="N127" s="232" t="n">
        <f aca="false">N123+N125</f>
        <v>84.7112</v>
      </c>
      <c r="O127" s="232" t="n">
        <f aca="false">O123+O125</f>
        <v>73.333</v>
      </c>
      <c r="P127" s="232" t="n">
        <f aca="false">P123+P125</f>
        <v>38.9604</v>
      </c>
      <c r="Q127" s="232" t="n">
        <f aca="false">Q123+Q125</f>
        <v>39.4941</v>
      </c>
      <c r="R127" s="232" t="n">
        <f aca="false">R123+R125</f>
        <v>31.552</v>
      </c>
      <c r="S127" s="232" t="n">
        <f aca="false">S123+S125</f>
        <v>14.9788056</v>
      </c>
      <c r="T127" s="232" t="n">
        <f aca="false">T123+T125</f>
        <v>11.48992</v>
      </c>
      <c r="U127" s="232" t="n">
        <f aca="false">U123+U125</f>
        <v>14.332827</v>
      </c>
      <c r="V127" s="232" t="n">
        <f aca="false">V123+V125</f>
        <v>21.00846</v>
      </c>
      <c r="W127" s="232" t="n">
        <f aca="false">W123+W125</f>
        <v>21.62059</v>
      </c>
      <c r="X127" s="232" t="n">
        <f aca="false">X123+X125</f>
        <v>21.62059</v>
      </c>
      <c r="Y127" s="232" t="n">
        <f aca="false">Y123+Y125</f>
        <v>14.710103</v>
      </c>
      <c r="Z127" s="232" t="n">
        <f aca="false">Z123+Z125</f>
        <v>7.67435</v>
      </c>
      <c r="AA127" s="232" t="n">
        <f aca="false">AA123+AA125</f>
        <v>-5.1045</v>
      </c>
      <c r="AB127" s="232" t="n">
        <f aca="false">AB123+AB125</f>
        <v>11.7</v>
      </c>
      <c r="AC127" s="232" t="n">
        <f aca="false">AC123+AC125</f>
        <v>15</v>
      </c>
    </row>
    <row r="128" s="22" customFormat="true" ht="15" hidden="true" customHeight="true" outlineLevel="0" collapsed="false">
      <c r="B128" s="233" t="s">
        <v>243</v>
      </c>
      <c r="C128" s="266" t="s">
        <v>216</v>
      </c>
      <c r="D128" s="267" t="s">
        <v>238</v>
      </c>
      <c r="E128" s="268" t="str">
        <f aca="true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$J$2747</v>
      </c>
      <c r="F128" s="269" t="str">
        <f aca="true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$J$2697</v>
      </c>
      <c r="G128" s="269" t="str">
        <f aca="true">IF(INDIRECT(CONCATENATE($E$137,ADDRESS(MATCH(G4,SL_CHARTS_2012!$J$1:$J$39999,1),$E$136,1)))=G4,ADDRESS(MATCH(G4,SL_CHARTS_2012!$J$1:$J$39999,1),$E$136,1), IF(INDIRECT(CONCATENATE($E$137,ADDRESS(MATCH(G4,SL_CHARTS_2012!$J$1:$J$39999,1),$E$136,1)))&lt;G4, ADDRESS(MATCH(G4,SL_CHARTS_2012!$J$1:$J$39999,1)+1,$E$136,1), ADDRESS(MATCH(G4,SL_CHARTS_2012!$J$1:$J$39999,1),$E$136,1)))</f>
        <v>$J$2652</v>
      </c>
      <c r="H128" s="269" t="str">
        <f aca="true">IF(INDIRECT(CONCATENATE($E$137,ADDRESS(MATCH(H4,SL_CHARTS_2012!$J$1:$J$39999,1),$E$136,1)))=H4,ADDRESS(MATCH(H4,SL_CHARTS_2012!$J$1:$J$39999,1),$E$136,1), IF(INDIRECT(CONCATENATE($E$137,ADDRESS(MATCH(H4,SL_CHARTS_2012!$J$1:$J$39999,1),$E$136,1)))&lt;H4, ADDRESS(MATCH(H4,SL_CHARTS_2012!$J$1:$J$39999,1)+1,$E$136,1), ADDRESS(MATCH(H4,SL_CHARTS_2012!$J$1:$J$39999,1),$E$136,1)))</f>
        <v>$J$2620</v>
      </c>
      <c r="I128" s="269" t="str">
        <f aca="true">IF(INDIRECT(CONCATENATE($E$137,ADDRESS(MATCH(I4,SL_CHARTS_2012!$J$1:$J$39999,1),$E$136,1)))=I4,ADDRESS(MATCH(I4,SL_CHARTS_2012!$J$1:$J$39999,1),$E$136,1), IF(INDIRECT(CONCATENATE($E$137,ADDRESS(MATCH(I4,SL_CHARTS_2012!$J$1:$J$39999,1),$E$136,1)))&lt;I4, ADDRESS(MATCH(I4,SL_CHARTS_2012!$J$1:$J$39999,1)+1,$E$136,1), ADDRESS(MATCH(I4,SL_CHARTS_2012!$J$1:$J$39999,1),$E$136,1)))</f>
        <v>$J$2592</v>
      </c>
      <c r="J128" s="269" t="str">
        <f aca="true">IF(INDIRECT(CONCATENATE($E$137,ADDRESS(MATCH(J4,SL_CHARTS_2012!$J$1:$J$39999,1),$E$136,1)))=J4,ADDRESS(MATCH(J4,SL_CHARTS_2012!$J$1:$J$39999,1),$E$136,1), IF(INDIRECT(CONCATENATE($E$137,ADDRESS(MATCH(J4,SL_CHARTS_2012!$J$1:$J$39999,1),$E$136,1)))&lt;J4, ADDRESS(MATCH(J4,SL_CHARTS_2012!$J$1:$J$39999,1)+1,$E$136,1), ADDRESS(MATCH(J4,SL_CHARTS_2012!$J$1:$J$39999,1),$E$136,1)))</f>
        <v>$J$2479</v>
      </c>
      <c r="K128" s="269" t="str">
        <f aca="true">IF(INDIRECT(CONCATENATE($E$137,ADDRESS(MATCH(K4,SL_CHARTS_2012!$J$1:$J$39999,1),$E$136,1)))=K4,ADDRESS(MATCH(K4,SL_CHARTS_2012!$J$1:$J$39999,1),$E$136,1), IF(INDIRECT(CONCATENATE($E$137,ADDRESS(MATCH(K4,SL_CHARTS_2012!$J$1:$J$39999,1),$E$136,1)))&lt;K4, ADDRESS(MATCH(K4,SL_CHARTS_2012!$J$1:$J$39999,1)+1,$E$136,1), ADDRESS(MATCH(K4,SL_CHARTS_2012!$J$1:$J$39999,1),$E$136,1)))</f>
        <v>$J$2413</v>
      </c>
      <c r="L128" s="269" t="str">
        <f aca="true">IF(INDIRECT(CONCATENATE($E$137,ADDRESS(MATCH(L4,SL_CHARTS_2012!$J$1:$J$39999,1),$E$136,1)))=L4,ADDRESS(MATCH(L4,SL_CHARTS_2012!$J$1:$J$39999,1),$E$136,1), IF(INDIRECT(CONCATENATE($E$137,ADDRESS(MATCH(L4,SL_CHARTS_2012!$J$1:$J$39999,1),$E$136,1)))&lt;L4, ADDRESS(MATCH(L4,SL_CHARTS_2012!$J$1:$J$39999,1)+1,$E$136,1), ADDRESS(MATCH(L4,SL_CHARTS_2012!$J$1:$J$39999,1),$E$136,1)))</f>
        <v>$J$2366</v>
      </c>
      <c r="M128" s="269" t="str">
        <f aca="true">IF(INDIRECT(CONCATENATE($E$137,ADDRESS(MATCH(M4,SL_CHARTS_2012!$J$1:$J$39999,1),$E$136,1)))=M4,ADDRESS(MATCH(M4,SL_CHARTS_2012!$J$1:$J$39999,1),$E$136,1), IF(INDIRECT(CONCATENATE($E$137,ADDRESS(MATCH(M4,SL_CHARTS_2012!$J$1:$J$39999,1),$E$136,1)))&lt;M4, ADDRESS(MATCH(M4,SL_CHARTS_2012!$J$1:$J$39999,1)+1,$E$136,1), ADDRESS(MATCH(M4,SL_CHARTS_2012!$J$1:$J$39999,1),$E$136,1)))</f>
        <v>$J$2342</v>
      </c>
      <c r="N128" s="269" t="str">
        <f aca="true">IF(INDIRECT(CONCATENATE($E$137,ADDRESS(MATCH(N4,SL_CHARTS_2012!$J$1:$J$39999,1),$E$136,1)))=N4,ADDRESS(MATCH(N4,SL_CHARTS_2012!$J$1:$J$39999,1),$E$136,1), IF(INDIRECT(CONCATENATE($E$137,ADDRESS(MATCH(N4,SL_CHARTS_2012!$J$1:$J$39999,1),$E$136,1)))&lt;N4, ADDRESS(MATCH(N4,SL_CHARTS_2012!$J$1:$J$39999,1)+1,$E$136,1), ADDRESS(MATCH(N4,SL_CHARTS_2012!$J$1:$J$39999,1),$E$136,1)))</f>
        <v>$J$2313</v>
      </c>
      <c r="O128" s="269" t="str">
        <f aca="true">IF(INDIRECT(CONCATENATE($E$137,ADDRESS(MATCH(O4,SL_CHARTS_2012!$J$1:$J$39999,1),$E$136,1)))=O4,ADDRESS(MATCH(O4,SL_CHARTS_2012!$J$1:$J$39999,1),$E$136,1), IF(INDIRECT(CONCATENATE($E$137,ADDRESS(MATCH(O4,SL_CHARTS_2012!$J$1:$J$39999,1),$E$136,1)))&lt;O4, ADDRESS(MATCH(O4,SL_CHARTS_2012!$J$1:$J$39999,1)+1,$E$136,1), ADDRESS(MATCH(O4,SL_CHARTS_2012!$J$1:$J$39999,1),$E$136,1)))</f>
        <v>$J$2244</v>
      </c>
      <c r="P128" s="269" t="str">
        <f aca="true">IF(INDIRECT(CONCATENATE($E$137,ADDRESS(MATCH(P4,SL_CHARTS_2012!$J$1:$J$39999,1),$E$136,1)))=P4,ADDRESS(MATCH(P4,SL_CHARTS_2012!$J$1:$J$39999,1),$E$136,1), IF(INDIRECT(CONCATENATE($E$137,ADDRESS(MATCH(P4,SL_CHARTS_2012!$J$1:$J$39999,1),$E$136,1)))&lt;P4, ADDRESS(MATCH(P4,SL_CHARTS_2012!$J$1:$J$39999,1)+1,$E$136,1), ADDRESS(MATCH(P4,SL_CHARTS_2012!$J$1:$J$39999,1),$E$136,1)))</f>
        <v>$J$2177</v>
      </c>
      <c r="Q128" s="269" t="str">
        <f aca="true">IF(INDIRECT(CONCATENATE($E$137,ADDRESS(MATCH(Q4,SL_CHARTS_2012!$J$1:$J$39999,1),$E$136,1)))=Q4,ADDRESS(MATCH(Q4,SL_CHARTS_2012!$J$1:$J$39999,1),$E$136,1), IF(INDIRECT(CONCATENATE($E$137,ADDRESS(MATCH(Q4,SL_CHARTS_2012!$J$1:$J$39999,1),$E$136,1)))&lt;Q4, ADDRESS(MATCH(Q4,SL_CHARTS_2012!$J$1:$J$39999,1)+1,$E$136,1), ADDRESS(MATCH(Q4,SL_CHARTS_2012!$J$1:$J$39999,1),$E$136,1)))</f>
        <v>$J$2141</v>
      </c>
      <c r="R128" s="269" t="str">
        <f aca="true">IF(INDIRECT(CONCATENATE($E$137,ADDRESS(MATCH(R4,SL_CHARTS_2012!$J$1:$J$39999,1),$E$136,1)))=R4,ADDRESS(MATCH(R4,SL_CHARTS_2012!$J$1:$J$39999,1),$E$136,1), IF(INDIRECT(CONCATENATE($E$137,ADDRESS(MATCH(R4,SL_CHARTS_2012!$J$1:$J$39999,1),$E$136,1)))&lt;R4, ADDRESS(MATCH(R4,SL_CHARTS_2012!$J$1:$J$39999,1)+1,$E$136,1), ADDRESS(MATCH(R4,SL_CHARTS_2012!$J$1:$J$39999,1),$E$136,1)))</f>
        <v>$J$2099</v>
      </c>
      <c r="S128" s="269" t="str">
        <f aca="true">IF(INDIRECT(CONCATENATE($E$137,ADDRESS(MATCH(S4,SL_CHARTS_2012!$J$1:$J$39999,1),$E$136,1)))=S4,ADDRESS(MATCH(S4,SL_CHARTS_2012!$J$1:$J$39999,1),$E$136,1), IF(INDIRECT(CONCATENATE($E$137,ADDRESS(MATCH(S4,SL_CHARTS_2012!$J$1:$J$39999,1),$E$136,1)))&lt;S4, ADDRESS(MATCH(S4,SL_CHARTS_2012!$J$1:$J$39999,1)+1,$E$136,1), ADDRESS(MATCH(S4,SL_CHARTS_2012!$J$1:$J$39999,1),$E$136,1)))</f>
        <v>$J$2047</v>
      </c>
      <c r="T128" s="269" t="str">
        <f aca="true">IF(INDIRECT(CONCATENATE($E$137,ADDRESS(MATCH(T4,SL_CHARTS_2012!$J$1:$J$39999,1),$E$136,1)))=T4,ADDRESS(MATCH(T4,SL_CHARTS_2012!$J$1:$J$39999,1),$E$136,1), IF(INDIRECT(CONCATENATE($E$137,ADDRESS(MATCH(T4,SL_CHARTS_2012!$J$1:$J$39999,1),$E$136,1)))&lt;T4, ADDRESS(MATCH(T4,SL_CHARTS_2012!$J$1:$J$39999,1)+1,$E$136,1), ADDRESS(MATCH(T4,SL_CHARTS_2012!$J$1:$J$39999,1),$E$136,1)))</f>
        <v>$J$1999</v>
      </c>
      <c r="U128" s="269" t="str">
        <f aca="true">IF(INDIRECT(CONCATENATE($E$137,ADDRESS(MATCH(U4,SL_CHARTS_2012!$J$1:$J$39999,1),$E$136,1)))=U4,ADDRESS(MATCH(U4,SL_CHARTS_2012!$J$1:$J$39999,1),$E$136,1), IF(INDIRECT(CONCATENATE($E$137,ADDRESS(MATCH(U4,SL_CHARTS_2012!$J$1:$J$39999,1),$E$136,1)))&lt;U4, ADDRESS(MATCH(U4,SL_CHARTS_2012!$J$1:$J$39999,1)+1,$E$136,1), ADDRESS(MATCH(U4,SL_CHARTS_2012!$J$1:$J$39999,1),$E$136,1)))</f>
        <v>$J$1971</v>
      </c>
      <c r="V128" s="269" t="str">
        <f aca="true">IF(INDIRECT(CONCATENATE($E$137,ADDRESS(MATCH(V4,SL_CHARTS_2012!$J$1:$J$39999,1),$E$136,1)))=V4,ADDRESS(MATCH(V4,SL_CHARTS_2012!$J$1:$J$39999,1),$E$136,1), IF(INDIRECT(CONCATENATE($E$137,ADDRESS(MATCH(V4,SL_CHARTS_2012!$J$1:$J$39999,1),$E$136,1)))&lt;V4, ADDRESS(MATCH(V4,SL_CHARTS_2012!$J$1:$J$39999,1)+1,$E$136,1), ADDRESS(MATCH(V4,SL_CHARTS_2012!$J$1:$J$39999,1),$E$136,1)))</f>
        <v>$J$1923</v>
      </c>
      <c r="W128" s="269" t="str">
        <f aca="true">IF(INDIRECT(CONCATENATE($E$137,ADDRESS(MATCH(W4,SL_CHARTS_2012!$J$1:$J$39999,1),$E$136,1)))=W4,ADDRESS(MATCH(W4,SL_CHARTS_2012!$J$1:$J$39999,1),$E$136,1), IF(INDIRECT(CONCATENATE($E$137,ADDRESS(MATCH(W4,SL_CHARTS_2012!$J$1:$J$39999,1),$E$136,1)))&lt;W4, ADDRESS(MATCH(W4,SL_CHARTS_2012!$J$1:$J$39999,1)+1,$E$136,1), ADDRESS(MATCH(W4,SL_CHARTS_2012!$J$1:$J$39999,1),$E$136,1)))</f>
        <v>$J$1901</v>
      </c>
      <c r="X128" s="269" t="str">
        <f aca="true">IF(INDIRECT(CONCATENATE($E$137,ADDRESS(MATCH(X4,SL_CHARTS_2012!$J$1:$J$39999,1),$E$136,1)))=X4,ADDRESS(MATCH(X4,SL_CHARTS_2012!$J$1:$J$39999,1),$E$136,1), IF(INDIRECT(CONCATENATE($E$137,ADDRESS(MATCH(X4,SL_CHARTS_2012!$J$1:$J$39999,1),$E$136,1)))&lt;X4, ADDRESS(MATCH(X4,SL_CHARTS_2012!$J$1:$J$39999,1)+1,$E$136,1), ADDRESS(MATCH(X4,SL_CHARTS_2012!$J$1:$J$39999,1),$E$136,1)))</f>
        <v>$J$1878</v>
      </c>
      <c r="Y128" s="269" t="str">
        <f aca="true">IF(INDIRECT(CONCATENATE($E$137,ADDRESS(MATCH(Y4,SL_CHARTS_2012!$J$1:$J$39999,1),$E$136,1)))=Y4,ADDRESS(MATCH(Y4,SL_CHARTS_2012!$J$1:$J$39999,1),$E$136,1), IF(INDIRECT(CONCATENATE($E$137,ADDRESS(MATCH(Y4,SL_CHARTS_2012!$J$1:$J$39999,1),$E$136,1)))&lt;Y4, ADDRESS(MATCH(Y4,SL_CHARTS_2012!$J$1:$J$39999,1)+1,$E$136,1), ADDRESS(MATCH(Y4,SL_CHARTS_2012!$J$1:$J$39999,1),$E$136,1)))</f>
        <v>$J$1454</v>
      </c>
      <c r="Z128" s="269" t="str">
        <f aca="true">IF(INDIRECT(CONCATENATE($E$137,ADDRESS(MATCH(Z4,SL_CHARTS_2012!$J$1:$J$39999,1),$E$136,1)))=Z4,ADDRESS(MATCH(Z4,SL_CHARTS_2012!$J$1:$J$39999,1),$E$136,1), IF(INDIRECT(CONCATENATE($E$137,ADDRESS(MATCH(Z4,SL_CHARTS_2012!$J$1:$J$39999,1),$E$136,1)))&lt;Z4, ADDRESS(MATCH(Z4,SL_CHARTS_2012!$J$1:$J$39999,1)+1,$E$136,1), ADDRESS(MATCH(Z4,SL_CHARTS_2012!$J$1:$J$39999,1),$E$136,1)))</f>
        <v>$J$1071</v>
      </c>
      <c r="AA128" s="269" t="str">
        <f aca="true">IF(INDIRECT(CONCATENATE($E$137,ADDRESS(MATCH(AA4,SL_CHARTS_2012!$J$1:$J$39999,1),$E$136,1)))=AA4,ADDRESS(MATCH(AA4,SL_CHARTS_2012!$J$1:$J$39999,1),$E$136,1), IF(INDIRECT(CONCATENATE($E$137,ADDRESS(MATCH(AA4,SL_CHARTS_2012!$J$1:$J$39999,1),$E$136,1)))&lt;AA4, ADDRESS(MATCH(AA4,SL_CHARTS_2012!$J$1:$J$39999,1)+1,$E$136,1), ADDRESS(MATCH(AA4,SL_CHARTS_2012!$J$1:$J$39999,1),$E$136,1)))</f>
        <v>$J$725</v>
      </c>
      <c r="AB128" s="269" t="str">
        <f aca="true">IF(INDIRECT(CONCATENATE($E$137,ADDRESS(MATCH(AB4,SL_CHARTS_2012!$J$1:$J$39999,1),$E$136,1)))=AB4,ADDRESS(MATCH(AB4,SL_CHARTS_2012!$J$1:$J$39999,1),$E$136,1), IF(INDIRECT(CONCATENATE($E$137,ADDRESS(MATCH(AB4,SL_CHARTS_2012!$J$1:$J$39999,1),$E$136,1)))&lt;AB4, ADDRESS(MATCH(AB4,SL_CHARTS_2012!$J$1:$J$39999,1)+1,$E$136,1), ADDRESS(MATCH(AB4,SL_CHARTS_2012!$J$1:$J$39999,1),$E$136,1)))</f>
        <v>$J$522</v>
      </c>
      <c r="AC128" s="269" t="str">
        <f aca="true">IF(INDIRECT(CONCATENATE($E$137,ADDRESS(MATCH(AC4,SL_CHARTS_2012!$J$1:$J$39999,1),$E$136,1)))=AC4,ADDRESS(MATCH(AC4,SL_CHARTS_2012!$J$1:$J$39999,1),$E$136,1), IF(INDIRECT(CONCATENATE($E$137,ADDRESS(MATCH(AC4,SL_CHARTS_2012!$J$1:$J$39999,1),$E$136,1)))&lt;AC4, ADDRESS(MATCH(AC4,SL_CHARTS_2012!$J$1:$J$39999,1)+1,$E$136,1), ADDRESS(MATCH(AC4,SL_CHARTS_2012!$J$1:$J$39999,1),$E$136,1)))</f>
        <v>$J$366</v>
      </c>
    </row>
    <row r="129" s="22" customFormat="true" ht="15" hidden="false" customHeight="true" outlineLevel="0" collapsed="false">
      <c r="B129" s="233"/>
      <c r="C129" s="266"/>
      <c r="D129" s="172" t="s">
        <v>239</v>
      </c>
      <c r="E129" s="270" t="n">
        <f aca="true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0</v>
      </c>
      <c r="F129" s="237" t="n">
        <f aca="true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93.9000000000003</v>
      </c>
      <c r="G129" s="237" t="n">
        <f aca="true">INDIRECT(CONCATENATE($E$137,IF(INDIRECT(CONCATENATE($E$137,ADDRESS(MATCH(G4,SL_CHARTS_2012!$J$1:$J$39999,1),$E$136,1)))=G4,ADDRESS(MATCH(G4,SL_CHARTS_2012!$J$1:$J$39999,1),$E$136,1),IF(INDIRECT(CONCATENATE($E$137,ADDRESS(MATCH(G4,SL_CHARTS_2012!$J$1:$J$39999,1),$E$136,1)))&lt;G4,ADDRESS(MATCH(G4,SL_CHARTS_2012!$J$1:$J$39999,1)+1,$E$136,1),ADDRESS(MATCH(G4,SL_CHARTS_2012!$J$1:$J$39999,1),$E$136,1)))))</f>
        <v>89.8000000000006</v>
      </c>
      <c r="H129" s="237" t="n">
        <f aca="true">INDIRECT(CONCATENATE($E$137,IF(INDIRECT(CONCATENATE($E$137,ADDRESS(MATCH(H4,SL_CHARTS_2012!$J$1:$J$39999,1),$E$136,1)))=H4,ADDRESS(MATCH(H4,SL_CHARTS_2012!$J$1:$J$39999,1),$E$136,1),IF(INDIRECT(CONCATENATE($E$137,ADDRESS(MATCH(H4,SL_CHARTS_2012!$J$1:$J$39999,1),$E$136,1)))&lt;H4,ADDRESS(MATCH(H4,SL_CHARTS_2012!$J$1:$J$39999,1)+1,$E$136,1),ADDRESS(MATCH(H4,SL_CHARTS_2012!$J$1:$J$39999,1),$E$136,1)))))</f>
        <v>86.3000000000007</v>
      </c>
      <c r="I129" s="237" t="n">
        <f aca="true">INDIRECT(CONCATENATE($E$137,IF(INDIRECT(CONCATENATE($E$137,ADDRESS(MATCH(I4,SL_CHARTS_2012!$J$1:$J$39999,1),$E$136,1)))=I4,ADDRESS(MATCH(I4,SL_CHARTS_2012!$J$1:$J$39999,1),$E$136,1),IF(INDIRECT(CONCATENATE($E$137,ADDRESS(MATCH(I4,SL_CHARTS_2012!$J$1:$J$39999,1),$E$136,1)))&lt;I4,ADDRESS(MATCH(I4,SL_CHARTS_2012!$J$1:$J$39999,1)+1,$E$136,1),ADDRESS(MATCH(I4,SL_CHARTS_2012!$J$1:$J$39999,1),$E$136,1)))))</f>
        <v>83.6000000000008</v>
      </c>
      <c r="J129" s="237" t="n">
        <f aca="true">INDIRECT(CONCATENATE($E$137,IF(INDIRECT(CONCATENATE($E$137,ADDRESS(MATCH(J4,SL_CHARTS_2012!$J$1:$J$39999,1),$E$136,1)))=J4,ADDRESS(MATCH(J4,SL_CHARTS_2012!$J$1:$J$39999,1),$E$136,1),IF(INDIRECT(CONCATENATE($E$137,ADDRESS(MATCH(J4,SL_CHARTS_2012!$J$1:$J$39999,1),$E$136,1)))&lt;J4,ADDRESS(MATCH(J4,SL_CHARTS_2012!$J$1:$J$39999,1)+1,$E$136,1),ADDRESS(MATCH(J4,SL_CHARTS_2012!$J$1:$J$39999,1),$E$136,1)))))</f>
        <v>72.155020408165</v>
      </c>
      <c r="K129" s="237" t="n">
        <f aca="true">INDIRECT(CONCATENATE($E$137,IF(INDIRECT(CONCATENATE($E$137,ADDRESS(MATCH(K4,SL_CHARTS_2012!$J$1:$J$39999,1),$E$136,1)))=K4,ADDRESS(MATCH(K4,SL_CHARTS_2012!$J$1:$J$39999,1),$E$136,1),IF(INDIRECT(CONCATENATE($E$137,ADDRESS(MATCH(K4,SL_CHARTS_2012!$J$1:$J$39999,1),$E$136,1)))&lt;K4,ADDRESS(MATCH(K4,SL_CHARTS_2012!$J$1:$J$39999,1)+1,$E$136,1),ADDRESS(MATCH(K4,SL_CHARTS_2012!$J$1:$J$39999,1),$E$136,1)))))</f>
        <v>66.0112935504285</v>
      </c>
      <c r="L129" s="237" t="n">
        <f aca="true">INDIRECT(CONCATENATE($E$137,IF(INDIRECT(CONCATENATE($E$137,ADDRESS(MATCH(L4,SL_CHARTS_2012!$J$1:$J$39999,1),$E$136,1)))=L4,ADDRESS(MATCH(L4,SL_CHARTS_2012!$J$1:$J$39999,1),$E$136,1),IF(INDIRECT(CONCATENATE($E$137,ADDRESS(MATCH(L4,SL_CHARTS_2012!$J$1:$J$39999,1),$E$136,1)))&lt;L4,ADDRESS(MATCH(L4,SL_CHARTS_2012!$J$1:$J$39999,1)+1,$E$136,1),ADDRESS(MATCH(L4,SL_CHARTS_2012!$J$1:$J$39999,1),$E$136,1)))))</f>
        <v>61.6902185007994</v>
      </c>
      <c r="M129" s="237" t="n">
        <f aca="true">INDIRECT(CONCATENATE($E$137,IF(INDIRECT(CONCATENATE($E$137,ADDRESS(MATCH(M4,SL_CHARTS_2012!$J$1:$J$39999,1),$E$136,1)))=M4,ADDRESS(MATCH(M4,SL_CHARTS_2012!$J$1:$J$39999,1),$E$136,1),IF(INDIRECT(CONCATENATE($E$137,ADDRESS(MATCH(M4,SL_CHARTS_2012!$J$1:$J$39999,1),$E$136,1)))&lt;M4,ADDRESS(MATCH(M4,SL_CHARTS_2012!$J$1:$J$39999,1)+1,$E$136,1),ADDRESS(MATCH(M4,SL_CHARTS_2012!$J$1:$J$39999,1),$E$136,1)))))</f>
        <v>59.2404577352491</v>
      </c>
      <c r="N129" s="237" t="n">
        <f aca="true">INDIRECT(CONCATENATE($E$137,IF(INDIRECT(CONCATENATE($E$137,ADDRESS(MATCH(N4,SL_CHARTS_2012!$J$1:$J$39999,1),$E$136,1)))=N4,ADDRESS(MATCH(N4,SL_CHARTS_2012!$J$1:$J$39999,1),$E$136,1),IF(INDIRECT(CONCATENATE($E$137,ADDRESS(MATCH(N4,SL_CHARTS_2012!$J$1:$J$39999,1),$E$136,1)))&lt;N4,ADDRESS(MATCH(N4,SL_CHARTS_2012!$J$1:$J$39999,1)+1,$E$136,1),ADDRESS(MATCH(N4,SL_CHARTS_2012!$J$1:$J$39999,1),$E$136,1)))))</f>
        <v>56.0934672051719</v>
      </c>
      <c r="O129" s="237" t="n">
        <f aca="true">INDIRECT(CONCATENATE($E$137,IF(INDIRECT(CONCATENATE($E$137,ADDRESS(MATCH(O4,SL_CHARTS_2012!$J$1:$J$39999,1),$E$136,1)))=O4,ADDRESS(MATCH(O4,SL_CHARTS_2012!$J$1:$J$39999,1),$E$136,1),IF(INDIRECT(CONCATENATE($E$137,ADDRESS(MATCH(O4,SL_CHARTS_2012!$J$1:$J$39999,1),$E$136,1)))&lt;O4,ADDRESS(MATCH(O4,SL_CHARTS_2012!$J$1:$J$39999,1)+1,$E$136,1),ADDRESS(MATCH(O4,SL_CHARTS_2012!$J$1:$J$39999,1),$E$136,1)))))</f>
        <v>47.8333218565418</v>
      </c>
      <c r="P129" s="237" t="n">
        <f aca="true">INDIRECT(CONCATENATE($E$137,IF(INDIRECT(CONCATENATE($E$137,ADDRESS(MATCH(P4,SL_CHARTS_2012!$J$1:$J$39999,1),$E$136,1)))=P4,ADDRESS(MATCH(P4,SL_CHARTS_2012!$J$1:$J$39999,1),$E$136,1),IF(INDIRECT(CONCATENATE($E$137,ADDRESS(MATCH(P4,SL_CHARTS_2012!$J$1:$J$39999,1),$E$136,1)))&lt;P4,ADDRESS(MATCH(P4,SL_CHARTS_2012!$J$1:$J$39999,1)+1,$E$136,1),ADDRESS(MATCH(P4,SL_CHARTS_2012!$J$1:$J$39999,1),$E$136,1)))))</f>
        <v>41.3757160426361</v>
      </c>
      <c r="Q129" s="237" t="n">
        <f aca="true">INDIRECT(CONCATENATE($E$137,IF(INDIRECT(CONCATENATE($E$137,ADDRESS(MATCH(Q4,SL_CHARTS_2012!$J$1:$J$39999,1),$E$136,1)))=Q4,ADDRESS(MATCH(Q4,SL_CHARTS_2012!$J$1:$J$39999,1),$E$136,1),IF(INDIRECT(CONCATENATE($E$137,ADDRESS(MATCH(Q4,SL_CHARTS_2012!$J$1:$J$39999,1),$E$136,1)))&lt;Q4,ADDRESS(MATCH(Q4,SL_CHARTS_2012!$J$1:$J$39999,1)+1,$E$136,1),ADDRESS(MATCH(Q4,SL_CHARTS_2012!$J$1:$J$39999,1),$E$136,1)))))</f>
        <v>38.0606589595391</v>
      </c>
      <c r="R129" s="237" t="n">
        <f aca="true">INDIRECT(CONCATENATE($E$137,IF(INDIRECT(CONCATENATE($E$137,ADDRESS(MATCH(R4,SL_CHARTS_2012!$J$1:$J$39999,1),$E$136,1)))=R4,ADDRESS(MATCH(R4,SL_CHARTS_2012!$J$1:$J$39999,1),$E$136,1),IF(INDIRECT(CONCATENATE($E$137,ADDRESS(MATCH(R4,SL_CHARTS_2012!$J$1:$J$39999,1),$E$136,1)))&lt;R4,ADDRESS(MATCH(R4,SL_CHARTS_2012!$J$1:$J$39999,1)+1,$E$136,1),ADDRESS(MATCH(R4,SL_CHARTS_2012!$J$1:$J$39999,1),$E$136,1)))))</f>
        <v>33.9305634035539</v>
      </c>
      <c r="S129" s="237" t="n">
        <f aca="true">INDIRECT(CONCATENATE($E$137,IF(INDIRECT(CONCATENATE($E$137,ADDRESS(MATCH(S4,SL_CHARTS_2012!$J$1:$J$39999,1),$E$136,1)))=S4,ADDRESS(MATCH(S4,SL_CHARTS_2012!$J$1:$J$39999,1),$E$136,1),IF(INDIRECT(CONCATENATE($E$137,ADDRESS(MATCH(S4,SL_CHARTS_2012!$J$1:$J$39999,1),$E$136,1)))&lt;S4,ADDRESS(MATCH(S4,SL_CHARTS_2012!$J$1:$J$39999,1)+1,$E$136,1),ADDRESS(MATCH(S4,SL_CHARTS_2012!$J$1:$J$39999,1),$E$136,1)))))</f>
        <v>28.183101119025</v>
      </c>
      <c r="T129" s="237" t="n">
        <f aca="true">INDIRECT(CONCATENATE($E$137,IF(INDIRECT(CONCATENATE($E$137,ADDRESS(MATCH(T4,SL_CHARTS_2012!$J$1:$J$39999,1),$E$136,1)))=T4,ADDRESS(MATCH(T4,SL_CHARTS_2012!$J$1:$J$39999,1),$E$136,1),IF(INDIRECT(CONCATENATE($E$137,ADDRESS(MATCH(T4,SL_CHARTS_2012!$J$1:$J$39999,1),$E$136,1)))&lt;T4,ADDRESS(MATCH(T4,SL_CHARTS_2012!$J$1:$J$39999,1)+1,$E$136,1),ADDRESS(MATCH(T4,SL_CHARTS_2012!$J$1:$J$39999,1),$E$136,1)))))</f>
        <v>23.0790641330179</v>
      </c>
      <c r="U129" s="237" t="n">
        <f aca="true">INDIRECT(CONCATENATE($E$137,IF(INDIRECT(CONCATENATE($E$137,ADDRESS(MATCH(U4,SL_CHARTS_2012!$J$1:$J$39999,1),$E$136,1)))=U4,ADDRESS(MATCH(U4,SL_CHARTS_2012!$J$1:$J$39999,1),$E$136,1),IF(INDIRECT(CONCATENATE($E$137,ADDRESS(MATCH(U4,SL_CHARTS_2012!$J$1:$J$39999,1),$E$136,1)))&lt;U4,ADDRESS(MATCH(U4,SL_CHARTS_2012!$J$1:$J$39999,1)+1,$E$136,1),ADDRESS(MATCH(U4,SL_CHARTS_2012!$J$1:$J$39999,1),$E$136,1)))))</f>
        <v>20.4453349168659</v>
      </c>
      <c r="V129" s="237" t="n">
        <f aca="true">INDIRECT(CONCATENATE($E$137,IF(INDIRECT(CONCATENATE($E$137,ADDRESS(MATCH(V4,SL_CHARTS_2012!$J$1:$J$39999,1),$E$136,1)))=V4,ADDRESS(MATCH(V4,SL_CHARTS_2012!$J$1:$J$39999,1),$E$136,1),IF(INDIRECT(CONCATENATE($E$137,ADDRESS(MATCH(V4,SL_CHARTS_2012!$J$1:$J$39999,1),$E$136,1)))&lt;V4,ADDRESS(MATCH(V4,SL_CHARTS_2012!$J$1:$J$39999,1)+1,$E$136,1),ADDRESS(MATCH(V4,SL_CHARTS_2012!$J$1:$J$39999,1),$E$136,1)))))</f>
        <v>16.0263766077182</v>
      </c>
      <c r="W129" s="237" t="n">
        <f aca="true">INDIRECT(CONCATENATE($E$137,IF(INDIRECT(CONCATENATE($E$137,ADDRESS(MATCH(W4,SL_CHARTS_2012!$J$1:$J$39999,1),$E$136,1)))=W4,ADDRESS(MATCH(W4,SL_CHARTS_2012!$J$1:$J$39999,1),$E$136,1),IF(INDIRECT(CONCATENATE($E$137,ADDRESS(MATCH(W4,SL_CHARTS_2012!$J$1:$J$39999,1),$E$136,1)))&lt;W4,ADDRESS(MATCH(W4,SL_CHARTS_2012!$J$1:$J$39999,1)+1,$E$136,1),ADDRESS(MATCH(W4,SL_CHARTS_2012!$J$1:$J$39999,1),$E$136,1)))))</f>
        <v>13.9145023084039</v>
      </c>
      <c r="X129" s="237" t="n">
        <f aca="true">INDIRECT(CONCATENATE($E$137,IF(INDIRECT(CONCATENATE($E$137,ADDRESS(MATCH(X4,SL_CHARTS_2012!$J$1:$J$39999,1),$E$136,1)))=X4,ADDRESS(MATCH(X4,SL_CHARTS_2012!$J$1:$J$39999,1),$E$136,1),IF(INDIRECT(CONCATENATE($E$137,ADDRESS(MATCH(X4,SL_CHARTS_2012!$J$1:$J$39999,1),$E$136,1)))&lt;X4,ADDRESS(MATCH(X4,SL_CHARTS_2012!$J$1:$J$39999,1)+1,$E$136,1),ADDRESS(MATCH(X4,SL_CHARTS_2012!$J$1:$J$39999,1),$E$136,1)))))</f>
        <v>11.6319168975082</v>
      </c>
      <c r="Y129" s="237" t="n">
        <f aca="true">INDIRECT(CONCATENATE($E$137,IF(INDIRECT(CONCATENATE($E$137,ADDRESS(MATCH(Y4,SL_CHARTS_2012!$J$1:$J$39999,1),$E$136,1)))=Y4,ADDRESS(MATCH(Y4,SL_CHARTS_2012!$J$1:$J$39999,1),$E$136,1),IF(INDIRECT(CONCATENATE($E$137,ADDRESS(MATCH(Y4,SL_CHARTS_2012!$J$1:$J$39999,1),$E$136,1)))&lt;Y4,ADDRESS(MATCH(Y4,SL_CHARTS_2012!$J$1:$J$39999,1)+1,$E$136,1),ADDRESS(MATCH(Y4,SL_CHARTS_2012!$J$1:$J$39999,1),$E$136,1)))))</f>
        <v>7.24999999999987</v>
      </c>
      <c r="Z129" s="237" t="n">
        <f aca="true">INDIRECT(CONCATENATE($E$137,IF(INDIRECT(CONCATENATE($E$137,ADDRESS(MATCH(Z4,SL_CHARTS_2012!$J$1:$J$39999,1),$E$136,1)))=Z4,ADDRESS(MATCH(Z4,SL_CHARTS_2012!$J$1:$J$39999,1),$E$136,1),IF(INDIRECT(CONCATENATE($E$137,ADDRESS(MATCH(Z4,SL_CHARTS_2012!$J$1:$J$39999,1),$E$136,1)))&lt;Z4,ADDRESS(MATCH(Z4,SL_CHARTS_2012!$J$1:$J$39999,1)+1,$E$136,1),ADDRESS(MATCH(Z4,SL_CHARTS_2012!$J$1:$J$39999,1),$E$136,1)))))</f>
        <v>5.33499999999991</v>
      </c>
      <c r="AA129" s="237" t="n">
        <f aca="true">INDIRECT(CONCATENATE($E$137,IF(INDIRECT(CONCATENATE($E$137,ADDRESS(MATCH(AA4,SL_CHARTS_2012!$J$1:$J$39999,1),$E$136,1)))=AA4,ADDRESS(MATCH(AA4,SL_CHARTS_2012!$J$1:$J$39999,1),$E$136,1),IF(INDIRECT(CONCATENATE($E$137,ADDRESS(MATCH(AA4,SL_CHARTS_2012!$J$1:$J$39999,1),$E$136,1)))&lt;AA4,ADDRESS(MATCH(AA4,SL_CHARTS_2012!$J$1:$J$39999,1)+1,$E$136,1),ADDRESS(MATCH(AA4,SL_CHARTS_2012!$J$1:$J$39999,1),$E$136,1)))))</f>
        <v>3.60499999999995</v>
      </c>
      <c r="AB129" s="237" t="n">
        <f aca="true">INDIRECT(CONCATENATE($E$137,IF(INDIRECT(CONCATENATE($E$137,ADDRESS(MATCH(AB4,SL_CHARTS_2012!$J$1:$J$39999,1),$E$136,1)))=AB4,ADDRESS(MATCH(AB4,SL_CHARTS_2012!$J$1:$J$39999,1),$E$136,1),IF(INDIRECT(CONCATENATE($E$137,ADDRESS(MATCH(AB4,SL_CHARTS_2012!$J$1:$J$39999,1),$E$136,1)))&lt;AB4,ADDRESS(MATCH(AB4,SL_CHARTS_2012!$J$1:$J$39999,1)+1,$E$136,1),ADDRESS(MATCH(AB4,SL_CHARTS_2012!$J$1:$J$39999,1),$E$136,1)))))</f>
        <v>2.58999999999997</v>
      </c>
      <c r="AC129" s="237" t="n">
        <f aca="true">INDIRECT(CONCATENATE($E$137,IF(INDIRECT(CONCATENATE($E$137,ADDRESS(MATCH(AC4,SL_CHARTS_2012!$J$1:$J$39999,1),$E$136,1)))=AC4,ADDRESS(MATCH(AC4,SL_CHARTS_2012!$J$1:$J$39999,1),$E$136,1),IF(INDIRECT(CONCATENATE($E$137,ADDRESS(MATCH(AC4,SL_CHARTS_2012!$J$1:$J$39999,1),$E$136,1)))&lt;AC4,ADDRESS(MATCH(AC4,SL_CHARTS_2012!$J$1:$J$39999,1)+1,$E$136,1),ADDRESS(MATCH(AC4,SL_CHARTS_2012!$J$1:$J$39999,1),$E$136,1)))))</f>
        <v>1.80999999999998</v>
      </c>
    </row>
    <row r="130" s="22" customFormat="true" ht="15" hidden="true" customHeight="true" outlineLevel="0" collapsed="false">
      <c r="B130" s="233"/>
      <c r="C130" s="266"/>
      <c r="D130" s="234" t="s">
        <v>240</v>
      </c>
      <c r="E130" s="271" t="str">
        <f aca="true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$J$2697</v>
      </c>
      <c r="F130" s="235" t="str">
        <f aca="true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$J$2651</v>
      </c>
      <c r="G130" s="235" t="str">
        <f aca="true">IF(INDIRECT(CONCATENATE($E$137,ADDRESS(MATCH(G8,SL_CHARTS_2012!$J$1:$J$39999,1),$E$136,1)))=G8,ADDRESS(MATCH(G8,SL_CHARTS_2012!$J$1:$J$39999,1),$E$136,1),IF(INDIRECT(CONCATENATE($E$137,ADDRESS(MATCH(G8,SL_CHARTS_2012!$J$1:$J$39999,1),$E$136,1)))&gt;G8, ADDRESS(MATCH(G8,SL_CHARTS_2012!$J$1:$J$39999,1)-1,$E$136,1), ADDRESS(MATCH(G8,SL_CHARTS_2012!$J$1:$J$39999,1),$E$136,1)))</f>
        <v>$J$2619</v>
      </c>
      <c r="H130" s="235" t="str">
        <f aca="true">IF(INDIRECT(CONCATENATE($E$137,ADDRESS(MATCH(H8,SL_CHARTS_2012!$J$1:$J$39999,1),$E$136,1)))=H8,ADDRESS(MATCH(H8,SL_CHARTS_2012!$J$1:$J$39999,1),$E$136,1),IF(INDIRECT(CONCATENATE($E$137,ADDRESS(MATCH(H8,SL_CHARTS_2012!$J$1:$J$39999,1),$E$136,1)))&gt;H8, ADDRESS(MATCH(H8,SL_CHARTS_2012!$J$1:$J$39999,1)-1,$E$136,1), ADDRESS(MATCH(H8,SL_CHARTS_2012!$J$1:$J$39999,1),$E$136,1)))</f>
        <v>$J$2591</v>
      </c>
      <c r="I130" s="235" t="str">
        <f aca="true">IF(INDIRECT(CONCATENATE($E$137,ADDRESS(MATCH(I8,SL_CHARTS_2012!$J$1:$J$39999,1),$E$136,1)))=I8,ADDRESS(MATCH(I8,SL_CHARTS_2012!$J$1:$J$39999,1),$E$136,1),IF(INDIRECT(CONCATENATE($E$137,ADDRESS(MATCH(I8,SL_CHARTS_2012!$J$1:$J$39999,1),$E$136,1)))&gt;I8, ADDRESS(MATCH(I8,SL_CHARTS_2012!$J$1:$J$39999,1)-1,$E$136,1), ADDRESS(MATCH(I8,SL_CHARTS_2012!$J$1:$J$39999,1),$E$136,1)))</f>
        <v>$J$2478</v>
      </c>
      <c r="J130" s="235" t="str">
        <f aca="true">IF(INDIRECT(CONCATENATE($E$137,ADDRESS(MATCH(J8,SL_CHARTS_2012!$J$1:$J$39999,1),$E$136,1)))=J8,ADDRESS(MATCH(J8,SL_CHARTS_2012!$J$1:$J$39999,1),$E$136,1),IF(INDIRECT(CONCATENATE($E$137,ADDRESS(MATCH(J8,SL_CHARTS_2012!$J$1:$J$39999,1),$E$136,1)))&gt;J8, ADDRESS(MATCH(J8,SL_CHARTS_2012!$J$1:$J$39999,1)-1,$E$136,1), ADDRESS(MATCH(J8,SL_CHARTS_2012!$J$1:$J$39999,1),$E$136,1)))</f>
        <v>$J$2412</v>
      </c>
      <c r="K130" s="235" t="str">
        <f aca="true">IF(INDIRECT(CONCATENATE($E$137,ADDRESS(MATCH(K8,SL_CHARTS_2012!$J$1:$J$39999,1),$E$136,1)))=K8,ADDRESS(MATCH(K8,SL_CHARTS_2012!$J$1:$J$39999,1),$E$136,1),IF(INDIRECT(CONCATENATE($E$137,ADDRESS(MATCH(K8,SL_CHARTS_2012!$J$1:$J$39999,1),$E$136,1)))&gt;K8, ADDRESS(MATCH(K8,SL_CHARTS_2012!$J$1:$J$39999,1)-1,$E$136,1), ADDRESS(MATCH(K8,SL_CHARTS_2012!$J$1:$J$39999,1),$E$136,1)))</f>
        <v>$J$2365</v>
      </c>
      <c r="L130" s="235" t="str">
        <f aca="true">IF(INDIRECT(CONCATENATE($E$137,ADDRESS(MATCH(L8,SL_CHARTS_2012!$J$1:$J$39999,1),$E$136,1)))=L8,ADDRESS(MATCH(L8,SL_CHARTS_2012!$J$1:$J$39999,1),$E$136,1),IF(INDIRECT(CONCATENATE($E$137,ADDRESS(MATCH(L8,SL_CHARTS_2012!$J$1:$J$39999,1),$E$136,1)))&gt;L8, ADDRESS(MATCH(L8,SL_CHARTS_2012!$J$1:$J$39999,1)-1,$E$136,1), ADDRESS(MATCH(L8,SL_CHARTS_2012!$J$1:$J$39999,1),$E$136,1)))</f>
        <v>$J$2341</v>
      </c>
      <c r="M130" s="235" t="str">
        <f aca="true">IF(INDIRECT(CONCATENATE($E$137,ADDRESS(MATCH(M8,SL_CHARTS_2012!$J$1:$J$39999,1),$E$136,1)))=M8,ADDRESS(MATCH(M8,SL_CHARTS_2012!$J$1:$J$39999,1),$E$136,1),IF(INDIRECT(CONCATENATE($E$137,ADDRESS(MATCH(M8,SL_CHARTS_2012!$J$1:$J$39999,1),$E$136,1)))&gt;M8, ADDRESS(MATCH(M8,SL_CHARTS_2012!$J$1:$J$39999,1)-1,$E$136,1), ADDRESS(MATCH(M8,SL_CHARTS_2012!$J$1:$J$39999,1),$E$136,1)))</f>
        <v>$J$2312</v>
      </c>
      <c r="N130" s="235" t="str">
        <f aca="true">IF(INDIRECT(CONCATENATE($E$137,ADDRESS(MATCH(N8,SL_CHARTS_2012!$J$1:$J$39999,1),$E$136,1)))=N8,ADDRESS(MATCH(N8,SL_CHARTS_2012!$J$1:$J$39999,1),$E$136,1),IF(INDIRECT(CONCATENATE($E$137,ADDRESS(MATCH(N8,SL_CHARTS_2012!$J$1:$J$39999,1),$E$136,1)))&gt;N8, ADDRESS(MATCH(N8,SL_CHARTS_2012!$J$1:$J$39999,1)-1,$E$136,1), ADDRESS(MATCH(N8,SL_CHARTS_2012!$J$1:$J$39999,1),$E$136,1)))</f>
        <v>$J$2243</v>
      </c>
      <c r="O130" s="235" t="str">
        <f aca="true">IF(INDIRECT(CONCATENATE($E$137,ADDRESS(MATCH(O8,SL_CHARTS_2012!$J$1:$J$39999,1),$E$136,1)))=O8,ADDRESS(MATCH(O8,SL_CHARTS_2012!$J$1:$J$39999,1),$E$136,1),IF(INDIRECT(CONCATENATE($E$137,ADDRESS(MATCH(O8,SL_CHARTS_2012!$J$1:$J$39999,1),$E$136,1)))&gt;O8, ADDRESS(MATCH(O8,SL_CHARTS_2012!$J$1:$J$39999,1)-1,$E$136,1), ADDRESS(MATCH(O8,SL_CHARTS_2012!$J$1:$J$39999,1),$E$136,1)))</f>
        <v>$J$2176</v>
      </c>
      <c r="P130" s="235" t="str">
        <f aca="true">IF(INDIRECT(CONCATENATE($E$137,ADDRESS(MATCH(P8,SL_CHARTS_2012!$J$1:$J$39999,1),$E$136,1)))=P8,ADDRESS(MATCH(P8,SL_CHARTS_2012!$J$1:$J$39999,1),$E$136,1),IF(INDIRECT(CONCATENATE($E$137,ADDRESS(MATCH(P8,SL_CHARTS_2012!$J$1:$J$39999,1),$E$136,1)))&gt;P8, ADDRESS(MATCH(P8,SL_CHARTS_2012!$J$1:$J$39999,1)-1,$E$136,1), ADDRESS(MATCH(P8,SL_CHARTS_2012!$J$1:$J$39999,1),$E$136,1)))</f>
        <v>$J$2140</v>
      </c>
      <c r="Q130" s="235" t="str">
        <f aca="true">IF(INDIRECT(CONCATENATE($E$137,ADDRESS(MATCH(Q8,SL_CHARTS_2012!$J$1:$J$39999,1),$E$136,1)))=Q8,ADDRESS(MATCH(Q8,SL_CHARTS_2012!$J$1:$J$39999,1),$E$136,1),IF(INDIRECT(CONCATENATE($E$137,ADDRESS(MATCH(Q8,SL_CHARTS_2012!$J$1:$J$39999,1),$E$136,1)))&gt;Q8, ADDRESS(MATCH(Q8,SL_CHARTS_2012!$J$1:$J$39999,1)-1,$E$136,1), ADDRESS(MATCH(Q8,SL_CHARTS_2012!$J$1:$J$39999,1),$E$136,1)))</f>
        <v>$J$2098</v>
      </c>
      <c r="R130" s="235" t="str">
        <f aca="true">IF(INDIRECT(CONCATENATE($E$137,ADDRESS(MATCH(R8,SL_CHARTS_2012!$J$1:$J$39999,1),$E$136,1)))=R8,ADDRESS(MATCH(R8,SL_CHARTS_2012!$J$1:$J$39999,1),$E$136,1),IF(INDIRECT(CONCATENATE($E$137,ADDRESS(MATCH(R8,SL_CHARTS_2012!$J$1:$J$39999,1),$E$136,1)))&gt;R8, ADDRESS(MATCH(R8,SL_CHARTS_2012!$J$1:$J$39999,1)-1,$E$136,1), ADDRESS(MATCH(R8,SL_CHARTS_2012!$J$1:$J$39999,1),$E$136,1)))</f>
        <v>$J$2046</v>
      </c>
      <c r="S130" s="235" t="str">
        <f aca="true">IF(INDIRECT(CONCATENATE($E$137,ADDRESS(MATCH(S8,SL_CHARTS_2012!$J$1:$J$39999,1),$E$136,1)))=S8,ADDRESS(MATCH(S8,SL_CHARTS_2012!$J$1:$J$39999,1),$E$136,1),IF(INDIRECT(CONCATENATE($E$137,ADDRESS(MATCH(S8,SL_CHARTS_2012!$J$1:$J$39999,1),$E$136,1)))&gt;S8, ADDRESS(MATCH(S8,SL_CHARTS_2012!$J$1:$J$39999,1)-1,$E$136,1), ADDRESS(MATCH(S8,SL_CHARTS_2012!$J$1:$J$39999,1),$E$136,1)))</f>
        <v>$J$1998</v>
      </c>
      <c r="T130" s="235" t="str">
        <f aca="true">IF(INDIRECT(CONCATENATE($E$137,ADDRESS(MATCH(T8,SL_CHARTS_2012!$J$1:$J$39999,1),$E$136,1)))=T8,ADDRESS(MATCH(T8,SL_CHARTS_2012!$J$1:$J$39999,1),$E$136,1),IF(INDIRECT(CONCATENATE($E$137,ADDRESS(MATCH(T8,SL_CHARTS_2012!$J$1:$J$39999,1),$E$136,1)))&gt;T8, ADDRESS(MATCH(T8,SL_CHARTS_2012!$J$1:$J$39999,1)-1,$E$136,1), ADDRESS(MATCH(T8,SL_CHARTS_2012!$J$1:$J$39999,1),$E$136,1)))</f>
        <v>$J$1970</v>
      </c>
      <c r="U130" s="235" t="str">
        <f aca="true">IF(INDIRECT(CONCATENATE($E$137,ADDRESS(MATCH(U8,SL_CHARTS_2012!$J$1:$J$39999,1),$E$136,1)))=U8,ADDRESS(MATCH(U8,SL_CHARTS_2012!$J$1:$J$39999,1),$E$136,1),IF(INDIRECT(CONCATENATE($E$137,ADDRESS(MATCH(U8,SL_CHARTS_2012!$J$1:$J$39999,1),$E$136,1)))&gt;U8, ADDRESS(MATCH(U8,SL_CHARTS_2012!$J$1:$J$39999,1)-1,$E$136,1), ADDRESS(MATCH(U8,SL_CHARTS_2012!$J$1:$J$39999,1),$E$136,1)))</f>
        <v>$J$1922</v>
      </c>
      <c r="V130" s="235" t="str">
        <f aca="true">IF(INDIRECT(CONCATENATE($E$137,ADDRESS(MATCH(V8,SL_CHARTS_2012!$J$1:$J$39999,1),$E$136,1)))=V8,ADDRESS(MATCH(V8,SL_CHARTS_2012!$J$1:$J$39999,1),$E$136,1),IF(INDIRECT(CONCATENATE($E$137,ADDRESS(MATCH(V8,SL_CHARTS_2012!$J$1:$J$39999,1),$E$136,1)))&gt;V8, ADDRESS(MATCH(V8,SL_CHARTS_2012!$J$1:$J$39999,1)-1,$E$136,1), ADDRESS(MATCH(V8,SL_CHARTS_2012!$J$1:$J$39999,1),$E$136,1)))</f>
        <v>$J$1900</v>
      </c>
      <c r="W130" s="235" t="str">
        <f aca="true">IF(INDIRECT(CONCATENATE($E$137,ADDRESS(MATCH(W8,SL_CHARTS_2012!$J$1:$J$39999,1),$E$136,1)))=W8,ADDRESS(MATCH(W8,SL_CHARTS_2012!$J$1:$J$39999,1),$E$136,1),IF(INDIRECT(CONCATENATE($E$137,ADDRESS(MATCH(W8,SL_CHARTS_2012!$J$1:$J$39999,1),$E$136,1)))&gt;W8, ADDRESS(MATCH(W8,SL_CHARTS_2012!$J$1:$J$39999,1)-1,$E$136,1), ADDRESS(MATCH(W8,SL_CHARTS_2012!$J$1:$J$39999,1),$E$136,1)))</f>
        <v>$J$1877</v>
      </c>
      <c r="X130" s="235" t="str">
        <f aca="true">IF(INDIRECT(CONCATENATE($E$137,ADDRESS(MATCH(X8,SL_CHARTS_2012!$J$1:$J$39999,1),$E$136,1)))=X8,ADDRESS(MATCH(X8,SL_CHARTS_2012!$J$1:$J$39999,1),$E$136,1),IF(INDIRECT(CONCATENATE($E$137,ADDRESS(MATCH(X8,SL_CHARTS_2012!$J$1:$J$39999,1),$E$136,1)))&gt;X8, ADDRESS(MATCH(X8,SL_CHARTS_2012!$J$1:$J$39999,1)-1,$E$136,1), ADDRESS(MATCH(X8,SL_CHARTS_2012!$J$1:$J$39999,1),$E$136,1)))</f>
        <v>$J$1453</v>
      </c>
      <c r="Y130" s="235" t="str">
        <f aca="true">IF(INDIRECT(CONCATENATE($E$137,ADDRESS(MATCH(Y8,SL_CHARTS_2012!$J$1:$J$39999,1),$E$136,1)))=Y8,ADDRESS(MATCH(Y8,SL_CHARTS_2012!$J$1:$J$39999,1),$E$136,1),IF(INDIRECT(CONCATENATE($E$137,ADDRESS(MATCH(Y8,SL_CHARTS_2012!$J$1:$J$39999,1),$E$136,1)))&gt;Y8, ADDRESS(MATCH(Y8,SL_CHARTS_2012!$J$1:$J$39999,1)-1,$E$136,1), ADDRESS(MATCH(Y8,SL_CHARTS_2012!$J$1:$J$39999,1),$E$136,1)))</f>
        <v>$J$1070</v>
      </c>
      <c r="Z130" s="235" t="str">
        <f aca="true">IF(INDIRECT(CONCATENATE($E$137,ADDRESS(MATCH(Z8,SL_CHARTS_2012!$J$1:$J$39999,1),$E$136,1)))=Z8,ADDRESS(MATCH(Z8,SL_CHARTS_2012!$J$1:$J$39999,1),$E$136,1),IF(INDIRECT(CONCATENATE($E$137,ADDRESS(MATCH(Z8,SL_CHARTS_2012!$J$1:$J$39999,1),$E$136,1)))&gt;Z8, ADDRESS(MATCH(Z8,SL_CHARTS_2012!$J$1:$J$39999,1)-1,$E$136,1), ADDRESS(MATCH(Z8,SL_CHARTS_2012!$J$1:$J$39999,1),$E$136,1)))</f>
        <v>$J$724</v>
      </c>
      <c r="AA130" s="235" t="str">
        <f aca="true">IF(INDIRECT(CONCATENATE($E$137,ADDRESS(MATCH(AA8,SL_CHARTS_2012!$J$1:$J$39999,1),$E$136,1)))=AA8,ADDRESS(MATCH(AA8,SL_CHARTS_2012!$J$1:$J$39999,1),$E$136,1),IF(INDIRECT(CONCATENATE($E$137,ADDRESS(MATCH(AA8,SL_CHARTS_2012!$J$1:$J$39999,1),$E$136,1)))&gt;AA8, ADDRESS(MATCH(AA8,SL_CHARTS_2012!$J$1:$J$39999,1)-1,$E$136,1), ADDRESS(MATCH(AA8,SL_CHARTS_2012!$J$1:$J$39999,1),$E$136,1)))</f>
        <v>$J$521</v>
      </c>
      <c r="AB130" s="235" t="str">
        <f aca="true">IF(INDIRECT(CONCATENATE($E$137,ADDRESS(MATCH(AB8,SL_CHARTS_2012!$J$1:$J$39999,1),$E$136,1)))=AB8,ADDRESS(MATCH(AB8,SL_CHARTS_2012!$J$1:$J$39999,1),$E$136,1),IF(INDIRECT(CONCATENATE($E$137,ADDRESS(MATCH(AB8,SL_CHARTS_2012!$J$1:$J$39999,1),$E$136,1)))&gt;AB8, ADDRESS(MATCH(AB8,SL_CHARTS_2012!$J$1:$J$39999,1)-1,$E$136,1), ADDRESS(MATCH(AB8,SL_CHARTS_2012!$J$1:$J$39999,1),$E$136,1)))</f>
        <v>$J$365</v>
      </c>
      <c r="AC130" s="235" t="str">
        <f aca="true">IF(INDIRECT(CONCATENATE($E$137,ADDRESS(MATCH(AC8,SL_CHARTS_2012!$J$1:$J$39999,1),$E$136,1)))=AC8,ADDRESS(MATCH(AC8,SL_CHARTS_2012!$J$1:$J$39999,1),$E$136,1),IF(INDIRECT(CONCATENATE($E$137,ADDRESS(MATCH(AC8,SL_CHARTS_2012!$J$1:$J$39999,1),$E$136,1)))&gt;AC8, ADDRESS(MATCH(AC8,SL_CHARTS_2012!$J$1:$J$39999,1)-1,$E$136,1), ADDRESS(MATCH(AC8,SL_CHARTS_2012!$J$1:$J$39999,1),$E$136,1)))</f>
        <v>$J$160</v>
      </c>
    </row>
    <row r="131" s="22" customFormat="true" ht="15" hidden="false" customHeight="true" outlineLevel="0" collapsed="false">
      <c r="B131" s="233"/>
      <c r="C131" s="266"/>
      <c r="D131" s="172" t="s">
        <v>241</v>
      </c>
      <c r="E131" s="270" t="n">
        <f aca="true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93.9000000000003</v>
      </c>
      <c r="F131" s="236" t="n">
        <f aca="true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89.6906250000006</v>
      </c>
      <c r="G131" s="236" t="n">
        <f aca="true">INDIRECT(CONCATENATE($E$137,IF(INDIRECT(CONCATENATE($E$137,ADDRESS(MATCH(G8,SL_CHARTS_2012!$J$1:$J$39999,1),$E$136,1)))=G8,ADDRESS(MATCH(G8,SL_CHARTS_2012!$J$1:$J$39999,1),$E$136,1),IF(INDIRECT(CONCATENATE($E$137,ADDRESS(MATCH(G8,SL_CHARTS_2012!$J$1:$J$39999,1),$E$136,1)))&gt;G8,ADDRESS(MATCH(G8,SL_CHARTS_2012!$J$1:$J$39999,1)-1,$E$136,1),ADDRESS(MATCH(G8,SL_CHARTS_2012!$J$1:$J$39999,1),$E$136,1)))))</f>
        <v>86.2035714285721</v>
      </c>
      <c r="H131" s="236" t="n">
        <f aca="true">INDIRECT(CONCATENATE($E$137,IF(INDIRECT(CONCATENATE($E$137,ADDRESS(MATCH(H8,SL_CHARTS_2012!$J$1:$J$39999,1),$E$136,1)))=H8,ADDRESS(MATCH(H8,SL_CHARTS_2012!$J$1:$J$39999,1),$E$136,1),IF(INDIRECT(CONCATENATE($E$137,ADDRESS(MATCH(H8,SL_CHARTS_2012!$J$1:$J$39999,1),$E$136,1)))&gt;H8,ADDRESS(MATCH(H8,SL_CHARTS_2012!$J$1:$J$39999,1)-1,$E$136,1),ADDRESS(MATCH(H8,SL_CHARTS_2012!$J$1:$J$39999,1),$E$136,1)))))</f>
        <v>83.5057324840773</v>
      </c>
      <c r="I131" s="236" t="n">
        <f aca="true">INDIRECT(CONCATENATE($E$137,IF(INDIRECT(CONCATENATE($E$137,ADDRESS(MATCH(I8,SL_CHARTS_2012!$J$1:$J$39999,1),$E$136,1)))=I8,ADDRESS(MATCH(I8,SL_CHARTS_2012!$J$1:$J$39999,1),$E$136,1),IF(INDIRECT(CONCATENATE($E$137,ADDRESS(MATCH(I8,SL_CHARTS_2012!$J$1:$J$39999,1),$E$136,1)))&gt;I8,ADDRESS(MATCH(I8,SL_CHARTS_2012!$J$1:$J$39999,1)-1,$E$136,1),ADDRESS(MATCH(I8,SL_CHARTS_2012!$J$1:$J$39999,1),$E$136,1)))))</f>
        <v>72.0427755102058</v>
      </c>
      <c r="J131" s="236" t="n">
        <f aca="true">INDIRECT(CONCATENATE($E$137,IF(INDIRECT(CONCATENATE($E$137,ADDRESS(MATCH(J8,SL_CHARTS_2012!$J$1:$J$39999,1),$E$136,1)))=J8,ADDRESS(MATCH(J8,SL_CHARTS_2012!$J$1:$J$39999,1),$E$136,1),IF(INDIRECT(CONCATENATE($E$137,ADDRESS(MATCH(J8,SL_CHARTS_2012!$J$1:$J$39999,1),$E$136,1)))&gt;J8,ADDRESS(MATCH(J8,SL_CHARTS_2012!$J$1:$J$39999,1)-1,$E$136,1),ADDRESS(MATCH(J8,SL_CHARTS_2012!$J$1:$J$39999,1),$E$136,1)))))</f>
        <v>65.9202249446745</v>
      </c>
      <c r="K131" s="236" t="n">
        <f aca="true">INDIRECT(CONCATENATE($E$137,IF(INDIRECT(CONCATENATE($E$137,ADDRESS(MATCH(K8,SL_CHARTS_2012!$J$1:$J$39999,1),$E$136,1)))=K8,ADDRESS(MATCH(K8,SL_CHARTS_2012!$J$1:$J$39999,1),$E$136,1),IF(INDIRECT(CONCATENATE($E$137,ADDRESS(MATCH(K8,SL_CHARTS_2012!$J$1:$J$39999,1),$E$136,1)))&gt;K8,ADDRESS(MATCH(K8,SL_CHARTS_2012!$J$1:$J$39999,1)-1,$E$136,1),ADDRESS(MATCH(K8,SL_CHARTS_2012!$J$1:$J$39999,1),$E$136,1)))))</f>
        <v>61.5881451355681</v>
      </c>
      <c r="L131" s="236" t="n">
        <f aca="true">INDIRECT(CONCATENATE($E$137,IF(INDIRECT(CONCATENATE($E$137,ADDRESS(MATCH(L8,SL_CHARTS_2012!$J$1:$J$39999,1),$E$136,1)))=L8,ADDRESS(MATCH(L8,SL_CHARTS_2012!$J$1:$J$39999,1),$E$136,1),IF(INDIRECT(CONCATENATE($E$137,ADDRESS(MATCH(L8,SL_CHARTS_2012!$J$1:$J$39999,1),$E$136,1)))&gt;L8,ADDRESS(MATCH(L8,SL_CHARTS_2012!$J$1:$J$39999,1)-1,$E$136,1),ADDRESS(MATCH(L8,SL_CHARTS_2012!$J$1:$J$39999,1),$E$136,1)))))</f>
        <v>59.1383843700179</v>
      </c>
      <c r="M131" s="236" t="n">
        <f aca="true">INDIRECT(CONCATENATE($E$137,IF(INDIRECT(CONCATENATE($E$137,ADDRESS(MATCH(M8,SL_CHARTS_2012!$J$1:$J$39999,1),$E$136,1)))=M8,ADDRESS(MATCH(M8,SL_CHARTS_2012!$J$1:$J$39999,1),$E$136,1),IF(INDIRECT(CONCATENATE($E$137,ADDRESS(MATCH(M8,SL_CHARTS_2012!$J$1:$J$39999,1),$E$136,1)))&gt;M8,ADDRESS(MATCH(M8,SL_CHARTS_2012!$J$1:$J$39999,1)-1,$E$136,1),ADDRESS(MATCH(M8,SL_CHARTS_2012!$J$1:$J$39999,1),$E$136,1)))))</f>
        <v>55.9681521809393</v>
      </c>
      <c r="N131" s="236" t="n">
        <f aca="true">INDIRECT(CONCATENATE($E$137,IF(INDIRECT(CONCATENATE($E$137,ADDRESS(MATCH(N8,SL_CHARTS_2012!$J$1:$J$39999,1),$E$136,1)))=N8,ADDRESS(MATCH(N8,SL_CHARTS_2012!$J$1:$J$39999,1),$E$136,1),IF(INDIRECT(CONCATENATE($E$137,ADDRESS(MATCH(N8,SL_CHARTS_2012!$J$1:$J$39999,1),$E$136,1)))&gt;N8,ADDRESS(MATCH(N8,SL_CHARTS_2012!$J$1:$J$39999,1)-1,$E$136,1),ADDRESS(MATCH(N8,SL_CHARTS_2012!$J$1:$J$39999,1),$E$136,1)))))</f>
        <v>47.7335412658245</v>
      </c>
      <c r="O131" s="236" t="n">
        <f aca="true">INDIRECT(CONCATENATE($E$137,IF(INDIRECT(CONCATENATE($E$137,ADDRESS(MATCH(O8,SL_CHARTS_2012!$J$1:$J$39999,1),$E$136,1)))=O8,ADDRESS(MATCH(O8,SL_CHARTS_2012!$J$1:$J$39999,1),$E$136,1),IF(INDIRECT(CONCATENATE($E$137,ADDRESS(MATCH(O8,SL_CHARTS_2012!$J$1:$J$39999,1),$E$136,1)))&gt;O8,ADDRESS(MATCH(O8,SL_CHARTS_2012!$J$1:$J$39999,1)-1,$E$136,1),ADDRESS(MATCH(O8,SL_CHARTS_2012!$J$1:$J$39999,1),$E$136,1)))))</f>
        <v>41.2858827548525</v>
      </c>
      <c r="P131" s="236" t="n">
        <f aca="true">INDIRECT(CONCATENATE($E$137,IF(INDIRECT(CONCATENATE($E$137,ADDRESS(MATCH(P8,SL_CHARTS_2012!$J$1:$J$39999,1),$E$136,1)))=P8,ADDRESS(MATCH(P8,SL_CHARTS_2012!$J$1:$J$39999,1),$E$136,1),IF(INDIRECT(CONCATENATE($E$137,ADDRESS(MATCH(P8,SL_CHARTS_2012!$J$1:$J$39999,1),$E$136,1)))&gt;P8,ADDRESS(MATCH(P8,SL_CHARTS_2012!$J$1:$J$39999,1)-1,$E$136,1),ADDRESS(MATCH(P8,SL_CHARTS_2012!$J$1:$J$39999,1),$E$136,1)))))</f>
        <v>37.9671907514466</v>
      </c>
      <c r="Q131" s="236" t="n">
        <f aca="true">INDIRECT(CONCATENATE($E$137,IF(INDIRECT(CONCATENATE($E$137,ADDRESS(MATCH(Q8,SL_CHARTS_2012!$J$1:$J$39999,1),$E$136,1)))=Q8,ADDRESS(MATCH(Q8,SL_CHARTS_2012!$J$1:$J$39999,1),$E$136,1),IF(INDIRECT(CONCATENATE($E$137,ADDRESS(MATCH(Q8,SL_CHARTS_2012!$J$1:$J$39999,1),$E$136,1)))&gt;Q8,ADDRESS(MATCH(Q8,SL_CHARTS_2012!$J$1:$J$39999,1)-1,$E$136,1),ADDRESS(MATCH(Q8,SL_CHARTS_2012!$J$1:$J$39999,1),$E$136,1)))))</f>
        <v>33.8206088393243</v>
      </c>
      <c r="R131" s="236" t="n">
        <f aca="true">INDIRECT(CONCATENATE($E$137,IF(INDIRECT(CONCATENATE($E$137,ADDRESS(MATCH(R8,SL_CHARTS_2012!$J$1:$J$39999,1),$E$136,1)))=R8,ADDRESS(MATCH(R8,SL_CHARTS_2012!$J$1:$J$39999,1),$E$136,1),IF(INDIRECT(CONCATENATE($E$137,ADDRESS(MATCH(R8,SL_CHARTS_2012!$J$1:$J$39999,1),$E$136,1)))&gt;R8,ADDRESS(MATCH(R8,SL_CHARTS_2012!$J$1:$J$39999,1)-1,$E$136,1),ADDRESS(MATCH(R8,SL_CHARTS_2012!$J$1:$J$39999,1),$E$136,1)))))</f>
        <v>28.0712801627687</v>
      </c>
      <c r="S131" s="236" t="n">
        <f aca="true">INDIRECT(CONCATENATE($E$137,IF(INDIRECT(CONCATENATE($E$137,ADDRESS(MATCH(S8,SL_CHARTS_2012!$J$1:$J$39999,1),$E$136,1)))=S8,ADDRESS(MATCH(S8,SL_CHARTS_2012!$J$1:$J$39999,1),$E$136,1),IF(INDIRECT(CONCATENATE($E$137,ADDRESS(MATCH(S8,SL_CHARTS_2012!$J$1:$J$39999,1),$E$136,1)))&gt;S8,ADDRESS(MATCH(S8,SL_CHARTS_2012!$J$1:$J$39999,1)-1,$E$136,1),ADDRESS(MATCH(S8,SL_CHARTS_2012!$J$1:$J$39999,1),$E$136,1)))))</f>
        <v>22.9850023752982</v>
      </c>
      <c r="T131" s="236" t="n">
        <f aca="true">INDIRECT(CONCATENATE($E$137,IF(INDIRECT(CONCATENATE($E$137,ADDRESS(MATCH(T8,SL_CHARTS_2012!$J$1:$J$39999,1),$E$136,1)))=T8,ADDRESS(MATCH(T8,SL_CHARTS_2012!$J$1:$J$39999,1),$E$136,1),IF(INDIRECT(CONCATENATE($E$137,ADDRESS(MATCH(T8,SL_CHARTS_2012!$J$1:$J$39999,1),$E$136,1)))&gt;T8,ADDRESS(MATCH(T8,SL_CHARTS_2012!$J$1:$J$39999,1)-1,$E$136,1),ADDRESS(MATCH(T8,SL_CHARTS_2012!$J$1:$J$39999,1),$E$136,1)))))</f>
        <v>20.3512731591462</v>
      </c>
      <c r="U131" s="236" t="n">
        <f aca="true">INDIRECT(CONCATENATE($E$137,IF(INDIRECT(CONCATENATE($E$137,ADDRESS(MATCH(U8,SL_CHARTS_2012!$J$1:$J$39999,1),$E$136,1)))=U8,ADDRESS(MATCH(U8,SL_CHARTS_2012!$J$1:$J$39999,1),$E$136,1),IF(INDIRECT(CONCATENATE($E$137,ADDRESS(MATCH(U8,SL_CHARTS_2012!$J$1:$J$39999,1),$E$136,1)))&gt;U8,ADDRESS(MATCH(U8,SL_CHARTS_2012!$J$1:$J$39999,1)-1,$E$136,1),ADDRESS(MATCH(U8,SL_CHARTS_2012!$J$1:$J$39999,1),$E$136,1)))))</f>
        <v>15.9346965434095</v>
      </c>
      <c r="V131" s="236" t="n">
        <f aca="true">INDIRECT(CONCATENATE($E$137,IF(INDIRECT(CONCATENATE($E$137,ADDRESS(MATCH(V8,SL_CHARTS_2012!$J$1:$J$39999,1),$E$136,1)))=V8,ADDRESS(MATCH(V8,SL_CHARTS_2012!$J$1:$J$39999,1),$E$136,1),IF(INDIRECT(CONCATENATE($E$137,ADDRESS(MATCH(V8,SL_CHARTS_2012!$J$1:$J$39999,1),$E$136,1)))&gt;V8,ADDRESS(MATCH(V8,SL_CHARTS_2012!$J$1:$J$39999,1)-1,$E$136,1),ADDRESS(MATCH(V8,SL_CHARTS_2012!$J$1:$J$39999,1),$E$136,1)))))</f>
        <v>13.8152594644519</v>
      </c>
      <c r="W131" s="236" t="n">
        <f aca="true">INDIRECT(CONCATENATE($E$137,IF(INDIRECT(CONCATENATE($E$137,ADDRESS(MATCH(W8,SL_CHARTS_2012!$J$1:$J$39999,1),$E$136,1)))=W8,ADDRESS(MATCH(W8,SL_CHARTS_2012!$J$1:$J$39999,1),$E$136,1),IF(INDIRECT(CONCATENATE($E$137,ADDRESS(MATCH(W8,SL_CHARTS_2012!$J$1:$J$39999,1),$E$136,1)))&gt;W8,ADDRESS(MATCH(W8,SL_CHARTS_2012!$J$1:$J$39999,1)-1,$E$136,1),ADDRESS(MATCH(W8,SL_CHARTS_2012!$J$1:$J$39999,1),$E$136,1)))))</f>
        <v>11.5326740535562</v>
      </c>
      <c r="X131" s="236" t="n">
        <f aca="true">INDIRECT(CONCATENATE($E$137,IF(INDIRECT(CONCATENATE($E$137,ADDRESS(MATCH(X8,SL_CHARTS_2012!$J$1:$J$39999,1),$E$136,1)))=X8,ADDRESS(MATCH(X8,SL_CHARTS_2012!$J$1:$J$39999,1),$E$136,1),IF(INDIRECT(CONCATENATE($E$137,ADDRESS(MATCH(X8,SL_CHARTS_2012!$J$1:$J$39999,1),$E$136,1)))&gt;X8,ADDRESS(MATCH(X8,SL_CHARTS_2012!$J$1:$J$39999,1)-1,$E$136,1),ADDRESS(MATCH(X8,SL_CHARTS_2012!$J$1:$J$39999,1),$E$136,1)))))</f>
        <v>7.24499999999987</v>
      </c>
      <c r="Y131" s="236" t="n">
        <f aca="true">INDIRECT(CONCATENATE($E$137,IF(INDIRECT(CONCATENATE($E$137,ADDRESS(MATCH(Y8,SL_CHARTS_2012!$J$1:$J$39999,1),$E$136,1)))=Y8,ADDRESS(MATCH(Y8,SL_CHARTS_2012!$J$1:$J$39999,1),$E$136,1),IF(INDIRECT(CONCATENATE($E$137,ADDRESS(MATCH(Y8,SL_CHARTS_2012!$J$1:$J$39999,1),$E$136,1)))&gt;Y8,ADDRESS(MATCH(Y8,SL_CHARTS_2012!$J$1:$J$39999,1)-1,$E$136,1),ADDRESS(MATCH(Y8,SL_CHARTS_2012!$J$1:$J$39999,1),$E$136,1)))))</f>
        <v>5.32999999999991</v>
      </c>
      <c r="Z131" s="236" t="n">
        <f aca="true">INDIRECT(CONCATENATE($E$137,IF(INDIRECT(CONCATENATE($E$137,ADDRESS(MATCH(Z8,SL_CHARTS_2012!$J$1:$J$39999,1),$E$136,1)))=Z8,ADDRESS(MATCH(Z8,SL_CHARTS_2012!$J$1:$J$39999,1),$E$136,1),IF(INDIRECT(CONCATENATE($E$137,ADDRESS(MATCH(Z8,SL_CHARTS_2012!$J$1:$J$39999,1),$E$136,1)))&gt;Z8,ADDRESS(MATCH(Z8,SL_CHARTS_2012!$J$1:$J$39999,1)-1,$E$136,1),ADDRESS(MATCH(Z8,SL_CHARTS_2012!$J$1:$J$39999,1),$E$136,1)))))</f>
        <v>3.59999999999995</v>
      </c>
      <c r="AA131" s="236" t="n">
        <f aca="true">INDIRECT(CONCATENATE($E$137,IF(INDIRECT(CONCATENATE($E$137,ADDRESS(MATCH(AA8,SL_CHARTS_2012!$J$1:$J$39999,1),$E$136,1)))=AA8,ADDRESS(MATCH(AA8,SL_CHARTS_2012!$J$1:$J$39999,1),$E$136,1),IF(INDIRECT(CONCATENATE($E$137,ADDRESS(MATCH(AA8,SL_CHARTS_2012!$J$1:$J$39999,1),$E$136,1)))&gt;AA8,ADDRESS(MATCH(AA8,SL_CHARTS_2012!$J$1:$J$39999,1)-1,$E$136,1),ADDRESS(MATCH(AA8,SL_CHARTS_2012!$J$1:$J$39999,1),$E$136,1)))))</f>
        <v>2.58499999999997</v>
      </c>
      <c r="AB131" s="236" t="n">
        <f aca="true">INDIRECT(CONCATENATE($E$137,IF(INDIRECT(CONCATENATE($E$137,ADDRESS(MATCH(AB8,SL_CHARTS_2012!$J$1:$J$39999,1),$E$136,1)))=AB8,ADDRESS(MATCH(AB8,SL_CHARTS_2012!$J$1:$J$39999,1),$E$136,1),IF(INDIRECT(CONCATENATE($E$137,ADDRESS(MATCH(AB8,SL_CHARTS_2012!$J$1:$J$39999,1),$E$136,1)))&gt;AB8,ADDRESS(MATCH(AB8,SL_CHARTS_2012!$J$1:$J$39999,1)-1,$E$136,1),ADDRESS(MATCH(AB8,SL_CHARTS_2012!$J$1:$J$39999,1),$E$136,1)))))</f>
        <v>1.80499999999998</v>
      </c>
      <c r="AC131" s="236" t="n">
        <f aca="true">INDIRECT(CONCATENATE($E$137,IF(INDIRECT(CONCATENATE($E$137,ADDRESS(MATCH(AC8,SL_CHARTS_2012!$J$1:$J$39999,1),$E$136,1)))=AC8,ADDRESS(MATCH(AC8,SL_CHARTS_2012!$J$1:$J$39999,1),$E$136,1),IF(INDIRECT(CONCATENATE($E$137,ADDRESS(MATCH(AC8,SL_CHARTS_2012!$J$1:$J$39999,1),$E$136,1)))&gt;AC8,ADDRESS(MATCH(AC8,SL_CHARTS_2012!$J$1:$J$39999,1)-1,$E$136,1),ADDRESS(MATCH(AC8,SL_CHARTS_2012!$J$1:$J$39999,1),$E$136,1)))))</f>
        <v>0.780000000000001</v>
      </c>
    </row>
    <row r="132" s="22" customFormat="true" ht="15" hidden="true" customHeight="true" outlineLevel="0" collapsed="false">
      <c r="B132" s="233"/>
      <c r="C132" s="173" t="s">
        <v>219</v>
      </c>
      <c r="D132" s="238" t="s">
        <v>238</v>
      </c>
      <c r="E132" s="272" t="str">
        <f aca="true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$J$2747</v>
      </c>
      <c r="F132" s="239" t="str">
        <f aca="true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$J$2697</v>
      </c>
      <c r="G132" s="239" t="str">
        <f aca="true">IF(INDIRECT(CONCATENATE($E$137,ADDRESS(MATCH(G6,SL_CHARTS_2012!$J$1:$J$39999,1),$E$136,1)))=G6,ADDRESS(MATCH(G6,SL_CHARTS_2012!$J$1:$J$39999,1),$E$136,1), IF(INDIRECT(CONCATENATE($E$137,ADDRESS(MATCH(G6,SL_CHARTS_2012!$J$1:$J$39999,1),$E$136,1)))&lt;G6, ADDRESS(MATCH(G6,SL_CHARTS_2012!$J$1:$J$39999,1)+1,$E$136,1), ADDRESS(MATCH(G6,SL_CHARTS_2012!$J$1:$J$39999,1),$E$136,1)))</f>
        <v>$J$2656</v>
      </c>
      <c r="H132" s="239" t="str">
        <f aca="true">IF(INDIRECT(CONCATENATE($E$137,ADDRESS(MATCH(H6,SL_CHARTS_2012!$J$1:$J$39999,1),$E$136,1)))=H6,ADDRESS(MATCH(H6,SL_CHARTS_2012!$J$1:$J$39999,1),$E$136,1), IF(INDIRECT(CONCATENATE($E$137,ADDRESS(MATCH(H6,SL_CHARTS_2012!$J$1:$J$39999,1),$E$136,1)))&lt;H6, ADDRESS(MATCH(H6,SL_CHARTS_2012!$J$1:$J$39999,1)+1,$E$136,1), ADDRESS(MATCH(H6,SL_CHARTS_2012!$J$1:$J$39999,1),$E$136,1)))</f>
        <v>$J$2625</v>
      </c>
      <c r="I132" s="239" t="str">
        <f aca="true">IF(INDIRECT(CONCATENATE($E$137,ADDRESS(MATCH(I6,SL_CHARTS_2012!$J$1:$J$39999,1),$E$136,1)))=I6,ADDRESS(MATCH(I6,SL_CHARTS_2012!$J$1:$J$39999,1),$E$136,1), IF(INDIRECT(CONCATENATE($E$137,ADDRESS(MATCH(I6,SL_CHARTS_2012!$J$1:$J$39999,1),$E$136,1)))&lt;I6, ADDRESS(MATCH(I6,SL_CHARTS_2012!$J$1:$J$39999,1)+1,$E$136,1), ADDRESS(MATCH(I6,SL_CHARTS_2012!$J$1:$J$39999,1),$E$136,1)))</f>
        <v>$J$2595</v>
      </c>
      <c r="J132" s="239" t="str">
        <f aca="true">IF(INDIRECT(CONCATENATE($E$137,ADDRESS(MATCH(J6,SL_CHARTS_2012!$J$1:$J$39999,1),$E$136,1)))=J6,ADDRESS(MATCH(J6,SL_CHARTS_2012!$J$1:$J$39999,1),$E$136,1), IF(INDIRECT(CONCATENATE($E$137,ADDRESS(MATCH(J6,SL_CHARTS_2012!$J$1:$J$39999,1),$E$136,1)))&lt;J6, ADDRESS(MATCH(J6,SL_CHARTS_2012!$J$1:$J$39999,1)+1,$E$136,1), ADDRESS(MATCH(J6,SL_CHARTS_2012!$J$1:$J$39999,1),$E$136,1)))</f>
        <v>$J$2481</v>
      </c>
      <c r="K132" s="239" t="str">
        <f aca="true">IF(INDIRECT(CONCATENATE($E$137,ADDRESS(MATCH(K6,SL_CHARTS_2012!$J$1:$J$39999,1),$E$136,1)))=K6,ADDRESS(MATCH(K6,SL_CHARTS_2012!$J$1:$J$39999,1),$E$136,1), IF(INDIRECT(CONCATENATE($E$137,ADDRESS(MATCH(K6,SL_CHARTS_2012!$J$1:$J$39999,1),$E$136,1)))&lt;K6, ADDRESS(MATCH(K6,SL_CHARTS_2012!$J$1:$J$39999,1)+1,$E$136,1), ADDRESS(MATCH(K6,SL_CHARTS_2012!$J$1:$J$39999,1),$E$136,1)))</f>
        <v>$J$2413</v>
      </c>
      <c r="L132" s="239" t="str">
        <f aca="true">IF(INDIRECT(CONCATENATE($E$137,ADDRESS(MATCH(L6,SL_CHARTS_2012!$J$1:$J$39999,1),$E$136,1)))=L6,ADDRESS(MATCH(L6,SL_CHARTS_2012!$J$1:$J$39999,1),$E$136,1), IF(INDIRECT(CONCATENATE($E$137,ADDRESS(MATCH(L6,SL_CHARTS_2012!$J$1:$J$39999,1),$E$136,1)))&lt;L6, ADDRESS(MATCH(L6,SL_CHARTS_2012!$J$1:$J$39999,1)+1,$E$136,1), ADDRESS(MATCH(L6,SL_CHARTS_2012!$J$1:$J$39999,1),$E$136,1)))</f>
        <v>$J$2366</v>
      </c>
      <c r="M132" s="239" t="str">
        <f aca="true">IF(INDIRECT(CONCATENATE($E$137,ADDRESS(MATCH(M6,SL_CHARTS_2012!$J$1:$J$39999,1),$E$136,1)))=M6,ADDRESS(MATCH(M6,SL_CHARTS_2012!$J$1:$J$39999,1),$E$136,1), IF(INDIRECT(CONCATENATE($E$137,ADDRESS(MATCH(M6,SL_CHARTS_2012!$J$1:$J$39999,1),$E$136,1)))&lt;M6, ADDRESS(MATCH(M6,SL_CHARTS_2012!$J$1:$J$39999,1)+1,$E$136,1), ADDRESS(MATCH(M6,SL_CHARTS_2012!$J$1:$J$39999,1),$E$136,1)))</f>
        <v>$J$2342</v>
      </c>
      <c r="N132" s="239" t="str">
        <f aca="true">IF(INDIRECT(CONCATENATE($E$137,ADDRESS(MATCH(N6,SL_CHARTS_2012!$J$1:$J$39999,1),$E$136,1)))=N6,ADDRESS(MATCH(N6,SL_CHARTS_2012!$J$1:$J$39999,1),$E$136,1), IF(INDIRECT(CONCATENATE($E$137,ADDRESS(MATCH(N6,SL_CHARTS_2012!$J$1:$J$39999,1),$E$136,1)))&lt;N6, ADDRESS(MATCH(N6,SL_CHARTS_2012!$J$1:$J$39999,1)+1,$E$136,1), ADDRESS(MATCH(N6,SL_CHARTS_2012!$J$1:$J$39999,1),$E$136,1)))</f>
        <v>$J$2313</v>
      </c>
      <c r="O132" s="239" t="str">
        <f aca="true">IF(INDIRECT(CONCATENATE($E$137,ADDRESS(MATCH(O6,SL_CHARTS_2012!$J$1:$J$39999,1),$E$136,1)))=O6,ADDRESS(MATCH(O6,SL_CHARTS_2012!$J$1:$J$39999,1),$E$136,1), IF(INDIRECT(CONCATENATE($E$137,ADDRESS(MATCH(O6,SL_CHARTS_2012!$J$1:$J$39999,1),$E$136,1)))&lt;O6, ADDRESS(MATCH(O6,SL_CHARTS_2012!$J$1:$J$39999,1)+1,$E$136,1), ADDRESS(MATCH(O6,SL_CHARTS_2012!$J$1:$J$39999,1),$E$136,1)))</f>
        <v>$J$2244</v>
      </c>
      <c r="P132" s="239" t="str">
        <f aca="true">IF(INDIRECT(CONCATENATE($E$137,ADDRESS(MATCH(P6,SL_CHARTS_2012!$J$1:$J$39999,1),$E$136,1)))=P6,ADDRESS(MATCH(P6,SL_CHARTS_2012!$J$1:$J$39999,1),$E$136,1), IF(INDIRECT(CONCATENATE($E$137,ADDRESS(MATCH(P6,SL_CHARTS_2012!$J$1:$J$39999,1),$E$136,1)))&lt;P6, ADDRESS(MATCH(P6,SL_CHARTS_2012!$J$1:$J$39999,1)+1,$E$136,1), ADDRESS(MATCH(P6,SL_CHARTS_2012!$J$1:$J$39999,1),$E$136,1)))</f>
        <v>$J$2177</v>
      </c>
      <c r="Q132" s="239" t="str">
        <f aca="true">IF(INDIRECT(CONCATENATE($E$137,ADDRESS(MATCH(Q6,SL_CHARTS_2012!$J$1:$J$39999,1),$E$136,1)))=Q6,ADDRESS(MATCH(Q6,SL_CHARTS_2012!$J$1:$J$39999,1),$E$136,1), IF(INDIRECT(CONCATENATE($E$137,ADDRESS(MATCH(Q6,SL_CHARTS_2012!$J$1:$J$39999,1),$E$136,1)))&lt;Q6, ADDRESS(MATCH(Q6,SL_CHARTS_2012!$J$1:$J$39999,1)+1,$E$136,1), ADDRESS(MATCH(Q6,SL_CHARTS_2012!$J$1:$J$39999,1),$E$136,1)))</f>
        <v>$J$2141</v>
      </c>
      <c r="R132" s="239" t="str">
        <f aca="true">IF(INDIRECT(CONCATENATE($E$137,ADDRESS(MATCH(R6,SL_CHARTS_2012!$J$1:$J$39999,1),$E$136,1)))=R6,ADDRESS(MATCH(R6,SL_CHARTS_2012!$J$1:$J$39999,1),$E$136,1), IF(INDIRECT(CONCATENATE($E$137,ADDRESS(MATCH(R6,SL_CHARTS_2012!$J$1:$J$39999,1),$E$136,1)))&lt;R6, ADDRESS(MATCH(R6,SL_CHARTS_2012!$J$1:$J$39999,1)+1,$E$136,1), ADDRESS(MATCH(R6,SL_CHARTS_2012!$J$1:$J$39999,1),$E$136,1)))</f>
        <v>$J$2099</v>
      </c>
      <c r="S132" s="239" t="str">
        <f aca="true">IF(INDIRECT(CONCATENATE($E$137,ADDRESS(MATCH(S6,SL_CHARTS_2012!$J$1:$J$39999,1),$E$136,1)))=S6,ADDRESS(MATCH(S6,SL_CHARTS_2012!$J$1:$J$39999,1),$E$136,1), IF(INDIRECT(CONCATENATE($E$137,ADDRESS(MATCH(S6,SL_CHARTS_2012!$J$1:$J$39999,1),$E$136,1)))&lt;S6, ADDRESS(MATCH(S6,SL_CHARTS_2012!$J$1:$J$39999,1)+1,$E$136,1), ADDRESS(MATCH(S6,SL_CHARTS_2012!$J$1:$J$39999,1),$E$136,1)))</f>
        <v>$J$2047</v>
      </c>
      <c r="T132" s="239" t="str">
        <f aca="true">IF(INDIRECT(CONCATENATE($E$137,ADDRESS(MATCH(T6,SL_CHARTS_2012!$J$1:$J$39999,1),$E$136,1)))=T6,ADDRESS(MATCH(T6,SL_CHARTS_2012!$J$1:$J$39999,1),$E$136,1), IF(INDIRECT(CONCATENATE($E$137,ADDRESS(MATCH(T6,SL_CHARTS_2012!$J$1:$J$39999,1),$E$136,1)))&lt;T6, ADDRESS(MATCH(T6,SL_CHARTS_2012!$J$1:$J$39999,1)+1,$E$136,1), ADDRESS(MATCH(T6,SL_CHARTS_2012!$J$1:$J$39999,1),$E$136,1)))</f>
        <v>$J$1999</v>
      </c>
      <c r="U132" s="239" t="str">
        <f aca="true">IF(INDIRECT(CONCATENATE($E$137,ADDRESS(MATCH(U6,SL_CHARTS_2012!$J$1:$J$39999,1),$E$136,1)))=U6,ADDRESS(MATCH(U6,SL_CHARTS_2012!$J$1:$J$39999,1),$E$136,1), IF(INDIRECT(CONCATENATE($E$137,ADDRESS(MATCH(U6,SL_CHARTS_2012!$J$1:$J$39999,1),$E$136,1)))&lt;U6, ADDRESS(MATCH(U6,SL_CHARTS_2012!$J$1:$J$39999,1)+1,$E$136,1), ADDRESS(MATCH(U6,SL_CHARTS_2012!$J$1:$J$39999,1),$E$136,1)))</f>
        <v>$J$1971</v>
      </c>
      <c r="V132" s="239" t="str">
        <f aca="true">IF(INDIRECT(CONCATENATE($E$137,ADDRESS(MATCH(V6,SL_CHARTS_2012!$J$1:$J$39999,1),$E$136,1)))=V6,ADDRESS(MATCH(V6,SL_CHARTS_2012!$J$1:$J$39999,1),$E$136,1), IF(INDIRECT(CONCATENATE($E$137,ADDRESS(MATCH(V6,SL_CHARTS_2012!$J$1:$J$39999,1),$E$136,1)))&lt;V6, ADDRESS(MATCH(V6,SL_CHARTS_2012!$J$1:$J$39999,1)+1,$E$136,1), ADDRESS(MATCH(V6,SL_CHARTS_2012!$J$1:$J$39999,1),$E$136,1)))</f>
        <v>$J$1923</v>
      </c>
      <c r="W132" s="239" t="str">
        <f aca="true">IF(INDIRECT(CONCATENATE($E$137,ADDRESS(MATCH(W6,SL_CHARTS_2012!$J$1:$J$39999,1),$E$136,1)))=W6,ADDRESS(MATCH(W6,SL_CHARTS_2012!$J$1:$J$39999,1),$E$136,1), IF(INDIRECT(CONCATENATE($E$137,ADDRESS(MATCH(W6,SL_CHARTS_2012!$J$1:$J$39999,1),$E$136,1)))&lt;W6, ADDRESS(MATCH(W6,SL_CHARTS_2012!$J$1:$J$39999,1)+1,$E$136,1), ADDRESS(MATCH(W6,SL_CHARTS_2012!$J$1:$J$39999,1),$E$136,1)))</f>
        <v>$J$1901</v>
      </c>
      <c r="X132" s="239" t="str">
        <f aca="true">IF(INDIRECT(CONCATENATE($E$137,ADDRESS(MATCH(X6,SL_CHARTS_2012!$J$1:$J$39999,1),$E$136,1)))=X6,ADDRESS(MATCH(X6,SL_CHARTS_2012!$J$1:$J$39999,1),$E$136,1), IF(INDIRECT(CONCATENATE($E$137,ADDRESS(MATCH(X6,SL_CHARTS_2012!$J$1:$J$39999,1),$E$136,1)))&lt;X6, ADDRESS(MATCH(X6,SL_CHARTS_2012!$J$1:$J$39999,1)+1,$E$136,1), ADDRESS(MATCH(X6,SL_CHARTS_2012!$J$1:$J$39999,1),$E$136,1)))</f>
        <v>$J$1878</v>
      </c>
      <c r="Y132" s="239" t="str">
        <f aca="true">IF(INDIRECT(CONCATENATE($E$137,ADDRESS(MATCH(Y6,SL_CHARTS_2012!$J$1:$J$39999,1),$E$136,1)))=Y6,ADDRESS(MATCH(Y6,SL_CHARTS_2012!$J$1:$J$39999,1),$E$136,1), IF(INDIRECT(CONCATENATE($E$137,ADDRESS(MATCH(Y6,SL_CHARTS_2012!$J$1:$J$39999,1),$E$136,1)))&lt;Y6, ADDRESS(MATCH(Y6,SL_CHARTS_2012!$J$1:$J$39999,1)+1,$E$136,1), ADDRESS(MATCH(Y6,SL_CHARTS_2012!$J$1:$J$39999,1),$E$136,1)))</f>
        <v>$J$1454</v>
      </c>
      <c r="Z132" s="239" t="str">
        <f aca="true">IF(INDIRECT(CONCATENATE($E$137,ADDRESS(MATCH(Z6,SL_CHARTS_2012!$J$1:$J$39999,1),$E$136,1)))=Z6,ADDRESS(MATCH(Z6,SL_CHARTS_2012!$J$1:$J$39999,1),$E$136,1), IF(INDIRECT(CONCATENATE($E$137,ADDRESS(MATCH(Z6,SL_CHARTS_2012!$J$1:$J$39999,1),$E$136,1)))&lt;Z6, ADDRESS(MATCH(Z6,SL_CHARTS_2012!$J$1:$J$39999,1)+1,$E$136,1), ADDRESS(MATCH(Z6,SL_CHARTS_2012!$J$1:$J$39999,1),$E$136,1)))</f>
        <v>$J$1071</v>
      </c>
      <c r="AA132" s="239" t="str">
        <f aca="true">IF(INDIRECT(CONCATENATE($E$137,ADDRESS(MATCH(AA6,SL_CHARTS_2012!$J$1:$J$39999,1),$E$136,1)))=AA6,ADDRESS(MATCH(AA6,SL_CHARTS_2012!$J$1:$J$39999,1),$E$136,1), IF(INDIRECT(CONCATENATE($E$137,ADDRESS(MATCH(AA6,SL_CHARTS_2012!$J$1:$J$39999,1),$E$136,1)))&lt;AA6, ADDRESS(MATCH(AA6,SL_CHARTS_2012!$J$1:$J$39999,1)+1,$E$136,1), ADDRESS(MATCH(AA6,SL_CHARTS_2012!$J$1:$J$39999,1),$E$136,1)))</f>
        <v>$J$725</v>
      </c>
      <c r="AB132" s="239" t="str">
        <f aca="true">IF(INDIRECT(CONCATENATE($E$137,ADDRESS(MATCH(AB6,SL_CHARTS_2012!$J$1:$J$39999,1),$E$136,1)))=AB6,ADDRESS(MATCH(AB6,SL_CHARTS_2012!$J$1:$J$39999,1),$E$136,1), IF(INDIRECT(CONCATENATE($E$137,ADDRESS(MATCH(AB6,SL_CHARTS_2012!$J$1:$J$39999,1),$E$136,1)))&lt;AB6, ADDRESS(MATCH(AB6,SL_CHARTS_2012!$J$1:$J$39999,1)+1,$E$136,1), ADDRESS(MATCH(AB6,SL_CHARTS_2012!$J$1:$J$39999,1),$E$136,1)))</f>
        <v>$J$522</v>
      </c>
      <c r="AC132" s="239" t="str">
        <f aca="true">IF(INDIRECT(CONCATENATE($E$137,ADDRESS(MATCH(AC6,SL_CHARTS_2012!$J$1:$J$39999,1),$E$136,1)))=AC6,ADDRESS(MATCH(AC6,SL_CHARTS_2012!$J$1:$J$39999,1),$E$136,1), IF(INDIRECT(CONCATENATE($E$137,ADDRESS(MATCH(AC6,SL_CHARTS_2012!$J$1:$J$39999,1),$E$136,1)))&lt;AC6, ADDRESS(MATCH(AC6,SL_CHARTS_2012!$J$1:$J$39999,1)+1,$E$136,1), ADDRESS(MATCH(AC6,SL_CHARTS_2012!$J$1:$J$39999,1),$E$136,1)))</f>
        <v>$J$366</v>
      </c>
    </row>
    <row r="133" s="22" customFormat="true" ht="15" hidden="false" customHeight="true" outlineLevel="0" collapsed="false">
      <c r="B133" s="233"/>
      <c r="C133" s="173"/>
      <c r="D133" s="240" t="s">
        <v>217</v>
      </c>
      <c r="E133" s="273" t="n">
        <f aca="true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0</v>
      </c>
      <c r="F133" s="242" t="n">
        <f aca="true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93.9000000000003</v>
      </c>
      <c r="G133" s="242" t="n">
        <f aca="true">INDIRECT(CONCATENATE($E$137,IF(INDIRECT(CONCATENATE($E$137,ADDRESS(MATCH(G6,SL_CHARTS_2012!$J$1:$J$39999,1),$E$136,1)))=G6,ADDRESS(MATCH(G6,SL_CHARTS_2012!$J$1:$J$39999,1),$E$136,1),IF(INDIRECT(CONCATENATE($E$137,ADDRESS(MATCH(G6,SL_CHARTS_2012!$J$1:$J$39999,1),$E$136,1)))&lt;G6,ADDRESS(MATCH(G6,SL_CHARTS_2012!$J$1:$J$39999,1)+1,$E$136,1),ADDRESS(MATCH(G6,SL_CHARTS_2012!$J$1:$J$39999,1),$E$136,1)))))</f>
        <v>90.1644444444449</v>
      </c>
      <c r="H133" s="242" t="n">
        <f aca="true">INDIRECT(CONCATENATE($E$137,IF(INDIRECT(CONCATENATE($E$137,ADDRESS(MATCH(H6,SL_CHARTS_2012!$J$1:$J$39999,1),$E$136,1)))=H6,ADDRESS(MATCH(H6,SL_CHARTS_2012!$J$1:$J$39999,1),$E$136,1),IF(INDIRECT(CONCATENATE($E$137,ADDRESS(MATCH(H6,SL_CHARTS_2012!$J$1:$J$39999,1),$E$136,1)))&lt;H6,ADDRESS(MATCH(H6,SL_CHARTS_2012!$J$1:$J$39999,1)+1,$E$136,1),ADDRESS(MATCH(H6,SL_CHARTS_2012!$J$1:$J$39999,1),$E$136,1)))))</f>
        <v>86.8468750000008</v>
      </c>
      <c r="I133" s="242" t="n">
        <f aca="true">INDIRECT(CONCATENATE($E$137,IF(INDIRECT(CONCATENATE($E$137,ADDRESS(MATCH(I6,SL_CHARTS_2012!$J$1:$J$39999,1),$E$136,1)))=I6,ADDRESS(MATCH(I6,SL_CHARTS_2012!$J$1:$J$39999,1),$E$136,1),IF(INDIRECT(CONCATENATE($E$137,ADDRESS(MATCH(I6,SL_CHARTS_2012!$J$1:$J$39999,1),$E$136,1)))&lt;I6,ADDRESS(MATCH(I6,SL_CHARTS_2012!$J$1:$J$39999,1)+1,$E$136,1),ADDRESS(MATCH(I6,SL_CHARTS_2012!$J$1:$J$39999,1),$E$136,1)))))</f>
        <v>83.8892857142865</v>
      </c>
      <c r="J133" s="242" t="n">
        <f aca="true">INDIRECT(CONCATENATE($E$137,IF(INDIRECT(CONCATENATE($E$137,ADDRESS(MATCH(J6,SL_CHARTS_2012!$J$1:$J$39999,1),$E$136,1)))=J6,ADDRESS(MATCH(J6,SL_CHARTS_2012!$J$1:$J$39999,1),$E$136,1),IF(INDIRECT(CONCATENATE($E$137,ADDRESS(MATCH(J6,SL_CHARTS_2012!$J$1:$J$39999,1),$E$136,1)))&lt;J6,ADDRESS(MATCH(J6,SL_CHARTS_2012!$J$1:$J$39999,1)+1,$E$136,1),ADDRESS(MATCH(J6,SL_CHARTS_2012!$J$1:$J$39999,1),$E$136,1)))))</f>
        <v>72.3795102040833</v>
      </c>
      <c r="K133" s="242" t="n">
        <f aca="true">INDIRECT(CONCATENATE($E$137,IF(INDIRECT(CONCATENATE($E$137,ADDRESS(MATCH(K6,SL_CHARTS_2012!$J$1:$J$39999,1),$E$136,1)))=K6,ADDRESS(MATCH(K6,SL_CHARTS_2012!$J$1:$J$39999,1),$E$136,1),IF(INDIRECT(CONCATENATE($E$137,ADDRESS(MATCH(K6,SL_CHARTS_2012!$J$1:$J$39999,1),$E$136,1)))&lt;K6,ADDRESS(MATCH(K6,SL_CHARTS_2012!$J$1:$J$39999,1)+1,$E$136,1),ADDRESS(MATCH(K6,SL_CHARTS_2012!$J$1:$J$39999,1),$E$136,1)))))</f>
        <v>66.0112935504285</v>
      </c>
      <c r="L133" s="242" t="n">
        <f aca="true">INDIRECT(CONCATENATE($E$137,IF(INDIRECT(CONCATENATE($E$137,ADDRESS(MATCH(L6,SL_CHARTS_2012!$J$1:$J$39999,1),$E$136,1)))=L6,ADDRESS(MATCH(L6,SL_CHARTS_2012!$J$1:$J$39999,1),$E$136,1),IF(INDIRECT(CONCATENATE($E$137,ADDRESS(MATCH(L6,SL_CHARTS_2012!$J$1:$J$39999,1),$E$136,1)))&lt;L6,ADDRESS(MATCH(L6,SL_CHARTS_2012!$J$1:$J$39999,1)+1,$E$136,1),ADDRESS(MATCH(L6,SL_CHARTS_2012!$J$1:$J$39999,1),$E$136,1)))))</f>
        <v>61.6902185007994</v>
      </c>
      <c r="M133" s="242" t="n">
        <f aca="true">INDIRECT(CONCATENATE($E$137,IF(INDIRECT(CONCATENATE($E$137,ADDRESS(MATCH(M6,SL_CHARTS_2012!$J$1:$J$39999,1),$E$136,1)))=M6,ADDRESS(MATCH(M6,SL_CHARTS_2012!$J$1:$J$39999,1),$E$136,1),IF(INDIRECT(CONCATENATE($E$137,ADDRESS(MATCH(M6,SL_CHARTS_2012!$J$1:$J$39999,1),$E$136,1)))&lt;M6,ADDRESS(MATCH(M6,SL_CHARTS_2012!$J$1:$J$39999,1)+1,$E$136,1),ADDRESS(MATCH(M6,SL_CHARTS_2012!$J$1:$J$39999,1),$E$136,1)))))</f>
        <v>59.2404577352491</v>
      </c>
      <c r="N133" s="242" t="n">
        <f aca="true">INDIRECT(CONCATENATE($E$137,IF(INDIRECT(CONCATENATE($E$137,ADDRESS(MATCH(N6,SL_CHARTS_2012!$J$1:$J$39999,1),$E$136,1)))=N6,ADDRESS(MATCH(N6,SL_CHARTS_2012!$J$1:$J$39999,1),$E$136,1),IF(INDIRECT(CONCATENATE($E$137,ADDRESS(MATCH(N6,SL_CHARTS_2012!$J$1:$J$39999,1),$E$136,1)))&lt;N6,ADDRESS(MATCH(N6,SL_CHARTS_2012!$J$1:$J$39999,1)+1,$E$136,1),ADDRESS(MATCH(N6,SL_CHARTS_2012!$J$1:$J$39999,1),$E$136,1)))))</f>
        <v>56.0934672051719</v>
      </c>
      <c r="O133" s="242" t="n">
        <f aca="true">INDIRECT(CONCATENATE($E$137,IF(INDIRECT(CONCATENATE($E$137,ADDRESS(MATCH(O6,SL_CHARTS_2012!$J$1:$J$39999,1),$E$136,1)))=O6,ADDRESS(MATCH(O6,SL_CHARTS_2012!$J$1:$J$39999,1),$E$136,1),IF(INDIRECT(CONCATENATE($E$137,ADDRESS(MATCH(O6,SL_CHARTS_2012!$J$1:$J$39999,1),$E$136,1)))&lt;O6,ADDRESS(MATCH(O6,SL_CHARTS_2012!$J$1:$J$39999,1)+1,$E$136,1),ADDRESS(MATCH(O6,SL_CHARTS_2012!$J$1:$J$39999,1),$E$136,1)))))</f>
        <v>47.8333218565418</v>
      </c>
      <c r="P133" s="242" t="n">
        <f aca="true">INDIRECT(CONCATENATE($E$137,IF(INDIRECT(CONCATENATE($E$137,ADDRESS(MATCH(P6,SL_CHARTS_2012!$J$1:$J$39999,1),$E$136,1)))=P6,ADDRESS(MATCH(P6,SL_CHARTS_2012!$J$1:$J$39999,1),$E$136,1),IF(INDIRECT(CONCATENATE($E$137,ADDRESS(MATCH(P6,SL_CHARTS_2012!$J$1:$J$39999,1),$E$136,1)))&lt;P6,ADDRESS(MATCH(P6,SL_CHARTS_2012!$J$1:$J$39999,1)+1,$E$136,1),ADDRESS(MATCH(P6,SL_CHARTS_2012!$J$1:$J$39999,1),$E$136,1)))))</f>
        <v>41.3757160426361</v>
      </c>
      <c r="Q133" s="242" t="n">
        <f aca="true">INDIRECT(CONCATENATE($E$137,IF(INDIRECT(CONCATENATE($E$137,ADDRESS(MATCH(Q6,SL_CHARTS_2012!$J$1:$J$39999,1),$E$136,1)))=Q6,ADDRESS(MATCH(Q6,SL_CHARTS_2012!$J$1:$J$39999,1),$E$136,1),IF(INDIRECT(CONCATENATE($E$137,ADDRESS(MATCH(Q6,SL_CHARTS_2012!$J$1:$J$39999,1),$E$136,1)))&lt;Q6,ADDRESS(MATCH(Q6,SL_CHARTS_2012!$J$1:$J$39999,1)+1,$E$136,1),ADDRESS(MATCH(Q6,SL_CHARTS_2012!$J$1:$J$39999,1),$E$136,1)))))</f>
        <v>38.0606589595391</v>
      </c>
      <c r="R133" s="242" t="n">
        <f aca="true">INDIRECT(CONCATENATE($E$137,IF(INDIRECT(CONCATENATE($E$137,ADDRESS(MATCH(R6,SL_CHARTS_2012!$J$1:$J$39999,1),$E$136,1)))=R6,ADDRESS(MATCH(R6,SL_CHARTS_2012!$J$1:$J$39999,1),$E$136,1),IF(INDIRECT(CONCATENATE($E$137,ADDRESS(MATCH(R6,SL_CHARTS_2012!$J$1:$J$39999,1),$E$136,1)))&lt;R6,ADDRESS(MATCH(R6,SL_CHARTS_2012!$J$1:$J$39999,1)+1,$E$136,1),ADDRESS(MATCH(R6,SL_CHARTS_2012!$J$1:$J$39999,1),$E$136,1)))))</f>
        <v>33.9305634035539</v>
      </c>
      <c r="S133" s="242" t="n">
        <f aca="true">INDIRECT(CONCATENATE($E$137,IF(INDIRECT(CONCATENATE($E$137,ADDRESS(MATCH(S6,SL_CHARTS_2012!$J$1:$J$39999,1),$E$136,1)))=S6,ADDRESS(MATCH(S6,SL_CHARTS_2012!$J$1:$J$39999,1),$E$136,1),IF(INDIRECT(CONCATENATE($E$137,ADDRESS(MATCH(S6,SL_CHARTS_2012!$J$1:$J$39999,1),$E$136,1)))&lt;S6,ADDRESS(MATCH(S6,SL_CHARTS_2012!$J$1:$J$39999,1)+1,$E$136,1),ADDRESS(MATCH(S6,SL_CHARTS_2012!$J$1:$J$39999,1),$E$136,1)))))</f>
        <v>28.183101119025</v>
      </c>
      <c r="T133" s="242" t="n">
        <f aca="true">INDIRECT(CONCATENATE($E$137,IF(INDIRECT(CONCATENATE($E$137,ADDRESS(MATCH(T6,SL_CHARTS_2012!$J$1:$J$39999,1),$E$136,1)))=T6,ADDRESS(MATCH(T6,SL_CHARTS_2012!$J$1:$J$39999,1),$E$136,1),IF(INDIRECT(CONCATENATE($E$137,ADDRESS(MATCH(T6,SL_CHARTS_2012!$J$1:$J$39999,1),$E$136,1)))&lt;T6,ADDRESS(MATCH(T6,SL_CHARTS_2012!$J$1:$J$39999,1)+1,$E$136,1),ADDRESS(MATCH(T6,SL_CHARTS_2012!$J$1:$J$39999,1),$E$136,1)))))</f>
        <v>23.0790641330179</v>
      </c>
      <c r="U133" s="242" t="n">
        <f aca="true">INDIRECT(CONCATENATE($E$137,IF(INDIRECT(CONCATENATE($E$137,ADDRESS(MATCH(U6,SL_CHARTS_2012!$J$1:$J$39999,1),$E$136,1)))=U6,ADDRESS(MATCH(U6,SL_CHARTS_2012!$J$1:$J$39999,1),$E$136,1),IF(INDIRECT(CONCATENATE($E$137,ADDRESS(MATCH(U6,SL_CHARTS_2012!$J$1:$J$39999,1),$E$136,1)))&lt;U6,ADDRESS(MATCH(U6,SL_CHARTS_2012!$J$1:$J$39999,1)+1,$E$136,1),ADDRESS(MATCH(U6,SL_CHARTS_2012!$J$1:$J$39999,1),$E$136,1)))))</f>
        <v>20.4453349168659</v>
      </c>
      <c r="V133" s="242" t="n">
        <f aca="true">INDIRECT(CONCATENATE($E$137,IF(INDIRECT(CONCATENATE($E$137,ADDRESS(MATCH(V6,SL_CHARTS_2012!$J$1:$J$39999,1),$E$136,1)))=V6,ADDRESS(MATCH(V6,SL_CHARTS_2012!$J$1:$J$39999,1),$E$136,1),IF(INDIRECT(CONCATENATE($E$137,ADDRESS(MATCH(V6,SL_CHARTS_2012!$J$1:$J$39999,1),$E$136,1)))&lt;V6,ADDRESS(MATCH(V6,SL_CHARTS_2012!$J$1:$J$39999,1)+1,$E$136,1),ADDRESS(MATCH(V6,SL_CHARTS_2012!$J$1:$J$39999,1),$E$136,1)))))</f>
        <v>16.0263766077182</v>
      </c>
      <c r="W133" s="242" t="n">
        <f aca="true">INDIRECT(CONCATENATE($E$137,IF(INDIRECT(CONCATENATE($E$137,ADDRESS(MATCH(W6,SL_CHARTS_2012!$J$1:$J$39999,1),$E$136,1)))=W6,ADDRESS(MATCH(W6,SL_CHARTS_2012!$J$1:$J$39999,1),$E$136,1),IF(INDIRECT(CONCATENATE($E$137,ADDRESS(MATCH(W6,SL_CHARTS_2012!$J$1:$J$39999,1),$E$136,1)))&lt;W6,ADDRESS(MATCH(W6,SL_CHARTS_2012!$J$1:$J$39999,1)+1,$E$136,1),ADDRESS(MATCH(W6,SL_CHARTS_2012!$J$1:$J$39999,1),$E$136,1)))))</f>
        <v>13.9145023084039</v>
      </c>
      <c r="X133" s="242" t="n">
        <f aca="true">INDIRECT(CONCATENATE($E$137,IF(INDIRECT(CONCATENATE($E$137,ADDRESS(MATCH(X6,SL_CHARTS_2012!$J$1:$J$39999,1),$E$136,1)))=X6,ADDRESS(MATCH(X6,SL_CHARTS_2012!$J$1:$J$39999,1),$E$136,1),IF(INDIRECT(CONCATENATE($E$137,ADDRESS(MATCH(X6,SL_CHARTS_2012!$J$1:$J$39999,1),$E$136,1)))&lt;X6,ADDRESS(MATCH(X6,SL_CHARTS_2012!$J$1:$J$39999,1)+1,$E$136,1),ADDRESS(MATCH(X6,SL_CHARTS_2012!$J$1:$J$39999,1),$E$136,1)))))</f>
        <v>11.6319168975082</v>
      </c>
      <c r="Y133" s="242" t="n">
        <f aca="true">INDIRECT(CONCATENATE($E$137,IF(INDIRECT(CONCATENATE($E$137,ADDRESS(MATCH(Y6,SL_CHARTS_2012!$J$1:$J$39999,1),$E$136,1)))=Y6,ADDRESS(MATCH(Y6,SL_CHARTS_2012!$J$1:$J$39999,1),$E$136,1),IF(INDIRECT(CONCATENATE($E$137,ADDRESS(MATCH(Y6,SL_CHARTS_2012!$J$1:$J$39999,1),$E$136,1)))&lt;Y6,ADDRESS(MATCH(Y6,SL_CHARTS_2012!$J$1:$J$39999,1)+1,$E$136,1),ADDRESS(MATCH(Y6,SL_CHARTS_2012!$J$1:$J$39999,1),$E$136,1)))))</f>
        <v>7.24999999999987</v>
      </c>
      <c r="Z133" s="242" t="n">
        <f aca="true">INDIRECT(CONCATENATE($E$137,IF(INDIRECT(CONCATENATE($E$137,ADDRESS(MATCH(Z6,SL_CHARTS_2012!$J$1:$J$39999,1),$E$136,1)))=Z6,ADDRESS(MATCH(Z6,SL_CHARTS_2012!$J$1:$J$39999,1),$E$136,1),IF(INDIRECT(CONCATENATE($E$137,ADDRESS(MATCH(Z6,SL_CHARTS_2012!$J$1:$J$39999,1),$E$136,1)))&lt;Z6,ADDRESS(MATCH(Z6,SL_CHARTS_2012!$J$1:$J$39999,1)+1,$E$136,1),ADDRESS(MATCH(Z6,SL_CHARTS_2012!$J$1:$J$39999,1),$E$136,1)))))</f>
        <v>5.33499999999991</v>
      </c>
      <c r="AA133" s="242" t="n">
        <f aca="true">INDIRECT(CONCATENATE($E$137,IF(INDIRECT(CONCATENATE($E$137,ADDRESS(MATCH(AA6,SL_CHARTS_2012!$J$1:$J$39999,1),$E$136,1)))=AA6,ADDRESS(MATCH(AA6,SL_CHARTS_2012!$J$1:$J$39999,1),$E$136,1),IF(INDIRECT(CONCATENATE($E$137,ADDRESS(MATCH(AA6,SL_CHARTS_2012!$J$1:$J$39999,1),$E$136,1)))&lt;AA6,ADDRESS(MATCH(AA6,SL_CHARTS_2012!$J$1:$J$39999,1)+1,$E$136,1),ADDRESS(MATCH(AA6,SL_CHARTS_2012!$J$1:$J$39999,1),$E$136,1)))))</f>
        <v>3.60499999999995</v>
      </c>
      <c r="AB133" s="242" t="n">
        <f aca="true">INDIRECT(CONCATENATE($E$137,IF(INDIRECT(CONCATENATE($E$137,ADDRESS(MATCH(AB6,SL_CHARTS_2012!$J$1:$J$39999,1),$E$136,1)))=AB6,ADDRESS(MATCH(AB6,SL_CHARTS_2012!$J$1:$J$39999,1),$E$136,1),IF(INDIRECT(CONCATENATE($E$137,ADDRESS(MATCH(AB6,SL_CHARTS_2012!$J$1:$J$39999,1),$E$136,1)))&lt;AB6,ADDRESS(MATCH(AB6,SL_CHARTS_2012!$J$1:$J$39999,1)+1,$E$136,1),ADDRESS(MATCH(AB6,SL_CHARTS_2012!$J$1:$J$39999,1),$E$136,1)))))</f>
        <v>2.58999999999997</v>
      </c>
      <c r="AC133" s="242" t="n">
        <f aca="true">INDIRECT(CONCATENATE($E$137,IF(INDIRECT(CONCATENATE($E$137,ADDRESS(MATCH(AC6,SL_CHARTS_2012!$J$1:$J$39999,1),$E$136,1)))=AC6,ADDRESS(MATCH(AC6,SL_CHARTS_2012!$J$1:$J$39999,1),$E$136,1),IF(INDIRECT(CONCATENATE($E$137,ADDRESS(MATCH(AC6,SL_CHARTS_2012!$J$1:$J$39999,1),$E$136,1)))&lt;AC6,ADDRESS(MATCH(AC6,SL_CHARTS_2012!$J$1:$J$39999,1)+1,$E$136,1),ADDRESS(MATCH(AC6,SL_CHARTS_2012!$J$1:$J$39999,1),$E$136,1)))))</f>
        <v>1.80999999999998</v>
      </c>
    </row>
    <row r="134" s="22" customFormat="true" ht="15" hidden="true" customHeight="true" outlineLevel="0" collapsed="false">
      <c r="B134" s="233"/>
      <c r="C134" s="173"/>
      <c r="D134" s="238" t="s">
        <v>240</v>
      </c>
      <c r="E134" s="272" t="str">
        <f aca="true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$J$2697</v>
      </c>
      <c r="F134" s="239" t="str">
        <f aca="true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$J$2649</v>
      </c>
      <c r="G134" s="239" t="str">
        <f aca="true">IF(INDIRECT(CONCATENATE($E$137,ADDRESS(MATCH(G10,SL_CHARTS_2012!$J$1:$J$39999,1),$E$136,1)))=G10,ADDRESS(MATCH(G10,SL_CHARTS_2012!$J$1:$J$39999,1),$E$136,1),IF(INDIRECT(CONCATENATE($E$137,ADDRESS(MATCH(G10,SL_CHARTS_2012!$J$1:$J$39999,1),$E$136,1)))&gt;G10, ADDRESS(MATCH(G10,SL_CHARTS_2012!$J$1:$J$39999,1)-1,$E$136,1), ADDRESS(MATCH(G10,SL_CHARTS_2012!$J$1:$J$39999,1),$E$136,1)))</f>
        <v>$J$2614</v>
      </c>
      <c r="H134" s="239" t="str">
        <f aca="true">IF(INDIRECT(CONCATENATE($E$137,ADDRESS(MATCH(H10,SL_CHARTS_2012!$J$1:$J$39999,1),$E$136,1)))=H10,ADDRESS(MATCH(H10,SL_CHARTS_2012!$J$1:$J$39999,1),$E$136,1),IF(INDIRECT(CONCATENATE($E$137,ADDRESS(MATCH(H10,SL_CHARTS_2012!$J$1:$J$39999,1),$E$136,1)))&gt;H10, ADDRESS(MATCH(H10,SL_CHARTS_2012!$J$1:$J$39999,1)-1,$E$136,1), ADDRESS(MATCH(H10,SL_CHARTS_2012!$J$1:$J$39999,1),$E$136,1)))</f>
        <v>$J$2589</v>
      </c>
      <c r="I134" s="239" t="str">
        <f aca="true">IF(INDIRECT(CONCATENATE($E$137,ADDRESS(MATCH(I10,SL_CHARTS_2012!$J$1:$J$39999,1),$E$136,1)))=I10,ADDRESS(MATCH(I10,SL_CHARTS_2012!$J$1:$J$39999,1),$E$136,1),IF(INDIRECT(CONCATENATE($E$137,ADDRESS(MATCH(I10,SL_CHARTS_2012!$J$1:$J$39999,1),$E$136,1)))&gt;I10, ADDRESS(MATCH(I10,SL_CHARTS_2012!$J$1:$J$39999,1)-1,$E$136,1), ADDRESS(MATCH(I10,SL_CHARTS_2012!$J$1:$J$39999,1),$E$136,1)))</f>
        <v>$J$2476</v>
      </c>
      <c r="J134" s="239" t="str">
        <f aca="true">IF(INDIRECT(CONCATENATE($E$137,ADDRESS(MATCH(J10,SL_CHARTS_2012!$J$1:$J$39999,1),$E$136,1)))=J10,ADDRESS(MATCH(J10,SL_CHARTS_2012!$J$1:$J$39999,1),$E$136,1),IF(INDIRECT(CONCATENATE($E$137,ADDRESS(MATCH(J10,SL_CHARTS_2012!$J$1:$J$39999,1),$E$136,1)))&gt;J10, ADDRESS(MATCH(J10,SL_CHARTS_2012!$J$1:$J$39999,1)-1,$E$136,1), ADDRESS(MATCH(J10,SL_CHARTS_2012!$J$1:$J$39999,1),$E$136,1)))</f>
        <v>$J$2412</v>
      </c>
      <c r="K134" s="239" t="str">
        <f aca="true">IF(INDIRECT(CONCATENATE($E$137,ADDRESS(MATCH(K10,SL_CHARTS_2012!$J$1:$J$39999,1),$E$136,1)))=K10,ADDRESS(MATCH(K10,SL_CHARTS_2012!$J$1:$J$39999,1),$E$136,1),IF(INDIRECT(CONCATENATE($E$137,ADDRESS(MATCH(K10,SL_CHARTS_2012!$J$1:$J$39999,1),$E$136,1)))&gt;K10, ADDRESS(MATCH(K10,SL_CHARTS_2012!$J$1:$J$39999,1)-1,$E$136,1), ADDRESS(MATCH(K10,SL_CHARTS_2012!$J$1:$J$39999,1),$E$136,1)))</f>
        <v>$J$2365</v>
      </c>
      <c r="L134" s="239" t="str">
        <f aca="true">IF(INDIRECT(CONCATENATE($E$137,ADDRESS(MATCH(L10,SL_CHARTS_2012!$J$1:$J$39999,1),$E$136,1)))=L10,ADDRESS(MATCH(L10,SL_CHARTS_2012!$J$1:$J$39999,1),$E$136,1),IF(INDIRECT(CONCATENATE($E$137,ADDRESS(MATCH(L10,SL_CHARTS_2012!$J$1:$J$39999,1),$E$136,1)))&gt;L10, ADDRESS(MATCH(L10,SL_CHARTS_2012!$J$1:$J$39999,1)-1,$E$136,1), ADDRESS(MATCH(L10,SL_CHARTS_2012!$J$1:$J$39999,1),$E$136,1)))</f>
        <v>$J$2341</v>
      </c>
      <c r="M134" s="239" t="str">
        <f aca="true">IF(INDIRECT(CONCATENATE($E$137,ADDRESS(MATCH(M10,SL_CHARTS_2012!$J$1:$J$39999,1),$E$136,1)))=M10,ADDRESS(MATCH(M10,SL_CHARTS_2012!$J$1:$J$39999,1),$E$136,1),IF(INDIRECT(CONCATENATE($E$137,ADDRESS(MATCH(M10,SL_CHARTS_2012!$J$1:$J$39999,1),$E$136,1)))&gt;M10, ADDRESS(MATCH(M10,SL_CHARTS_2012!$J$1:$J$39999,1)-1,$E$136,1), ADDRESS(MATCH(M10,SL_CHARTS_2012!$J$1:$J$39999,1),$E$136,1)))</f>
        <v>$J$2312</v>
      </c>
      <c r="N134" s="239" t="str">
        <f aca="true">IF(INDIRECT(CONCATENATE($E$137,ADDRESS(MATCH(N10,SL_CHARTS_2012!$J$1:$J$39999,1),$E$136,1)))=N10,ADDRESS(MATCH(N10,SL_CHARTS_2012!$J$1:$J$39999,1),$E$136,1),IF(INDIRECT(CONCATENATE($E$137,ADDRESS(MATCH(N10,SL_CHARTS_2012!$J$1:$J$39999,1),$E$136,1)))&gt;N10, ADDRESS(MATCH(N10,SL_CHARTS_2012!$J$1:$J$39999,1)-1,$E$136,1), ADDRESS(MATCH(N10,SL_CHARTS_2012!$J$1:$J$39999,1),$E$136,1)))</f>
        <v>$J$2243</v>
      </c>
      <c r="O134" s="239" t="str">
        <f aca="true">IF(INDIRECT(CONCATENATE($E$137,ADDRESS(MATCH(O10,SL_CHARTS_2012!$J$1:$J$39999,1),$E$136,1)))=O10,ADDRESS(MATCH(O10,SL_CHARTS_2012!$J$1:$J$39999,1),$E$136,1),IF(INDIRECT(CONCATENATE($E$137,ADDRESS(MATCH(O10,SL_CHARTS_2012!$J$1:$J$39999,1),$E$136,1)))&gt;O10, ADDRESS(MATCH(O10,SL_CHARTS_2012!$J$1:$J$39999,1)-1,$E$136,1), ADDRESS(MATCH(O10,SL_CHARTS_2012!$J$1:$J$39999,1),$E$136,1)))</f>
        <v>$J$2176</v>
      </c>
      <c r="P134" s="239" t="str">
        <f aca="true">IF(INDIRECT(CONCATENATE($E$137,ADDRESS(MATCH(P10,SL_CHARTS_2012!$J$1:$J$39999,1),$E$136,1)))=P10,ADDRESS(MATCH(P10,SL_CHARTS_2012!$J$1:$J$39999,1),$E$136,1),IF(INDIRECT(CONCATENATE($E$137,ADDRESS(MATCH(P10,SL_CHARTS_2012!$J$1:$J$39999,1),$E$136,1)))&gt;P10, ADDRESS(MATCH(P10,SL_CHARTS_2012!$J$1:$J$39999,1)-1,$E$136,1), ADDRESS(MATCH(P10,SL_CHARTS_2012!$J$1:$J$39999,1),$E$136,1)))</f>
        <v>$J$2140</v>
      </c>
      <c r="Q134" s="239" t="str">
        <f aca="true">IF(INDIRECT(CONCATENATE($E$137,ADDRESS(MATCH(Q10,SL_CHARTS_2012!$J$1:$J$39999,1),$E$136,1)))=Q10,ADDRESS(MATCH(Q10,SL_CHARTS_2012!$J$1:$J$39999,1),$E$136,1),IF(INDIRECT(CONCATENATE($E$137,ADDRESS(MATCH(Q10,SL_CHARTS_2012!$J$1:$J$39999,1),$E$136,1)))&gt;Q10, ADDRESS(MATCH(Q10,SL_CHARTS_2012!$J$1:$J$39999,1)-1,$E$136,1), ADDRESS(MATCH(Q10,SL_CHARTS_2012!$J$1:$J$39999,1),$E$136,1)))</f>
        <v>$J$2098</v>
      </c>
      <c r="R134" s="239" t="str">
        <f aca="true">IF(INDIRECT(CONCATENATE($E$137,ADDRESS(MATCH(R10,SL_CHARTS_2012!$J$1:$J$39999,1),$E$136,1)))=R10,ADDRESS(MATCH(R10,SL_CHARTS_2012!$J$1:$J$39999,1),$E$136,1),IF(INDIRECT(CONCATENATE($E$137,ADDRESS(MATCH(R10,SL_CHARTS_2012!$J$1:$J$39999,1),$E$136,1)))&gt;R10, ADDRESS(MATCH(R10,SL_CHARTS_2012!$J$1:$J$39999,1)-1,$E$136,1), ADDRESS(MATCH(R10,SL_CHARTS_2012!$J$1:$J$39999,1),$E$136,1)))</f>
        <v>$J$2046</v>
      </c>
      <c r="S134" s="239" t="str">
        <f aca="true">IF(INDIRECT(CONCATENATE($E$137,ADDRESS(MATCH(S10,SL_CHARTS_2012!$J$1:$J$39999,1),$E$136,1)))=S10,ADDRESS(MATCH(S10,SL_CHARTS_2012!$J$1:$J$39999,1),$E$136,1),IF(INDIRECT(CONCATENATE($E$137,ADDRESS(MATCH(S10,SL_CHARTS_2012!$J$1:$J$39999,1),$E$136,1)))&gt;S10, ADDRESS(MATCH(S10,SL_CHARTS_2012!$J$1:$J$39999,1)-1,$E$136,1), ADDRESS(MATCH(S10,SL_CHARTS_2012!$J$1:$J$39999,1),$E$136,1)))</f>
        <v>$J$1998</v>
      </c>
      <c r="T134" s="239" t="str">
        <f aca="true">IF(INDIRECT(CONCATENATE($E$137,ADDRESS(MATCH(T10,SL_CHARTS_2012!$J$1:$J$39999,1),$E$136,1)))=T10,ADDRESS(MATCH(T10,SL_CHARTS_2012!$J$1:$J$39999,1),$E$136,1),IF(INDIRECT(CONCATENATE($E$137,ADDRESS(MATCH(T10,SL_CHARTS_2012!$J$1:$J$39999,1),$E$136,1)))&gt;T10, ADDRESS(MATCH(T10,SL_CHARTS_2012!$J$1:$J$39999,1)-1,$E$136,1), ADDRESS(MATCH(T10,SL_CHARTS_2012!$J$1:$J$39999,1),$E$136,1)))</f>
        <v>$J$1970</v>
      </c>
      <c r="U134" s="239" t="str">
        <f aca="true">IF(INDIRECT(CONCATENATE($E$137,ADDRESS(MATCH(U10,SL_CHARTS_2012!$J$1:$J$39999,1),$E$136,1)))=U10,ADDRESS(MATCH(U10,SL_CHARTS_2012!$J$1:$J$39999,1),$E$136,1),IF(INDIRECT(CONCATENATE($E$137,ADDRESS(MATCH(U10,SL_CHARTS_2012!$J$1:$J$39999,1),$E$136,1)))&gt;U10, ADDRESS(MATCH(U10,SL_CHARTS_2012!$J$1:$J$39999,1)-1,$E$136,1), ADDRESS(MATCH(U10,SL_CHARTS_2012!$J$1:$J$39999,1),$E$136,1)))</f>
        <v>$J$1922</v>
      </c>
      <c r="V134" s="239" t="str">
        <f aca="true">IF(INDIRECT(CONCATENATE($E$137,ADDRESS(MATCH(V10,SL_CHARTS_2012!$J$1:$J$39999,1),$E$136,1)))=V10,ADDRESS(MATCH(V10,SL_CHARTS_2012!$J$1:$J$39999,1),$E$136,1),IF(INDIRECT(CONCATENATE($E$137,ADDRESS(MATCH(V10,SL_CHARTS_2012!$J$1:$J$39999,1),$E$136,1)))&gt;V10, ADDRESS(MATCH(V10,SL_CHARTS_2012!$J$1:$J$39999,1)-1,$E$136,1), ADDRESS(MATCH(V10,SL_CHARTS_2012!$J$1:$J$39999,1),$E$136,1)))</f>
        <v>$J$1900</v>
      </c>
      <c r="W134" s="239" t="str">
        <f aca="true">IF(INDIRECT(CONCATENATE($E$137,ADDRESS(MATCH(W10,SL_CHARTS_2012!$J$1:$J$39999,1),$E$136,1)))=W10,ADDRESS(MATCH(W10,SL_CHARTS_2012!$J$1:$J$39999,1),$E$136,1),IF(INDIRECT(CONCATENATE($E$137,ADDRESS(MATCH(W10,SL_CHARTS_2012!$J$1:$J$39999,1),$E$136,1)))&gt;W10, ADDRESS(MATCH(W10,SL_CHARTS_2012!$J$1:$J$39999,1)-1,$E$136,1), ADDRESS(MATCH(W10,SL_CHARTS_2012!$J$1:$J$39999,1),$E$136,1)))</f>
        <v>$J$1877</v>
      </c>
      <c r="X134" s="239" t="str">
        <f aca="true">IF(INDIRECT(CONCATENATE($E$137,ADDRESS(MATCH(X10,SL_CHARTS_2012!$J$1:$J$39999,1),$E$136,1)))=X10,ADDRESS(MATCH(X10,SL_CHARTS_2012!$J$1:$J$39999,1),$E$136,1),IF(INDIRECT(CONCATENATE($E$137,ADDRESS(MATCH(X10,SL_CHARTS_2012!$J$1:$J$39999,1),$E$136,1)))&gt;X10, ADDRESS(MATCH(X10,SL_CHARTS_2012!$J$1:$J$39999,1)-1,$E$136,1), ADDRESS(MATCH(X10,SL_CHARTS_2012!$J$1:$J$39999,1),$E$136,1)))</f>
        <v>$J$1453</v>
      </c>
      <c r="Y134" s="239" t="str">
        <f aca="true">IF(INDIRECT(CONCATENATE($E$137,ADDRESS(MATCH(Y10,SL_CHARTS_2012!$J$1:$J$39999,1),$E$136,1)))=Y10,ADDRESS(MATCH(Y10,SL_CHARTS_2012!$J$1:$J$39999,1),$E$136,1),IF(INDIRECT(CONCATENATE($E$137,ADDRESS(MATCH(Y10,SL_CHARTS_2012!$J$1:$J$39999,1),$E$136,1)))&gt;Y10, ADDRESS(MATCH(Y10,SL_CHARTS_2012!$J$1:$J$39999,1)-1,$E$136,1), ADDRESS(MATCH(Y10,SL_CHARTS_2012!$J$1:$J$39999,1),$E$136,1)))</f>
        <v>$J$1070</v>
      </c>
      <c r="Z134" s="239" t="str">
        <f aca="true">IF(INDIRECT(CONCATENATE($E$137,ADDRESS(MATCH(Z10,SL_CHARTS_2012!$J$1:$J$39999,1),$E$136,1)))=Z10,ADDRESS(MATCH(Z10,SL_CHARTS_2012!$J$1:$J$39999,1),$E$136,1),IF(INDIRECT(CONCATENATE($E$137,ADDRESS(MATCH(Z10,SL_CHARTS_2012!$J$1:$J$39999,1),$E$136,1)))&gt;Z10, ADDRESS(MATCH(Z10,SL_CHARTS_2012!$J$1:$J$39999,1)-1,$E$136,1), ADDRESS(MATCH(Z10,SL_CHARTS_2012!$J$1:$J$39999,1),$E$136,1)))</f>
        <v>$J$724</v>
      </c>
      <c r="AA134" s="239" t="str">
        <f aca="true">IF(INDIRECT(CONCATENATE($E$137,ADDRESS(MATCH(AA10,SL_CHARTS_2012!$J$1:$J$39999,1),$E$136,1)))=AA10,ADDRESS(MATCH(AA10,SL_CHARTS_2012!$J$1:$J$39999,1),$E$136,1),IF(INDIRECT(CONCATENATE($E$137,ADDRESS(MATCH(AA10,SL_CHARTS_2012!$J$1:$J$39999,1),$E$136,1)))&gt;AA10, ADDRESS(MATCH(AA10,SL_CHARTS_2012!$J$1:$J$39999,1)-1,$E$136,1), ADDRESS(MATCH(AA10,SL_CHARTS_2012!$J$1:$J$39999,1),$E$136,1)))</f>
        <v>$J$521</v>
      </c>
      <c r="AB134" s="239" t="str">
        <f aca="true">IF(INDIRECT(CONCATENATE($E$137,ADDRESS(MATCH(AB10,SL_CHARTS_2012!$J$1:$J$39999,1),$E$136,1)))=AB10,ADDRESS(MATCH(AB10,SL_CHARTS_2012!$J$1:$J$39999,1),$E$136,1),IF(INDIRECT(CONCATENATE($E$137,ADDRESS(MATCH(AB10,SL_CHARTS_2012!$J$1:$J$39999,1),$E$136,1)))&gt;AB10, ADDRESS(MATCH(AB10,SL_CHARTS_2012!$J$1:$J$39999,1)-1,$E$136,1), ADDRESS(MATCH(AB10,SL_CHARTS_2012!$J$1:$J$39999,1),$E$136,1)))</f>
        <v>$J$365</v>
      </c>
      <c r="AC134" s="239" t="str">
        <f aca="true">IF(INDIRECT(CONCATENATE($E$137,ADDRESS(MATCH(AC10,SL_CHARTS_2012!$J$1:$J$39999,1),$E$136,1)))=AC10,ADDRESS(MATCH(AC10,SL_CHARTS_2012!$J$1:$J$39999,1),$E$136,1),IF(INDIRECT(CONCATENATE($E$137,ADDRESS(MATCH(AC10,SL_CHARTS_2012!$J$1:$J$39999,1),$E$136,1)))&gt;AC10, ADDRESS(MATCH(AC10,SL_CHARTS_2012!$J$1:$J$39999,1)-1,$E$136,1), ADDRESS(MATCH(AC10,SL_CHARTS_2012!$J$1:$J$39999,1),$E$136,1)))</f>
        <v>$J$160</v>
      </c>
    </row>
    <row r="135" s="22" customFormat="true" ht="15" hidden="false" customHeight="true" outlineLevel="0" collapsed="false">
      <c r="B135" s="233"/>
      <c r="C135" s="173"/>
      <c r="D135" s="240" t="s">
        <v>218</v>
      </c>
      <c r="E135" s="273" t="n">
        <f aca="true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93.9000000000003</v>
      </c>
      <c r="F135" s="241" t="n">
        <f aca="true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89.4718750000006</v>
      </c>
      <c r="G135" s="241" t="n">
        <f aca="true">INDIRECT(CONCATENATE($E$137,IF(INDIRECT(CONCATENATE($E$137,ADDRESS(MATCH(G10,SL_CHARTS_2012!$J$1:$J$39999,1),$E$136,1)))=G10,ADDRESS(MATCH(G10,SL_CHARTS_2012!$J$1:$J$39999,1),$E$136,1),IF(INDIRECT(CONCATENATE($E$137,ADDRESS(MATCH(G10,SL_CHARTS_2012!$J$1:$J$39999,1),$E$136,1)))&gt;G10,ADDRESS(MATCH(G10,SL_CHARTS_2012!$J$1:$J$39999,1)-1,$E$136,1),ADDRESS(MATCH(G10,SL_CHARTS_2012!$J$1:$J$39999,1),$E$136,1)))))</f>
        <v>85.7214285714293</v>
      </c>
      <c r="H135" s="241" t="n">
        <f aca="true">INDIRECT(CONCATENATE($E$137,IF(INDIRECT(CONCATENATE($E$137,ADDRESS(MATCH(H10,SL_CHARTS_2012!$J$1:$J$39999,1),$E$136,1)))=H10,ADDRESS(MATCH(H10,SL_CHARTS_2012!$J$1:$J$39999,1),$E$136,1),IF(INDIRECT(CONCATENATE($E$137,ADDRESS(MATCH(H10,SL_CHARTS_2012!$J$1:$J$39999,1),$E$136,1)))&gt;H10,ADDRESS(MATCH(H10,SL_CHARTS_2012!$J$1:$J$39999,1)-1,$E$136,1),ADDRESS(MATCH(H10,SL_CHARTS_2012!$J$1:$J$39999,1),$E$136,1)))))</f>
        <v>83.3171974522302</v>
      </c>
      <c r="I135" s="241" t="n">
        <f aca="true">INDIRECT(CONCATENATE($E$137,IF(INDIRECT(CONCATENATE($E$137,ADDRESS(MATCH(I10,SL_CHARTS_2012!$J$1:$J$39999,1),$E$136,1)))=I10,ADDRESS(MATCH(I10,SL_CHARTS_2012!$J$1:$J$39999,1),$E$136,1),IF(INDIRECT(CONCATENATE($E$137,ADDRESS(MATCH(I10,SL_CHARTS_2012!$J$1:$J$39999,1),$E$136,1)))&gt;I10,ADDRESS(MATCH(I10,SL_CHARTS_2012!$J$1:$J$39999,1)-1,$E$136,1),ADDRESS(MATCH(I10,SL_CHARTS_2012!$J$1:$J$39999,1),$E$136,1)))))</f>
        <v>71.8182857142874</v>
      </c>
      <c r="J135" s="241" t="n">
        <f aca="true">INDIRECT(CONCATENATE($E$137,IF(INDIRECT(CONCATENATE($E$137,ADDRESS(MATCH(J10,SL_CHARTS_2012!$J$1:$J$39999,1),$E$136,1)))=J10,ADDRESS(MATCH(J10,SL_CHARTS_2012!$J$1:$J$39999,1),$E$136,1),IF(INDIRECT(CONCATENATE($E$137,ADDRESS(MATCH(J10,SL_CHARTS_2012!$J$1:$J$39999,1),$E$136,1)))&gt;J10,ADDRESS(MATCH(J10,SL_CHARTS_2012!$J$1:$J$39999,1)-1,$E$136,1),ADDRESS(MATCH(J10,SL_CHARTS_2012!$J$1:$J$39999,1),$E$136,1)))))</f>
        <v>65.9202249446745</v>
      </c>
      <c r="K135" s="241" t="n">
        <f aca="true">INDIRECT(CONCATENATE($E$137,IF(INDIRECT(CONCATENATE($E$137,ADDRESS(MATCH(K10,SL_CHARTS_2012!$J$1:$J$39999,1),$E$136,1)))=K10,ADDRESS(MATCH(K10,SL_CHARTS_2012!$J$1:$J$39999,1),$E$136,1),IF(INDIRECT(CONCATENATE($E$137,ADDRESS(MATCH(K10,SL_CHARTS_2012!$J$1:$J$39999,1),$E$136,1)))&gt;K10,ADDRESS(MATCH(K10,SL_CHARTS_2012!$J$1:$J$39999,1)-1,$E$136,1),ADDRESS(MATCH(K10,SL_CHARTS_2012!$J$1:$J$39999,1),$E$136,1)))))</f>
        <v>61.5881451355681</v>
      </c>
      <c r="L135" s="241" t="n">
        <f aca="true">INDIRECT(CONCATENATE($E$137,IF(INDIRECT(CONCATENATE($E$137,ADDRESS(MATCH(L10,SL_CHARTS_2012!$J$1:$J$39999,1),$E$136,1)))=L10,ADDRESS(MATCH(L10,SL_CHARTS_2012!$J$1:$J$39999,1),$E$136,1),IF(INDIRECT(CONCATENATE($E$137,ADDRESS(MATCH(L10,SL_CHARTS_2012!$J$1:$J$39999,1),$E$136,1)))&gt;L10,ADDRESS(MATCH(L10,SL_CHARTS_2012!$J$1:$J$39999,1)-1,$E$136,1),ADDRESS(MATCH(L10,SL_CHARTS_2012!$J$1:$J$39999,1),$E$136,1)))))</f>
        <v>59.1383843700179</v>
      </c>
      <c r="M135" s="241" t="n">
        <f aca="true">INDIRECT(CONCATENATE($E$137,IF(INDIRECT(CONCATENATE($E$137,ADDRESS(MATCH(M10,SL_CHARTS_2012!$J$1:$J$39999,1),$E$136,1)))=M10,ADDRESS(MATCH(M10,SL_CHARTS_2012!$J$1:$J$39999,1),$E$136,1),IF(INDIRECT(CONCATENATE($E$137,ADDRESS(MATCH(M10,SL_CHARTS_2012!$J$1:$J$39999,1),$E$136,1)))&gt;M10,ADDRESS(MATCH(M10,SL_CHARTS_2012!$J$1:$J$39999,1)-1,$E$136,1),ADDRESS(MATCH(M10,SL_CHARTS_2012!$J$1:$J$39999,1),$E$136,1)))))</f>
        <v>55.9681521809393</v>
      </c>
      <c r="N135" s="241" t="n">
        <f aca="true">INDIRECT(CONCATENATE($E$137,IF(INDIRECT(CONCATENATE($E$137,ADDRESS(MATCH(N10,SL_CHARTS_2012!$J$1:$J$39999,1),$E$136,1)))=N10,ADDRESS(MATCH(N10,SL_CHARTS_2012!$J$1:$J$39999,1),$E$136,1),IF(INDIRECT(CONCATENATE($E$137,ADDRESS(MATCH(N10,SL_CHARTS_2012!$J$1:$J$39999,1),$E$136,1)))&gt;N10,ADDRESS(MATCH(N10,SL_CHARTS_2012!$J$1:$J$39999,1)-1,$E$136,1),ADDRESS(MATCH(N10,SL_CHARTS_2012!$J$1:$J$39999,1),$E$136,1)))))</f>
        <v>47.7335412658245</v>
      </c>
      <c r="O135" s="241" t="n">
        <f aca="true">INDIRECT(CONCATENATE($E$137,IF(INDIRECT(CONCATENATE($E$137,ADDRESS(MATCH(O10,SL_CHARTS_2012!$J$1:$J$39999,1),$E$136,1)))=O10,ADDRESS(MATCH(O10,SL_CHARTS_2012!$J$1:$J$39999,1),$E$136,1),IF(INDIRECT(CONCATENATE($E$137,ADDRESS(MATCH(O10,SL_CHARTS_2012!$J$1:$J$39999,1),$E$136,1)))&gt;O10,ADDRESS(MATCH(O10,SL_CHARTS_2012!$J$1:$J$39999,1)-1,$E$136,1),ADDRESS(MATCH(O10,SL_CHARTS_2012!$J$1:$J$39999,1),$E$136,1)))))</f>
        <v>41.2858827548525</v>
      </c>
      <c r="P135" s="241" t="n">
        <f aca="true">INDIRECT(CONCATENATE($E$137,IF(INDIRECT(CONCATENATE($E$137,ADDRESS(MATCH(P10,SL_CHARTS_2012!$J$1:$J$39999,1),$E$136,1)))=P10,ADDRESS(MATCH(P10,SL_CHARTS_2012!$J$1:$J$39999,1),$E$136,1),IF(INDIRECT(CONCATENATE($E$137,ADDRESS(MATCH(P10,SL_CHARTS_2012!$J$1:$J$39999,1),$E$136,1)))&gt;P10,ADDRESS(MATCH(P10,SL_CHARTS_2012!$J$1:$J$39999,1)-1,$E$136,1),ADDRESS(MATCH(P10,SL_CHARTS_2012!$J$1:$J$39999,1),$E$136,1)))))</f>
        <v>37.9671907514466</v>
      </c>
      <c r="Q135" s="241" t="n">
        <f aca="true">INDIRECT(CONCATENATE($E$137,IF(INDIRECT(CONCATENATE($E$137,ADDRESS(MATCH(Q10,SL_CHARTS_2012!$J$1:$J$39999,1),$E$136,1)))=Q10,ADDRESS(MATCH(Q10,SL_CHARTS_2012!$J$1:$J$39999,1),$E$136,1),IF(INDIRECT(CONCATENATE($E$137,ADDRESS(MATCH(Q10,SL_CHARTS_2012!$J$1:$J$39999,1),$E$136,1)))&gt;Q10,ADDRESS(MATCH(Q10,SL_CHARTS_2012!$J$1:$J$39999,1)-1,$E$136,1),ADDRESS(MATCH(Q10,SL_CHARTS_2012!$J$1:$J$39999,1),$E$136,1)))))</f>
        <v>33.8206088393243</v>
      </c>
      <c r="R135" s="241" t="n">
        <f aca="true">INDIRECT(CONCATENATE($E$137,IF(INDIRECT(CONCATENATE($E$137,ADDRESS(MATCH(R10,SL_CHARTS_2012!$J$1:$J$39999,1),$E$136,1)))=R10,ADDRESS(MATCH(R10,SL_CHARTS_2012!$J$1:$J$39999,1),$E$136,1),IF(INDIRECT(CONCATENATE($E$137,ADDRESS(MATCH(R10,SL_CHARTS_2012!$J$1:$J$39999,1),$E$136,1)))&gt;R10,ADDRESS(MATCH(R10,SL_CHARTS_2012!$J$1:$J$39999,1)-1,$E$136,1),ADDRESS(MATCH(R10,SL_CHARTS_2012!$J$1:$J$39999,1),$E$136,1)))))</f>
        <v>28.0712801627687</v>
      </c>
      <c r="S135" s="241" t="n">
        <f aca="true">INDIRECT(CONCATENATE($E$137,IF(INDIRECT(CONCATENATE($E$137,ADDRESS(MATCH(S10,SL_CHARTS_2012!$J$1:$J$39999,1),$E$136,1)))=S10,ADDRESS(MATCH(S10,SL_CHARTS_2012!$J$1:$J$39999,1),$E$136,1),IF(INDIRECT(CONCATENATE($E$137,ADDRESS(MATCH(S10,SL_CHARTS_2012!$J$1:$J$39999,1),$E$136,1)))&gt;S10,ADDRESS(MATCH(S10,SL_CHARTS_2012!$J$1:$J$39999,1)-1,$E$136,1),ADDRESS(MATCH(S10,SL_CHARTS_2012!$J$1:$J$39999,1),$E$136,1)))))</f>
        <v>22.9850023752982</v>
      </c>
      <c r="T135" s="241" t="n">
        <f aca="true">INDIRECT(CONCATENATE($E$137,IF(INDIRECT(CONCATENATE($E$137,ADDRESS(MATCH(T10,SL_CHARTS_2012!$J$1:$J$39999,1),$E$136,1)))=T10,ADDRESS(MATCH(T10,SL_CHARTS_2012!$J$1:$J$39999,1),$E$136,1),IF(INDIRECT(CONCATENATE($E$137,ADDRESS(MATCH(T10,SL_CHARTS_2012!$J$1:$J$39999,1),$E$136,1)))&gt;T10,ADDRESS(MATCH(T10,SL_CHARTS_2012!$J$1:$J$39999,1)-1,$E$136,1),ADDRESS(MATCH(T10,SL_CHARTS_2012!$J$1:$J$39999,1),$E$136,1)))))</f>
        <v>20.3512731591462</v>
      </c>
      <c r="U135" s="241" t="n">
        <f aca="true">INDIRECT(CONCATENATE($E$137,IF(INDIRECT(CONCATENATE($E$137,ADDRESS(MATCH(U10,SL_CHARTS_2012!$J$1:$J$39999,1),$E$136,1)))=U10,ADDRESS(MATCH(U10,SL_CHARTS_2012!$J$1:$J$39999,1),$E$136,1),IF(INDIRECT(CONCATENATE($E$137,ADDRESS(MATCH(U10,SL_CHARTS_2012!$J$1:$J$39999,1),$E$136,1)))&gt;U10,ADDRESS(MATCH(U10,SL_CHARTS_2012!$J$1:$J$39999,1)-1,$E$136,1),ADDRESS(MATCH(U10,SL_CHARTS_2012!$J$1:$J$39999,1),$E$136,1)))))</f>
        <v>15.9346965434095</v>
      </c>
      <c r="V135" s="241" t="n">
        <f aca="true">INDIRECT(CONCATENATE($E$137,IF(INDIRECT(CONCATENATE($E$137,ADDRESS(MATCH(V10,SL_CHARTS_2012!$J$1:$J$39999,1),$E$136,1)))=V10,ADDRESS(MATCH(V10,SL_CHARTS_2012!$J$1:$J$39999,1),$E$136,1),IF(INDIRECT(CONCATENATE($E$137,ADDRESS(MATCH(V10,SL_CHARTS_2012!$J$1:$J$39999,1),$E$136,1)))&gt;V10,ADDRESS(MATCH(V10,SL_CHARTS_2012!$J$1:$J$39999,1)-1,$E$136,1),ADDRESS(MATCH(V10,SL_CHARTS_2012!$J$1:$J$39999,1),$E$136,1)))))</f>
        <v>13.8152594644519</v>
      </c>
      <c r="W135" s="241" t="n">
        <f aca="true">INDIRECT(CONCATENATE($E$137,IF(INDIRECT(CONCATENATE($E$137,ADDRESS(MATCH(W10,SL_CHARTS_2012!$J$1:$J$39999,1),$E$136,1)))=W10,ADDRESS(MATCH(W10,SL_CHARTS_2012!$J$1:$J$39999,1),$E$136,1),IF(INDIRECT(CONCATENATE($E$137,ADDRESS(MATCH(W10,SL_CHARTS_2012!$J$1:$J$39999,1),$E$136,1)))&gt;W10,ADDRESS(MATCH(W10,SL_CHARTS_2012!$J$1:$J$39999,1)-1,$E$136,1),ADDRESS(MATCH(W10,SL_CHARTS_2012!$J$1:$J$39999,1),$E$136,1)))))</f>
        <v>11.5326740535562</v>
      </c>
      <c r="X135" s="241" t="n">
        <f aca="true">INDIRECT(CONCATENATE($E$137,IF(INDIRECT(CONCATENATE($E$137,ADDRESS(MATCH(X10,SL_CHARTS_2012!$J$1:$J$39999,1),$E$136,1)))=X10,ADDRESS(MATCH(X10,SL_CHARTS_2012!$J$1:$J$39999,1),$E$136,1),IF(INDIRECT(CONCATENATE($E$137,ADDRESS(MATCH(X10,SL_CHARTS_2012!$J$1:$J$39999,1),$E$136,1)))&gt;X10,ADDRESS(MATCH(X10,SL_CHARTS_2012!$J$1:$J$39999,1)-1,$E$136,1),ADDRESS(MATCH(X10,SL_CHARTS_2012!$J$1:$J$39999,1),$E$136,1)))))</f>
        <v>7.24499999999987</v>
      </c>
      <c r="Y135" s="241" t="n">
        <f aca="true">INDIRECT(CONCATENATE($E$137,IF(INDIRECT(CONCATENATE($E$137,ADDRESS(MATCH(Y10,SL_CHARTS_2012!$J$1:$J$39999,1),$E$136,1)))=Y10,ADDRESS(MATCH(Y10,SL_CHARTS_2012!$J$1:$J$39999,1),$E$136,1),IF(INDIRECT(CONCATENATE($E$137,ADDRESS(MATCH(Y10,SL_CHARTS_2012!$J$1:$J$39999,1),$E$136,1)))&gt;Y10,ADDRESS(MATCH(Y10,SL_CHARTS_2012!$J$1:$J$39999,1)-1,$E$136,1),ADDRESS(MATCH(Y10,SL_CHARTS_2012!$J$1:$J$39999,1),$E$136,1)))))</f>
        <v>5.32999999999991</v>
      </c>
      <c r="Z135" s="241" t="n">
        <f aca="true">INDIRECT(CONCATENATE($E$137,IF(INDIRECT(CONCATENATE($E$137,ADDRESS(MATCH(Z10,SL_CHARTS_2012!$J$1:$J$39999,1),$E$136,1)))=Z10,ADDRESS(MATCH(Z10,SL_CHARTS_2012!$J$1:$J$39999,1),$E$136,1),IF(INDIRECT(CONCATENATE($E$137,ADDRESS(MATCH(Z10,SL_CHARTS_2012!$J$1:$J$39999,1),$E$136,1)))&gt;Z10,ADDRESS(MATCH(Z10,SL_CHARTS_2012!$J$1:$J$39999,1)-1,$E$136,1),ADDRESS(MATCH(Z10,SL_CHARTS_2012!$J$1:$J$39999,1),$E$136,1)))))</f>
        <v>3.59999999999995</v>
      </c>
      <c r="AA135" s="241" t="n">
        <f aca="true">INDIRECT(CONCATENATE($E$137,IF(INDIRECT(CONCATENATE($E$137,ADDRESS(MATCH(AA10,SL_CHARTS_2012!$J$1:$J$39999,1),$E$136,1)))=AA10,ADDRESS(MATCH(AA10,SL_CHARTS_2012!$J$1:$J$39999,1),$E$136,1),IF(INDIRECT(CONCATENATE($E$137,ADDRESS(MATCH(AA10,SL_CHARTS_2012!$J$1:$J$39999,1),$E$136,1)))&gt;AA10,ADDRESS(MATCH(AA10,SL_CHARTS_2012!$J$1:$J$39999,1)-1,$E$136,1),ADDRESS(MATCH(AA10,SL_CHARTS_2012!$J$1:$J$39999,1),$E$136,1)))))</f>
        <v>2.58499999999997</v>
      </c>
      <c r="AB135" s="241" t="n">
        <f aca="true">INDIRECT(CONCATENATE($E$137,IF(INDIRECT(CONCATENATE($E$137,ADDRESS(MATCH(AB10,SL_CHARTS_2012!$J$1:$J$39999,1),$E$136,1)))=AB10,ADDRESS(MATCH(AB10,SL_CHARTS_2012!$J$1:$J$39999,1),$E$136,1),IF(INDIRECT(CONCATENATE($E$137,ADDRESS(MATCH(AB10,SL_CHARTS_2012!$J$1:$J$39999,1),$E$136,1)))&gt;AB10,ADDRESS(MATCH(AB10,SL_CHARTS_2012!$J$1:$J$39999,1)-1,$E$136,1),ADDRESS(MATCH(AB10,SL_CHARTS_2012!$J$1:$J$39999,1),$E$136,1)))))</f>
        <v>1.80499999999998</v>
      </c>
      <c r="AC135" s="241" t="n">
        <f aca="true">INDIRECT(CONCATENATE($E$137,IF(INDIRECT(CONCATENATE($E$137,ADDRESS(MATCH(AC10,SL_CHARTS_2012!$J$1:$J$39999,1),$E$136,1)))=AC10,ADDRESS(MATCH(AC10,SL_CHARTS_2012!$J$1:$J$39999,1),$E$136,1),IF(INDIRECT(CONCATENATE($E$137,ADDRESS(MATCH(AC10,SL_CHARTS_2012!$J$1:$J$39999,1),$E$136,1)))&gt;AC10,ADDRESS(MATCH(AC10,SL_CHARTS_2012!$J$1:$J$39999,1)-1,$E$136,1),ADDRESS(MATCH(AC10,SL_CHARTS_2012!$J$1:$J$39999,1),$E$136,1)))))</f>
        <v>0.780000000000001</v>
      </c>
    </row>
    <row r="136" s="22" customFormat="true" ht="15" hidden="true" customHeight="true" outlineLevel="0" collapsed="false">
      <c r="B136" s="233"/>
      <c r="C136" s="175" t="s">
        <v>220</v>
      </c>
      <c r="D136" s="175"/>
      <c r="E136" s="176" t="n">
        <v>10</v>
      </c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</row>
    <row r="137" s="22" customFormat="true" ht="15" hidden="true" customHeight="true" outlineLevel="0" collapsed="false">
      <c r="B137" s="233"/>
      <c r="C137" s="243"/>
      <c r="D137" s="182" t="s">
        <v>223</v>
      </c>
      <c r="E137" s="183" t="s">
        <v>224</v>
      </c>
      <c r="F137" s="244"/>
      <c r="G137" s="244"/>
      <c r="H137" s="244"/>
      <c r="I137" s="244"/>
      <c r="J137" s="244"/>
      <c r="K137" s="244"/>
      <c r="L137" s="244"/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</row>
    <row r="138" s="22" customFormat="true" ht="15" hidden="true" customHeight="true" outlineLevel="0" collapsed="false">
      <c r="B138" s="233"/>
      <c r="C138" s="243"/>
      <c r="D138" s="182"/>
      <c r="E138" s="183" t="s">
        <v>225</v>
      </c>
      <c r="F138" s="244"/>
      <c r="G138" s="244"/>
      <c r="H138" s="244"/>
      <c r="I138" s="244"/>
      <c r="J138" s="244"/>
      <c r="K138" s="244"/>
      <c r="L138" s="244"/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</row>
    <row r="139" s="22" customFormat="true" ht="15" hidden="true" customHeight="true" outlineLevel="0" collapsed="false">
      <c r="B139" s="233"/>
      <c r="C139" s="178" t="s">
        <v>216</v>
      </c>
      <c r="D139" s="245" t="s">
        <v>221</v>
      </c>
      <c r="E139" s="274" t="str">
        <f aca="false">ADDRESS(MATCH(E131,SL_CHARTS_2012!$J$1:$J$3999,1),$E$136+1,1)</f>
        <v>$K$2697</v>
      </c>
      <c r="F139" s="180" t="str">
        <f aca="false">ADDRESS(MATCH(F131,SL_CHARTS_2012!$J$1:$J$3999,1),$E$136+1,1)</f>
        <v>$K$2651</v>
      </c>
      <c r="G139" s="180" t="str">
        <f aca="false">ADDRESS(MATCH(G131,SL_CHARTS_2012!$J$1:$J$3999,1),$E$136+1,1)</f>
        <v>$K$2619</v>
      </c>
      <c r="H139" s="180" t="str">
        <f aca="false">ADDRESS(MATCH(H131,SL_CHARTS_2012!$J$1:$J$3999,1),$E$136+1,1)</f>
        <v>$K$2591</v>
      </c>
      <c r="I139" s="180" t="str">
        <f aca="false">ADDRESS(MATCH(I131,SL_CHARTS_2012!$J$1:$J$3999,1),$E$136+1,1)</f>
        <v>$K$2478</v>
      </c>
      <c r="J139" s="180" t="str">
        <f aca="false">ADDRESS(MATCH(J131,SL_CHARTS_2012!$J$1:$J$3999,1),$E$136+1,1)</f>
        <v>$K$2412</v>
      </c>
      <c r="K139" s="180" t="str">
        <f aca="false">ADDRESS(MATCH(K131,SL_CHARTS_2012!$J$1:$J$3999,1),$E$136+1,1)</f>
        <v>$K$2365</v>
      </c>
      <c r="L139" s="180" t="str">
        <f aca="false">ADDRESS(MATCH(L131,SL_CHARTS_2012!$J$1:$J$3999,1),$E$136+1,1)</f>
        <v>$K$2341</v>
      </c>
      <c r="M139" s="180" t="str">
        <f aca="false">ADDRESS(MATCH(M131,SL_CHARTS_2012!$J$1:$J$3999,1),$E$136+1,1)</f>
        <v>$K$2312</v>
      </c>
      <c r="N139" s="180" t="str">
        <f aca="false">ADDRESS(MATCH(N131,SL_CHARTS_2012!$J$1:$J$3999,1),$E$136+1,1)</f>
        <v>$K$2243</v>
      </c>
      <c r="O139" s="180" t="str">
        <f aca="false">ADDRESS(MATCH(O131,SL_CHARTS_2012!$J$1:$J$3999,1),$E$136+1,1)</f>
        <v>$K$2176</v>
      </c>
      <c r="P139" s="180" t="str">
        <f aca="false">ADDRESS(MATCH(P131,SL_CHARTS_2012!$J$1:$J$3999,1),$E$136+1,1)</f>
        <v>$K$2140</v>
      </c>
      <c r="Q139" s="180" t="str">
        <f aca="false">ADDRESS(MATCH(Q131,SL_CHARTS_2012!$J$1:$J$3999,1),$E$136+1,1)</f>
        <v>$K$2098</v>
      </c>
      <c r="R139" s="180" t="str">
        <f aca="false">ADDRESS(MATCH(R131,SL_CHARTS_2012!$J$1:$J$3999,1),$E$136+1,1)</f>
        <v>$K$2046</v>
      </c>
      <c r="S139" s="180" t="str">
        <f aca="false">ADDRESS(MATCH(S131,SL_CHARTS_2012!$J$1:$J$3999,1),$E$136+1,1)</f>
        <v>$K$1998</v>
      </c>
      <c r="T139" s="180" t="str">
        <f aca="false">ADDRESS(MATCH(T131,SL_CHARTS_2012!$J$1:$J$3999,1),$E$136+1,1)</f>
        <v>$K$1970</v>
      </c>
      <c r="U139" s="180" t="str">
        <f aca="false">ADDRESS(MATCH(U131,SL_CHARTS_2012!$J$1:$J$3999,1),$E$136+1,1)</f>
        <v>$K$1922</v>
      </c>
      <c r="V139" s="180" t="str">
        <f aca="false">ADDRESS(MATCH(V131,SL_CHARTS_2012!$J$1:$J$3999,1),$E$136+1,1)</f>
        <v>$K$1900</v>
      </c>
      <c r="W139" s="180" t="str">
        <f aca="false">ADDRESS(MATCH(W131,SL_CHARTS_2012!$J$1:$J$3999,1),$E$136+1,1)</f>
        <v>$K$1877</v>
      </c>
      <c r="X139" s="180" t="str">
        <f aca="false">ADDRESS(MATCH(X131,SL_CHARTS_2012!$J$1:$J$3999,1),$E$136+1,1)</f>
        <v>$K$1453</v>
      </c>
      <c r="Y139" s="180" t="str">
        <f aca="false">ADDRESS(MATCH(Y131,SL_CHARTS_2012!$J$1:$J$3999,1),$E$136+1,1)</f>
        <v>$K$1070</v>
      </c>
      <c r="Z139" s="180" t="str">
        <f aca="false">ADDRESS(MATCH(Z131,SL_CHARTS_2012!$J$1:$J$3999,1),$E$136+1,1)</f>
        <v>$K$724</v>
      </c>
      <c r="AA139" s="180" t="str">
        <f aca="false">ADDRESS(MATCH(AA131,SL_CHARTS_2012!$J$1:$J$3999,1),$E$136+1,1)</f>
        <v>$K$521</v>
      </c>
      <c r="AB139" s="180" t="str">
        <f aca="false">ADDRESS(MATCH(AB131,SL_CHARTS_2012!$J$1:$J$3999,1),$E$136+1,1)</f>
        <v>$K$365</v>
      </c>
      <c r="AC139" s="180" t="str">
        <f aca="false">ADDRESS(MATCH(AC131,SL_CHARTS_2012!$J$1:$J$3999,1),$E$136+1,1)</f>
        <v>$K$160</v>
      </c>
    </row>
    <row r="140" s="22" customFormat="true" ht="15" hidden="true" customHeight="true" outlineLevel="0" collapsed="false">
      <c r="B140" s="233"/>
      <c r="C140" s="178"/>
      <c r="D140" s="245" t="s">
        <v>222</v>
      </c>
      <c r="E140" s="274" t="str">
        <f aca="false">ADDRESS(MATCH(E129,SL_CHARTS_2012!$J$1:$J$3999,1),$E$136+1,1)</f>
        <v>$K$4</v>
      </c>
      <c r="F140" s="180" t="str">
        <f aca="false">ADDRESS(MATCH(F129,SL_CHARTS_2012!$J$1:$J$3999,1),$E$136+1,1)</f>
        <v>$K$2697</v>
      </c>
      <c r="G140" s="180" t="str">
        <f aca="false">ADDRESS(MATCH(G129,SL_CHARTS_2012!$J$1:$J$3999,1),$E$136+1,1)</f>
        <v>$K$2652</v>
      </c>
      <c r="H140" s="180" t="str">
        <f aca="false">ADDRESS(MATCH(H129,SL_CHARTS_2012!$J$1:$J$3999,1),$E$136+1,1)</f>
        <v>$K$2620</v>
      </c>
      <c r="I140" s="180" t="str">
        <f aca="false">ADDRESS(MATCH(I129,SL_CHARTS_2012!$J$1:$J$3999,1),$E$136+1,1)</f>
        <v>$K$2592</v>
      </c>
      <c r="J140" s="180" t="str">
        <f aca="false">ADDRESS(MATCH(J129,SL_CHARTS_2012!$J$1:$J$3999,1),$E$136+1,1)</f>
        <v>$K$2479</v>
      </c>
      <c r="K140" s="180" t="str">
        <f aca="false">ADDRESS(MATCH(K129,SL_CHARTS_2012!$J$1:$J$3999,1),$E$136+1,1)</f>
        <v>$K$2413</v>
      </c>
      <c r="L140" s="180" t="str">
        <f aca="false">ADDRESS(MATCH(L129,SL_CHARTS_2012!$J$1:$J$3999,1),$E$136+1,1)</f>
        <v>$K$2366</v>
      </c>
      <c r="M140" s="180" t="str">
        <f aca="false">ADDRESS(MATCH(M129,SL_CHARTS_2012!$J$1:$J$3999,1),$E$136+1,1)</f>
        <v>$K$2342</v>
      </c>
      <c r="N140" s="180" t="str">
        <f aca="false">ADDRESS(MATCH(N129,SL_CHARTS_2012!$J$1:$J$3999,1),$E$136+1,1)</f>
        <v>$K$2313</v>
      </c>
      <c r="O140" s="180" t="str">
        <f aca="false">ADDRESS(MATCH(O129,SL_CHARTS_2012!$J$1:$J$3999,1),$E$136+1,1)</f>
        <v>$K$2244</v>
      </c>
      <c r="P140" s="180" t="str">
        <f aca="false">ADDRESS(MATCH(P129,SL_CHARTS_2012!$J$1:$J$3999,1),$E$136+1,1)</f>
        <v>$K$2177</v>
      </c>
      <c r="Q140" s="180" t="str">
        <f aca="false">ADDRESS(MATCH(Q129,SL_CHARTS_2012!$J$1:$J$3999,1),$E$136+1,1)</f>
        <v>$K$2141</v>
      </c>
      <c r="R140" s="180" t="str">
        <f aca="false">ADDRESS(MATCH(R129,SL_CHARTS_2012!$J$1:$J$3999,1),$E$136+1,1)</f>
        <v>$K$2099</v>
      </c>
      <c r="S140" s="180" t="str">
        <f aca="false">ADDRESS(MATCH(S129,SL_CHARTS_2012!$J$1:$J$3999,1),$E$136+1,1)</f>
        <v>$K$2047</v>
      </c>
      <c r="T140" s="180" t="str">
        <f aca="false">ADDRESS(MATCH(T129,SL_CHARTS_2012!$J$1:$J$3999,1),$E$136+1,1)</f>
        <v>$K$1999</v>
      </c>
      <c r="U140" s="180" t="str">
        <f aca="false">ADDRESS(MATCH(U129,SL_CHARTS_2012!$J$1:$J$3999,1),$E$136+1,1)</f>
        <v>$K$1971</v>
      </c>
      <c r="V140" s="180" t="str">
        <f aca="false">ADDRESS(MATCH(V129,SL_CHARTS_2012!$J$1:$J$3999,1),$E$136+1,1)</f>
        <v>$K$1923</v>
      </c>
      <c r="W140" s="180" t="str">
        <f aca="false">ADDRESS(MATCH(W129,SL_CHARTS_2012!$J$1:$J$3999,1),$E$136+1,1)</f>
        <v>$K$1901</v>
      </c>
      <c r="X140" s="180" t="str">
        <f aca="false">ADDRESS(MATCH(X129,SL_CHARTS_2012!$J$1:$J$3999,1),$E$136+1,1)</f>
        <v>$K$1878</v>
      </c>
      <c r="Y140" s="180" t="str">
        <f aca="false">ADDRESS(MATCH(Y129,SL_CHARTS_2012!$J$1:$J$3999,1),$E$136+1,1)</f>
        <v>$K$1454</v>
      </c>
      <c r="Z140" s="180" t="str">
        <f aca="false">ADDRESS(MATCH(Z129,SL_CHARTS_2012!$J$1:$J$3999,1),$E$136+1,1)</f>
        <v>$K$1071</v>
      </c>
      <c r="AA140" s="180" t="str">
        <f aca="false">ADDRESS(MATCH(AA129,SL_CHARTS_2012!$J$1:$J$3999,1),$E$136+1,1)</f>
        <v>$K$725</v>
      </c>
      <c r="AB140" s="180" t="str">
        <f aca="false">ADDRESS(MATCH(AB129,SL_CHARTS_2012!$J$1:$J$3999,1),$E$136+1,1)</f>
        <v>$K$522</v>
      </c>
      <c r="AC140" s="180" t="str">
        <f aca="false">ADDRESS(MATCH(AC129,SL_CHARTS_2012!$J$1:$J$3999,1),$E$136+1,1)</f>
        <v>$K$366</v>
      </c>
    </row>
    <row r="141" s="22" customFormat="true" ht="15" hidden="true" customHeight="true" outlineLevel="0" collapsed="false">
      <c r="B141" s="233"/>
      <c r="C141" s="173" t="s">
        <v>219</v>
      </c>
      <c r="D141" s="246" t="s">
        <v>221</v>
      </c>
      <c r="E141" s="275" t="str">
        <f aca="false">ADDRESS(MATCH(E135,SL_CHARTS_2012!$J$1:$J$3999,1),$E$136+1,1)</f>
        <v>$K$2697</v>
      </c>
      <c r="F141" s="174" t="str">
        <f aca="false">ADDRESS(MATCH(F135,SL_CHARTS_2012!$J$1:$J$3999,1),$E$136+1,1)</f>
        <v>$K$2649</v>
      </c>
      <c r="G141" s="174" t="str">
        <f aca="false">ADDRESS(MATCH(G135,SL_CHARTS_2012!$J$1:$J$3999,1),$E$136+1,1)</f>
        <v>$K$2614</v>
      </c>
      <c r="H141" s="174" t="str">
        <f aca="false">ADDRESS(MATCH(H135,SL_CHARTS_2012!$J$1:$J$3999,1),$E$136+1,1)</f>
        <v>$K$2589</v>
      </c>
      <c r="I141" s="174" t="str">
        <f aca="false">ADDRESS(MATCH(I135,SL_CHARTS_2012!$J$1:$J$3999,1),$E$136+1,1)</f>
        <v>$K$2476</v>
      </c>
      <c r="J141" s="174" t="str">
        <f aca="false">ADDRESS(MATCH(J135,SL_CHARTS_2012!$J$1:$J$3999,1),$E$136+1,1)</f>
        <v>$K$2412</v>
      </c>
      <c r="K141" s="174" t="str">
        <f aca="false">ADDRESS(MATCH(K135,SL_CHARTS_2012!$J$1:$J$3999,1),$E$136+1,1)</f>
        <v>$K$2365</v>
      </c>
      <c r="L141" s="174" t="str">
        <f aca="false">ADDRESS(MATCH(L135,SL_CHARTS_2012!$J$1:$J$3999,1),$E$136+1,1)</f>
        <v>$K$2341</v>
      </c>
      <c r="M141" s="174" t="str">
        <f aca="false">ADDRESS(MATCH(M135,SL_CHARTS_2012!$J$1:$J$3999,1),$E$136+1,1)</f>
        <v>$K$2312</v>
      </c>
      <c r="N141" s="174" t="str">
        <f aca="false">ADDRESS(MATCH(N135,SL_CHARTS_2012!$J$1:$J$3999,1),$E$136+1,1)</f>
        <v>$K$2243</v>
      </c>
      <c r="O141" s="174" t="str">
        <f aca="false">ADDRESS(MATCH(O135,SL_CHARTS_2012!$J$1:$J$3999,1),$E$136+1,1)</f>
        <v>$K$2176</v>
      </c>
      <c r="P141" s="174" t="str">
        <f aca="false">ADDRESS(MATCH(P135,SL_CHARTS_2012!$J$1:$J$3999,1),$E$136+1,1)</f>
        <v>$K$2140</v>
      </c>
      <c r="Q141" s="174" t="str">
        <f aca="false">ADDRESS(MATCH(Q135,SL_CHARTS_2012!$J$1:$J$3999,1),$E$136+1,1)</f>
        <v>$K$2098</v>
      </c>
      <c r="R141" s="174" t="str">
        <f aca="false">ADDRESS(MATCH(R135,SL_CHARTS_2012!$J$1:$J$3999,1),$E$136+1,1)</f>
        <v>$K$2046</v>
      </c>
      <c r="S141" s="174" t="str">
        <f aca="false">ADDRESS(MATCH(S135,SL_CHARTS_2012!$J$1:$J$3999,1),$E$136+1,1)</f>
        <v>$K$1998</v>
      </c>
      <c r="T141" s="174" t="str">
        <f aca="false">ADDRESS(MATCH(T135,SL_CHARTS_2012!$J$1:$J$3999,1),$E$136+1,1)</f>
        <v>$K$1970</v>
      </c>
      <c r="U141" s="174" t="str">
        <f aca="false">ADDRESS(MATCH(U135,SL_CHARTS_2012!$J$1:$J$3999,1),$E$136+1,1)</f>
        <v>$K$1922</v>
      </c>
      <c r="V141" s="174" t="str">
        <f aca="false">ADDRESS(MATCH(V135,SL_CHARTS_2012!$J$1:$J$3999,1),$E$136+1,1)</f>
        <v>$K$1900</v>
      </c>
      <c r="W141" s="174" t="str">
        <f aca="false">ADDRESS(MATCH(W135,SL_CHARTS_2012!$J$1:$J$3999,1),$E$136+1,1)</f>
        <v>$K$1877</v>
      </c>
      <c r="X141" s="174" t="str">
        <f aca="false">ADDRESS(MATCH(X135,SL_CHARTS_2012!$J$1:$J$3999,1),$E$136+1,1)</f>
        <v>$K$1453</v>
      </c>
      <c r="Y141" s="174" t="str">
        <f aca="false">ADDRESS(MATCH(Y135,SL_CHARTS_2012!$J$1:$J$3999,1),$E$136+1,1)</f>
        <v>$K$1070</v>
      </c>
      <c r="Z141" s="174" t="str">
        <f aca="false">ADDRESS(MATCH(Z135,SL_CHARTS_2012!$J$1:$J$3999,1),$E$136+1,1)</f>
        <v>$K$724</v>
      </c>
      <c r="AA141" s="174" t="str">
        <f aca="false">ADDRESS(MATCH(AA135,SL_CHARTS_2012!$J$1:$J$3999,1),$E$136+1,1)</f>
        <v>$K$521</v>
      </c>
      <c r="AB141" s="174" t="str">
        <f aca="false">ADDRESS(MATCH(AB135,SL_CHARTS_2012!$J$1:$J$3999,1),$E$136+1,1)</f>
        <v>$K$365</v>
      </c>
      <c r="AC141" s="174" t="str">
        <f aca="false">ADDRESS(MATCH(AC135,SL_CHARTS_2012!$J$1:$J$3999,1),$E$136+1,1)</f>
        <v>$K$160</v>
      </c>
    </row>
    <row r="142" s="22" customFormat="true" ht="15" hidden="true" customHeight="true" outlineLevel="0" collapsed="false">
      <c r="B142" s="233"/>
      <c r="C142" s="173"/>
      <c r="D142" s="246" t="s">
        <v>222</v>
      </c>
      <c r="E142" s="275" t="str">
        <f aca="false">ADDRESS(MATCH(E133,SL_CHARTS_2012!$J$1:$J$3999,1),$E$136+1,1)</f>
        <v>$K$4</v>
      </c>
      <c r="F142" s="174" t="str">
        <f aca="false">ADDRESS(MATCH(F133,SL_CHARTS_2012!$J$1:$J$3999,1),$E$136+1,1)</f>
        <v>$K$2697</v>
      </c>
      <c r="G142" s="174" t="str">
        <f aca="false">ADDRESS(MATCH(G133,SL_CHARTS_2012!$J$1:$J$3999,1),$E$136+1,1)</f>
        <v>$K$2656</v>
      </c>
      <c r="H142" s="174" t="str">
        <f aca="false">ADDRESS(MATCH(H133,SL_CHARTS_2012!$J$1:$J$3999,1),$E$136+1,1)</f>
        <v>$K$2625</v>
      </c>
      <c r="I142" s="174" t="str">
        <f aca="false">ADDRESS(MATCH(I133,SL_CHARTS_2012!$J$1:$J$3999,1),$E$136+1,1)</f>
        <v>$K$2595</v>
      </c>
      <c r="J142" s="174" t="str">
        <f aca="false">ADDRESS(MATCH(J133,SL_CHARTS_2012!$J$1:$J$3999,1),$E$136+1,1)</f>
        <v>$K$2481</v>
      </c>
      <c r="K142" s="174" t="str">
        <f aca="false">ADDRESS(MATCH(K133,SL_CHARTS_2012!$J$1:$J$3999,1),$E$136+1,1)</f>
        <v>$K$2413</v>
      </c>
      <c r="L142" s="174" t="str">
        <f aca="false">ADDRESS(MATCH(L133,SL_CHARTS_2012!$J$1:$J$3999,1),$E$136+1,1)</f>
        <v>$K$2366</v>
      </c>
      <c r="M142" s="174" t="str">
        <f aca="false">ADDRESS(MATCH(M133,SL_CHARTS_2012!$J$1:$J$3999,1),$E$136+1,1)</f>
        <v>$K$2342</v>
      </c>
      <c r="N142" s="174" t="str">
        <f aca="false">ADDRESS(MATCH(N133,SL_CHARTS_2012!$J$1:$J$3999,1),$E$136+1,1)</f>
        <v>$K$2313</v>
      </c>
      <c r="O142" s="174" t="str">
        <f aca="false">ADDRESS(MATCH(O133,SL_CHARTS_2012!$J$1:$J$3999,1),$E$136+1,1)</f>
        <v>$K$2244</v>
      </c>
      <c r="P142" s="174" t="str">
        <f aca="false">ADDRESS(MATCH(P133,SL_CHARTS_2012!$J$1:$J$3999,1),$E$136+1,1)</f>
        <v>$K$2177</v>
      </c>
      <c r="Q142" s="174" t="str">
        <f aca="false">ADDRESS(MATCH(Q133,SL_CHARTS_2012!$J$1:$J$3999,1),$E$136+1,1)</f>
        <v>$K$2141</v>
      </c>
      <c r="R142" s="174" t="str">
        <f aca="false">ADDRESS(MATCH(R133,SL_CHARTS_2012!$J$1:$J$3999,1),$E$136+1,1)</f>
        <v>$K$2099</v>
      </c>
      <c r="S142" s="174" t="str">
        <f aca="false">ADDRESS(MATCH(S133,SL_CHARTS_2012!$J$1:$J$3999,1),$E$136+1,1)</f>
        <v>$K$2047</v>
      </c>
      <c r="T142" s="174" t="str">
        <f aca="false">ADDRESS(MATCH(T133,SL_CHARTS_2012!$J$1:$J$3999,1),$E$136+1,1)</f>
        <v>$K$1999</v>
      </c>
      <c r="U142" s="174" t="str">
        <f aca="false">ADDRESS(MATCH(U133,SL_CHARTS_2012!$J$1:$J$3999,1),$E$136+1,1)</f>
        <v>$K$1971</v>
      </c>
      <c r="V142" s="174" t="str">
        <f aca="false">ADDRESS(MATCH(V133,SL_CHARTS_2012!$J$1:$J$3999,1),$E$136+1,1)</f>
        <v>$K$1923</v>
      </c>
      <c r="W142" s="174" t="str">
        <f aca="false">ADDRESS(MATCH(W133,SL_CHARTS_2012!$J$1:$J$3999,1),$E$136+1,1)</f>
        <v>$K$1901</v>
      </c>
      <c r="X142" s="174" t="str">
        <f aca="false">ADDRESS(MATCH(X133,SL_CHARTS_2012!$J$1:$J$3999,1),$E$136+1,1)</f>
        <v>$K$1878</v>
      </c>
      <c r="Y142" s="174" t="str">
        <f aca="false">ADDRESS(MATCH(Y133,SL_CHARTS_2012!$J$1:$J$3999,1),$E$136+1,1)</f>
        <v>$K$1454</v>
      </c>
      <c r="Z142" s="174" t="str">
        <f aca="false">ADDRESS(MATCH(Z133,SL_CHARTS_2012!$J$1:$J$3999,1),$E$136+1,1)</f>
        <v>$K$1071</v>
      </c>
      <c r="AA142" s="174" t="str">
        <f aca="false">ADDRESS(MATCH(AA133,SL_CHARTS_2012!$J$1:$J$3999,1),$E$136+1,1)</f>
        <v>$K$725</v>
      </c>
      <c r="AB142" s="174" t="str">
        <f aca="false">ADDRESS(MATCH(AB133,SL_CHARTS_2012!$J$1:$J$3999,1),$E$136+1,1)</f>
        <v>$K$522</v>
      </c>
      <c r="AC142" s="174" t="str">
        <f aca="false">ADDRESS(MATCH(AC133,SL_CHARTS_2012!$J$1:$J$3999,1),$E$136+1,1)</f>
        <v>$K$366</v>
      </c>
    </row>
    <row r="143" s="22" customFormat="true" ht="15" hidden="false" customHeight="true" outlineLevel="0" collapsed="false">
      <c r="B143" s="233"/>
      <c r="C143" s="184" t="s">
        <v>226</v>
      </c>
      <c r="D143" s="276" t="s">
        <v>227</v>
      </c>
      <c r="E143" s="277" t="str">
        <f aca="false">CONCATENATE(ROUND(E129,2),E$7,ROUND(E131,2))</f>
        <v>0-93,9</v>
      </c>
      <c r="F143" s="278" t="str">
        <f aca="false">CONCATENATE(ROUND(F129,2),F$7,ROUND(F131,2))</f>
        <v>93,9-89,69</v>
      </c>
      <c r="G143" s="278" t="str">
        <f aca="false">CONCATENATE(ROUND(G129,2),G$7,ROUND(G131,2))</f>
        <v>89,8-86,2</v>
      </c>
      <c r="H143" s="278" t="str">
        <f aca="false">CONCATENATE(ROUND(H129,2),H$7,ROUND(H131,2))</f>
        <v>86,3-83,51</v>
      </c>
      <c r="I143" s="278" t="str">
        <f aca="false">CONCATENATE(ROUND(I129,2),I$7,ROUND(I131,2))</f>
        <v>83,6-72,04</v>
      </c>
      <c r="J143" s="278" t="str">
        <f aca="false">CONCATENATE(ROUND(J129,2),J$7,ROUND(J131,2))</f>
        <v>72,16-65,92</v>
      </c>
      <c r="K143" s="278" t="str">
        <f aca="false">CONCATENATE(ROUND(K129,2),K$7,ROUND(K131,2))</f>
        <v>66,01-61,59</v>
      </c>
      <c r="L143" s="278" t="str">
        <f aca="false">CONCATENATE(ROUND(L129,2),L$7,ROUND(L131,2))</f>
        <v>61,69-59,14</v>
      </c>
      <c r="M143" s="278" t="str">
        <f aca="false">CONCATENATE(ROUND(M129,2),M$7,ROUND(M131,2))</f>
        <v>59,24-55,97</v>
      </c>
      <c r="N143" s="278" t="str">
        <f aca="false">CONCATENATE(ROUND(N129,2),N$7,ROUND(N131,2))</f>
        <v>56,09-47,73</v>
      </c>
      <c r="O143" s="278" t="str">
        <f aca="false">CONCATENATE(ROUND(O129,2),O$7,ROUND(O131,2))</f>
        <v>47,83-41,29</v>
      </c>
      <c r="P143" s="278" t="str">
        <f aca="false">CONCATENATE(ROUND(P129,2),P$7,ROUND(P131,2))</f>
        <v>41,38-37,97</v>
      </c>
      <c r="Q143" s="278" t="str">
        <f aca="false">CONCATENATE(ROUND(Q129,2),Q$7,ROUND(Q131,2))</f>
        <v>38,06-33,82</v>
      </c>
      <c r="R143" s="278" t="str">
        <f aca="false">CONCATENATE(ROUND(R129,2),R$7,ROUND(R131,2))</f>
        <v>33,93-28,07</v>
      </c>
      <c r="S143" s="278" t="str">
        <f aca="false">CONCATENATE(ROUND(S129,2),S$7,ROUND(S131,2))</f>
        <v>28,18-22,99</v>
      </c>
      <c r="T143" s="278" t="str">
        <f aca="false">CONCATENATE(ROUND(T129,2),T$7,ROUND(T131,2))</f>
        <v>23,08-20,35</v>
      </c>
      <c r="U143" s="278" t="str">
        <f aca="false">CONCATENATE(ROUND(U129,2),U$7,ROUND(U131,2))</f>
        <v>20,45-15,93</v>
      </c>
      <c r="V143" s="278" t="str">
        <f aca="false">CONCATENATE(ROUND(V129,2),V$7,ROUND(V131,2))</f>
        <v>16,03-13,82</v>
      </c>
      <c r="W143" s="278" t="str">
        <f aca="false">CONCATENATE(ROUND(W129,2),W$7,ROUND(W131,2))</f>
        <v>13,91-11,53</v>
      </c>
      <c r="X143" s="278" t="str">
        <f aca="false">CONCATENATE(ROUND(X129,2),X$7,ROUND(X131,2))</f>
        <v>11,63-7,24</v>
      </c>
      <c r="Y143" s="278" t="str">
        <f aca="false">CONCATENATE(ROUND(Y129,2),Y$7,ROUND(Y131,2))</f>
        <v>7,25-5,33</v>
      </c>
      <c r="Z143" s="278" t="str">
        <f aca="false">CONCATENATE(ROUND(Z129,2),Z$7,ROUND(Z131,2))</f>
        <v>5,33-3,6</v>
      </c>
      <c r="AA143" s="278" t="str">
        <f aca="false">CONCATENATE(ROUND(AA129,2),AA$7,ROUND(AA131,2))</f>
        <v>3,6-2,58</v>
      </c>
      <c r="AB143" s="278" t="str">
        <f aca="false">CONCATENATE(ROUND(AB129,2),AB$7,ROUND(AB131,2))</f>
        <v>2,59-1,8</v>
      </c>
      <c r="AC143" s="278" t="str">
        <f aca="false">CONCATENATE(ROUND(AC129,2),AC$7,ROUND(AC131,2))</f>
        <v>1,81-0,78</v>
      </c>
    </row>
    <row r="144" s="22" customFormat="true" ht="15" hidden="false" customHeight="true" outlineLevel="0" collapsed="false">
      <c r="B144" s="233"/>
      <c r="C144" s="184"/>
      <c r="D144" s="279" t="s">
        <v>228</v>
      </c>
      <c r="E144" s="280" t="n">
        <f aca="true">AVERAGE(INDIRECT(CONCATENATE($E$137,E139,$E$138,E140),1))</f>
        <v>-1.50734432686988</v>
      </c>
      <c r="F144" s="279" t="n">
        <f aca="true">AVERAGE(INDIRECT(CONCATENATE($E$137,F139,$E$138,F140),1))</f>
        <v>23.1760202127659</v>
      </c>
      <c r="G144" s="279" t="n">
        <f aca="true">AVERAGE(INDIRECT(CONCATENATE($E$137,G139,$E$138,G140),1))</f>
        <v>16.4718</v>
      </c>
      <c r="H144" s="279" t="n">
        <f aca="true">AVERAGE(INDIRECT(CONCATENATE($E$137,H139,$E$138,H140),1))</f>
        <v>28.4459296</v>
      </c>
      <c r="I144" s="279" t="n">
        <f aca="true">AVERAGE(INDIRECT(CONCATENATE($E$137,I139,$E$138,I140),1))</f>
        <v>32.4048765043478</v>
      </c>
      <c r="J144" s="279" t="n">
        <f aca="true">AVERAGE(INDIRECT(CONCATENATE($E$137,J139,$E$138,J140),1))</f>
        <v>29.6542838235294</v>
      </c>
      <c r="K144" s="279" t="n">
        <f aca="true">AVERAGE(INDIRECT(CONCATENATE($E$137,K139,$E$138,K140),1))</f>
        <v>35.7832306122449</v>
      </c>
      <c r="L144" s="279" t="n">
        <f aca="true">AVERAGE(INDIRECT(CONCATENATE($E$137,L139,$E$138,L140),1))</f>
        <v>46.0749737179487</v>
      </c>
      <c r="M144" s="279" t="n">
        <f aca="true">AVERAGE(INDIRECT(CONCATENATE($E$137,M139,$E$138,M140),1))</f>
        <v>38.8143623655914</v>
      </c>
      <c r="N144" s="279" t="n">
        <f aca="true">AVERAGE(INDIRECT(CONCATENATE($E$137,N139,$E$138,N140),1))</f>
        <v>67.6143563380282</v>
      </c>
      <c r="O144" s="279" t="n">
        <f aca="true">AVERAGE(INDIRECT(CONCATENATE($E$137,O139,$E$138,O140),1))</f>
        <v>47.6112763285024</v>
      </c>
      <c r="P144" s="279" t="n">
        <f aca="true">AVERAGE(INDIRECT(CONCATENATE($E$137,P139,$E$138,P140),1))</f>
        <v>16.9573359649123</v>
      </c>
      <c r="Q144" s="279" t="n">
        <f aca="true">AVERAGE(INDIRECT(CONCATENATE($E$137,Q139,$E$138,Q140),1))</f>
        <v>29.8585944454545</v>
      </c>
      <c r="R144" s="279" t="n">
        <f aca="true">AVERAGE(INDIRECT(CONCATENATE($E$137,R139,$E$138,R140),1))</f>
        <v>6.36796346296297</v>
      </c>
      <c r="S144" s="279" t="n">
        <f aca="true">AVERAGE(INDIRECT(CONCATENATE($E$137,S139,$E$138,S140),1))</f>
        <v>-5.652490242</v>
      </c>
      <c r="T144" s="279" t="n">
        <f aca="true">AVERAGE(INDIRECT(CONCATENATE($E$137,T139,$E$138,T140),1))</f>
        <v>-5.41649073111111</v>
      </c>
      <c r="U144" s="279" t="n">
        <f aca="true">AVERAGE(INDIRECT(CONCATENATE($E$137,U139,$E$138,U140),1))</f>
        <v>-2.398948566</v>
      </c>
      <c r="V144" s="279" t="n">
        <f aca="true">AVERAGE(INDIRECT(CONCATENATE($E$137,V139,$E$138,V140),1))</f>
        <v>-2.28538858333333</v>
      </c>
      <c r="W144" s="279" t="n">
        <f aca="true">AVERAGE(INDIRECT(CONCATENATE($E$137,W139,$E$138,W140),1))</f>
        <v>1.48922198034</v>
      </c>
      <c r="X144" s="279" t="n">
        <f aca="true">AVERAGE(INDIRECT(CONCATENATE($E$137,X139,$E$138,X140),1))</f>
        <v>6.17286987895562</v>
      </c>
      <c r="Y144" s="279" t="n">
        <f aca="true">AVERAGE(INDIRECT(CONCATENATE($E$137,Y139,$E$138,Y140),1))</f>
        <v>-2.42816399425669</v>
      </c>
      <c r="Z144" s="279" t="n">
        <f aca="true">AVERAGE(INDIRECT(CONCATENATE($E$137,Z139,$E$138,Z140),1))</f>
        <v>-6.09422108542457</v>
      </c>
      <c r="AA144" s="279" t="n">
        <f aca="true">AVERAGE(INDIRECT(CONCATENATE($E$137,AA139,$E$138,AA140),1))</f>
        <v>-14.4597723577365</v>
      </c>
      <c r="AB144" s="279" t="n">
        <f aca="true">AVERAGE(INDIRECT(CONCATENATE($E$137,AB139,$E$138,AB140),1))</f>
        <v>-18.6918296892992</v>
      </c>
      <c r="AC144" s="279" t="n">
        <f aca="true">AVERAGE(INDIRECT(CONCATENATE($E$137,AC139,$E$138,AC140),1))</f>
        <v>-43.8313510823484</v>
      </c>
    </row>
    <row r="145" s="22" customFormat="true" ht="15" hidden="false" customHeight="true" outlineLevel="0" collapsed="false">
      <c r="B145" s="233"/>
      <c r="C145" s="184"/>
      <c r="D145" s="281" t="s">
        <v>229</v>
      </c>
      <c r="E145" s="282" t="n">
        <f aca="true">MIN(INDIRECT(CONCATENATE($E$137,E139,$E$138,E140),1))</f>
        <v>-124.237837837841</v>
      </c>
      <c r="F145" s="281" t="n">
        <f aca="true">MIN(INDIRECT(CONCATENATE($E$137,F139,$E$138,F140),1))</f>
        <v>2</v>
      </c>
      <c r="G145" s="281" t="n">
        <f aca="true">MIN(INDIRECT(CONCATENATE($E$137,G139,$E$138,G140),1))</f>
        <v>5</v>
      </c>
      <c r="H145" s="281" t="n">
        <f aca="true">MIN(INDIRECT(CONCATENATE($E$137,H139,$E$138,H140),1))</f>
        <v>-5</v>
      </c>
      <c r="I145" s="281" t="n">
        <f aca="true">MIN(INDIRECT(CONCATENATE($E$137,I139,$E$138,I140),1))</f>
        <v>0.798798</v>
      </c>
      <c r="J145" s="281" t="n">
        <f aca="true">MIN(INDIRECT(CONCATENATE($E$137,J139,$E$138,J140),1))</f>
        <v>3</v>
      </c>
      <c r="K145" s="281" t="n">
        <f aca="true">MIN(INDIRECT(CONCATENATE($E$137,K139,$E$138,K140),1))</f>
        <v>8</v>
      </c>
      <c r="L145" s="281" t="n">
        <f aca="true">MIN(INDIRECT(CONCATENATE($E$137,L139,$E$138,L140),1))</f>
        <v>26</v>
      </c>
      <c r="M145" s="281" t="n">
        <f aca="true">MIN(INDIRECT(CONCATENATE($E$137,M139,$E$138,M140),1))</f>
        <v>20</v>
      </c>
      <c r="N145" s="281" t="n">
        <f aca="true">MIN(INDIRECT(CONCATENATE($E$137,N139,$E$138,N140),1))</f>
        <v>25</v>
      </c>
      <c r="O145" s="281" t="n">
        <f aca="true">MIN(INDIRECT(CONCATENATE($E$137,O139,$E$138,O140),1))</f>
        <v>5</v>
      </c>
      <c r="P145" s="281" t="n">
        <f aca="true">MIN(INDIRECT(CONCATENATE($E$137,P139,$E$138,P140),1))</f>
        <v>5</v>
      </c>
      <c r="Q145" s="281" t="n">
        <f aca="true">MIN(INDIRECT(CONCATENATE($E$137,Q139,$E$138,Q140),1))</f>
        <v>6</v>
      </c>
      <c r="R145" s="281" t="n">
        <f aca="true">MIN(INDIRECT(CONCATENATE($E$137,R139,$E$138,R140),1))</f>
        <v>-13</v>
      </c>
      <c r="S145" s="281" t="n">
        <f aca="true">MIN(INDIRECT(CONCATENATE($E$137,S139,$E$138,S140),1))</f>
        <v>-36.0780236</v>
      </c>
      <c r="T145" s="281" t="n">
        <f aca="true">MIN(INDIRECT(CONCATENATE($E$137,T139,$E$138,T140),1))</f>
        <v>-20</v>
      </c>
      <c r="U145" s="281" t="n">
        <f aca="true">MIN(INDIRECT(CONCATENATE($E$137,U139,$E$138,U140),1))</f>
        <v>-18</v>
      </c>
      <c r="V145" s="281" t="n">
        <f aca="true">MIN(INDIRECT(CONCATENATE($E$137,V139,$E$138,V140),1))</f>
        <v>-14</v>
      </c>
      <c r="W145" s="281" t="n">
        <f aca="true">MIN(INDIRECT(CONCATENATE($E$137,W139,$E$138,W140),1))</f>
        <v>-12</v>
      </c>
      <c r="X145" s="281" t="n">
        <f aca="true">MIN(INDIRECT(CONCATENATE($E$137,X139,$E$138,X140),1))</f>
        <v>-35.9999999999697</v>
      </c>
      <c r="Y145" s="281" t="n">
        <f aca="true">MIN(INDIRECT(CONCATENATE($E$137,Y139,$E$138,Y140),1))</f>
        <v>-44.5000000002484</v>
      </c>
      <c r="Z145" s="281" t="n">
        <f aca="true">MIN(INDIRECT(CONCATENATE($E$137,Z139,$E$138,Z140),1))</f>
        <v>-56.4000000002774</v>
      </c>
      <c r="AA145" s="281" t="n">
        <f aca="true">MIN(INDIRECT(CONCATENATE($E$137,AA139,$E$138,AA140),1))</f>
        <v>-67.399999997752</v>
      </c>
      <c r="AB145" s="281" t="n">
        <f aca="true">MIN(INDIRECT(CONCATENATE($E$137,AB139,$E$138,AB140),1))</f>
        <v>-69.6000000000177</v>
      </c>
      <c r="AC145" s="281" t="n">
        <f aca="true">MIN(INDIRECT(CONCATENATE($E$137,AC139,$E$138,AC140),1))</f>
        <v>-109.333333333337</v>
      </c>
    </row>
    <row r="146" s="22" customFormat="true" ht="15" hidden="false" customHeight="true" outlineLevel="0" collapsed="false">
      <c r="B146" s="233"/>
      <c r="C146" s="184"/>
      <c r="D146" s="281" t="s">
        <v>230</v>
      </c>
      <c r="E146" s="282" t="n">
        <f aca="true">MAX(INDIRECT(CONCATENATE($E$137,E139,$E$138,E140),1))</f>
        <v>132.651</v>
      </c>
      <c r="F146" s="281" t="n">
        <f aca="true">MAX(INDIRECT(CONCATENATE($E$137,F139,$E$138,F140),1))</f>
        <v>51.50315</v>
      </c>
      <c r="G146" s="281" t="n">
        <f aca="true">MAX(INDIRECT(CONCATENATE($E$137,G139,$E$138,G140),1))</f>
        <v>29.3318</v>
      </c>
      <c r="H146" s="281" t="n">
        <f aca="true">MAX(INDIRECT(CONCATENATE($E$137,H139,$E$138,H140),1))</f>
        <v>57.79655</v>
      </c>
      <c r="I146" s="281" t="n">
        <f aca="true">MAX(INDIRECT(CONCATENATE($E$137,I139,$E$138,I140),1))</f>
        <v>55.13505</v>
      </c>
      <c r="J146" s="281" t="n">
        <f aca="true">MAX(INDIRECT(CONCATENATE($E$137,J139,$E$138,J140),1))</f>
        <v>46.61795</v>
      </c>
      <c r="K146" s="281" t="n">
        <f aca="true">MAX(INDIRECT(CONCATENATE($E$137,K139,$E$138,K140),1))</f>
        <v>55.3769</v>
      </c>
      <c r="L146" s="281" t="n">
        <f aca="true">MAX(INDIRECT(CONCATENATE($E$137,L139,$E$138,L140),1))</f>
        <v>50.3443</v>
      </c>
      <c r="M146" s="281" t="n">
        <f aca="true">MAX(INDIRECT(CONCATENATE($E$137,M139,$E$138,M140),1))</f>
        <v>49.80365</v>
      </c>
      <c r="N146" s="281" t="n">
        <f aca="true">MAX(INDIRECT(CONCATENATE($E$137,N139,$E$138,N140),1))</f>
        <v>132.651</v>
      </c>
      <c r="O146" s="281" t="n">
        <f aca="true">MAX(INDIRECT(CONCATENATE($E$137,O139,$E$138,O140),1))</f>
        <v>77.2608666666667</v>
      </c>
      <c r="P146" s="281" t="n">
        <f aca="true">MAX(INDIRECT(CONCATENATE($E$137,P139,$E$138,P140),1))</f>
        <v>34.6630333333333</v>
      </c>
      <c r="Q146" s="281" t="n">
        <f aca="true">MAX(INDIRECT(CONCATENATE($E$137,Q139,$E$138,Q140),1))</f>
        <v>54.342</v>
      </c>
      <c r="R146" s="281" t="n">
        <f aca="true">MAX(INDIRECT(CONCATENATE($E$137,R139,$E$138,R140),1))</f>
        <v>40</v>
      </c>
      <c r="S146" s="281" t="n">
        <f aca="true">MAX(INDIRECT(CONCATENATE($E$137,S139,$E$138,S140),1))</f>
        <v>38.7938436</v>
      </c>
      <c r="T146" s="281" t="n">
        <f aca="true">MAX(INDIRECT(CONCATENATE($E$137,T139,$E$138,T140),1))</f>
        <v>7.39895</v>
      </c>
      <c r="U146" s="281" t="n">
        <f aca="true">MAX(INDIRECT(CONCATENATE($E$137,U139,$E$138,U140),1))</f>
        <v>10.1435</v>
      </c>
      <c r="V146" s="281" t="n">
        <f aca="true">MAX(INDIRECT(CONCATENATE($E$137,V139,$E$138,V140),1))</f>
        <v>16.8843</v>
      </c>
      <c r="W146" s="281" t="n">
        <f aca="true">MAX(INDIRECT(CONCATENATE($E$137,W139,$E$138,W140),1))</f>
        <v>18.9016</v>
      </c>
      <c r="X146" s="281" t="n">
        <f aca="true">MAX(INDIRECT(CONCATENATE($E$137,X139,$E$138,X140),1))</f>
        <v>40</v>
      </c>
      <c r="Y146" s="281" t="n">
        <f aca="true">MAX(INDIRECT(CONCATENATE($E$137,Y139,$E$138,Y140),1))</f>
        <v>48.7999999989754</v>
      </c>
      <c r="Z146" s="281" t="n">
        <f aca="true">MAX(INDIRECT(CONCATENATE($E$137,Z139,$E$138,Z140),1))</f>
        <v>48.7999999989754</v>
      </c>
      <c r="AA146" s="281" t="n">
        <f aca="true">MAX(INDIRECT(CONCATENATE($E$137,AA139,$E$138,AA140),1))</f>
        <v>21.7999999999432</v>
      </c>
      <c r="AB146" s="281" t="n">
        <f aca="true">MAX(INDIRECT(CONCATENATE($E$137,AB139,$E$138,AB140),1))</f>
        <v>24.799999999977</v>
      </c>
      <c r="AC146" s="281" t="n">
        <f aca="true">MAX(INDIRECT(CONCATENATE($E$137,AC139,$E$138,AC140),1))</f>
        <v>10.0555160142449</v>
      </c>
    </row>
    <row r="147" s="22" customFormat="true" ht="15" hidden="true" customHeight="true" outlineLevel="0" collapsed="false">
      <c r="B147" s="233"/>
      <c r="C147" s="184"/>
      <c r="D147" s="234" t="s">
        <v>231</v>
      </c>
      <c r="E147" s="283" t="n">
        <v>-15</v>
      </c>
      <c r="F147" s="284" t="n">
        <v>-15</v>
      </c>
      <c r="G147" s="284" t="n">
        <v>-15</v>
      </c>
      <c r="H147" s="284" t="n">
        <v>-15</v>
      </c>
      <c r="I147" s="284" t="n">
        <v>-15</v>
      </c>
      <c r="J147" s="284" t="n">
        <v>-15</v>
      </c>
      <c r="K147" s="284" t="n">
        <v>-15</v>
      </c>
      <c r="L147" s="284" t="n">
        <v>-15</v>
      </c>
      <c r="M147" s="284" t="n">
        <v>-15</v>
      </c>
      <c r="N147" s="284" t="n">
        <v>-15</v>
      </c>
      <c r="O147" s="284" t="n">
        <v>-15</v>
      </c>
      <c r="P147" s="284" t="n">
        <v>-15</v>
      </c>
      <c r="Q147" s="284" t="n">
        <v>-15</v>
      </c>
      <c r="R147" s="284" t="n">
        <v>-15</v>
      </c>
      <c r="S147" s="284" t="n">
        <v>-15</v>
      </c>
      <c r="T147" s="284" t="n">
        <v>-15</v>
      </c>
      <c r="U147" s="284" t="n">
        <v>-15</v>
      </c>
      <c r="V147" s="284" t="n">
        <v>-15</v>
      </c>
      <c r="W147" s="284" t="n">
        <v>-15</v>
      </c>
      <c r="X147" s="284" t="n">
        <v>-15</v>
      </c>
      <c r="Y147" s="284" t="n">
        <v>-15</v>
      </c>
      <c r="Z147" s="284" t="n">
        <v>-15</v>
      </c>
      <c r="AA147" s="284" t="n">
        <v>-15</v>
      </c>
      <c r="AB147" s="284" t="n">
        <v>-15</v>
      </c>
      <c r="AC147" s="284" t="n">
        <v>-15</v>
      </c>
    </row>
    <row r="148" s="22" customFormat="true" ht="15" hidden="true" customHeight="true" outlineLevel="0" collapsed="false">
      <c r="B148" s="233"/>
      <c r="C148" s="184"/>
      <c r="D148" s="234" t="s">
        <v>232</v>
      </c>
      <c r="E148" s="283" t="n">
        <v>15</v>
      </c>
      <c r="F148" s="284" t="n">
        <v>15</v>
      </c>
      <c r="G148" s="284" t="n">
        <v>15</v>
      </c>
      <c r="H148" s="284" t="n">
        <v>15</v>
      </c>
      <c r="I148" s="284" t="n">
        <v>15</v>
      </c>
      <c r="J148" s="284" t="n">
        <v>15</v>
      </c>
      <c r="K148" s="284" t="n">
        <v>15</v>
      </c>
      <c r="L148" s="284" t="n">
        <v>15</v>
      </c>
      <c r="M148" s="284" t="n">
        <v>15</v>
      </c>
      <c r="N148" s="284" t="n">
        <v>15</v>
      </c>
      <c r="O148" s="284" t="n">
        <v>15</v>
      </c>
      <c r="P148" s="284" t="n">
        <v>15</v>
      </c>
      <c r="Q148" s="284" t="n">
        <v>15</v>
      </c>
      <c r="R148" s="284" t="n">
        <v>15</v>
      </c>
      <c r="S148" s="284" t="n">
        <v>15</v>
      </c>
      <c r="T148" s="284" t="n">
        <v>15</v>
      </c>
      <c r="U148" s="284" t="n">
        <v>15</v>
      </c>
      <c r="V148" s="284" t="n">
        <v>15</v>
      </c>
      <c r="W148" s="284" t="n">
        <v>15</v>
      </c>
      <c r="X148" s="284" t="n">
        <v>15</v>
      </c>
      <c r="Y148" s="284" t="n">
        <v>15</v>
      </c>
      <c r="Z148" s="284" t="n">
        <v>15</v>
      </c>
      <c r="AA148" s="284" t="n">
        <v>15</v>
      </c>
      <c r="AB148" s="284" t="n">
        <v>15</v>
      </c>
      <c r="AC148" s="284" t="n">
        <v>15</v>
      </c>
    </row>
    <row r="149" s="22" customFormat="true" ht="15" hidden="true" customHeight="true" outlineLevel="0" collapsed="false">
      <c r="B149" s="233"/>
      <c r="C149" s="184"/>
      <c r="D149" s="234" t="s">
        <v>233</v>
      </c>
      <c r="E149" s="271" t="n">
        <f aca="false">E145+E147</f>
        <v>-139.237837837841</v>
      </c>
      <c r="F149" s="235" t="n">
        <f aca="false">F145+F147</f>
        <v>-13</v>
      </c>
      <c r="G149" s="235" t="n">
        <f aca="false">G145+G147</f>
        <v>-10</v>
      </c>
      <c r="H149" s="235" t="n">
        <f aca="false">H145+H147</f>
        <v>-20</v>
      </c>
      <c r="I149" s="235" t="n">
        <f aca="false">I145+I147</f>
        <v>-14.201202</v>
      </c>
      <c r="J149" s="235" t="n">
        <f aca="false">J145+J147</f>
        <v>-12</v>
      </c>
      <c r="K149" s="235" t="n">
        <f aca="false">K145+K147</f>
        <v>-7</v>
      </c>
      <c r="L149" s="235" t="n">
        <f aca="false">L145+L147</f>
        <v>11</v>
      </c>
      <c r="M149" s="235" t="n">
        <f aca="false">M145+M147</f>
        <v>5</v>
      </c>
      <c r="N149" s="235" t="n">
        <f aca="false">N145+N147</f>
        <v>10</v>
      </c>
      <c r="O149" s="235" t="n">
        <f aca="false">O145+O147</f>
        <v>-10</v>
      </c>
      <c r="P149" s="235" t="n">
        <f aca="false">P145+P147</f>
        <v>-10</v>
      </c>
      <c r="Q149" s="235" t="n">
        <f aca="false">Q145+Q147</f>
        <v>-9</v>
      </c>
      <c r="R149" s="235" t="n">
        <f aca="false">R145+R147</f>
        <v>-28</v>
      </c>
      <c r="S149" s="235" t="n">
        <f aca="false">S145+S147</f>
        <v>-51.0780236</v>
      </c>
      <c r="T149" s="235" t="n">
        <f aca="false">T145+T147</f>
        <v>-35</v>
      </c>
      <c r="U149" s="235" t="n">
        <f aca="false">U145+U147</f>
        <v>-33</v>
      </c>
      <c r="V149" s="235" t="n">
        <f aca="false">V145+V147</f>
        <v>-29</v>
      </c>
      <c r="W149" s="235" t="n">
        <f aca="false">W145+W147</f>
        <v>-27</v>
      </c>
      <c r="X149" s="235" t="n">
        <f aca="false">X145+X147</f>
        <v>-50.9999999999697</v>
      </c>
      <c r="Y149" s="235" t="n">
        <f aca="false">Y145+Y147</f>
        <v>-59.5000000002484</v>
      </c>
      <c r="Z149" s="235" t="n">
        <f aca="false">Z145+Z147</f>
        <v>-71.4000000002774</v>
      </c>
      <c r="AA149" s="235" t="n">
        <f aca="false">AA145+AA147</f>
        <v>-82.399999997752</v>
      </c>
      <c r="AB149" s="235" t="n">
        <f aca="false">AB145+AB147</f>
        <v>-84.6000000000177</v>
      </c>
      <c r="AC149" s="235" t="n">
        <f aca="false">AC145+AC147</f>
        <v>-124.333333333337</v>
      </c>
    </row>
    <row r="150" s="22" customFormat="true" ht="15" hidden="true" customHeight="true" outlineLevel="0" collapsed="false">
      <c r="B150" s="233"/>
      <c r="C150" s="184"/>
      <c r="D150" s="189" t="s">
        <v>234</v>
      </c>
      <c r="E150" s="285" t="n">
        <f aca="false">E146+E148</f>
        <v>147.651</v>
      </c>
      <c r="F150" s="191" t="n">
        <f aca="false">F146+F148</f>
        <v>66.50315</v>
      </c>
      <c r="G150" s="191" t="n">
        <f aca="false">G146+G148</f>
        <v>44.3318</v>
      </c>
      <c r="H150" s="191" t="n">
        <f aca="false">H146+H148</f>
        <v>72.79655</v>
      </c>
      <c r="I150" s="191" t="n">
        <f aca="false">I146+I148</f>
        <v>70.13505</v>
      </c>
      <c r="J150" s="191" t="n">
        <f aca="false">J146+J148</f>
        <v>61.61795</v>
      </c>
      <c r="K150" s="191" t="n">
        <f aca="false">K146+K148</f>
        <v>70.3769</v>
      </c>
      <c r="L150" s="191" t="n">
        <f aca="false">L146+L148</f>
        <v>65.3443</v>
      </c>
      <c r="M150" s="191" t="n">
        <f aca="false">M146+M148</f>
        <v>64.80365</v>
      </c>
      <c r="N150" s="191" t="n">
        <f aca="false">N146+N148</f>
        <v>147.651</v>
      </c>
      <c r="O150" s="191" t="n">
        <f aca="false">O146+O148</f>
        <v>92.2608666666667</v>
      </c>
      <c r="P150" s="191" t="n">
        <f aca="false">P146+P148</f>
        <v>49.6630333333333</v>
      </c>
      <c r="Q150" s="191" t="n">
        <f aca="false">Q146+Q148</f>
        <v>69.342</v>
      </c>
      <c r="R150" s="191" t="n">
        <f aca="false">R146+R148</f>
        <v>55</v>
      </c>
      <c r="S150" s="191" t="n">
        <f aca="false">S146+S148</f>
        <v>53.7938436</v>
      </c>
      <c r="T150" s="191" t="n">
        <f aca="false">T146+T148</f>
        <v>22.39895</v>
      </c>
      <c r="U150" s="191" t="n">
        <f aca="false">U146+U148</f>
        <v>25.1435</v>
      </c>
      <c r="V150" s="191" t="n">
        <f aca="false">V146+V148</f>
        <v>31.8843</v>
      </c>
      <c r="W150" s="191" t="n">
        <f aca="false">W146+W148</f>
        <v>33.9016</v>
      </c>
      <c r="X150" s="191" t="n">
        <f aca="false">X146+X148</f>
        <v>55</v>
      </c>
      <c r="Y150" s="191" t="n">
        <f aca="false">Y146+Y148</f>
        <v>63.7999999989754</v>
      </c>
      <c r="Z150" s="191" t="n">
        <f aca="false">Z146+Z148</f>
        <v>63.7999999989754</v>
      </c>
      <c r="AA150" s="191" t="n">
        <f aca="false">AA146+AA148</f>
        <v>36.7999999999432</v>
      </c>
      <c r="AB150" s="191" t="n">
        <f aca="false">AB146+AB148</f>
        <v>39.799999999977</v>
      </c>
      <c r="AC150" s="191" t="n">
        <f aca="false">AC146+AC148</f>
        <v>25.0555160142449</v>
      </c>
    </row>
    <row r="151" s="22" customFormat="true" ht="15" hidden="false" customHeight="true" outlineLevel="0" collapsed="false">
      <c r="B151" s="233"/>
      <c r="C151" s="286" t="s">
        <v>235</v>
      </c>
      <c r="D151" s="248" t="s">
        <v>227</v>
      </c>
      <c r="E151" s="287" t="str">
        <f aca="false">CONCATENATE(ROUND(E133,2),E$7,ROUND(E135,2))</f>
        <v>0-93,9</v>
      </c>
      <c r="F151" s="249" t="str">
        <f aca="false">CONCATENATE(ROUND(F133,2),F$7,ROUND(F135,2))</f>
        <v>93,9-89,47</v>
      </c>
      <c r="G151" s="249" t="str">
        <f aca="false">CONCATENATE(ROUND(G133,2),G$7,ROUND(G135,2))</f>
        <v>90,16-85,72</v>
      </c>
      <c r="H151" s="249" t="str">
        <f aca="false">CONCATENATE(ROUND(H133,2),H$7,ROUND(H135,2))</f>
        <v>86,85-83,32</v>
      </c>
      <c r="I151" s="249" t="str">
        <f aca="false">CONCATENATE(ROUND(I133,2),I$7,ROUND(I135,2))</f>
        <v>83,89-71,82</v>
      </c>
      <c r="J151" s="249" t="str">
        <f aca="false">CONCATENATE(ROUND(J133,2),J$7,ROUND(J135,2))</f>
        <v>72,38-65,92</v>
      </c>
      <c r="K151" s="249" t="str">
        <f aca="false">CONCATENATE(ROUND(K133,2),K$7,ROUND(K135,2))</f>
        <v>66,01-61,59</v>
      </c>
      <c r="L151" s="249" t="str">
        <f aca="false">CONCATENATE(ROUND(L133,2),L$7,ROUND(L135,2))</f>
        <v>61,69-59,14</v>
      </c>
      <c r="M151" s="249" t="str">
        <f aca="false">CONCATENATE(ROUND(M133,2),M$7,ROUND(M135,2))</f>
        <v>59,24-55,97</v>
      </c>
      <c r="N151" s="249" t="str">
        <f aca="false">CONCATENATE(ROUND(N133,2),N$7,ROUND(N135,2))</f>
        <v>56,09-47,73</v>
      </c>
      <c r="O151" s="249" t="str">
        <f aca="false">CONCATENATE(ROUND(O133,2),O$7,ROUND(O135,2))</f>
        <v>47,83-41,29</v>
      </c>
      <c r="P151" s="249" t="str">
        <f aca="false">CONCATENATE(ROUND(P133,2),P$7,ROUND(P135,2))</f>
        <v>41,38-37,97</v>
      </c>
      <c r="Q151" s="249" t="str">
        <f aca="false">CONCATENATE(ROUND(Q133,2),Q$7,ROUND(Q135,2))</f>
        <v>38,06-33,82</v>
      </c>
      <c r="R151" s="249" t="str">
        <f aca="false">CONCATENATE(ROUND(R133,2),R$7,ROUND(R135,2))</f>
        <v>33,93-28,07</v>
      </c>
      <c r="S151" s="249" t="str">
        <f aca="false">CONCATENATE(ROUND(S133,2),S$7,ROUND(S135,2))</f>
        <v>28,18-22,99</v>
      </c>
      <c r="T151" s="249" t="str">
        <f aca="false">CONCATENATE(ROUND(T133,2),T$7,ROUND(T135,2))</f>
        <v>23,08-20,35</v>
      </c>
      <c r="U151" s="249" t="str">
        <f aca="false">CONCATENATE(ROUND(U133,2),U$7,ROUND(U135,2))</f>
        <v>20,45-15,93</v>
      </c>
      <c r="V151" s="249" t="str">
        <f aca="false">CONCATENATE(ROUND(V133,2),V$7,ROUND(V135,2))</f>
        <v>16,03-13,82</v>
      </c>
      <c r="W151" s="249" t="str">
        <f aca="false">CONCATENATE(ROUND(W133,2),W$7,ROUND(W135,2))</f>
        <v>13,91-11,53</v>
      </c>
      <c r="X151" s="249" t="str">
        <f aca="false">CONCATENATE(ROUND(X133,2),X$7,ROUND(X135,2))</f>
        <v>11,63-7,24</v>
      </c>
      <c r="Y151" s="249" t="str">
        <f aca="false">CONCATENATE(ROUND(Y133,2),Y$7,ROUND(Y135,2))</f>
        <v>7,25-5,33</v>
      </c>
      <c r="Z151" s="249" t="str">
        <f aca="false">CONCATENATE(ROUND(Z133,2),Z$7,ROUND(Z135,2))</f>
        <v>5,33-3,6</v>
      </c>
      <c r="AA151" s="249" t="str">
        <f aca="false">CONCATENATE(ROUND(AA133,2),AA$7,ROUND(AA135,2))</f>
        <v>3,6-2,58</v>
      </c>
      <c r="AB151" s="249" t="str">
        <f aca="false">CONCATENATE(ROUND(AB133,2),AB$7,ROUND(AB135,2))</f>
        <v>2,59-1,8</v>
      </c>
      <c r="AC151" s="249" t="str">
        <f aca="false">CONCATENATE(ROUND(AC133,2),AC$7,ROUND(AC135,2))</f>
        <v>1,81-0,78</v>
      </c>
    </row>
    <row r="152" s="22" customFormat="true" ht="15" hidden="false" customHeight="true" outlineLevel="0" collapsed="false">
      <c r="B152" s="233"/>
      <c r="C152" s="286"/>
      <c r="D152" s="250" t="s">
        <v>228</v>
      </c>
      <c r="E152" s="288" t="n">
        <f aca="true">AVERAGE(INDIRECT(CONCATENATE($E$77,E141,$E$78,E142),1))</f>
        <v>-1.50734432686988</v>
      </c>
      <c r="F152" s="250" t="n">
        <f aca="true">AVERAGE(INDIRECT(CONCATENATE($E$137,F141,$E$138,F142),1))</f>
        <v>23.3971724489796</v>
      </c>
      <c r="G152" s="250" t="n">
        <f aca="true">AVERAGE(INDIRECT(CONCATENATE($E$137,G141,$E$138,G142),1))</f>
        <v>18.2825526744186</v>
      </c>
      <c r="H152" s="250" t="n">
        <f aca="true">AVERAGE(INDIRECT(CONCATENATE($E$77,H141,$E$78,H142),1))</f>
        <v>24.9291321081081</v>
      </c>
      <c r="I152" s="250" t="n">
        <f aca="true">AVERAGE(INDIRECT(CONCATENATE($E$77,I141,$E$78,I142),1))</f>
        <v>32.5962795666667</v>
      </c>
      <c r="J152" s="250" t="n">
        <f aca="true">AVERAGE(INDIRECT(CONCATENATE($E$77,J141,$E$78,J142),1))</f>
        <v>29.6480185714286</v>
      </c>
      <c r="K152" s="250" t="n">
        <f aca="true">AVERAGE(INDIRECT(CONCATENATE($E$77,K141,$E$78,K142),1))</f>
        <v>35.7832306122449</v>
      </c>
      <c r="L152" s="250" t="n">
        <f aca="true">AVERAGE(INDIRECT(CONCATENATE($E$77,L141,$E$78,L142),1))</f>
        <v>46.0749737179487</v>
      </c>
      <c r="M152" s="250" t="n">
        <f aca="true">AVERAGE(INDIRECT(CONCATENATE($E$77,M141,$E$78,M142),1))</f>
        <v>38.8143623655914</v>
      </c>
      <c r="N152" s="250" t="n">
        <f aca="true">AVERAGE(INDIRECT(CONCATENATE($E$77,N141,$E$78,N142),1))</f>
        <v>67.6143563380282</v>
      </c>
      <c r="O152" s="250" t="n">
        <f aca="true">AVERAGE(INDIRECT(CONCATENATE($E$77,O141,$E$78,O142),1))</f>
        <v>47.6112763285024</v>
      </c>
      <c r="P152" s="250" t="n">
        <f aca="true">AVERAGE(INDIRECT(CONCATENATE($E$77,P141,$E$78,P142),1))</f>
        <v>16.9573359649123</v>
      </c>
      <c r="Q152" s="250" t="n">
        <f aca="true">AVERAGE(INDIRECT(CONCATENATE($E$77,Q141,$E$78,Q142),1))</f>
        <v>29.8585944454545</v>
      </c>
      <c r="R152" s="250" t="n">
        <f aca="true">AVERAGE(INDIRECT(CONCATENATE($E$77,R141,$E$78,R142),1))</f>
        <v>6.36796346296297</v>
      </c>
      <c r="S152" s="250" t="n">
        <f aca="true">AVERAGE(INDIRECT(CONCATENATE($E$77,S141,$E$78,S142),1))</f>
        <v>-5.652490242</v>
      </c>
      <c r="T152" s="250" t="n">
        <f aca="true">AVERAGE(INDIRECT(CONCATENATE($E$77,T141,$E$78,T142),1))</f>
        <v>-5.41649073111111</v>
      </c>
      <c r="U152" s="250" t="n">
        <f aca="true">AVERAGE(INDIRECT(CONCATENATE($E$77,U141,$E$78,U142),1))</f>
        <v>-2.398948566</v>
      </c>
      <c r="V152" s="250" t="n">
        <f aca="true">AVERAGE(INDIRECT(CONCATENATE($E$77,V141,$E$78,V142),1))</f>
        <v>-2.28538858333333</v>
      </c>
      <c r="W152" s="250" t="n">
        <f aca="true">AVERAGE(INDIRECT(CONCATENATE($E$77,W141,$E$78,W142),1))</f>
        <v>1.48922198034</v>
      </c>
      <c r="X152" s="250" t="n">
        <f aca="true">AVERAGE(INDIRECT(CONCATENATE($E$77,X141,$E$78,X142),1))</f>
        <v>6.17286987895562</v>
      </c>
      <c r="Y152" s="250" t="n">
        <f aca="true">AVERAGE(INDIRECT(CONCATENATE($E$77,Y141,$E$78,Y142),1))</f>
        <v>-2.42816399425669</v>
      </c>
      <c r="Z152" s="250" t="n">
        <f aca="true">AVERAGE(INDIRECT(CONCATENATE($E$77,Z141,$E$78,Z142),1))</f>
        <v>-6.09422108542457</v>
      </c>
      <c r="AA152" s="250" t="n">
        <f aca="true">AVERAGE(INDIRECT(CONCATENATE($E$77,AA141,$E$78,AA142),1))</f>
        <v>-14.4597723577365</v>
      </c>
      <c r="AB152" s="250" t="n">
        <f aca="true">AVERAGE(INDIRECT(CONCATENATE($E$77,AB141,$E$78,AB142),1))</f>
        <v>-18.6918296892992</v>
      </c>
      <c r="AC152" s="250" t="n">
        <f aca="true">AVERAGE(INDIRECT(CONCATENATE($E$77,AC141,$E$78,AC142),1))</f>
        <v>-43.8313510823484</v>
      </c>
    </row>
    <row r="153" s="22" customFormat="true" ht="15" hidden="false" customHeight="true" outlineLevel="0" collapsed="false">
      <c r="B153" s="233"/>
      <c r="C153" s="286"/>
      <c r="D153" s="251" t="s">
        <v>229</v>
      </c>
      <c r="E153" s="289" t="n">
        <f aca="true">MIN(INDIRECT(CONCATENATE($E$77,E141,$E$78,E142),1))</f>
        <v>-124.237837837841</v>
      </c>
      <c r="F153" s="251" t="n">
        <f aca="true">MIN(INDIRECT(CONCATENATE($E$137,F141,$E$138,F142),1))</f>
        <v>2</v>
      </c>
      <c r="G153" s="251" t="n">
        <f aca="true">MIN(INDIRECT(CONCATENATE($E$137,G141,$E$138,G142),1))</f>
        <v>5</v>
      </c>
      <c r="H153" s="251" t="n">
        <f aca="true">MIN(INDIRECT(CONCATENATE($E$77,H141,$E$78,H142),1))</f>
        <v>-5</v>
      </c>
      <c r="I153" s="251" t="n">
        <f aca="true">MIN(INDIRECT(CONCATENATE($E$77,I141,$E$78,I142),1))</f>
        <v>0.798798</v>
      </c>
      <c r="J153" s="251" t="n">
        <f aca="true">MIN(INDIRECT(CONCATENATE($E$77,J141,$E$78,J142),1))</f>
        <v>3</v>
      </c>
      <c r="K153" s="251" t="n">
        <f aca="true">MIN(INDIRECT(CONCATENATE($E$77,K141,$E$78,K142),1))</f>
        <v>8</v>
      </c>
      <c r="L153" s="251" t="n">
        <f aca="true">MIN(INDIRECT(CONCATENATE($E$77,L141,$E$78,L142),1))</f>
        <v>26</v>
      </c>
      <c r="M153" s="251" t="n">
        <f aca="true">MIN(INDIRECT(CONCATENATE($E$77,M141,$E$78,M142),1))</f>
        <v>20</v>
      </c>
      <c r="N153" s="251" t="n">
        <f aca="true">MIN(INDIRECT(CONCATENATE($E$77,N141,$E$78,N142),1))</f>
        <v>25</v>
      </c>
      <c r="O153" s="251" t="n">
        <f aca="true">MIN(INDIRECT(CONCATENATE($E$77,O141,$E$78,O142),1))</f>
        <v>5</v>
      </c>
      <c r="P153" s="251" t="n">
        <f aca="true">MIN(INDIRECT(CONCATENATE($E$77,P141,$E$78,P142),1))</f>
        <v>5</v>
      </c>
      <c r="Q153" s="251" t="n">
        <f aca="true">MIN(INDIRECT(CONCATENATE($E$77,Q141,$E$78,Q142),1))</f>
        <v>6</v>
      </c>
      <c r="R153" s="251" t="n">
        <f aca="true">MIN(INDIRECT(CONCATENATE($E$77,R141,$E$78,R142),1))</f>
        <v>-13</v>
      </c>
      <c r="S153" s="251" t="n">
        <f aca="true">MIN(INDIRECT(CONCATENATE($E$77,S141,$E$78,S142),1))</f>
        <v>-36.0780236</v>
      </c>
      <c r="T153" s="251" t="n">
        <f aca="true">MIN(INDIRECT(CONCATENATE($E$77,T141,$E$78,T142),1))</f>
        <v>-20</v>
      </c>
      <c r="U153" s="251" t="n">
        <f aca="true">MIN(INDIRECT(CONCATENATE($E$77,U141,$E$78,U142),1))</f>
        <v>-18</v>
      </c>
      <c r="V153" s="251" t="n">
        <f aca="true">MIN(INDIRECT(CONCATENATE($E$77,V141,$E$78,V142),1))</f>
        <v>-14</v>
      </c>
      <c r="W153" s="251" t="n">
        <f aca="true">MIN(INDIRECT(CONCATENATE($E$77,W141,$E$78,W142),1))</f>
        <v>-12</v>
      </c>
      <c r="X153" s="251" t="n">
        <f aca="true">MIN(INDIRECT(CONCATENATE($E$77,X141,$E$78,X142),1))</f>
        <v>-35.9999999999697</v>
      </c>
      <c r="Y153" s="251" t="n">
        <f aca="true">MIN(INDIRECT(CONCATENATE($E$77,Y141,$E$78,Y142),1))</f>
        <v>-44.5000000002484</v>
      </c>
      <c r="Z153" s="251" t="n">
        <f aca="true">MIN(INDIRECT(CONCATENATE($E$77,Z141,$E$78,Z142),1))</f>
        <v>-56.4000000002774</v>
      </c>
      <c r="AA153" s="251" t="n">
        <f aca="true">MIN(INDIRECT(CONCATENATE($E$77,AA141,$E$78,AA142),1))</f>
        <v>-67.399999997752</v>
      </c>
      <c r="AB153" s="251" t="n">
        <f aca="true">MIN(INDIRECT(CONCATENATE($E$77,AB141,$E$78,AB142),1))</f>
        <v>-69.6000000000177</v>
      </c>
      <c r="AC153" s="251" t="n">
        <f aca="true">MIN(INDIRECT(CONCATENATE($E$77,AC141,$E$78,AC142),1))</f>
        <v>-109.333333333337</v>
      </c>
    </row>
    <row r="154" s="22" customFormat="true" ht="15" hidden="false" customHeight="true" outlineLevel="0" collapsed="false">
      <c r="B154" s="233"/>
      <c r="C154" s="286"/>
      <c r="D154" s="251" t="s">
        <v>230</v>
      </c>
      <c r="E154" s="289" t="n">
        <f aca="true">MAX(INDIRECT(CONCATENATE($E$77,E141,$E$78,E142),1))</f>
        <v>132.651</v>
      </c>
      <c r="F154" s="251" t="n">
        <f aca="true">MAX(INDIRECT(CONCATENATE($E$137,F141,$E$138,F142),1))</f>
        <v>51.50315</v>
      </c>
      <c r="G154" s="251" t="n">
        <f aca="true">MAX(INDIRECT(CONCATENATE($E$137,G141,$E$138,G142),1))</f>
        <v>29.3318</v>
      </c>
      <c r="H154" s="251" t="n">
        <f aca="true">MAX(INDIRECT(CONCATENATE($E$77,H141,$E$78,H142),1))</f>
        <v>57.79655</v>
      </c>
      <c r="I154" s="251" t="n">
        <f aca="true">MAX(INDIRECT(CONCATENATE($E$77,I141,$E$78,I142),1))</f>
        <v>55.13505</v>
      </c>
      <c r="J154" s="251" t="n">
        <f aca="true">MAX(INDIRECT(CONCATENATE($E$77,J141,$E$78,J142),1))</f>
        <v>46.61795</v>
      </c>
      <c r="K154" s="251" t="n">
        <f aca="true">MAX(INDIRECT(CONCATENATE($E$77,K141,$E$78,K142),1))</f>
        <v>55.3769</v>
      </c>
      <c r="L154" s="251" t="n">
        <f aca="true">MAX(INDIRECT(CONCATENATE($E$77,L141,$E$78,L142),1))</f>
        <v>50.3443</v>
      </c>
      <c r="M154" s="251" t="n">
        <f aca="true">MAX(INDIRECT(CONCATENATE($E$77,M141,$E$78,M142),1))</f>
        <v>49.80365</v>
      </c>
      <c r="N154" s="251" t="n">
        <f aca="true">MAX(INDIRECT(CONCATENATE($E$77,N141,$E$78,N142),1))</f>
        <v>132.651</v>
      </c>
      <c r="O154" s="251" t="n">
        <f aca="true">MAX(INDIRECT(CONCATENATE($E$77,O141,$E$78,O142),1))</f>
        <v>77.2608666666667</v>
      </c>
      <c r="P154" s="251" t="n">
        <f aca="true">MAX(INDIRECT(CONCATENATE($E$77,P141,$E$78,P142),1))</f>
        <v>34.6630333333333</v>
      </c>
      <c r="Q154" s="251" t="n">
        <f aca="true">MAX(INDIRECT(CONCATENATE($E$77,Q141,$E$78,Q142),1))</f>
        <v>54.342</v>
      </c>
      <c r="R154" s="251" t="n">
        <f aca="true">MAX(INDIRECT(CONCATENATE($E$77,R141,$E$78,R142),1))</f>
        <v>40</v>
      </c>
      <c r="S154" s="251" t="n">
        <f aca="true">MAX(INDIRECT(CONCATENATE($E$77,S141,$E$78,S142),1))</f>
        <v>38.7938436</v>
      </c>
      <c r="T154" s="251" t="n">
        <f aca="true">MAX(INDIRECT(CONCATENATE($E$77,T141,$E$78,T142),1))</f>
        <v>7.39895</v>
      </c>
      <c r="U154" s="251" t="n">
        <f aca="true">MAX(INDIRECT(CONCATENATE($E$77,U141,$E$78,U142),1))</f>
        <v>10.1435</v>
      </c>
      <c r="V154" s="251" t="n">
        <f aca="true">MAX(INDIRECT(CONCATENATE($E$77,V141,$E$78,V142),1))</f>
        <v>16.8843</v>
      </c>
      <c r="W154" s="251" t="n">
        <f aca="true">MAX(INDIRECT(CONCATENATE($E$77,W141,$E$78,W142),1))</f>
        <v>18.9016</v>
      </c>
      <c r="X154" s="251" t="n">
        <f aca="true">MAX(INDIRECT(CONCATENATE($E$77,X141,$E$78,X142),1))</f>
        <v>40</v>
      </c>
      <c r="Y154" s="251" t="n">
        <f aca="true">MAX(INDIRECT(CONCATENATE($E$77,Y141,$E$78,Y142),1))</f>
        <v>48.7999999989754</v>
      </c>
      <c r="Z154" s="251" t="n">
        <f aca="true">MAX(INDIRECT(CONCATENATE($E$77,Z141,$E$78,Z142),1))</f>
        <v>48.7999999989754</v>
      </c>
      <c r="AA154" s="251" t="n">
        <f aca="true">MAX(INDIRECT(CONCATENATE($E$77,AA141,$E$78,AA142),1))</f>
        <v>21.7999999999432</v>
      </c>
      <c r="AB154" s="251" t="n">
        <f aca="true">MAX(INDIRECT(CONCATENATE($E$77,AB141,$E$78,AB142),1))</f>
        <v>24.799999999977</v>
      </c>
      <c r="AC154" s="251" t="n">
        <f aca="true">MAX(INDIRECT(CONCATENATE($E$77,AC141,$E$78,AC142),1))</f>
        <v>10.0555160142449</v>
      </c>
    </row>
    <row r="155" s="22" customFormat="true" ht="15" hidden="true" customHeight="true" outlineLevel="0" collapsed="false">
      <c r="B155" s="233"/>
      <c r="C155" s="286"/>
      <c r="D155" s="238" t="s">
        <v>231</v>
      </c>
      <c r="E155" s="290" t="n">
        <v>-15</v>
      </c>
      <c r="F155" s="252" t="n">
        <v>-15</v>
      </c>
      <c r="G155" s="252" t="n">
        <v>-15</v>
      </c>
      <c r="H155" s="252" t="n">
        <v>-15</v>
      </c>
      <c r="I155" s="252" t="n">
        <v>-15</v>
      </c>
      <c r="J155" s="252" t="n">
        <v>-15</v>
      </c>
      <c r="K155" s="252" t="n">
        <v>-15</v>
      </c>
      <c r="L155" s="252" t="n">
        <v>-15</v>
      </c>
      <c r="M155" s="252" t="n">
        <v>-15</v>
      </c>
      <c r="N155" s="252" t="n">
        <v>-15</v>
      </c>
      <c r="O155" s="252" t="n">
        <v>-15</v>
      </c>
      <c r="P155" s="252" t="n">
        <v>-15</v>
      </c>
      <c r="Q155" s="252" t="n">
        <v>-15</v>
      </c>
      <c r="R155" s="252" t="n">
        <v>-15</v>
      </c>
      <c r="S155" s="252" t="n">
        <v>-15</v>
      </c>
      <c r="T155" s="252" t="n">
        <v>-15</v>
      </c>
      <c r="U155" s="252" t="n">
        <v>-15</v>
      </c>
      <c r="V155" s="252" t="n">
        <v>-15</v>
      </c>
      <c r="W155" s="252" t="n">
        <v>-15</v>
      </c>
      <c r="X155" s="252" t="n">
        <v>-15</v>
      </c>
      <c r="Y155" s="252" t="n">
        <v>-15</v>
      </c>
      <c r="Z155" s="252" t="n">
        <v>-15</v>
      </c>
      <c r="AA155" s="252" t="n">
        <v>-15</v>
      </c>
      <c r="AB155" s="252" t="n">
        <v>-15</v>
      </c>
      <c r="AC155" s="252" t="n">
        <v>-15</v>
      </c>
    </row>
    <row r="156" s="22" customFormat="true" ht="15" hidden="true" customHeight="true" outlineLevel="0" collapsed="false">
      <c r="B156" s="233"/>
      <c r="C156" s="286"/>
      <c r="D156" s="238" t="s">
        <v>232</v>
      </c>
      <c r="E156" s="290" t="n">
        <v>15</v>
      </c>
      <c r="F156" s="252" t="n">
        <v>15</v>
      </c>
      <c r="G156" s="252" t="n">
        <v>15</v>
      </c>
      <c r="H156" s="252" t="n">
        <v>15</v>
      </c>
      <c r="I156" s="252" t="n">
        <v>15</v>
      </c>
      <c r="J156" s="252" t="n">
        <v>15</v>
      </c>
      <c r="K156" s="252" t="n">
        <v>15</v>
      </c>
      <c r="L156" s="252" t="n">
        <v>15</v>
      </c>
      <c r="M156" s="252" t="n">
        <v>15</v>
      </c>
      <c r="N156" s="252" t="n">
        <v>15</v>
      </c>
      <c r="O156" s="252" t="n">
        <v>15</v>
      </c>
      <c r="P156" s="252" t="n">
        <v>15</v>
      </c>
      <c r="Q156" s="252" t="n">
        <v>15</v>
      </c>
      <c r="R156" s="252" t="n">
        <v>15</v>
      </c>
      <c r="S156" s="252" t="n">
        <v>15</v>
      </c>
      <c r="T156" s="252" t="n">
        <v>15</v>
      </c>
      <c r="U156" s="252" t="n">
        <v>15</v>
      </c>
      <c r="V156" s="252" t="n">
        <v>15</v>
      </c>
      <c r="W156" s="252" t="n">
        <v>15</v>
      </c>
      <c r="X156" s="252" t="n">
        <v>15</v>
      </c>
      <c r="Y156" s="252" t="n">
        <v>15</v>
      </c>
      <c r="Z156" s="252" t="n">
        <v>15</v>
      </c>
      <c r="AA156" s="252" t="n">
        <v>15</v>
      </c>
      <c r="AB156" s="252" t="n">
        <v>15</v>
      </c>
      <c r="AC156" s="252" t="n">
        <v>15</v>
      </c>
    </row>
    <row r="157" s="22" customFormat="true" ht="15" hidden="true" customHeight="true" outlineLevel="0" collapsed="false">
      <c r="B157" s="233"/>
      <c r="C157" s="286"/>
      <c r="D157" s="238" t="s">
        <v>233</v>
      </c>
      <c r="E157" s="272" t="n">
        <f aca="false">E153+E155</f>
        <v>-139.237837837841</v>
      </c>
      <c r="F157" s="239" t="n">
        <f aca="false">F153+F155</f>
        <v>-13</v>
      </c>
      <c r="G157" s="239" t="n">
        <f aca="false">G153+G155</f>
        <v>-10</v>
      </c>
      <c r="H157" s="239" t="n">
        <f aca="false">H153+H155</f>
        <v>-20</v>
      </c>
      <c r="I157" s="239" t="n">
        <f aca="false">I153+I155</f>
        <v>-14.201202</v>
      </c>
      <c r="J157" s="239" t="n">
        <f aca="false">J153+J155</f>
        <v>-12</v>
      </c>
      <c r="K157" s="239" t="n">
        <f aca="false">K153+K155</f>
        <v>-7</v>
      </c>
      <c r="L157" s="239" t="n">
        <f aca="false">L153+L155</f>
        <v>11</v>
      </c>
      <c r="M157" s="239" t="n">
        <f aca="false">M153+M155</f>
        <v>5</v>
      </c>
      <c r="N157" s="239" t="n">
        <f aca="false">N153+N155</f>
        <v>10</v>
      </c>
      <c r="O157" s="239" t="n">
        <f aca="false">O153+O155</f>
        <v>-10</v>
      </c>
      <c r="P157" s="239" t="n">
        <f aca="false">P153+P155</f>
        <v>-10</v>
      </c>
      <c r="Q157" s="239" t="n">
        <f aca="false">Q153+Q155</f>
        <v>-9</v>
      </c>
      <c r="R157" s="239" t="n">
        <f aca="false">R153+R155</f>
        <v>-28</v>
      </c>
      <c r="S157" s="239" t="n">
        <f aca="false">S153+S155</f>
        <v>-51.0780236</v>
      </c>
      <c r="T157" s="239" t="n">
        <f aca="false">T153+T155</f>
        <v>-35</v>
      </c>
      <c r="U157" s="239" t="n">
        <f aca="false">U153+U155</f>
        <v>-33</v>
      </c>
      <c r="V157" s="239" t="n">
        <f aca="false">V153+V155</f>
        <v>-29</v>
      </c>
      <c r="W157" s="239" t="n">
        <f aca="false">W153+W155</f>
        <v>-27</v>
      </c>
      <c r="X157" s="239" t="n">
        <f aca="false">X153+X155</f>
        <v>-50.9999999999697</v>
      </c>
      <c r="Y157" s="239" t="n">
        <f aca="false">Y153+Y155</f>
        <v>-59.5000000002484</v>
      </c>
      <c r="Z157" s="239" t="n">
        <f aca="false">Z153+Z155</f>
        <v>-71.4000000002774</v>
      </c>
      <c r="AA157" s="239" t="n">
        <f aca="false">AA153+AA155</f>
        <v>-82.399999997752</v>
      </c>
      <c r="AB157" s="239" t="n">
        <f aca="false">AB153+AB155</f>
        <v>-84.6000000000177</v>
      </c>
      <c r="AC157" s="239" t="n">
        <f aca="false">AC153+AC155</f>
        <v>-124.333333333337</v>
      </c>
    </row>
    <row r="158" s="22" customFormat="true" ht="15" hidden="true" customHeight="true" outlineLevel="0" collapsed="false">
      <c r="B158" s="233"/>
      <c r="C158" s="286"/>
      <c r="D158" s="238" t="s">
        <v>234</v>
      </c>
      <c r="E158" s="272" t="n">
        <f aca="false">E154+E156</f>
        <v>147.651</v>
      </c>
      <c r="F158" s="239" t="n">
        <f aca="false">F154+F156</f>
        <v>66.50315</v>
      </c>
      <c r="G158" s="239" t="n">
        <f aca="false">G154+G156</f>
        <v>44.3318</v>
      </c>
      <c r="H158" s="239" t="n">
        <f aca="false">H154+H156</f>
        <v>72.79655</v>
      </c>
      <c r="I158" s="239" t="n">
        <f aca="false">I154+I156</f>
        <v>70.13505</v>
      </c>
      <c r="J158" s="239" t="n">
        <f aca="false">J154+J156</f>
        <v>61.61795</v>
      </c>
      <c r="K158" s="239" t="n">
        <f aca="false">K154+K156</f>
        <v>70.3769</v>
      </c>
      <c r="L158" s="239" t="n">
        <f aca="false">L154+L156</f>
        <v>65.3443</v>
      </c>
      <c r="M158" s="239" t="n">
        <f aca="false">M154+M156</f>
        <v>64.80365</v>
      </c>
      <c r="N158" s="239" t="n">
        <f aca="false">N154+N156</f>
        <v>147.651</v>
      </c>
      <c r="O158" s="239" t="n">
        <f aca="false">O154+O156</f>
        <v>92.2608666666667</v>
      </c>
      <c r="P158" s="239" t="n">
        <f aca="false">P154+P156</f>
        <v>49.6630333333333</v>
      </c>
      <c r="Q158" s="239" t="n">
        <f aca="false">Q154+Q156</f>
        <v>69.342</v>
      </c>
      <c r="R158" s="239" t="n">
        <f aca="false">R154+R156</f>
        <v>55</v>
      </c>
      <c r="S158" s="239" t="n">
        <f aca="false">S154+S156</f>
        <v>53.7938436</v>
      </c>
      <c r="T158" s="239" t="n">
        <f aca="false">T154+T156</f>
        <v>22.39895</v>
      </c>
      <c r="U158" s="239" t="n">
        <f aca="false">U154+U156</f>
        <v>25.1435</v>
      </c>
      <c r="V158" s="239" t="n">
        <f aca="false">V154+V156</f>
        <v>31.8843</v>
      </c>
      <c r="W158" s="239" t="n">
        <f aca="false">W154+W156</f>
        <v>33.9016</v>
      </c>
      <c r="X158" s="239" t="n">
        <f aca="false">X154+X156</f>
        <v>55</v>
      </c>
      <c r="Y158" s="239" t="n">
        <f aca="false">Y154+Y156</f>
        <v>63.7999999989754</v>
      </c>
      <c r="Z158" s="239" t="n">
        <f aca="false">Z154+Z156</f>
        <v>63.7999999989754</v>
      </c>
      <c r="AA158" s="239" t="n">
        <f aca="false">AA154+AA156</f>
        <v>36.7999999999432</v>
      </c>
      <c r="AB158" s="239" t="n">
        <f aca="false">AB154+AB156</f>
        <v>39.799999999977</v>
      </c>
      <c r="AC158" s="239" t="n">
        <f aca="false">AC154+AC156</f>
        <v>25.0555160142449</v>
      </c>
    </row>
    <row r="159" s="22" customFormat="true" ht="15" hidden="false" customHeight="true" outlineLevel="0" collapsed="false">
      <c r="B159" s="202" t="s">
        <v>244</v>
      </c>
      <c r="C159" s="291" t="s">
        <v>216</v>
      </c>
      <c r="D159" s="292" t="s">
        <v>217</v>
      </c>
      <c r="E159" s="292" t="n">
        <f aca="false">ROUNDUP(E$4,0)</f>
        <v>101</v>
      </c>
      <c r="F159" s="292" t="n">
        <f aca="false">ROUNDUP(F$4,0)</f>
        <v>94</v>
      </c>
      <c r="G159" s="292" t="n">
        <f aca="false">ROUNDUP(G$4,0)</f>
        <v>90</v>
      </c>
      <c r="H159" s="292" t="n">
        <f aca="false">ROUNDUP(H$4,0)</f>
        <v>87</v>
      </c>
      <c r="I159" s="292" t="n">
        <f aca="false">ROUNDUP(I$4,0)</f>
        <v>84</v>
      </c>
      <c r="J159" s="292" t="n">
        <f aca="false">ROUNDUP(J$4,0)</f>
        <v>73</v>
      </c>
      <c r="K159" s="292" t="n">
        <f aca="false">ROUNDUP(K$4,0)</f>
        <v>66</v>
      </c>
      <c r="L159" s="292" t="n">
        <f aca="false">ROUNDUP(L$4,0)</f>
        <v>62</v>
      </c>
      <c r="M159" s="292" t="n">
        <f aca="false">ROUNDUP(M$4,0)</f>
        <v>60</v>
      </c>
      <c r="N159" s="292" t="n">
        <f aca="false">ROUNDUP(N$4,0)</f>
        <v>56</v>
      </c>
      <c r="O159" s="292" t="n">
        <f aca="false">ROUNDUP(O$4,0)</f>
        <v>48</v>
      </c>
      <c r="P159" s="292" t="n">
        <f aca="false">ROUNDUP(P$4,0)</f>
        <v>42</v>
      </c>
      <c r="Q159" s="292" t="n">
        <f aca="false">ROUNDUP(Q$4,0)</f>
        <v>38</v>
      </c>
      <c r="R159" s="292" t="n">
        <f aca="false">ROUNDUP(R$4,0)</f>
        <v>34</v>
      </c>
      <c r="S159" s="292" t="n">
        <f aca="false">ROUNDUP(S$4,0)</f>
        <v>29</v>
      </c>
      <c r="T159" s="292" t="n">
        <f aca="false">ROUNDUP(T$4,0)</f>
        <v>24</v>
      </c>
      <c r="U159" s="292" t="n">
        <f aca="false">ROUNDUP(U$4,0)</f>
        <v>21</v>
      </c>
      <c r="V159" s="292" t="n">
        <f aca="false">ROUNDUP(V$4,0)</f>
        <v>16</v>
      </c>
      <c r="W159" s="292" t="n">
        <f aca="false">ROUNDUP(W$4,0)</f>
        <v>14</v>
      </c>
      <c r="X159" s="292" t="n">
        <f aca="false">ROUNDUP(X$4,0)</f>
        <v>12</v>
      </c>
      <c r="Y159" s="292" t="n">
        <f aca="false">ROUNDUP(Y$4,0)</f>
        <v>8</v>
      </c>
      <c r="Z159" s="292" t="n">
        <f aca="false">ROUNDUP(Z$4,0)</f>
        <v>6</v>
      </c>
      <c r="AA159" s="292" t="n">
        <f aca="false">ROUNDUP(AA$4,0)</f>
        <v>4</v>
      </c>
      <c r="AB159" s="292" t="n">
        <f aca="false">ROUNDUP(AB$4,0)</f>
        <v>3</v>
      </c>
      <c r="AC159" s="292" t="n">
        <f aca="false">ROUNDUP(AC$4,0)</f>
        <v>2</v>
      </c>
    </row>
    <row r="160" s="22" customFormat="true" ht="15" hidden="false" customHeight="true" outlineLevel="0" collapsed="false">
      <c r="B160" s="202"/>
      <c r="C160" s="291"/>
      <c r="D160" s="204" t="s">
        <v>218</v>
      </c>
      <c r="E160" s="204" t="n">
        <f aca="false">ROUNDDOWN(E$8,0)</f>
        <v>93</v>
      </c>
      <c r="F160" s="204" t="n">
        <f aca="false">ROUNDDOWN(F$8,0)</f>
        <v>89</v>
      </c>
      <c r="G160" s="204" t="n">
        <f aca="false">ROUNDDOWN(G$8,0)</f>
        <v>86</v>
      </c>
      <c r="H160" s="204" t="n">
        <f aca="false">ROUNDDOWN(H$8,0)</f>
        <v>83</v>
      </c>
      <c r="I160" s="204" t="n">
        <f aca="false">ROUNDDOWN(I$8,0)</f>
        <v>72</v>
      </c>
      <c r="J160" s="204" t="n">
        <f aca="false">ROUNDDOWN(J$8,0)</f>
        <v>66</v>
      </c>
      <c r="K160" s="204" t="n">
        <f aca="false">ROUNDDOWN(K$8,0)</f>
        <v>61</v>
      </c>
      <c r="L160" s="204" t="n">
        <f aca="false">ROUNDDOWN(L$8,0)</f>
        <v>59</v>
      </c>
      <c r="M160" s="204" t="n">
        <f aca="false">ROUNDDOWN(M$8,0)</f>
        <v>56</v>
      </c>
      <c r="N160" s="204" t="n">
        <f aca="false">ROUNDDOWN(N$8,0)</f>
        <v>47</v>
      </c>
      <c r="O160" s="204" t="n">
        <f aca="false">ROUNDDOWN(O$8,0)</f>
        <v>41</v>
      </c>
      <c r="P160" s="204" t="n">
        <f aca="false">ROUNDDOWN(P$8,0)</f>
        <v>38</v>
      </c>
      <c r="Q160" s="204" t="n">
        <f aca="false">ROUNDDOWN(Q$8,0)</f>
        <v>33</v>
      </c>
      <c r="R160" s="204" t="n">
        <f aca="false">ROUNDDOWN(R$8,0)</f>
        <v>28</v>
      </c>
      <c r="S160" s="204" t="n">
        <f aca="false">ROUNDDOWN(S$8,0)</f>
        <v>23</v>
      </c>
      <c r="T160" s="204" t="n">
        <f aca="false">ROUNDDOWN(T$8,0)</f>
        <v>20</v>
      </c>
      <c r="U160" s="204" t="n">
        <f aca="false">ROUNDDOWN(U$8,0)</f>
        <v>15</v>
      </c>
      <c r="V160" s="204" t="n">
        <f aca="false">ROUNDDOWN(V$8,0)</f>
        <v>13</v>
      </c>
      <c r="W160" s="204" t="n">
        <f aca="false">ROUNDDOWN(W$8,0)</f>
        <v>11</v>
      </c>
      <c r="X160" s="204" t="n">
        <f aca="false">ROUNDDOWN(X$8,0)</f>
        <v>7</v>
      </c>
      <c r="Y160" s="204" t="n">
        <f aca="false">ROUNDDOWN(Y$8,0)</f>
        <v>5</v>
      </c>
      <c r="Z160" s="204" t="n">
        <f aca="false">ROUNDDOWN(Z$8,0)</f>
        <v>3</v>
      </c>
      <c r="AA160" s="204" t="n">
        <f aca="false">ROUNDDOWN(AA$8,0)</f>
        <v>2</v>
      </c>
      <c r="AB160" s="204" t="n">
        <f aca="false">ROUNDDOWN(AB$8,0)</f>
        <v>1</v>
      </c>
      <c r="AC160" s="204" t="n">
        <f aca="false">ROUNDDOWN(AC$8,0)</f>
        <v>0</v>
      </c>
    </row>
    <row r="161" s="22" customFormat="true" ht="15" hidden="false" customHeight="true" outlineLevel="0" collapsed="false">
      <c r="B161" s="202"/>
      <c r="C161" s="205" t="s">
        <v>219</v>
      </c>
      <c r="D161" s="206" t="s">
        <v>217</v>
      </c>
      <c r="E161" s="206" t="n">
        <f aca="false">ROUNDUP(E$6,0)</f>
        <v>101</v>
      </c>
      <c r="F161" s="206" t="n">
        <f aca="false">ROUNDUP(F$6,0)</f>
        <v>94</v>
      </c>
      <c r="G161" s="206" t="n">
        <f aca="false">ROUNDUP(G$6,0)</f>
        <v>91</v>
      </c>
      <c r="H161" s="206" t="n">
        <f aca="false">ROUNDUP(H$6,0)</f>
        <v>87</v>
      </c>
      <c r="I161" s="206" t="n">
        <f aca="false">ROUNDUP(I$6,0)</f>
        <v>84</v>
      </c>
      <c r="J161" s="206" t="n">
        <f aca="false">ROUNDUP(J$6,0)</f>
        <v>73</v>
      </c>
      <c r="K161" s="206" t="n">
        <f aca="false">ROUNDUP(K$6,0)</f>
        <v>66</v>
      </c>
      <c r="L161" s="206" t="n">
        <f aca="false">ROUNDUP(L$6,0)</f>
        <v>62</v>
      </c>
      <c r="M161" s="206" t="n">
        <f aca="false">ROUNDUP(M$6,0)</f>
        <v>60</v>
      </c>
      <c r="N161" s="206" t="n">
        <f aca="false">ROUNDUP(N$6,0)</f>
        <v>56</v>
      </c>
      <c r="O161" s="206" t="n">
        <f aca="false">ROUNDUP(O$6,0)</f>
        <v>48</v>
      </c>
      <c r="P161" s="206" t="n">
        <f aca="false">ROUNDUP(P$6,0)</f>
        <v>42</v>
      </c>
      <c r="Q161" s="206" t="n">
        <f aca="false">ROUNDUP(Q$6,0)</f>
        <v>38</v>
      </c>
      <c r="R161" s="206" t="n">
        <f aca="false">ROUNDUP(R$6,0)</f>
        <v>34</v>
      </c>
      <c r="S161" s="206" t="n">
        <f aca="false">ROUNDUP(S$6,0)</f>
        <v>29</v>
      </c>
      <c r="T161" s="206" t="n">
        <f aca="false">ROUNDUP(T$6,0)</f>
        <v>24</v>
      </c>
      <c r="U161" s="206" t="n">
        <f aca="false">ROUNDUP(U$6,0)</f>
        <v>21</v>
      </c>
      <c r="V161" s="206" t="n">
        <f aca="false">ROUNDUP(V$6,0)</f>
        <v>16</v>
      </c>
      <c r="W161" s="206" t="n">
        <f aca="false">ROUNDUP(W$6,0)</f>
        <v>14</v>
      </c>
      <c r="X161" s="206" t="n">
        <f aca="false">ROUNDUP(X$6,0)</f>
        <v>12</v>
      </c>
      <c r="Y161" s="206" t="n">
        <f aca="false">ROUNDUP(Y$6,0)</f>
        <v>8</v>
      </c>
      <c r="Z161" s="206" t="n">
        <f aca="false">ROUNDUP(Z$6,0)</f>
        <v>6</v>
      </c>
      <c r="AA161" s="206" t="n">
        <f aca="false">ROUNDUP(AA$6,0)</f>
        <v>4</v>
      </c>
      <c r="AB161" s="206" t="n">
        <f aca="false">ROUNDUP(AB$6,0)</f>
        <v>3</v>
      </c>
      <c r="AC161" s="206" t="n">
        <f aca="false">ROUNDUP(AC$6,0)</f>
        <v>2</v>
      </c>
    </row>
    <row r="162" s="22" customFormat="true" ht="15" hidden="false" customHeight="true" outlineLevel="0" collapsed="false">
      <c r="B162" s="202"/>
      <c r="C162" s="205"/>
      <c r="D162" s="206" t="s">
        <v>218</v>
      </c>
      <c r="E162" s="206" t="n">
        <f aca="false">ROUNDDOWN(E$8,0)</f>
        <v>93</v>
      </c>
      <c r="F162" s="206" t="n">
        <f aca="false">ROUNDDOWN(F$8,0)</f>
        <v>89</v>
      </c>
      <c r="G162" s="206" t="n">
        <f aca="false">ROUNDDOWN(G$8,0)</f>
        <v>86</v>
      </c>
      <c r="H162" s="206" t="n">
        <f aca="false">ROUNDDOWN(H$8,0)</f>
        <v>83</v>
      </c>
      <c r="I162" s="206" t="n">
        <f aca="false">ROUNDDOWN(I$8,0)</f>
        <v>72</v>
      </c>
      <c r="J162" s="206" t="n">
        <f aca="false">ROUNDDOWN(J$8,0)</f>
        <v>66</v>
      </c>
      <c r="K162" s="206" t="n">
        <f aca="false">ROUNDDOWN(K$8,0)</f>
        <v>61</v>
      </c>
      <c r="L162" s="206" t="n">
        <f aca="false">ROUNDDOWN(L$8,0)</f>
        <v>59</v>
      </c>
      <c r="M162" s="206" t="n">
        <f aca="false">ROUNDDOWN(M$8,0)</f>
        <v>56</v>
      </c>
      <c r="N162" s="206" t="n">
        <f aca="false">ROUNDDOWN(N$8,0)</f>
        <v>47</v>
      </c>
      <c r="O162" s="206" t="n">
        <f aca="false">ROUNDDOWN(O$8,0)</f>
        <v>41</v>
      </c>
      <c r="P162" s="206" t="n">
        <f aca="false">ROUNDDOWN(P$8,0)</f>
        <v>38</v>
      </c>
      <c r="Q162" s="206" t="n">
        <f aca="false">ROUNDDOWN(Q$8,0)</f>
        <v>33</v>
      </c>
      <c r="R162" s="206" t="n">
        <f aca="false">ROUNDDOWN(R$8,0)</f>
        <v>28</v>
      </c>
      <c r="S162" s="206" t="n">
        <f aca="false">ROUNDDOWN(S$8,0)</f>
        <v>23</v>
      </c>
      <c r="T162" s="206" t="n">
        <f aca="false">ROUNDDOWN(T$8,0)</f>
        <v>20</v>
      </c>
      <c r="U162" s="206" t="n">
        <f aca="false">ROUNDDOWN(U$8,0)</f>
        <v>15</v>
      </c>
      <c r="V162" s="206" t="n">
        <f aca="false">ROUNDDOWN(V$8,0)</f>
        <v>13</v>
      </c>
      <c r="W162" s="206" t="n">
        <f aca="false">ROUNDDOWN(W$8,0)</f>
        <v>11</v>
      </c>
      <c r="X162" s="206" t="n">
        <f aca="false">ROUNDDOWN(X$8,0)</f>
        <v>7</v>
      </c>
      <c r="Y162" s="206" t="n">
        <f aca="false">ROUNDDOWN(Y$8,0)</f>
        <v>5</v>
      </c>
      <c r="Z162" s="206" t="n">
        <f aca="false">ROUNDDOWN(Z$8,0)</f>
        <v>3</v>
      </c>
      <c r="AA162" s="206" t="n">
        <f aca="false">ROUNDDOWN(AA$8,0)</f>
        <v>2</v>
      </c>
      <c r="AB162" s="206" t="n">
        <f aca="false">ROUNDDOWN(AB$8,0)</f>
        <v>1</v>
      </c>
      <c r="AC162" s="206" t="n">
        <f aca="false">ROUNDDOWN(AC$8,0)</f>
        <v>0</v>
      </c>
    </row>
    <row r="163" s="22" customFormat="true" ht="15" hidden="true" customHeight="true" outlineLevel="0" collapsed="false">
      <c r="B163" s="202"/>
      <c r="C163" s="207" t="s">
        <v>220</v>
      </c>
      <c r="D163" s="207"/>
      <c r="E163" s="208" t="n">
        <v>13</v>
      </c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  <c r="AA163" s="208"/>
      <c r="AB163" s="208"/>
      <c r="AC163" s="208"/>
    </row>
    <row r="164" s="22" customFormat="true" ht="15" hidden="true" customHeight="true" outlineLevel="0" collapsed="false">
      <c r="B164" s="202"/>
      <c r="C164" s="209" t="s">
        <v>216</v>
      </c>
      <c r="D164" s="257" t="s">
        <v>221</v>
      </c>
      <c r="E164" s="211" t="str">
        <f aca="false">ADDRESS(MATCH(E160,SL_CHARTS_2012!$M$1:$M$144,1),$E163+1,1)</f>
        <v>$N$97</v>
      </c>
      <c r="F164" s="211" t="str">
        <f aca="false">ADDRESS(MATCH(F160,SL_CHARTS_2012!$M$1:$M$144,1),$E163+1,1)</f>
        <v>$N$93</v>
      </c>
      <c r="G164" s="211" t="str">
        <f aca="false">ADDRESS(MATCH(G160,SL_CHARTS_2012!$M$1:$M$144,1),$E163+1,1)</f>
        <v>$N$90</v>
      </c>
      <c r="H164" s="211" t="str">
        <f aca="false">ADDRESS(MATCH(H160,SL_CHARTS_2012!$M$1:$M$144,1),$E163+1,1)</f>
        <v>$N$87</v>
      </c>
      <c r="I164" s="211" t="str">
        <f aca="false">ADDRESS(MATCH(I160,SL_CHARTS_2012!$M$1:$M$144,1),$E163+1,1)</f>
        <v>$N$76</v>
      </c>
      <c r="J164" s="211" t="str">
        <f aca="false">ADDRESS(MATCH(J160,SL_CHARTS_2012!$M$1:$M$144,1),$E163+1,1)</f>
        <v>$N$70</v>
      </c>
      <c r="K164" s="211" t="str">
        <f aca="false">ADDRESS(MATCH(K160,SL_CHARTS_2012!$M$1:$M$144,1),$E163+1,1)</f>
        <v>$N$65</v>
      </c>
      <c r="L164" s="211" t="str">
        <f aca="false">ADDRESS(MATCH(L160,SL_CHARTS_2012!$M$1:$M$144,1),$E163+1,1)</f>
        <v>$N$63</v>
      </c>
      <c r="M164" s="211" t="str">
        <f aca="false">ADDRESS(MATCH(M160,SL_CHARTS_2012!$M$1:$M$144,1),$E163+1,1)</f>
        <v>$N$60</v>
      </c>
      <c r="N164" s="211" t="str">
        <f aca="false">ADDRESS(MATCH(N160,SL_CHARTS_2012!$M$1:$M$144,1),$E163+1,1)</f>
        <v>$N$51</v>
      </c>
      <c r="O164" s="211" t="str">
        <f aca="false">ADDRESS(MATCH(O160,SL_CHARTS_2012!$M$1:$M$144,1),$E163+1,1)</f>
        <v>$N$45</v>
      </c>
      <c r="P164" s="211" t="str">
        <f aca="false">ADDRESS(MATCH(P160,SL_CHARTS_2012!$M$1:$M$144,1),$E163+1,1)</f>
        <v>$N$42</v>
      </c>
      <c r="Q164" s="211" t="str">
        <f aca="false">ADDRESS(MATCH(Q160,SL_CHARTS_2012!$M$1:$M$144,1),$E163+1,1)</f>
        <v>$N$37</v>
      </c>
      <c r="R164" s="211" t="str">
        <f aca="false">ADDRESS(MATCH(R160,SL_CHARTS_2012!$M$1:$M$144,1),$E163+1,1)</f>
        <v>$N$32</v>
      </c>
      <c r="S164" s="211" t="str">
        <f aca="false">ADDRESS(MATCH(S160,SL_CHARTS_2012!$M$1:$M$144,1),$E163+1,1)</f>
        <v>$N$27</v>
      </c>
      <c r="T164" s="211" t="str">
        <f aca="false">ADDRESS(MATCH(T160,SL_CHARTS_2012!$M$1:$M$144,1),$E163+1,1)</f>
        <v>$N$24</v>
      </c>
      <c r="U164" s="211" t="str">
        <f aca="false">ADDRESS(MATCH(U160,SL_CHARTS_2012!$M$1:$M$144,1),$E163+1,1)</f>
        <v>$N$19</v>
      </c>
      <c r="V164" s="211" t="str">
        <f aca="false">ADDRESS(MATCH(V160,SL_CHARTS_2012!$M$1:$M$144,1),$E163+1,1)</f>
        <v>$N$17</v>
      </c>
      <c r="W164" s="211" t="str">
        <f aca="false">ADDRESS(MATCH(W160,SL_CHARTS_2012!$M$1:$M$144,1),$E163+1,1)</f>
        <v>$N$15</v>
      </c>
      <c r="X164" s="211" t="str">
        <f aca="false">ADDRESS(MATCH(X160,SL_CHARTS_2012!$M$1:$M$144,1),$E163+1,1)</f>
        <v>$N$11</v>
      </c>
      <c r="Y164" s="211" t="str">
        <f aca="false">ADDRESS(MATCH(Y160,SL_CHARTS_2012!$M$1:$M$144,1),$E163+1,1)</f>
        <v>$N$9</v>
      </c>
      <c r="Z164" s="211" t="str">
        <f aca="false">ADDRESS(MATCH(Z160,SL_CHARTS_2012!$M$1:$M$144,1),$E163+1,1)</f>
        <v>$N$7</v>
      </c>
      <c r="AA164" s="211" t="str">
        <f aca="false">ADDRESS(MATCH(AA160,SL_CHARTS_2012!$M$1:$M$144,1),$E163+1,1)</f>
        <v>$N$6</v>
      </c>
      <c r="AB164" s="211" t="str">
        <f aca="false">ADDRESS(MATCH(AB160,SL_CHARTS_2012!$M$1:$M$144,1),$E163+1,1)</f>
        <v>$N$5</v>
      </c>
      <c r="AC164" s="211" t="str">
        <f aca="false">ADDRESS(MATCH(AC160,SL_CHARTS_2012!$M$1:$M$144,1),$E163+1,1)</f>
        <v>$N$4</v>
      </c>
    </row>
    <row r="165" s="22" customFormat="true" ht="15" hidden="true" customHeight="true" outlineLevel="0" collapsed="false">
      <c r="B165" s="202"/>
      <c r="C165" s="209"/>
      <c r="D165" s="257" t="s">
        <v>222</v>
      </c>
      <c r="E165" s="211" t="str">
        <f aca="false">ADDRESS(MATCH(E159,SL_CHARTS_2012!$M$1:$M$144,1),$E163+1,1)</f>
        <v>$N$105</v>
      </c>
      <c r="F165" s="211" t="str">
        <f aca="false">ADDRESS(MATCH(F159,SL_CHARTS_2012!$M$1:$M$144,1),$E163+1,1)</f>
        <v>$N$98</v>
      </c>
      <c r="G165" s="211" t="str">
        <f aca="false">ADDRESS(MATCH(G159,SL_CHARTS_2012!$M$1:$M$144,1),$E163+1,1)</f>
        <v>$N$94</v>
      </c>
      <c r="H165" s="211" t="str">
        <f aca="false">ADDRESS(MATCH(H159,SL_CHARTS_2012!$M$1:$M$144,1),$E163+1,1)</f>
        <v>$N$91</v>
      </c>
      <c r="I165" s="211" t="str">
        <f aca="false">ADDRESS(MATCH(I159,SL_CHARTS_2012!$M$1:$M$144,1),$E163+1,1)</f>
        <v>$N$88</v>
      </c>
      <c r="J165" s="211" t="str">
        <f aca="false">ADDRESS(MATCH(J159,SL_CHARTS_2012!$M$1:$M$144,1),$E163+1,1)</f>
        <v>$N$77</v>
      </c>
      <c r="K165" s="211" t="str">
        <f aca="false">ADDRESS(MATCH(K159,SL_CHARTS_2012!$M$1:$M$144,1),$E163+1,1)</f>
        <v>$N$70</v>
      </c>
      <c r="L165" s="211" t="str">
        <f aca="false">ADDRESS(MATCH(L159,SL_CHARTS_2012!$M$1:$M$144,1),$E163+1,1)</f>
        <v>$N$66</v>
      </c>
      <c r="M165" s="211" t="str">
        <f aca="false">ADDRESS(MATCH(M159,SL_CHARTS_2012!$M$1:$M$144,1),$E163+1,1)</f>
        <v>$N$64</v>
      </c>
      <c r="N165" s="211" t="str">
        <f aca="false">ADDRESS(MATCH(N159,SL_CHARTS_2012!$M$1:$M$144,1),$E163+1,1)</f>
        <v>$N$60</v>
      </c>
      <c r="O165" s="211" t="str">
        <f aca="false">ADDRESS(MATCH(O159,SL_CHARTS_2012!$M$1:$M$144,1),$E163+1,1)</f>
        <v>$N$52</v>
      </c>
      <c r="P165" s="211" t="str">
        <f aca="false">ADDRESS(MATCH(P159,SL_CHARTS_2012!$M$1:$M$144,1),$E163+1,1)</f>
        <v>$N$46</v>
      </c>
      <c r="Q165" s="211" t="str">
        <f aca="false">ADDRESS(MATCH(Q159,SL_CHARTS_2012!$M$1:$M$144,1),$E163+1,1)</f>
        <v>$N$42</v>
      </c>
      <c r="R165" s="211" t="str">
        <f aca="false">ADDRESS(MATCH(R159,SL_CHARTS_2012!$M$1:$M$144,1),$E163+1,1)</f>
        <v>$N$38</v>
      </c>
      <c r="S165" s="211" t="str">
        <f aca="false">ADDRESS(MATCH(S159,SL_CHARTS_2012!$M$1:$M$144,1),$E163+1,1)</f>
        <v>$N$33</v>
      </c>
      <c r="T165" s="211" t="str">
        <f aca="false">ADDRESS(MATCH(T159,SL_CHARTS_2012!$M$1:$M$144,1),$E163+1,1)</f>
        <v>$N$28</v>
      </c>
      <c r="U165" s="211" t="str">
        <f aca="false">ADDRESS(MATCH(U159,SL_CHARTS_2012!$M$1:$M$144,1),$E163+1,1)</f>
        <v>$N$25</v>
      </c>
      <c r="V165" s="211" t="str">
        <f aca="false">ADDRESS(MATCH(V159,SL_CHARTS_2012!$M$1:$M$144,1),$E163+1,1)</f>
        <v>$N$20</v>
      </c>
      <c r="W165" s="211" t="str">
        <f aca="false">ADDRESS(MATCH(W159,SL_CHARTS_2012!$M$1:$M$144,1),$E163+1,1)</f>
        <v>$N$18</v>
      </c>
      <c r="X165" s="211" t="str">
        <f aca="false">ADDRESS(MATCH(X159,SL_CHARTS_2012!$M$1:$M$144,1),$E163+1,1)</f>
        <v>$N$16</v>
      </c>
      <c r="Y165" s="211" t="str">
        <f aca="false">ADDRESS(MATCH(Y159,SL_CHARTS_2012!$M$1:$M$144,1),$E163+1,1)</f>
        <v>$N$12</v>
      </c>
      <c r="Z165" s="211" t="str">
        <f aca="false">ADDRESS(MATCH(Z159,SL_CHARTS_2012!$M$1:$M$144,1),$E163+1,1)</f>
        <v>$N$10</v>
      </c>
      <c r="AA165" s="211" t="str">
        <f aca="false">ADDRESS(MATCH(AA159,SL_CHARTS_2012!$M$1:$M$144,1),$E163+1,1)</f>
        <v>$N$8</v>
      </c>
      <c r="AB165" s="211" t="str">
        <f aca="false">ADDRESS(MATCH(AB159,SL_CHARTS_2012!$M$1:$M$144,1),$E163+1,1)</f>
        <v>$N$7</v>
      </c>
      <c r="AC165" s="211" t="str">
        <f aca="false">ADDRESS(MATCH(AC159,SL_CHARTS_2012!$M$1:$M$144,1),$E163+1,1)</f>
        <v>$N$6</v>
      </c>
    </row>
    <row r="166" s="22" customFormat="true" ht="15" hidden="true" customHeight="true" outlineLevel="0" collapsed="false">
      <c r="B166" s="202"/>
      <c r="C166" s="205" t="s">
        <v>219</v>
      </c>
      <c r="D166" s="258" t="s">
        <v>221</v>
      </c>
      <c r="E166" s="206" t="str">
        <f aca="false">ADDRESS(MATCH(E162,SL_CHARTS_2012!$M$1:$M$144,1),$E163+1,1)</f>
        <v>$N$97</v>
      </c>
      <c r="F166" s="206" t="str">
        <f aca="false">ADDRESS(MATCH(F162,SL_CHARTS_2012!$M$1:$M$144,1),$E163+1,1)</f>
        <v>$N$93</v>
      </c>
      <c r="G166" s="206" t="str">
        <f aca="false">ADDRESS(MATCH(G162,SL_CHARTS_2012!$M$1:$M$144,1),$E163+1,1)</f>
        <v>$N$90</v>
      </c>
      <c r="H166" s="206" t="str">
        <f aca="false">ADDRESS(MATCH(H162,SL_CHARTS_2012!$M$1:$M$144,1),$E163+1,1)</f>
        <v>$N$87</v>
      </c>
      <c r="I166" s="206" t="str">
        <f aca="false">ADDRESS(MATCH(I162,SL_CHARTS_2012!$M$1:$M$144,1),$E163+1,1)</f>
        <v>$N$76</v>
      </c>
      <c r="J166" s="206" t="str">
        <f aca="false">ADDRESS(MATCH(J162,SL_CHARTS_2012!$M$1:$M$144,1),$E163+1,1)</f>
        <v>$N$70</v>
      </c>
      <c r="K166" s="206" t="str">
        <f aca="false">ADDRESS(MATCH(K162,SL_CHARTS_2012!$M$1:$M$144,1),$E163+1,1)</f>
        <v>$N$65</v>
      </c>
      <c r="L166" s="206" t="str">
        <f aca="false">ADDRESS(MATCH(L162,SL_CHARTS_2012!$M$1:$M$144,1),$E163+1,1)</f>
        <v>$N$63</v>
      </c>
      <c r="M166" s="206" t="str">
        <f aca="false">ADDRESS(MATCH(M162,SL_CHARTS_2012!$M$1:$M$144,1),$E163+1,1)</f>
        <v>$N$60</v>
      </c>
      <c r="N166" s="206" t="str">
        <f aca="false">ADDRESS(MATCH(N162,SL_CHARTS_2012!$M$1:$M$144,1),$E163+1,1)</f>
        <v>$N$51</v>
      </c>
      <c r="O166" s="206" t="str">
        <f aca="false">ADDRESS(MATCH(O162,SL_CHARTS_2012!$M$1:$M$144,1),$E163+1,1)</f>
        <v>$N$45</v>
      </c>
      <c r="P166" s="206" t="str">
        <f aca="false">ADDRESS(MATCH(P162,SL_CHARTS_2012!$M$1:$M$144,1),$E163+1,1)</f>
        <v>$N$42</v>
      </c>
      <c r="Q166" s="206" t="str">
        <f aca="false">ADDRESS(MATCH(Q162,SL_CHARTS_2012!$M$1:$M$144,1),$E163+1,1)</f>
        <v>$N$37</v>
      </c>
      <c r="R166" s="206" t="str">
        <f aca="false">ADDRESS(MATCH(R162,SL_CHARTS_2012!$M$1:$M$144,1),$E163+1,1)</f>
        <v>$N$32</v>
      </c>
      <c r="S166" s="206" t="str">
        <f aca="false">ADDRESS(MATCH(S162,SL_CHARTS_2012!$M$1:$M$144,1),$E163+1,1)</f>
        <v>$N$27</v>
      </c>
      <c r="T166" s="206" t="str">
        <f aca="false">ADDRESS(MATCH(T162,SL_CHARTS_2012!$M$1:$M$144,1),$E163+1,1)</f>
        <v>$N$24</v>
      </c>
      <c r="U166" s="206" t="str">
        <f aca="false">ADDRESS(MATCH(U162,SL_CHARTS_2012!$M$1:$M$144,1),$E163+1,1)</f>
        <v>$N$19</v>
      </c>
      <c r="V166" s="206" t="str">
        <f aca="false">ADDRESS(MATCH(V162,SL_CHARTS_2012!$M$1:$M$144,1),$E163+1,1)</f>
        <v>$N$17</v>
      </c>
      <c r="W166" s="206" t="str">
        <f aca="false">ADDRESS(MATCH(W162,SL_CHARTS_2012!$M$1:$M$144,1),$E163+1,1)</f>
        <v>$N$15</v>
      </c>
      <c r="X166" s="206" t="str">
        <f aca="false">ADDRESS(MATCH(X162,SL_CHARTS_2012!$M$1:$M$144,1),$E163+1,1)</f>
        <v>$N$11</v>
      </c>
      <c r="Y166" s="206" t="str">
        <f aca="false">ADDRESS(MATCH(Y162,SL_CHARTS_2012!$M$1:$M$144,1),$E163+1,1)</f>
        <v>$N$9</v>
      </c>
      <c r="Z166" s="206" t="str">
        <f aca="false">ADDRESS(MATCH(Z162,SL_CHARTS_2012!$M$1:$M$144,1),$E163+1,1)</f>
        <v>$N$7</v>
      </c>
      <c r="AA166" s="206" t="str">
        <f aca="false">ADDRESS(MATCH(AA162,SL_CHARTS_2012!$M$1:$M$144,1),$E163+1,1)</f>
        <v>$N$6</v>
      </c>
      <c r="AB166" s="206" t="str">
        <f aca="false">ADDRESS(MATCH(AB162,SL_CHARTS_2012!$M$1:$M$144,1),$E163+1,1)</f>
        <v>$N$5</v>
      </c>
      <c r="AC166" s="206" t="str">
        <f aca="false">ADDRESS(MATCH(AC162,SL_CHARTS_2012!$M$1:$M$144,1),$E163+1,1)</f>
        <v>$N$4</v>
      </c>
    </row>
    <row r="167" s="22" customFormat="true" ht="15" hidden="true" customHeight="true" outlineLevel="0" collapsed="false">
      <c r="B167" s="202"/>
      <c r="C167" s="205"/>
      <c r="D167" s="258" t="s">
        <v>222</v>
      </c>
      <c r="E167" s="206" t="str">
        <f aca="false">ADDRESS(MATCH(E161,SL_CHARTS_2012!$M$1:$M$144,1),$E163+1,1)</f>
        <v>$N$105</v>
      </c>
      <c r="F167" s="206" t="str">
        <f aca="false">ADDRESS(MATCH(F161,SL_CHARTS_2012!$M$1:$M$144,1),$E163+1,1)</f>
        <v>$N$98</v>
      </c>
      <c r="G167" s="206" t="str">
        <f aca="false">ADDRESS(MATCH(G161,SL_CHARTS_2012!$M$1:$M$144,1),$E163+1,1)</f>
        <v>$N$95</v>
      </c>
      <c r="H167" s="206" t="str">
        <f aca="false">ADDRESS(MATCH(H161,SL_CHARTS_2012!$M$1:$M$144,1),$E163+1,1)</f>
        <v>$N$91</v>
      </c>
      <c r="I167" s="206" t="str">
        <f aca="false">ADDRESS(MATCH(I161,SL_CHARTS_2012!$M$1:$M$144,1),$E163+1,1)</f>
        <v>$N$88</v>
      </c>
      <c r="J167" s="206" t="str">
        <f aca="false">ADDRESS(MATCH(J161,SL_CHARTS_2012!$M$1:$M$144,1),$E163+1,1)</f>
        <v>$N$77</v>
      </c>
      <c r="K167" s="206" t="str">
        <f aca="false">ADDRESS(MATCH(K161,SL_CHARTS_2012!$M$1:$M$144,1),$E163+1,1)</f>
        <v>$N$70</v>
      </c>
      <c r="L167" s="206" t="str">
        <f aca="false">ADDRESS(MATCH(L161,SL_CHARTS_2012!$M$1:$M$144,1),$E163+1,1)</f>
        <v>$N$66</v>
      </c>
      <c r="M167" s="206" t="str">
        <f aca="false">ADDRESS(MATCH(M161,SL_CHARTS_2012!$M$1:$M$144,1),$E163+1,1)</f>
        <v>$N$64</v>
      </c>
      <c r="N167" s="206" t="str">
        <f aca="false">ADDRESS(MATCH(N161,SL_CHARTS_2012!$M$1:$M$144,1),$E163+1,1)</f>
        <v>$N$60</v>
      </c>
      <c r="O167" s="206" t="str">
        <f aca="false">ADDRESS(MATCH(O161,SL_CHARTS_2012!$M$1:$M$144,1),$E163+1,1)</f>
        <v>$N$52</v>
      </c>
      <c r="P167" s="206" t="str">
        <f aca="false">ADDRESS(MATCH(P161,SL_CHARTS_2012!$M$1:$M$144,1),$E163+1,1)</f>
        <v>$N$46</v>
      </c>
      <c r="Q167" s="206" t="str">
        <f aca="false">ADDRESS(MATCH(Q161,SL_CHARTS_2012!$M$1:$M$144,1),$E163+1,1)</f>
        <v>$N$42</v>
      </c>
      <c r="R167" s="206" t="str">
        <f aca="false">ADDRESS(MATCH(R161,SL_CHARTS_2012!$M$1:$M$144,1),$E163+1,1)</f>
        <v>$N$38</v>
      </c>
      <c r="S167" s="206" t="str">
        <f aca="false">ADDRESS(MATCH(S161,SL_CHARTS_2012!$M$1:$M$144,1),$E163+1,1)</f>
        <v>$N$33</v>
      </c>
      <c r="T167" s="206" t="str">
        <f aca="false">ADDRESS(MATCH(T161,SL_CHARTS_2012!$M$1:$M$144,1),$E163+1,1)</f>
        <v>$N$28</v>
      </c>
      <c r="U167" s="206" t="str">
        <f aca="false">ADDRESS(MATCH(U161,SL_CHARTS_2012!$M$1:$M$144,1),$E163+1,1)</f>
        <v>$N$25</v>
      </c>
      <c r="V167" s="206" t="str">
        <f aca="false">ADDRESS(MATCH(V161,SL_CHARTS_2012!$M$1:$M$144,1),$E163+1,1)</f>
        <v>$N$20</v>
      </c>
      <c r="W167" s="206" t="str">
        <f aca="false">ADDRESS(MATCH(W161,SL_CHARTS_2012!$M$1:$M$144,1),$E163+1,1)</f>
        <v>$N$18</v>
      </c>
      <c r="X167" s="206" t="str">
        <f aca="false">ADDRESS(MATCH(X161,SL_CHARTS_2012!$M$1:$M$144,1),$E163+1,1)</f>
        <v>$N$16</v>
      </c>
      <c r="Y167" s="206" t="str">
        <f aca="false">ADDRESS(MATCH(Y161,SL_CHARTS_2012!$M$1:$M$144,1),$E163+1,1)</f>
        <v>$N$12</v>
      </c>
      <c r="Z167" s="206" t="str">
        <f aca="false">ADDRESS(MATCH(Z161,SL_CHARTS_2012!$M$1:$M$144,1),$E163+1,1)</f>
        <v>$N$10</v>
      </c>
      <c r="AA167" s="206" t="str">
        <f aca="false">ADDRESS(MATCH(AA161,SL_CHARTS_2012!$M$1:$M$144,1),$E163+1,1)</f>
        <v>$N$8</v>
      </c>
      <c r="AB167" s="206" t="str">
        <f aca="false">ADDRESS(MATCH(AB161,SL_CHARTS_2012!$M$1:$M$144,1),$E163+1,1)</f>
        <v>$N$7</v>
      </c>
      <c r="AC167" s="206" t="str">
        <f aca="false">ADDRESS(MATCH(AC161,SL_CHARTS_2012!$M$1:$M$144,1),$E163+1,1)</f>
        <v>$N$6</v>
      </c>
    </row>
    <row r="168" s="22" customFormat="true" ht="15" hidden="true" customHeight="true" outlineLevel="0" collapsed="false">
      <c r="B168" s="202"/>
      <c r="C168" s="207"/>
      <c r="D168" s="213" t="s">
        <v>223</v>
      </c>
      <c r="E168" s="214" t="s">
        <v>224</v>
      </c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208"/>
      <c r="AB168" s="208"/>
      <c r="AC168" s="208"/>
    </row>
    <row r="169" s="22" customFormat="true" ht="15" hidden="true" customHeight="true" outlineLevel="0" collapsed="false">
      <c r="B169" s="202"/>
      <c r="C169" s="207"/>
      <c r="D169" s="213"/>
      <c r="E169" s="214" t="s">
        <v>225</v>
      </c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  <c r="AA169" s="208"/>
      <c r="AB169" s="208"/>
      <c r="AC169" s="208"/>
    </row>
    <row r="170" s="22" customFormat="true" ht="15" hidden="false" customHeight="true" outlineLevel="0" collapsed="false">
      <c r="B170" s="202"/>
      <c r="C170" s="215" t="s">
        <v>226</v>
      </c>
      <c r="D170" s="216" t="s">
        <v>227</v>
      </c>
      <c r="E170" s="217" t="str">
        <f aca="false">CONCATENATE(E159,E$7,E160)</f>
        <v>101-93</v>
      </c>
      <c r="F170" s="217" t="str">
        <f aca="false">CONCATENATE(F159,F$7,F160)</f>
        <v>94-89</v>
      </c>
      <c r="G170" s="217" t="str">
        <f aca="false">CONCATENATE(G159,G$7,G160)</f>
        <v>90-86</v>
      </c>
      <c r="H170" s="217" t="str">
        <f aca="false">CONCATENATE(H159,H$7,H160)</f>
        <v>87-83</v>
      </c>
      <c r="I170" s="217" t="str">
        <f aca="false">CONCATENATE(I159,I$7,I160)</f>
        <v>84-72</v>
      </c>
      <c r="J170" s="217" t="str">
        <f aca="false">CONCATENATE(J159,J$7,J160)</f>
        <v>73-66</v>
      </c>
      <c r="K170" s="217" t="str">
        <f aca="false">CONCATENATE(K159,K$7,K160)</f>
        <v>66-61</v>
      </c>
      <c r="L170" s="217" t="str">
        <f aca="false">CONCATENATE(L159,L$7,L160)</f>
        <v>62-59</v>
      </c>
      <c r="M170" s="217" t="str">
        <f aca="false">CONCATENATE(M159,M$7,M160)</f>
        <v>60-56</v>
      </c>
      <c r="N170" s="217" t="str">
        <f aca="false">CONCATENATE(N159,N$7,N160)</f>
        <v>56-47</v>
      </c>
      <c r="O170" s="217" t="str">
        <f aca="false">CONCATENATE(O159,O$7,O160)</f>
        <v>48-41</v>
      </c>
      <c r="P170" s="217" t="str">
        <f aca="false">CONCATENATE(P159,P$7,P160)</f>
        <v>42-38</v>
      </c>
      <c r="Q170" s="217" t="str">
        <f aca="false">CONCATENATE(Q159,Q$7,Q160)</f>
        <v>38-33</v>
      </c>
      <c r="R170" s="217" t="str">
        <f aca="false">CONCATENATE(R159,R$7,R160)</f>
        <v>34-28</v>
      </c>
      <c r="S170" s="217" t="str">
        <f aca="false">CONCATENATE(S159,S$7,S160)</f>
        <v>29-23</v>
      </c>
      <c r="T170" s="217" t="str">
        <f aca="false">CONCATENATE(T159,T$7,T160)</f>
        <v>24-20</v>
      </c>
      <c r="U170" s="217" t="str">
        <f aca="false">CONCATENATE(U159,U$7,U160)</f>
        <v>21-15</v>
      </c>
      <c r="V170" s="217" t="str">
        <f aca="false">CONCATENATE(V159,V$7,V160)</f>
        <v>16-13</v>
      </c>
      <c r="W170" s="217" t="str">
        <f aca="false">CONCATENATE(W159,W$7,W160)</f>
        <v>14-11</v>
      </c>
      <c r="X170" s="217" t="str">
        <f aca="false">CONCATENATE(X159,X$7,X160)</f>
        <v>12-7</v>
      </c>
      <c r="Y170" s="217" t="str">
        <f aca="false">CONCATENATE(Y159,Y$7,Y160)</f>
        <v>8-5</v>
      </c>
      <c r="Z170" s="217" t="str">
        <f aca="false">CONCATENATE(Z159,Z$7,Z160)</f>
        <v>6-3</v>
      </c>
      <c r="AA170" s="217" t="str">
        <f aca="false">CONCATENATE(AA159,AA$7,AA160)</f>
        <v>4-2</v>
      </c>
      <c r="AB170" s="217" t="str">
        <f aca="false">CONCATENATE(AB159,AB$7,AB160)</f>
        <v>3-1</v>
      </c>
      <c r="AC170" s="217" t="str">
        <f aca="false">CONCATENATE(AC159,AC$7,AC160)</f>
        <v>2-0</v>
      </c>
    </row>
    <row r="171" s="22" customFormat="true" ht="15" hidden="false" customHeight="true" outlineLevel="0" collapsed="false">
      <c r="B171" s="202"/>
      <c r="C171" s="215"/>
      <c r="D171" s="218" t="s">
        <v>228</v>
      </c>
      <c r="E171" s="218" t="n">
        <f aca="true">AVERAGE(INDIRECT(CONCATENATE($E$168,E164,$E$169,E165),1))</f>
        <v>219.762777777778</v>
      </c>
      <c r="F171" s="218" t="n">
        <f aca="true">AVERAGE(INDIRECT(CONCATENATE($E$168,F164,$E$169,F165),1))</f>
        <v>208.857833333333</v>
      </c>
      <c r="G171" s="218" t="n">
        <f aca="true">AVERAGE(INDIRECT(CONCATENATE($E$168,G164,$E$169,G165),1))</f>
        <v>199.0242</v>
      </c>
      <c r="H171" s="218" t="n">
        <f aca="true">AVERAGE(INDIRECT(CONCATENATE($E$168,H164,$E$169,H165),1))</f>
        <v>203.4114</v>
      </c>
      <c r="I171" s="218" t="n">
        <f aca="true">AVERAGE(INDIRECT(CONCATENATE($E$168,I164,$E$169,I165),1))</f>
        <v>211.467692307692</v>
      </c>
      <c r="J171" s="218" t="n">
        <f aca="true">AVERAGE(INDIRECT(CONCATENATE($E$168,J164,$E$169,J165),1))</f>
        <v>207.477125</v>
      </c>
      <c r="K171" s="218" t="n">
        <f aca="true">AVERAGE(INDIRECT(CONCATENATE($E$168,K164,$E$169,K165),1))</f>
        <v>205.700666666667</v>
      </c>
      <c r="L171" s="218" t="n">
        <f aca="true">AVERAGE(INDIRECT(CONCATENATE($E$168,L164,$E$169,L165),1))</f>
        <v>212.37875</v>
      </c>
      <c r="M171" s="218" t="n">
        <f aca="true">AVERAGE(INDIRECT(CONCATENATE($E$168,M164,$E$169,M165),1))</f>
        <v>221.7296</v>
      </c>
      <c r="N171" s="218" t="n">
        <f aca="true">AVERAGE(INDIRECT(CONCATENATE($E$168,N164,$E$169,N165),1))</f>
        <v>220.3925</v>
      </c>
      <c r="O171" s="218" t="n">
        <f aca="true">AVERAGE(INDIRECT(CONCATENATE($E$168,O164,$E$169,O165),1))</f>
        <v>161.996875</v>
      </c>
      <c r="P171" s="218" t="n">
        <f aca="true">AVERAGE(INDIRECT(CONCATENATE($E$168,P164,$E$169,P165),1))</f>
        <v>115.217</v>
      </c>
      <c r="Q171" s="218" t="n">
        <f aca="true">AVERAGE(INDIRECT(CONCATENATE($E$168,Q164,$E$169,Q165),1))</f>
        <v>96.8074333333333</v>
      </c>
      <c r="R171" s="218" t="n">
        <f aca="true">AVERAGE(INDIRECT(CONCATENATE($E$168,R164,$E$169,R165),1))</f>
        <v>70.4030285714286</v>
      </c>
      <c r="S171" s="218" t="n">
        <f aca="true">AVERAGE(INDIRECT(CONCATENATE($E$168,S164,$E$169,S165),1))</f>
        <v>45.4251857142857</v>
      </c>
      <c r="T171" s="218" t="n">
        <f aca="true">AVERAGE(INDIRECT(CONCATENATE($E$168,T164,$E$169,T165),1))</f>
        <v>33.50448</v>
      </c>
      <c r="U171" s="218" t="n">
        <f aca="true">AVERAGE(INDIRECT(CONCATENATE($E$168,U164,$E$169,U165),1))</f>
        <v>28.0339428571429</v>
      </c>
      <c r="V171" s="218" t="n">
        <f aca="true">AVERAGE(INDIRECT(CONCATENATE($E$168,V164,$E$169,V165),1))</f>
        <v>24.2581</v>
      </c>
      <c r="W171" s="218" t="n">
        <f aca="true">AVERAGE(INDIRECT(CONCATENATE($E$168,W164,$E$169,W165),1))</f>
        <v>24.996575</v>
      </c>
      <c r="X171" s="218" t="n">
        <f aca="true">AVERAGE(INDIRECT(CONCATENATE($E$168,X164,$E$169,X165),1))</f>
        <v>21.5636833333333</v>
      </c>
      <c r="Y171" s="218" t="n">
        <f aca="true">AVERAGE(INDIRECT(CONCATENATE($E$168,Y164,$E$169,Y165),1))</f>
        <v>12.8399375</v>
      </c>
      <c r="Z171" s="218" t="n">
        <f aca="true">AVERAGE(INDIRECT(CONCATENATE($E$168,Z164,$E$169,Z165),1))</f>
        <v>1.3074375</v>
      </c>
      <c r="AA171" s="218" t="n">
        <f aca="true">AVERAGE(INDIRECT(CONCATENATE($E$168,AA164,$E$169,AA165),1))</f>
        <v>-10.9635666666667</v>
      </c>
      <c r="AB171" s="218" t="n">
        <f aca="true">AVERAGE(INDIRECT(CONCATENATE($E$168,AB164,$E$169,AB165),1))</f>
        <v>-20.4227</v>
      </c>
      <c r="AC171" s="218" t="n">
        <f aca="true">AVERAGE(INDIRECT(CONCATENATE($E$168,AC164,$E$169,AC165),1))</f>
        <v>-16.8745333333333</v>
      </c>
    </row>
    <row r="172" s="22" customFormat="true" ht="15" hidden="false" customHeight="true" outlineLevel="0" collapsed="false">
      <c r="B172" s="202"/>
      <c r="C172" s="215"/>
      <c r="D172" s="219" t="s">
        <v>229</v>
      </c>
      <c r="E172" s="219" t="n">
        <f aca="true">MIN(INDIRECT(CONCATENATE($E$168,E164,$E$169,E165),1))</f>
        <v>204.498</v>
      </c>
      <c r="F172" s="219" t="n">
        <f aca="true">MIN(INDIRECT(CONCATENATE($E$168,F164,$E$169,F165),1))</f>
        <v>198.253</v>
      </c>
      <c r="G172" s="219" t="n">
        <f aca="true">MIN(INDIRECT(CONCATENATE($E$168,G164,$E$169,G165),1))</f>
        <v>197.973</v>
      </c>
      <c r="H172" s="219" t="n">
        <f aca="true">MIN(INDIRECT(CONCATENATE($E$168,H164,$E$169,H165),1))</f>
        <v>198.793</v>
      </c>
      <c r="I172" s="219" t="n">
        <f aca="true">MIN(INDIRECT(CONCATENATE($E$168,I164,$E$169,I165),1))</f>
        <v>205.73</v>
      </c>
      <c r="J172" s="219" t="n">
        <f aca="true">MIN(INDIRECT(CONCATENATE($E$168,J164,$E$169,J165),1))</f>
        <v>202.705</v>
      </c>
      <c r="K172" s="219" t="n">
        <f aca="true">MIN(INDIRECT(CONCATENATE($E$168,K164,$E$169,K165),1))</f>
        <v>202.312</v>
      </c>
      <c r="L172" s="219" t="n">
        <f aca="true">MIN(INDIRECT(CONCATENATE($E$168,L164,$E$169,L165),1))</f>
        <v>208.252</v>
      </c>
      <c r="M172" s="219" t="n">
        <f aca="true">MIN(INDIRECT(CONCATENATE($E$168,M164,$E$169,M165),1))</f>
        <v>212.68</v>
      </c>
      <c r="N172" s="219" t="n">
        <f aca="true">MIN(INDIRECT(CONCATENATE($E$168,N164,$E$169,N165),1))</f>
        <v>188.233</v>
      </c>
      <c r="O172" s="219" t="n">
        <f aca="true">MIN(INDIRECT(CONCATENATE($E$168,O164,$E$169,O165),1))</f>
        <v>121.22</v>
      </c>
      <c r="P172" s="219" t="n">
        <f aca="true">MIN(INDIRECT(CONCATENATE($E$168,P164,$E$169,P165),1))</f>
        <v>104.556</v>
      </c>
      <c r="Q172" s="219" t="n">
        <f aca="true">MIN(INDIRECT(CONCATENATE($E$168,Q164,$E$169,Q165),1))</f>
        <v>83.502</v>
      </c>
      <c r="R172" s="219" t="n">
        <f aca="true">MIN(INDIRECT(CONCATENATE($E$168,R164,$E$169,R165),1))</f>
        <v>53.9888</v>
      </c>
      <c r="S172" s="219" t="n">
        <f aca="true">MIN(INDIRECT(CONCATENATE($E$168,S164,$E$169,S165),1))</f>
        <v>34.9017</v>
      </c>
      <c r="T172" s="219" t="n">
        <f aca="true">MIN(INDIRECT(CONCATENATE($E$168,T164,$E$169,T165),1))</f>
        <v>30.6576</v>
      </c>
      <c r="U172" s="219" t="n">
        <f aca="true">MIN(INDIRECT(CONCATENATE($E$168,U164,$E$169,U165),1))</f>
        <v>24.0887</v>
      </c>
      <c r="V172" s="219" t="n">
        <f aca="true">MIN(INDIRECT(CONCATENATE($E$168,V164,$E$169,V165),1))</f>
        <v>23.3028</v>
      </c>
      <c r="W172" s="219" t="n">
        <f aca="true">MIN(INDIRECT(CONCATENATE($E$168,W164,$E$169,W165),1))</f>
        <v>23.3028</v>
      </c>
      <c r="X172" s="219" t="n">
        <f aca="true">MIN(INDIRECT(CONCATENATE($E$168,X164,$E$169,X165),1))</f>
        <v>15.3501</v>
      </c>
      <c r="Y172" s="219" t="n">
        <f aca="true">MIN(INDIRECT(CONCATENATE($E$168,Y164,$E$169,Y165),1))</f>
        <v>6.11435</v>
      </c>
      <c r="Z172" s="219" t="n">
        <f aca="true">MIN(INDIRECT(CONCATENATE($E$168,Z164,$E$169,Z165),1))</f>
        <v>-10.6445</v>
      </c>
      <c r="AA172" s="219" t="n">
        <f aca="true">MIN(INDIRECT(CONCATENATE($E$168,AA164,$E$169,AA165),1))</f>
        <v>-20.4332</v>
      </c>
      <c r="AB172" s="219" t="n">
        <f aca="true">MIN(INDIRECT(CONCATENATE($E$168,AB164,$E$169,AB165),1))</f>
        <v>-30.1904</v>
      </c>
      <c r="AC172" s="219" t="n">
        <f aca="true">MIN(INDIRECT(CONCATENATE($E$168,AC164,$E$169,AC165),1))</f>
        <v>-30.1904</v>
      </c>
    </row>
    <row r="173" s="22" customFormat="true" ht="15" hidden="false" customHeight="true" outlineLevel="0" collapsed="false">
      <c r="B173" s="202"/>
      <c r="C173" s="215"/>
      <c r="D173" s="219" t="s">
        <v>230</v>
      </c>
      <c r="E173" s="219" t="n">
        <f aca="true">MAX(INDIRECT(CONCATENATE($E$168,E164,$E$169,E165),1))</f>
        <v>229.51</v>
      </c>
      <c r="F173" s="219" t="n">
        <f aca="true">MAX(INDIRECT(CONCATENATE($E$168,F164,$E$169,F165),1))</f>
        <v>224.213</v>
      </c>
      <c r="G173" s="219" t="n">
        <f aca="true">MAX(INDIRECT(CONCATENATE($E$168,G164,$E$169,G165),1))</f>
        <v>200.095</v>
      </c>
      <c r="H173" s="219" t="n">
        <f aca="true">MAX(INDIRECT(CONCATENATE($E$168,H164,$E$169,H165),1))</f>
        <v>210.226</v>
      </c>
      <c r="I173" s="219" t="n">
        <f aca="true">MAX(INDIRECT(CONCATENATE($E$168,I164,$E$169,I165),1))</f>
        <v>217.261</v>
      </c>
      <c r="J173" s="219" t="n">
        <f aca="true">MAX(INDIRECT(CONCATENATE($E$168,J164,$E$169,J165),1))</f>
        <v>209.938</v>
      </c>
      <c r="K173" s="219" t="n">
        <f aca="true">MAX(INDIRECT(CONCATENATE($E$168,K164,$E$169,K165),1))</f>
        <v>210.218</v>
      </c>
      <c r="L173" s="219" t="n">
        <f aca="true">MAX(INDIRECT(CONCATENATE($E$168,L164,$E$169,L165),1))</f>
        <v>218.365</v>
      </c>
      <c r="M173" s="219" t="n">
        <f aca="true">MAX(INDIRECT(CONCATENATE($E$168,M164,$E$169,M165),1))</f>
        <v>230.777</v>
      </c>
      <c r="N173" s="219" t="n">
        <f aca="true">MAX(INDIRECT(CONCATENATE($E$168,N164,$E$169,N165),1))</f>
        <v>240.562</v>
      </c>
      <c r="O173" s="219" t="n">
        <f aca="true">MAX(INDIRECT(CONCATENATE($E$168,O164,$E$169,O165),1))</f>
        <v>194.536</v>
      </c>
      <c r="P173" s="219" t="n">
        <f aca="true">MAX(INDIRECT(CONCATENATE($E$168,P164,$E$169,P165),1))</f>
        <v>133.362</v>
      </c>
      <c r="Q173" s="219" t="n">
        <f aca="true">MAX(INDIRECT(CONCATENATE($E$168,Q164,$E$169,Q165),1))</f>
        <v>104.556</v>
      </c>
      <c r="R173" s="219" t="n">
        <f aca="true">MAX(INDIRECT(CONCATENATE($E$168,R164,$E$169,R165),1))</f>
        <v>91.3584</v>
      </c>
      <c r="S173" s="219" t="n">
        <f aca="true">MAX(INDIRECT(CONCATENATE($E$168,S164,$E$169,S165),1))</f>
        <v>57.9541</v>
      </c>
      <c r="T173" s="219" t="n">
        <f aca="true">MAX(INDIRECT(CONCATENATE($E$168,T164,$E$169,T165),1))</f>
        <v>37.187</v>
      </c>
      <c r="U173" s="219" t="n">
        <f aca="true">MAX(INDIRECT(CONCATENATE($E$168,U164,$E$169,U165),1))</f>
        <v>31.7147</v>
      </c>
      <c r="V173" s="219" t="n">
        <f aca="true">MAX(INDIRECT(CONCATENATE($E$168,V164,$E$169,V165),1))</f>
        <v>24.9565</v>
      </c>
      <c r="W173" s="219" t="n">
        <f aca="true">MAX(INDIRECT(CONCATENATE($E$168,W164,$E$169,W165),1))</f>
        <v>26.5285</v>
      </c>
      <c r="X173" s="219" t="n">
        <f aca="true">MAX(INDIRECT(CONCATENATE($E$168,X164,$E$169,X165),1))</f>
        <v>26.5285</v>
      </c>
      <c r="Y173" s="219" t="n">
        <f aca="true">MAX(INDIRECT(CONCATENATE($E$168,Y164,$E$169,Y165),1))</f>
        <v>18.3224</v>
      </c>
      <c r="Z173" s="219" t="n">
        <f aca="true">MAX(INDIRECT(CONCATENATE($E$168,Z164,$E$169,Z165),1))</f>
        <v>11.5729</v>
      </c>
      <c r="AA173" s="219" t="n">
        <f aca="true">MAX(INDIRECT(CONCATENATE($E$168,AA164,$E$169,AA165),1))</f>
        <v>-1.813</v>
      </c>
      <c r="AB173" s="219" t="n">
        <f aca="true">MAX(INDIRECT(CONCATENATE($E$168,AB164,$E$169,AB165),1))</f>
        <v>-10.6445</v>
      </c>
      <c r="AC173" s="219" t="n">
        <f aca="true">MAX(INDIRECT(CONCATENATE($E$168,AC164,$E$169,AC165),1))</f>
        <v>0</v>
      </c>
    </row>
    <row r="174" s="22" customFormat="true" ht="15" hidden="true" customHeight="true" outlineLevel="0" collapsed="false">
      <c r="B174" s="202"/>
      <c r="C174" s="215"/>
      <c r="D174" s="220" t="s">
        <v>231</v>
      </c>
      <c r="E174" s="221" t="n">
        <v>-15</v>
      </c>
      <c r="F174" s="221" t="n">
        <v>-15</v>
      </c>
      <c r="G174" s="221" t="n">
        <v>-15</v>
      </c>
      <c r="H174" s="221" t="n">
        <v>-15</v>
      </c>
      <c r="I174" s="221" t="n">
        <v>-15</v>
      </c>
      <c r="J174" s="221" t="n">
        <v>-15</v>
      </c>
      <c r="K174" s="221" t="n">
        <v>-15</v>
      </c>
      <c r="L174" s="221" t="n">
        <v>-15</v>
      </c>
      <c r="M174" s="221" t="n">
        <v>-15</v>
      </c>
      <c r="N174" s="221" t="n">
        <v>-15</v>
      </c>
      <c r="O174" s="221" t="n">
        <v>-15</v>
      </c>
      <c r="P174" s="221" t="n">
        <v>-15</v>
      </c>
      <c r="Q174" s="221" t="n">
        <v>-15</v>
      </c>
      <c r="R174" s="221" t="n">
        <v>-15</v>
      </c>
      <c r="S174" s="221" t="n">
        <v>-15</v>
      </c>
      <c r="T174" s="221" t="n">
        <v>-15</v>
      </c>
      <c r="U174" s="221" t="n">
        <v>-15</v>
      </c>
      <c r="V174" s="221" t="n">
        <v>-15</v>
      </c>
      <c r="W174" s="221" t="n">
        <v>-15</v>
      </c>
      <c r="X174" s="221" t="n">
        <v>-15</v>
      </c>
      <c r="Y174" s="221" t="n">
        <v>-15</v>
      </c>
      <c r="Z174" s="221" t="n">
        <v>-15</v>
      </c>
      <c r="AA174" s="221" t="n">
        <v>-15</v>
      </c>
      <c r="AB174" s="221" t="n">
        <v>-15</v>
      </c>
      <c r="AC174" s="221" t="n">
        <v>-15</v>
      </c>
    </row>
    <row r="175" s="22" customFormat="true" ht="15" hidden="true" customHeight="true" outlineLevel="0" collapsed="false">
      <c r="B175" s="202"/>
      <c r="C175" s="215"/>
      <c r="D175" s="220" t="s">
        <v>232</v>
      </c>
      <c r="E175" s="221" t="n">
        <v>15</v>
      </c>
      <c r="F175" s="221" t="n">
        <v>15</v>
      </c>
      <c r="G175" s="221" t="n">
        <v>15</v>
      </c>
      <c r="H175" s="221" t="n">
        <v>15</v>
      </c>
      <c r="I175" s="221" t="n">
        <v>15</v>
      </c>
      <c r="J175" s="221" t="n">
        <v>15</v>
      </c>
      <c r="K175" s="221" t="n">
        <v>15</v>
      </c>
      <c r="L175" s="221" t="n">
        <v>15</v>
      </c>
      <c r="M175" s="221" t="n">
        <v>15</v>
      </c>
      <c r="N175" s="221" t="n">
        <v>15</v>
      </c>
      <c r="O175" s="221" t="n">
        <v>15</v>
      </c>
      <c r="P175" s="221" t="n">
        <v>15</v>
      </c>
      <c r="Q175" s="221" t="n">
        <v>15</v>
      </c>
      <c r="R175" s="221" t="n">
        <v>15</v>
      </c>
      <c r="S175" s="221" t="n">
        <v>15</v>
      </c>
      <c r="T175" s="221" t="n">
        <v>15</v>
      </c>
      <c r="U175" s="221" t="n">
        <v>15</v>
      </c>
      <c r="V175" s="221" t="n">
        <v>15</v>
      </c>
      <c r="W175" s="221" t="n">
        <v>15</v>
      </c>
      <c r="X175" s="221" t="n">
        <v>15</v>
      </c>
      <c r="Y175" s="221" t="n">
        <v>15</v>
      </c>
      <c r="Z175" s="221" t="n">
        <v>15</v>
      </c>
      <c r="AA175" s="221" t="n">
        <v>15</v>
      </c>
      <c r="AB175" s="221" t="n">
        <v>15</v>
      </c>
      <c r="AC175" s="221" t="n">
        <v>15</v>
      </c>
    </row>
    <row r="176" s="22" customFormat="true" ht="15" hidden="true" customHeight="true" outlineLevel="0" collapsed="false">
      <c r="B176" s="202"/>
      <c r="C176" s="215"/>
      <c r="D176" s="220" t="s">
        <v>233</v>
      </c>
      <c r="E176" s="222" t="n">
        <f aca="false">E172+E174</f>
        <v>189.498</v>
      </c>
      <c r="F176" s="222" t="n">
        <f aca="false">F172+F174</f>
        <v>183.253</v>
      </c>
      <c r="G176" s="222" t="n">
        <f aca="false">G172+G174</f>
        <v>182.973</v>
      </c>
      <c r="H176" s="222" t="n">
        <f aca="false">H172+H174</f>
        <v>183.793</v>
      </c>
      <c r="I176" s="222" t="n">
        <f aca="false">I172+I174</f>
        <v>190.73</v>
      </c>
      <c r="J176" s="222" t="n">
        <f aca="false">J172+J174</f>
        <v>187.705</v>
      </c>
      <c r="K176" s="222" t="n">
        <f aca="false">K172+K174</f>
        <v>187.312</v>
      </c>
      <c r="L176" s="222" t="n">
        <f aca="false">L172+L174</f>
        <v>193.252</v>
      </c>
      <c r="M176" s="222" t="n">
        <f aca="false">M172+M174</f>
        <v>197.68</v>
      </c>
      <c r="N176" s="222" t="n">
        <f aca="false">N172+N174</f>
        <v>173.233</v>
      </c>
      <c r="O176" s="222" t="n">
        <f aca="false">O172+O174</f>
        <v>106.22</v>
      </c>
      <c r="P176" s="222" t="n">
        <f aca="false">P172+P174</f>
        <v>89.556</v>
      </c>
      <c r="Q176" s="222" t="n">
        <f aca="false">Q172+Q174</f>
        <v>68.502</v>
      </c>
      <c r="R176" s="222" t="n">
        <f aca="false">R172+R174</f>
        <v>38.9888</v>
      </c>
      <c r="S176" s="222" t="n">
        <f aca="false">S172+S174</f>
        <v>19.9017</v>
      </c>
      <c r="T176" s="222" t="n">
        <f aca="false">T172+T174</f>
        <v>15.6576</v>
      </c>
      <c r="U176" s="222" t="n">
        <f aca="false">U172+U174</f>
        <v>9.0887</v>
      </c>
      <c r="V176" s="222" t="n">
        <f aca="false">V172+V174</f>
        <v>8.3028</v>
      </c>
      <c r="W176" s="222" t="n">
        <f aca="false">W172+W174</f>
        <v>8.3028</v>
      </c>
      <c r="X176" s="222" t="n">
        <f aca="false">X172+X174</f>
        <v>0.350099999999999</v>
      </c>
      <c r="Y176" s="222" t="n">
        <f aca="false">Y172+Y174</f>
        <v>-8.88565</v>
      </c>
      <c r="Z176" s="222" t="n">
        <f aca="false">Z172+Z174</f>
        <v>-25.6445</v>
      </c>
      <c r="AA176" s="222" t="n">
        <f aca="false">AA172+AA174</f>
        <v>-35.4332</v>
      </c>
      <c r="AB176" s="222" t="n">
        <f aca="false">AB172+AB174</f>
        <v>-45.1904</v>
      </c>
      <c r="AC176" s="222" t="n">
        <f aca="false">AC172+AC174</f>
        <v>-45.1904</v>
      </c>
    </row>
    <row r="177" s="22" customFormat="true" ht="15" hidden="true" customHeight="true" outlineLevel="0" collapsed="false">
      <c r="B177" s="202"/>
      <c r="C177" s="215"/>
      <c r="D177" s="220" t="s">
        <v>234</v>
      </c>
      <c r="E177" s="222" t="n">
        <f aca="false">E173+E175</f>
        <v>244.51</v>
      </c>
      <c r="F177" s="222" t="n">
        <f aca="false">F173+F175</f>
        <v>239.213</v>
      </c>
      <c r="G177" s="222" t="n">
        <f aca="false">G173+G175</f>
        <v>215.095</v>
      </c>
      <c r="H177" s="222" t="n">
        <f aca="false">H173+H175</f>
        <v>225.226</v>
      </c>
      <c r="I177" s="222" t="n">
        <f aca="false">I173+I175</f>
        <v>232.261</v>
      </c>
      <c r="J177" s="222" t="n">
        <f aca="false">J173+J175</f>
        <v>224.938</v>
      </c>
      <c r="K177" s="222" t="n">
        <f aca="false">K173+K175</f>
        <v>225.218</v>
      </c>
      <c r="L177" s="222" t="n">
        <f aca="false">L173+L175</f>
        <v>233.365</v>
      </c>
      <c r="M177" s="222" t="n">
        <f aca="false">M173+M175</f>
        <v>245.777</v>
      </c>
      <c r="N177" s="222" t="n">
        <f aca="false">N173+N175</f>
        <v>255.562</v>
      </c>
      <c r="O177" s="222" t="n">
        <f aca="false">O173+O175</f>
        <v>209.536</v>
      </c>
      <c r="P177" s="222" t="n">
        <f aca="false">P173+P175</f>
        <v>148.362</v>
      </c>
      <c r="Q177" s="222" t="n">
        <f aca="false">Q173+Q175</f>
        <v>119.556</v>
      </c>
      <c r="R177" s="222" t="n">
        <f aca="false">R173+R175</f>
        <v>106.3584</v>
      </c>
      <c r="S177" s="222" t="n">
        <f aca="false">S173+S175</f>
        <v>72.9541</v>
      </c>
      <c r="T177" s="222" t="n">
        <f aca="false">T173+T175</f>
        <v>52.187</v>
      </c>
      <c r="U177" s="222" t="n">
        <f aca="false">U173+U175</f>
        <v>46.7147</v>
      </c>
      <c r="V177" s="222" t="n">
        <f aca="false">V173+V175</f>
        <v>39.9565</v>
      </c>
      <c r="W177" s="222" t="n">
        <f aca="false">W173+W175</f>
        <v>41.5285</v>
      </c>
      <c r="X177" s="222" t="n">
        <f aca="false">X173+X175</f>
        <v>41.5285</v>
      </c>
      <c r="Y177" s="222" t="n">
        <f aca="false">Y173+Y175</f>
        <v>33.3224</v>
      </c>
      <c r="Z177" s="222" t="n">
        <f aca="false">Z173+Z175</f>
        <v>26.5729</v>
      </c>
      <c r="AA177" s="222" t="n">
        <f aca="false">AA173+AA175</f>
        <v>13.187</v>
      </c>
      <c r="AB177" s="222" t="n">
        <f aca="false">AB173+AB175</f>
        <v>4.3555</v>
      </c>
      <c r="AC177" s="222" t="n">
        <f aca="false">AC173+AC175</f>
        <v>15</v>
      </c>
    </row>
    <row r="178" s="22" customFormat="true" ht="15" hidden="false" customHeight="true" outlineLevel="0" collapsed="false">
      <c r="B178" s="202"/>
      <c r="C178" s="223" t="s">
        <v>235</v>
      </c>
      <c r="D178" s="259" t="s">
        <v>227</v>
      </c>
      <c r="E178" s="260" t="str">
        <f aca="false">CONCATENATE(E161,E$7,E162)</f>
        <v>101-93</v>
      </c>
      <c r="F178" s="260" t="str">
        <f aca="false">CONCATENATE(F161,F$7,F162)</f>
        <v>94-89</v>
      </c>
      <c r="G178" s="260" t="str">
        <f aca="false">CONCATENATE(G161,G$7,G162)</f>
        <v>91-86</v>
      </c>
      <c r="H178" s="260" t="str">
        <f aca="false">CONCATENATE(H161,H$7,H162)</f>
        <v>87-83</v>
      </c>
      <c r="I178" s="260" t="str">
        <f aca="false">CONCATENATE(I161,I$7,I162)</f>
        <v>84-72</v>
      </c>
      <c r="J178" s="260" t="str">
        <f aca="false">CONCATENATE(J161,J$7,J162)</f>
        <v>73-66</v>
      </c>
      <c r="K178" s="260" t="str">
        <f aca="false">CONCATENATE(K161,K$7,K162)</f>
        <v>66-61</v>
      </c>
      <c r="L178" s="260" t="str">
        <f aca="false">CONCATENATE(L161,L$7,L162)</f>
        <v>62-59</v>
      </c>
      <c r="M178" s="260" t="str">
        <f aca="false">CONCATENATE(M161,M$7,M162)</f>
        <v>60-56</v>
      </c>
      <c r="N178" s="260" t="str">
        <f aca="false">CONCATENATE(N161,N$7,N162)</f>
        <v>56-47</v>
      </c>
      <c r="O178" s="260" t="str">
        <f aca="false">CONCATENATE(O161,O$7,O162)</f>
        <v>48-41</v>
      </c>
      <c r="P178" s="260" t="str">
        <f aca="false">CONCATENATE(P161,P$7,P162)</f>
        <v>42-38</v>
      </c>
      <c r="Q178" s="260" t="str">
        <f aca="false">CONCATENATE(Q161,Q$7,Q162)</f>
        <v>38-33</v>
      </c>
      <c r="R178" s="260" t="str">
        <f aca="false">CONCATENATE(R161,R$7,R162)</f>
        <v>34-28</v>
      </c>
      <c r="S178" s="260" t="str">
        <f aca="false">CONCATENATE(S161,S$7,S162)</f>
        <v>29-23</v>
      </c>
      <c r="T178" s="260" t="str">
        <f aca="false">CONCATENATE(T161,T$7,T162)</f>
        <v>24-20</v>
      </c>
      <c r="U178" s="260" t="str">
        <f aca="false">CONCATENATE(U161,U$7,U162)</f>
        <v>21-15</v>
      </c>
      <c r="V178" s="260" t="str">
        <f aca="false">CONCATENATE(V161,V$7,V162)</f>
        <v>16-13</v>
      </c>
      <c r="W178" s="260" t="str">
        <f aca="false">CONCATENATE(W161,W$7,W162)</f>
        <v>14-11</v>
      </c>
      <c r="X178" s="260" t="str">
        <f aca="false">CONCATENATE(X161,X$7,X162)</f>
        <v>12-7</v>
      </c>
      <c r="Y178" s="260" t="str">
        <f aca="false">CONCATENATE(Y161,Y$7,Y162)</f>
        <v>8-5</v>
      </c>
      <c r="Z178" s="260" t="str">
        <f aca="false">CONCATENATE(Z161,Z$7,Z162)</f>
        <v>6-3</v>
      </c>
      <c r="AA178" s="260" t="str">
        <f aca="false">CONCATENATE(AA161,AA$7,AA162)</f>
        <v>4-2</v>
      </c>
      <c r="AB178" s="260" t="str">
        <f aca="false">CONCATENATE(AB161,AB$7,AB162)</f>
        <v>3-1</v>
      </c>
      <c r="AC178" s="260" t="str">
        <f aca="false">CONCATENATE(AC161,AC$7,AC162)</f>
        <v>2-0</v>
      </c>
    </row>
    <row r="179" s="22" customFormat="true" ht="15" hidden="false" customHeight="true" outlineLevel="0" collapsed="false">
      <c r="B179" s="202"/>
      <c r="C179" s="223"/>
      <c r="D179" s="261" t="s">
        <v>228</v>
      </c>
      <c r="E179" s="261" t="n">
        <f aca="true">AVERAGE(INDIRECT(CONCATENATE($E168,E166,$E169,E167),1))</f>
        <v>219.762777777778</v>
      </c>
      <c r="F179" s="261" t="n">
        <f aca="true">AVERAGE(INDIRECT(CONCATENATE($E168,F166,$E169,F167),1))</f>
        <v>208.857833333333</v>
      </c>
      <c r="G179" s="261" t="n">
        <f aca="true">AVERAGE(INDIRECT(CONCATENATE($E168,G166,$E169,G167),1))</f>
        <v>199.813333333333</v>
      </c>
      <c r="H179" s="261" t="n">
        <f aca="true">AVERAGE(INDIRECT(CONCATENATE($E168,H166,$E169,H167),1))</f>
        <v>203.4114</v>
      </c>
      <c r="I179" s="261" t="n">
        <f aca="true">AVERAGE(INDIRECT(CONCATENATE($E168,I166,$E169,I167),1))</f>
        <v>211.467692307692</v>
      </c>
      <c r="J179" s="261" t="n">
        <f aca="true">AVERAGE(INDIRECT(CONCATENATE($E168,J166,$E169,J167),1))</f>
        <v>207.477125</v>
      </c>
      <c r="K179" s="261" t="n">
        <f aca="true">AVERAGE(INDIRECT(CONCATENATE($E168,K166,$E169,K167),1))</f>
        <v>205.700666666667</v>
      </c>
      <c r="L179" s="261" t="n">
        <f aca="true">AVERAGE(INDIRECT(CONCATENATE($E168,L166,$E169,L167),1))</f>
        <v>212.37875</v>
      </c>
      <c r="M179" s="261" t="n">
        <f aca="true">AVERAGE(INDIRECT(CONCATENATE($E168,M166,$E169,M167),1))</f>
        <v>221.7296</v>
      </c>
      <c r="N179" s="261" t="n">
        <f aca="true">AVERAGE(INDIRECT(CONCATENATE($E168,N166,$E169,N167),1))</f>
        <v>220.3925</v>
      </c>
      <c r="O179" s="261" t="n">
        <f aca="true">AVERAGE(INDIRECT(CONCATENATE($E168,O166,$E169,O167),1))</f>
        <v>161.996875</v>
      </c>
      <c r="P179" s="261" t="n">
        <f aca="true">AVERAGE(INDIRECT(CONCATENATE($E168,P166,$E169,P167),1))</f>
        <v>115.217</v>
      </c>
      <c r="Q179" s="261" t="n">
        <f aca="true">AVERAGE(INDIRECT(CONCATENATE($E168,Q166,$E169,Q167),1))</f>
        <v>96.8074333333333</v>
      </c>
      <c r="R179" s="261" t="n">
        <f aca="true">AVERAGE(INDIRECT(CONCATENATE($E168,R166,$E169,R167),1))</f>
        <v>70.4030285714286</v>
      </c>
      <c r="S179" s="261" t="n">
        <f aca="true">AVERAGE(INDIRECT(CONCATENATE($E168,S166,$E169,S167),1))</f>
        <v>45.4251857142857</v>
      </c>
      <c r="T179" s="261" t="n">
        <f aca="true">AVERAGE(INDIRECT(CONCATENATE($E168,T166,$E169,T167),1))</f>
        <v>33.50448</v>
      </c>
      <c r="U179" s="261" t="n">
        <f aca="true">AVERAGE(INDIRECT(CONCATENATE($E168,U166,$E169,U167),1))</f>
        <v>28.0339428571429</v>
      </c>
      <c r="V179" s="261" t="n">
        <f aca="true">AVERAGE(INDIRECT(CONCATENATE($E168,V166,$E169,V167),1))</f>
        <v>24.2581</v>
      </c>
      <c r="W179" s="261" t="n">
        <f aca="true">AVERAGE(INDIRECT(CONCATENATE($E168,W166,$E169,W167),1))</f>
        <v>24.996575</v>
      </c>
      <c r="X179" s="261" t="n">
        <f aca="true">AVERAGE(INDIRECT(CONCATENATE($E168,X166,$E169,X167),1))</f>
        <v>21.5636833333333</v>
      </c>
      <c r="Y179" s="261" t="n">
        <f aca="true">AVERAGE(INDIRECT(CONCATENATE($E168,Y166,$E169,Y167),1))</f>
        <v>12.8399375</v>
      </c>
      <c r="Z179" s="261" t="n">
        <f aca="true">AVERAGE(INDIRECT(CONCATENATE($E168,Z166,$E169,Z167),1))</f>
        <v>1.3074375</v>
      </c>
      <c r="AA179" s="261" t="n">
        <f aca="true">AVERAGE(INDIRECT(CONCATENATE($E168,AA166,$E169,AA167),1))</f>
        <v>-10.9635666666667</v>
      </c>
      <c r="AB179" s="261" t="n">
        <f aca="true">AVERAGE(INDIRECT(CONCATENATE($E168,AB166,$E169,AB167),1))</f>
        <v>-20.4227</v>
      </c>
      <c r="AC179" s="261" t="n">
        <f aca="true">AVERAGE(INDIRECT(CONCATENATE($E168,AC166,$E169,AC167),1))</f>
        <v>-16.8745333333333</v>
      </c>
    </row>
    <row r="180" s="22" customFormat="true" ht="15" hidden="false" customHeight="true" outlineLevel="0" collapsed="false">
      <c r="B180" s="202"/>
      <c r="C180" s="223"/>
      <c r="D180" s="262" t="s">
        <v>229</v>
      </c>
      <c r="E180" s="262" t="n">
        <f aca="true">MIN(INDIRECT(CONCATENATE($E168,E166,$E169,E167),1))</f>
        <v>204.498</v>
      </c>
      <c r="F180" s="262" t="n">
        <f aca="true">MIN(INDIRECT(CONCATENATE($E168,F166,$E169,F167),1))</f>
        <v>198.253</v>
      </c>
      <c r="G180" s="262" t="n">
        <f aca="true">MIN(INDIRECT(CONCATENATE($E168,G166,$E169,G167),1))</f>
        <v>197.973</v>
      </c>
      <c r="H180" s="262" t="n">
        <f aca="true">MIN(INDIRECT(CONCATENATE($E168,H166,$E169,H167),1))</f>
        <v>198.793</v>
      </c>
      <c r="I180" s="262" t="n">
        <f aca="true">MIN(INDIRECT(CONCATENATE($E168,I166,$E169,I167),1))</f>
        <v>205.73</v>
      </c>
      <c r="J180" s="262" t="n">
        <f aca="true">MIN(INDIRECT(CONCATENATE($E168,J166,$E169,J167),1))</f>
        <v>202.705</v>
      </c>
      <c r="K180" s="262" t="n">
        <f aca="true">MIN(INDIRECT(CONCATENATE($E168,K166,$E169,K167),1))</f>
        <v>202.312</v>
      </c>
      <c r="L180" s="262" t="n">
        <f aca="true">MIN(INDIRECT(CONCATENATE($E168,L166,$E169,L167),1))</f>
        <v>208.252</v>
      </c>
      <c r="M180" s="262" t="n">
        <f aca="true">MIN(INDIRECT(CONCATENATE($E168,M166,$E169,M167),1))</f>
        <v>212.68</v>
      </c>
      <c r="N180" s="262" t="n">
        <f aca="true">MIN(INDIRECT(CONCATENATE($E168,N166,$E169,N167),1))</f>
        <v>188.233</v>
      </c>
      <c r="O180" s="262" t="n">
        <f aca="true">MIN(INDIRECT(CONCATENATE($E168,O166,$E169,O167),1))</f>
        <v>121.22</v>
      </c>
      <c r="P180" s="262" t="n">
        <f aca="true">MIN(INDIRECT(CONCATENATE($E168,P166,$E169,P167),1))</f>
        <v>104.556</v>
      </c>
      <c r="Q180" s="262" t="n">
        <f aca="true">MIN(INDIRECT(CONCATENATE($E168,Q166,$E169,Q167),1))</f>
        <v>83.502</v>
      </c>
      <c r="R180" s="262" t="n">
        <f aca="true">MIN(INDIRECT(CONCATENATE($E168,R166,$E169,R167),1))</f>
        <v>53.9888</v>
      </c>
      <c r="S180" s="262" t="n">
        <f aca="true">MIN(INDIRECT(CONCATENATE($E168,S166,$E169,S167),1))</f>
        <v>34.9017</v>
      </c>
      <c r="T180" s="262" t="n">
        <f aca="true">MIN(INDIRECT(CONCATENATE($E168,T166,$E169,T167),1))</f>
        <v>30.6576</v>
      </c>
      <c r="U180" s="262" t="n">
        <f aca="true">MIN(INDIRECT(CONCATENATE($E168,U166,$E169,U167),1))</f>
        <v>24.0887</v>
      </c>
      <c r="V180" s="262" t="n">
        <f aca="true">MIN(INDIRECT(CONCATENATE($E168,V166,$E169,V167),1))</f>
        <v>23.3028</v>
      </c>
      <c r="W180" s="262" t="n">
        <f aca="true">MIN(INDIRECT(CONCATENATE($E168,W166,$E169,W167),1))</f>
        <v>23.3028</v>
      </c>
      <c r="X180" s="262" t="n">
        <f aca="true">MIN(INDIRECT(CONCATENATE($E168,X166,$E169,X167),1))</f>
        <v>15.3501</v>
      </c>
      <c r="Y180" s="262" t="n">
        <f aca="true">MIN(INDIRECT(CONCATENATE($E168,Y166,$E169,Y167),1))</f>
        <v>6.11435</v>
      </c>
      <c r="Z180" s="262" t="n">
        <f aca="true">MIN(INDIRECT(CONCATENATE($E168,Z166,$E169,Z167),1))</f>
        <v>-10.6445</v>
      </c>
      <c r="AA180" s="262" t="n">
        <f aca="true">MIN(INDIRECT(CONCATENATE($E168,AA166,$E169,AA167),1))</f>
        <v>-20.4332</v>
      </c>
      <c r="AB180" s="262" t="n">
        <f aca="true">MIN(INDIRECT(CONCATENATE($E168,AB166,$E169,AB167),1))</f>
        <v>-30.1904</v>
      </c>
      <c r="AC180" s="262" t="n">
        <f aca="true">MIN(INDIRECT(CONCATENATE($E168,AC166,$E169,AC167),1))</f>
        <v>-30.1904</v>
      </c>
    </row>
    <row r="181" s="22" customFormat="true" ht="15" hidden="false" customHeight="true" outlineLevel="0" collapsed="false">
      <c r="B181" s="202"/>
      <c r="C181" s="223"/>
      <c r="D181" s="293" t="s">
        <v>230</v>
      </c>
      <c r="E181" s="293" t="n">
        <f aca="true">MAX(INDIRECT(CONCATENATE($E168,E166,$E169,E167),1))</f>
        <v>229.51</v>
      </c>
      <c r="F181" s="293" t="n">
        <f aca="true">MAX(INDIRECT(CONCATENATE($E168,F166,$E169,F167),1))</f>
        <v>224.213</v>
      </c>
      <c r="G181" s="293" t="n">
        <f aca="true">MAX(INDIRECT(CONCATENATE($E168,G166,$E169,G167),1))</f>
        <v>203.759</v>
      </c>
      <c r="H181" s="293" t="n">
        <f aca="true">MAX(INDIRECT(CONCATENATE($E168,H166,$E169,H167),1))</f>
        <v>210.226</v>
      </c>
      <c r="I181" s="293" t="n">
        <f aca="true">MAX(INDIRECT(CONCATENATE($E168,I166,$E169,I167),1))</f>
        <v>217.261</v>
      </c>
      <c r="J181" s="293" t="n">
        <f aca="true">MAX(INDIRECT(CONCATENATE($E168,J166,$E169,J167),1))</f>
        <v>209.938</v>
      </c>
      <c r="K181" s="293" t="n">
        <f aca="true">MAX(INDIRECT(CONCATENATE($E168,K166,$E169,K167),1))</f>
        <v>210.218</v>
      </c>
      <c r="L181" s="293" t="n">
        <f aca="true">MAX(INDIRECT(CONCATENATE($E168,L166,$E169,L167),1))</f>
        <v>218.365</v>
      </c>
      <c r="M181" s="293" t="n">
        <f aca="true">MAX(INDIRECT(CONCATENATE($E168,M166,$E169,M167),1))</f>
        <v>230.777</v>
      </c>
      <c r="N181" s="293" t="n">
        <f aca="true">MAX(INDIRECT(CONCATENATE($E168,N166,$E169,N167),1))</f>
        <v>240.562</v>
      </c>
      <c r="O181" s="293" t="n">
        <f aca="true">MAX(INDIRECT(CONCATENATE($E168,O166,$E169,O167),1))</f>
        <v>194.536</v>
      </c>
      <c r="P181" s="293" t="n">
        <f aca="true">MAX(INDIRECT(CONCATENATE($E168,P166,$E169,P167),1))</f>
        <v>133.362</v>
      </c>
      <c r="Q181" s="293" t="n">
        <f aca="true">MAX(INDIRECT(CONCATENATE($E168,Q166,$E169,Q167),1))</f>
        <v>104.556</v>
      </c>
      <c r="R181" s="293" t="n">
        <f aca="true">MAX(INDIRECT(CONCATENATE($E168,R166,$E169,R167),1))</f>
        <v>91.3584</v>
      </c>
      <c r="S181" s="293" t="n">
        <f aca="true">MAX(INDIRECT(CONCATENATE($E168,S166,$E169,S167),1))</f>
        <v>57.9541</v>
      </c>
      <c r="T181" s="293" t="n">
        <f aca="true">MAX(INDIRECT(CONCATENATE($E168,T166,$E169,T167),1))</f>
        <v>37.187</v>
      </c>
      <c r="U181" s="293" t="n">
        <f aca="true">MAX(INDIRECT(CONCATENATE($E168,U166,$E169,U167),1))</f>
        <v>31.7147</v>
      </c>
      <c r="V181" s="293" t="n">
        <f aca="true">MAX(INDIRECT(CONCATENATE($E168,V166,$E169,V167),1))</f>
        <v>24.9565</v>
      </c>
      <c r="W181" s="293" t="n">
        <f aca="true">MAX(INDIRECT(CONCATENATE($E168,W166,$E169,W167),1))</f>
        <v>26.5285</v>
      </c>
      <c r="X181" s="293" t="n">
        <f aca="true">MAX(INDIRECT(CONCATENATE($E168,X166,$E169,X167),1))</f>
        <v>26.5285</v>
      </c>
      <c r="Y181" s="293" t="n">
        <f aca="true">MAX(INDIRECT(CONCATENATE($E168,Y166,$E169,Y167),1))</f>
        <v>18.3224</v>
      </c>
      <c r="Z181" s="293" t="n">
        <f aca="true">MAX(INDIRECT(CONCATENATE($E168,Z166,$E169,Z167),1))</f>
        <v>11.5729</v>
      </c>
      <c r="AA181" s="293" t="n">
        <f aca="true">MAX(INDIRECT(CONCATENATE($E168,AA166,$E169,AA167),1))</f>
        <v>-1.813</v>
      </c>
      <c r="AB181" s="293" t="n">
        <f aca="true">MAX(INDIRECT(CONCATENATE($E168,AB166,$E169,AB167),1))</f>
        <v>-10.6445</v>
      </c>
      <c r="AC181" s="293" t="n">
        <f aca="true">MAX(INDIRECT(CONCATENATE($E168,AC166,$E169,AC167),1))</f>
        <v>0</v>
      </c>
    </row>
    <row r="182" s="22" customFormat="true" ht="15" hidden="true" customHeight="true" outlineLevel="0" collapsed="false">
      <c r="B182" s="202"/>
      <c r="C182" s="223"/>
      <c r="D182" s="263" t="s">
        <v>231</v>
      </c>
      <c r="E182" s="264" t="n">
        <v>-15</v>
      </c>
      <c r="F182" s="264" t="n">
        <v>-15</v>
      </c>
      <c r="G182" s="264" t="n">
        <v>-15</v>
      </c>
      <c r="H182" s="264" t="n">
        <v>-15</v>
      </c>
      <c r="I182" s="264" t="n">
        <v>-15</v>
      </c>
      <c r="J182" s="264" t="n">
        <v>-15</v>
      </c>
      <c r="K182" s="264" t="n">
        <v>-15</v>
      </c>
      <c r="L182" s="264" t="n">
        <v>-15</v>
      </c>
      <c r="M182" s="264" t="n">
        <v>-15</v>
      </c>
      <c r="N182" s="264" t="n">
        <v>-15</v>
      </c>
      <c r="O182" s="264" t="n">
        <v>-15</v>
      </c>
      <c r="P182" s="264" t="n">
        <v>-15</v>
      </c>
      <c r="Q182" s="264" t="n">
        <v>-15</v>
      </c>
      <c r="R182" s="264" t="n">
        <v>-15</v>
      </c>
      <c r="S182" s="264" t="n">
        <v>-15</v>
      </c>
      <c r="T182" s="264" t="n">
        <v>-15</v>
      </c>
      <c r="U182" s="264" t="n">
        <v>-15</v>
      </c>
      <c r="V182" s="264" t="n">
        <v>-15</v>
      </c>
      <c r="W182" s="264" t="n">
        <v>-15</v>
      </c>
      <c r="X182" s="264" t="n">
        <v>-15</v>
      </c>
      <c r="Y182" s="264" t="n">
        <v>-15</v>
      </c>
      <c r="Z182" s="264" t="n">
        <v>-15</v>
      </c>
      <c r="AA182" s="264" t="n">
        <v>-15</v>
      </c>
      <c r="AB182" s="264" t="n">
        <v>-15</v>
      </c>
      <c r="AC182" s="264" t="n">
        <v>-15</v>
      </c>
    </row>
    <row r="183" s="22" customFormat="true" ht="15" hidden="true" customHeight="true" outlineLevel="0" collapsed="false">
      <c r="B183" s="202"/>
      <c r="C183" s="223"/>
      <c r="D183" s="263" t="s">
        <v>232</v>
      </c>
      <c r="E183" s="264" t="n">
        <v>15</v>
      </c>
      <c r="F183" s="264" t="n">
        <v>15</v>
      </c>
      <c r="G183" s="264" t="n">
        <v>15</v>
      </c>
      <c r="H183" s="264" t="n">
        <v>15</v>
      </c>
      <c r="I183" s="264" t="n">
        <v>15</v>
      </c>
      <c r="J183" s="264" t="n">
        <v>15</v>
      </c>
      <c r="K183" s="264" t="n">
        <v>15</v>
      </c>
      <c r="L183" s="264" t="n">
        <v>15</v>
      </c>
      <c r="M183" s="264" t="n">
        <v>15</v>
      </c>
      <c r="N183" s="264" t="n">
        <v>15</v>
      </c>
      <c r="O183" s="264" t="n">
        <v>15</v>
      </c>
      <c r="P183" s="264" t="n">
        <v>15</v>
      </c>
      <c r="Q183" s="264" t="n">
        <v>15</v>
      </c>
      <c r="R183" s="264" t="n">
        <v>15</v>
      </c>
      <c r="S183" s="264" t="n">
        <v>15</v>
      </c>
      <c r="T183" s="264" t="n">
        <v>15</v>
      </c>
      <c r="U183" s="264" t="n">
        <v>15</v>
      </c>
      <c r="V183" s="264" t="n">
        <v>15</v>
      </c>
      <c r="W183" s="264" t="n">
        <v>15</v>
      </c>
      <c r="X183" s="264" t="n">
        <v>15</v>
      </c>
      <c r="Y183" s="264" t="n">
        <v>15</v>
      </c>
      <c r="Z183" s="264" t="n">
        <v>15</v>
      </c>
      <c r="AA183" s="264" t="n">
        <v>15</v>
      </c>
      <c r="AB183" s="264" t="n">
        <v>15</v>
      </c>
      <c r="AC183" s="264" t="n">
        <v>15</v>
      </c>
    </row>
    <row r="184" s="22" customFormat="true" ht="15" hidden="true" customHeight="true" outlineLevel="0" collapsed="false">
      <c r="B184" s="202"/>
      <c r="C184" s="223"/>
      <c r="D184" s="263" t="s">
        <v>233</v>
      </c>
      <c r="E184" s="265" t="n">
        <f aca="false">E180+E182</f>
        <v>189.498</v>
      </c>
      <c r="F184" s="265" t="n">
        <f aca="false">F180+F182</f>
        <v>183.253</v>
      </c>
      <c r="G184" s="265" t="n">
        <f aca="false">G180+G182</f>
        <v>182.973</v>
      </c>
      <c r="H184" s="265" t="n">
        <f aca="false">H180+H182</f>
        <v>183.793</v>
      </c>
      <c r="I184" s="265" t="n">
        <f aca="false">I180+I182</f>
        <v>190.73</v>
      </c>
      <c r="J184" s="265" t="n">
        <f aca="false">J180+J182</f>
        <v>187.705</v>
      </c>
      <c r="K184" s="265" t="n">
        <f aca="false">K180+K182</f>
        <v>187.312</v>
      </c>
      <c r="L184" s="265" t="n">
        <f aca="false">L180+L182</f>
        <v>193.252</v>
      </c>
      <c r="M184" s="265" t="n">
        <f aca="false">M180+M182</f>
        <v>197.68</v>
      </c>
      <c r="N184" s="265" t="n">
        <f aca="false">N180+N182</f>
        <v>173.233</v>
      </c>
      <c r="O184" s="265" t="n">
        <f aca="false">O180+O182</f>
        <v>106.22</v>
      </c>
      <c r="P184" s="265" t="n">
        <f aca="false">P180+P182</f>
        <v>89.556</v>
      </c>
      <c r="Q184" s="265" t="n">
        <f aca="false">Q180+Q182</f>
        <v>68.502</v>
      </c>
      <c r="R184" s="265" t="n">
        <f aca="false">R180+R182</f>
        <v>38.9888</v>
      </c>
      <c r="S184" s="265" t="n">
        <f aca="false">S180+S182</f>
        <v>19.9017</v>
      </c>
      <c r="T184" s="265" t="n">
        <f aca="false">T180+T182</f>
        <v>15.6576</v>
      </c>
      <c r="U184" s="265" t="n">
        <f aca="false">U180+U182</f>
        <v>9.0887</v>
      </c>
      <c r="V184" s="265" t="n">
        <f aca="false">V180+V182</f>
        <v>8.3028</v>
      </c>
      <c r="W184" s="265" t="n">
        <f aca="false">W180+W182</f>
        <v>8.3028</v>
      </c>
      <c r="X184" s="265" t="n">
        <f aca="false">X180+X182</f>
        <v>0.350099999999999</v>
      </c>
      <c r="Y184" s="265" t="n">
        <f aca="false">Y180+Y182</f>
        <v>-8.88565</v>
      </c>
      <c r="Z184" s="265" t="n">
        <f aca="false">Z180+Z182</f>
        <v>-25.6445</v>
      </c>
      <c r="AA184" s="265" t="n">
        <f aca="false">AA180+AA182</f>
        <v>-35.4332</v>
      </c>
      <c r="AB184" s="265" t="n">
        <f aca="false">AB180+AB182</f>
        <v>-45.1904</v>
      </c>
      <c r="AC184" s="265" t="n">
        <f aca="false">AC180+AC182</f>
        <v>-45.1904</v>
      </c>
    </row>
    <row r="185" s="22" customFormat="true" ht="15" hidden="true" customHeight="true" outlineLevel="0" collapsed="false">
      <c r="B185" s="202"/>
      <c r="C185" s="223"/>
      <c r="D185" s="231" t="s">
        <v>234</v>
      </c>
      <c r="E185" s="232" t="n">
        <f aca="false">E181+E183</f>
        <v>244.51</v>
      </c>
      <c r="F185" s="232" t="n">
        <f aca="false">F181+F183</f>
        <v>239.213</v>
      </c>
      <c r="G185" s="232" t="n">
        <f aca="false">G181+G183</f>
        <v>218.759</v>
      </c>
      <c r="H185" s="232" t="n">
        <f aca="false">H181+H183</f>
        <v>225.226</v>
      </c>
      <c r="I185" s="232" t="n">
        <f aca="false">I181+I183</f>
        <v>232.261</v>
      </c>
      <c r="J185" s="232" t="n">
        <f aca="false">J181+J183</f>
        <v>224.938</v>
      </c>
      <c r="K185" s="232" t="n">
        <f aca="false">K181+K183</f>
        <v>225.218</v>
      </c>
      <c r="L185" s="232" t="n">
        <f aca="false">L181+L183</f>
        <v>233.365</v>
      </c>
      <c r="M185" s="232" t="n">
        <f aca="false">M181+M183</f>
        <v>245.777</v>
      </c>
      <c r="N185" s="232" t="n">
        <f aca="false">N181+N183</f>
        <v>255.562</v>
      </c>
      <c r="O185" s="232" t="n">
        <f aca="false">O181+O183</f>
        <v>209.536</v>
      </c>
      <c r="P185" s="232" t="n">
        <f aca="false">P181+P183</f>
        <v>148.362</v>
      </c>
      <c r="Q185" s="232" t="n">
        <f aca="false">Q181+Q183</f>
        <v>119.556</v>
      </c>
      <c r="R185" s="232" t="n">
        <f aca="false">R181+R183</f>
        <v>106.3584</v>
      </c>
      <c r="S185" s="232" t="n">
        <f aca="false">S181+S183</f>
        <v>72.9541</v>
      </c>
      <c r="T185" s="232" t="n">
        <f aca="false">T181+T183</f>
        <v>52.187</v>
      </c>
      <c r="U185" s="232" t="n">
        <f aca="false">U181+U183</f>
        <v>46.7147</v>
      </c>
      <c r="V185" s="232" t="n">
        <f aca="false">V181+V183</f>
        <v>39.9565</v>
      </c>
      <c r="W185" s="232" t="n">
        <f aca="false">W181+W183</f>
        <v>41.5285</v>
      </c>
      <c r="X185" s="232" t="n">
        <f aca="false">X181+X183</f>
        <v>41.5285</v>
      </c>
      <c r="Y185" s="232" t="n">
        <f aca="false">Y181+Y183</f>
        <v>33.3224</v>
      </c>
      <c r="Z185" s="232" t="n">
        <f aca="false">Z181+Z183</f>
        <v>26.5729</v>
      </c>
      <c r="AA185" s="232" t="n">
        <f aca="false">AA181+AA183</f>
        <v>13.187</v>
      </c>
      <c r="AB185" s="232" t="n">
        <f aca="false">AB181+AB183</f>
        <v>4.3555</v>
      </c>
      <c r="AC185" s="232" t="n">
        <f aca="false">AC181+AC183</f>
        <v>15</v>
      </c>
    </row>
    <row r="186" s="22" customFormat="true" ht="15" hidden="true" customHeight="true" outlineLevel="0" collapsed="false">
      <c r="B186" s="294" t="s">
        <v>61</v>
      </c>
      <c r="C186" s="171" t="s">
        <v>216</v>
      </c>
      <c r="D186" s="234" t="s">
        <v>238</v>
      </c>
      <c r="E186" s="235" t="str">
        <f aca="true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$Q$914</v>
      </c>
      <c r="F186" s="235" t="str">
        <f aca="true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$Q$848</v>
      </c>
      <c r="G186" s="235" t="str">
        <f aca="true">IF(INDIRECT(CONCATENATE($E$199,ADDRESS(MATCH(G4,SL_CHARTS_2012!$Q$1:$Q$39999,1),$E$194,1)))=G4,ADDRESS(MATCH(G4,SL_CHARTS_2012!$Q$1:$Q$39999,1),$E$194,1), IF(INDIRECT(CONCATENATE($E$199,ADDRESS(MATCH(G4,SL_CHARTS_2012!$Q$1:$Q$39999,1),$E$194,1)))&lt;G4, ADDRESS(MATCH(G4,SL_CHARTS_2012!$Q$1:$Q$39999,1)+1,$E$194,1), ADDRESS(MATCH(G4,SL_CHARTS_2012!$Q$1:$Q$39999,1),$E$194,1)))</f>
        <v>$Q$807</v>
      </c>
      <c r="H186" s="235" t="str">
        <f aca="true">IF(INDIRECT(CONCATENATE($E$199,ADDRESS(MATCH(H4,SL_CHARTS_2012!$Q$1:$Q$39999,1),$E$194,1)))=H4,ADDRESS(MATCH(H4,SL_CHARTS_2012!$Q$1:$Q$39999,1),$E$194,1), IF(INDIRECT(CONCATENATE($E$199,ADDRESS(MATCH(H4,SL_CHARTS_2012!$Q$1:$Q$39999,1),$E$194,1)))&lt;H4, ADDRESS(MATCH(H4,SL_CHARTS_2012!$Q$1:$Q$39999,1)+1,$E$194,1), ADDRESS(MATCH(H4,SL_CHARTS_2012!$Q$1:$Q$39999,1),$E$194,1)))</f>
        <v>$Q$772</v>
      </c>
      <c r="I186" s="235" t="str">
        <f aca="true">IF(INDIRECT(CONCATENATE($E$199,ADDRESS(MATCH(I4,SL_CHARTS_2012!$Q$1:$Q$39999,1),$E$194,1)))=I4,ADDRESS(MATCH(I4,SL_CHARTS_2012!$Q$1:$Q$39999,1),$E$194,1), IF(INDIRECT(CONCATENATE($E$199,ADDRESS(MATCH(I4,SL_CHARTS_2012!$Q$1:$Q$39999,1),$E$194,1)))&lt;I4, ADDRESS(MATCH(I4,SL_CHARTS_2012!$Q$1:$Q$39999,1)+1,$E$194,1), ADDRESS(MATCH(I4,SL_CHARTS_2012!$Q$1:$Q$39999,1),$E$194,1)))</f>
        <v>$Q$745</v>
      </c>
      <c r="J186" s="235" t="str">
        <f aca="true">IF(INDIRECT(CONCATENATE($E$199,ADDRESS(MATCH(J4,SL_CHARTS_2012!$Q$1:$Q$39999,1),$E$194,1)))=J4,ADDRESS(MATCH(J4,SL_CHARTS_2012!$Q$1:$Q$39999,1),$E$194,1), IF(INDIRECT(CONCATENATE($E$199,ADDRESS(MATCH(J4,SL_CHARTS_2012!$Q$1:$Q$39999,1),$E$194,1)))&lt;J4, ADDRESS(MATCH(J4,SL_CHARTS_2012!$Q$1:$Q$39999,1)+1,$E$194,1), ADDRESS(MATCH(J4,SL_CHARTS_2012!$Q$1:$Q$39999,1),$E$194,1)))</f>
        <v>$Q$630</v>
      </c>
      <c r="K186" s="235" t="str">
        <f aca="true">IF(INDIRECT(CONCATENATE($E$199,ADDRESS(MATCH(K4,SL_CHARTS_2012!$Q$1:$Q$39999,1),$E$194,1)))=K4,ADDRESS(MATCH(K4,SL_CHARTS_2012!$Q$1:$Q$39999,1),$E$194,1), IF(INDIRECT(CONCATENATE($E$199,ADDRESS(MATCH(K4,SL_CHARTS_2012!$Q$1:$Q$39999,1),$E$194,1)))&lt;K4, ADDRESS(MATCH(K4,SL_CHARTS_2012!$Q$1:$Q$39999,1)+1,$E$194,1), ADDRESS(MATCH(K4,SL_CHARTS_2012!$Q$1:$Q$39999,1),$E$194,1)))</f>
        <v>$Q$569</v>
      </c>
      <c r="L186" s="235" t="str">
        <f aca="true">IF(INDIRECT(CONCATENATE($E$199,ADDRESS(MATCH(L4,SL_CHARTS_2012!$Q$1:$Q$39999,1),$E$194,1)))=L4,ADDRESS(MATCH(L4,SL_CHARTS_2012!$Q$1:$Q$39999,1),$E$194,1), IF(INDIRECT(CONCATENATE($E$199,ADDRESS(MATCH(L4,SL_CHARTS_2012!$Q$1:$Q$39999,1),$E$194,1)))&lt;L4, ADDRESS(MATCH(L4,SL_CHARTS_2012!$Q$1:$Q$39999,1)+1,$E$194,1), ADDRESS(MATCH(L4,SL_CHARTS_2012!$Q$1:$Q$39999,1),$E$194,1)))</f>
        <v>$Q$525</v>
      </c>
      <c r="M186" s="235" t="str">
        <f aca="true">IF(INDIRECT(CONCATENATE($E$199,ADDRESS(MATCH(M4,SL_CHARTS_2012!$Q$1:$Q$39999,1),$E$194,1)))=M4,ADDRESS(MATCH(M4,SL_CHARTS_2012!$Q$1:$Q$39999,1),$E$194,1), IF(INDIRECT(CONCATENATE($E$199,ADDRESS(MATCH(M4,SL_CHARTS_2012!$Q$1:$Q$39999,1),$E$194,1)))&lt;M4, ADDRESS(MATCH(M4,SL_CHARTS_2012!$Q$1:$Q$39999,1)+1,$E$194,1), ADDRESS(MATCH(M4,SL_CHARTS_2012!$Q$1:$Q$39999,1),$E$194,1)))</f>
        <v>$Q$501</v>
      </c>
      <c r="N186" s="235" t="str">
        <f aca="true">IF(INDIRECT(CONCATENATE($E$199,ADDRESS(MATCH(N4,SL_CHARTS_2012!$Q$1:$Q$39999,1),$E$194,1)))=N4,ADDRESS(MATCH(N4,SL_CHARTS_2012!$Q$1:$Q$39999,1),$E$194,1), IF(INDIRECT(CONCATENATE($E$199,ADDRESS(MATCH(N4,SL_CHARTS_2012!$Q$1:$Q$39999,1),$E$194,1)))&lt;N4, ADDRESS(MATCH(N4,SL_CHARTS_2012!$Q$1:$Q$39999,1)+1,$E$194,1), ADDRESS(MATCH(N4,SL_CHARTS_2012!$Q$1:$Q$39999,1),$E$194,1)))</f>
        <v>$Q$469</v>
      </c>
      <c r="O186" s="235" t="str">
        <f aca="true">IF(INDIRECT(CONCATENATE($E$199,ADDRESS(MATCH(O4,SL_CHARTS_2012!$Q$1:$Q$39999,1),$E$194,1)))=O4,ADDRESS(MATCH(O4,SL_CHARTS_2012!$Q$1:$Q$39999,1),$E$194,1), IF(INDIRECT(CONCATENATE($E$199,ADDRESS(MATCH(O4,SL_CHARTS_2012!$Q$1:$Q$39999,1),$E$194,1)))&lt;O4, ADDRESS(MATCH(O4,SL_CHARTS_2012!$Q$1:$Q$39999,1)+1,$E$194,1), ADDRESS(MATCH(O4,SL_CHARTS_2012!$Q$1:$Q$39999,1),$E$194,1)))</f>
        <v>$Q$387</v>
      </c>
      <c r="P186" s="235" t="str">
        <f aca="true">IF(INDIRECT(CONCATENATE($E$199,ADDRESS(MATCH(P4,SL_CHARTS_2012!$Q$1:$Q$39999,1),$E$194,1)))=P4,ADDRESS(MATCH(P4,SL_CHARTS_2012!$Q$1:$Q$39999,1),$E$194,1), IF(INDIRECT(CONCATENATE($E$199,ADDRESS(MATCH(P4,SL_CHARTS_2012!$Q$1:$Q$39999,1),$E$194,1)))&lt;P4, ADDRESS(MATCH(P4,SL_CHARTS_2012!$Q$1:$Q$39999,1)+1,$E$194,1), ADDRESS(MATCH(P4,SL_CHARTS_2012!$Q$1:$Q$39999,1),$E$194,1)))</f>
        <v>$Q$322</v>
      </c>
      <c r="Q186" s="235" t="str">
        <f aca="true">IF(INDIRECT(CONCATENATE($E$199,ADDRESS(MATCH(Q4,SL_CHARTS_2012!$Q$1:$Q$39999,1),$E$194,1)))=Q4,ADDRESS(MATCH(Q4,SL_CHARTS_2012!$Q$1:$Q$39999,1),$E$194,1), IF(INDIRECT(CONCATENATE($E$199,ADDRESS(MATCH(Q4,SL_CHARTS_2012!$Q$1:$Q$39999,1),$E$194,1)))&lt;Q4, ADDRESS(MATCH(Q4,SL_CHARTS_2012!$Q$1:$Q$39999,1)+1,$E$194,1), ADDRESS(MATCH(Q4,SL_CHARTS_2012!$Q$1:$Q$39999,1),$E$194,1)))</f>
        <v>$Q$289</v>
      </c>
      <c r="R186" s="235" t="str">
        <f aca="true">IF(INDIRECT(CONCATENATE($E$199,ADDRESS(MATCH(R4,SL_CHARTS_2012!$Q$1:$Q$39999,1),$E$194,1)))=R4,ADDRESS(MATCH(R4,SL_CHARTS_2012!$Q$1:$Q$39999,1),$E$194,1), IF(INDIRECT(CONCATENATE($E$199,ADDRESS(MATCH(R4,SL_CHARTS_2012!$Q$1:$Q$39999,1),$E$194,1)))&lt;R4, ADDRESS(MATCH(R4,SL_CHARTS_2012!$Q$1:$Q$39999,1)+1,$E$194,1), ADDRESS(MATCH(R4,SL_CHARTS_2012!$Q$1:$Q$39999,1),$E$194,1)))</f>
        <v>$Q$248</v>
      </c>
      <c r="S186" s="235" t="str">
        <f aca="true">IF(INDIRECT(CONCATENATE($E$199,ADDRESS(MATCH(S4,SL_CHARTS_2012!$Q$1:$Q$39999,1),$E$194,1)))=S4,ADDRESS(MATCH(S4,SL_CHARTS_2012!$Q$1:$Q$39999,1),$E$194,1), IF(INDIRECT(CONCATENATE($E$199,ADDRESS(MATCH(S4,SL_CHARTS_2012!$Q$1:$Q$39999,1),$E$194,1)))&lt;S4, ADDRESS(MATCH(S4,SL_CHARTS_2012!$Q$1:$Q$39999,1)+1,$E$194,1), ADDRESS(MATCH(S4,SL_CHARTS_2012!$Q$1:$Q$39999,1),$E$194,1)))</f>
        <v>$Q$190</v>
      </c>
      <c r="T186" s="235" t="str">
        <f aca="true">IF(INDIRECT(CONCATENATE($E$199,ADDRESS(MATCH(T4,SL_CHARTS_2012!$Q$1:$Q$39999,1),$E$194,1)))=T4,ADDRESS(MATCH(T4,SL_CHARTS_2012!$Q$1:$Q$39999,1),$E$194,1), IF(INDIRECT(CONCATENATE($E$199,ADDRESS(MATCH(T4,SL_CHARTS_2012!$Q$1:$Q$39999,1),$E$194,1)))&lt;T4, ADDRESS(MATCH(T4,SL_CHARTS_2012!$Q$1:$Q$39999,1)+1,$E$194,1), ADDRESS(MATCH(T4,SL_CHARTS_2012!$Q$1:$Q$39999,1),$E$194,1)))</f>
        <v>$Q$140</v>
      </c>
      <c r="U186" s="235" t="str">
        <f aca="true">IF(INDIRECT(CONCATENATE($E$199,ADDRESS(MATCH(U4,SL_CHARTS_2012!$Q$1:$Q$39999,1),$E$194,1)))=U4,ADDRESS(MATCH(U4,SL_CHARTS_2012!$Q$1:$Q$39999,1),$E$194,1), IF(INDIRECT(CONCATENATE($E$199,ADDRESS(MATCH(U4,SL_CHARTS_2012!$Q$1:$Q$39999,1),$E$194,1)))&lt;U4, ADDRESS(MATCH(U4,SL_CHARTS_2012!$Q$1:$Q$39999,1)+1,$E$194,1), ADDRESS(MATCH(U4,SL_CHARTS_2012!$Q$1:$Q$39999,1),$E$194,1)))</f>
        <v>$Q$114</v>
      </c>
      <c r="V186" s="235" t="str">
        <f aca="true">IF(INDIRECT(CONCATENATE($E$199,ADDRESS(MATCH(V4,SL_CHARTS_2012!$Q$1:$Q$39999,1),$E$194,1)))=V4,ADDRESS(MATCH(V4,SL_CHARTS_2012!$Q$1:$Q$39999,1),$E$194,1), IF(INDIRECT(CONCATENATE($E$199,ADDRESS(MATCH(V4,SL_CHARTS_2012!$Q$1:$Q$39999,1),$E$194,1)))&lt;V4, ADDRESS(MATCH(V4,SL_CHARTS_2012!$Q$1:$Q$39999,1)+1,$E$194,1), ADDRESS(MATCH(V4,SL_CHARTS_2012!$Q$1:$Q$39999,1),$E$194,1)))</f>
        <v>$Q$69</v>
      </c>
      <c r="W186" s="235" t="str">
        <f aca="true">IF(INDIRECT(CONCATENATE($E$199,ADDRESS(MATCH(W4,SL_CHARTS_2012!$Q$1:$Q$39999,1),$E$194,1)))=W4,ADDRESS(MATCH(W4,SL_CHARTS_2012!$Q$1:$Q$39999,1),$E$194,1), IF(INDIRECT(CONCATENATE($E$199,ADDRESS(MATCH(W4,SL_CHARTS_2012!$Q$1:$Q$39999,1),$E$194,1)))&lt;W4, ADDRESS(MATCH(W4,SL_CHARTS_2012!$Q$1:$Q$39999,1)+1,$E$194,1), ADDRESS(MATCH(W4,SL_CHARTS_2012!$Q$1:$Q$39999,1),$E$194,1)))</f>
        <v>$Q$48</v>
      </c>
      <c r="X186" s="271" t="str">
        <f aca="true">IF(INDIRECT(CONCATENATE($E$199,ADDRESS(MATCH(X4,SL_CHARTS_2012!$Q$1:$Q$39999,1),$E$194,1)))=X4,ADDRESS(MATCH(X4,SL_CHARTS_2012!$Q$1:$Q$39999,1),$E$194,1), IF(INDIRECT(CONCATENATE($E$199,ADDRESS(MATCH(X4,SL_CHARTS_2012!$Q$1:$Q$39999,1),$E$194,1)))&lt;X4, ADDRESS(MATCH(X4,SL_CHARTS_2012!$Q$1:$Q$39999,1)+1,$E$194,1), ADDRESS(MATCH(X4,SL_CHARTS_2012!$Q$1:$Q$39999,1),$E$194,1)))</f>
        <v>$Q$26</v>
      </c>
      <c r="Y186" s="271" t="e">
        <f aca="true">IF(INDIRECT(CONCATENATE($E$199,ADDRESS(MATCH(Y4,SL_CHARTS_2012!$Q$1:$Q$39999,1),$E$194,1)))=Y4,ADDRESS(MATCH(Y4,SL_CHARTS_2012!$Q$1:$Q$39999,1),$E$194,1), IF(INDIRECT(CONCATENATE($E$199,ADDRESS(MATCH(Y4,SL_CHARTS_2012!$Q$1:$Q$39999,1),$E$194,1)))&lt;Y4, ADDRESS(MATCH(Y4,SL_CHARTS_2012!$Q$1:$Q$39999,1)+1,$E$194,1), ADDRESS(MATCH(Y4,SL_CHARTS_2012!$Q$1:$Q$39999,1),$E$194,1)))</f>
        <v>#N/A</v>
      </c>
      <c r="Z186" s="271" t="e">
        <f aca="true">IF(INDIRECT(CONCATENATE($E$199,ADDRESS(MATCH(Z4,SL_CHARTS_2012!$Q$1:$Q$39999,1),$E$194,1)))=Z4,ADDRESS(MATCH(Z4,SL_CHARTS_2012!$Q$1:$Q$39999,1),$E$194,1), IF(INDIRECT(CONCATENATE($E$199,ADDRESS(MATCH(Z4,SL_CHARTS_2012!$Q$1:$Q$39999,1),$E$194,1)))&lt;Z4, ADDRESS(MATCH(Z4,SL_CHARTS_2012!$Q$1:$Q$39999,1)+1,$E$194,1), ADDRESS(MATCH(Z4,SL_CHARTS_2012!$Q$1:$Q$39999,1),$E$194,1)))</f>
        <v>#N/A</v>
      </c>
      <c r="AA186" s="271" t="e">
        <f aca="true">IF(INDIRECT(CONCATENATE($E$199,ADDRESS(MATCH(AA4,SL_CHARTS_2012!$Q$1:$Q$39999,1),$E$194,1)))=AA4,ADDRESS(MATCH(AA4,SL_CHARTS_2012!$Q$1:$Q$39999,1),$E$194,1), IF(INDIRECT(CONCATENATE($E$199,ADDRESS(MATCH(AA4,SL_CHARTS_2012!$Q$1:$Q$39999,1),$E$194,1)))&lt;AA4, ADDRESS(MATCH(AA4,SL_CHARTS_2012!$Q$1:$Q$39999,1)+1,$E$194,1), ADDRESS(MATCH(AA4,SL_CHARTS_2012!$Q$1:$Q$39999,1),$E$194,1)))</f>
        <v>#N/A</v>
      </c>
      <c r="AB186" s="271" t="e">
        <f aca="true">IF(INDIRECT(CONCATENATE($E$199,ADDRESS(MATCH(AB4,SL_CHARTS_2012!$Q$1:$Q$39999,1),$E$194,1)))=AB4,ADDRESS(MATCH(AB4,SL_CHARTS_2012!$Q$1:$Q$39999,1),$E$194,1), IF(INDIRECT(CONCATENATE($E$199,ADDRESS(MATCH(AB4,SL_CHARTS_2012!$Q$1:$Q$39999,1),$E$194,1)))&lt;AB4, ADDRESS(MATCH(AB4,SL_CHARTS_2012!$Q$1:$Q$39999,1)+1,$E$194,1), ADDRESS(MATCH(AB4,SL_CHARTS_2012!$Q$1:$Q$39999,1),$E$194,1)))</f>
        <v>#N/A</v>
      </c>
      <c r="AC186" s="271" t="e">
        <f aca="true">IF(INDIRECT(CONCATENATE($E$199,ADDRESS(MATCH(AC4,SL_CHARTS_2012!$Q$1:$Q$39999,1),$E$194,1)))=AC4,ADDRESS(MATCH(AC4,SL_CHARTS_2012!$Q$1:$Q$39999,1),$E$194,1), IF(INDIRECT(CONCATENATE($E$199,ADDRESS(MATCH(AC4,SL_CHARTS_2012!$Q$1:$Q$39999,1),$E$194,1)))&lt;AC4, ADDRESS(MATCH(AC4,SL_CHARTS_2012!$Q$1:$Q$39999,1)+1,$E$194,1), ADDRESS(MATCH(AC4,SL_CHARTS_2012!$Q$1:$Q$39999,1),$E$194,1)))</f>
        <v>#N/A</v>
      </c>
    </row>
    <row r="187" s="22" customFormat="true" ht="15" hidden="true" customHeight="true" outlineLevel="0" collapsed="false">
      <c r="B187" s="294"/>
      <c r="C187" s="171"/>
      <c r="D187" s="172" t="s">
        <v>239</v>
      </c>
      <c r="E187" s="236" t="n">
        <f aca="true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100.5</v>
      </c>
      <c r="F187" s="237" t="n">
        <f aca="true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93.9</v>
      </c>
      <c r="G187" s="237" t="n">
        <f aca="true">INDIRECT(CONCATENATE($E$199,IF(INDIRECT(CONCATENATE($E$199,ADDRESS(MATCH(G4,SL_CHARTS_2012!$Q$1:$Q$39999,1),$E$194,1)))=G4,ADDRESS(MATCH(G4,SL_CHARTS_2012!$Q$1:$Q$39999,1),$E$194,1),IF(INDIRECT(CONCATENATE($E$199,ADDRESS(MATCH(G4,SL_CHARTS_2012!$Q$1:$Q$39999,1),$E$194,1)))&lt;G4,ADDRESS(MATCH(G4,SL_CHARTS_2012!$Q$1:$Q$39999,1)+1,$E$194,1),ADDRESS(MATCH(G4,SL_CHARTS_2012!$Q$1:$Q$39999,1),$E$194,1)))))</f>
        <v>89.8</v>
      </c>
      <c r="H187" s="237" t="n">
        <f aca="true">INDIRECT(CONCATENATE($E$199,IF(INDIRECT(CONCATENATE($E$199,ADDRESS(MATCH(H4,SL_CHARTS_2012!$Q$1:$Q$39999,1),$E$194,1)))=H4,ADDRESS(MATCH(H4,SL_CHARTS_2012!$Q$1:$Q$39999,1),$E$194,1),IF(INDIRECT(CONCATENATE($E$199,ADDRESS(MATCH(H4,SL_CHARTS_2012!$Q$1:$Q$39999,1),$E$194,1)))&lt;H4,ADDRESS(MATCH(H4,SL_CHARTS_2012!$Q$1:$Q$39999,1)+1,$E$194,1),ADDRESS(MATCH(H4,SL_CHARTS_2012!$Q$1:$Q$39999,1),$E$194,1)))))</f>
        <v>86.3</v>
      </c>
      <c r="I187" s="237" t="n">
        <f aca="true">INDIRECT(CONCATENATE($E$199,IF(INDIRECT(CONCATENATE($E$199,ADDRESS(MATCH(I4,SL_CHARTS_2012!$Q$1:$Q$39999,1),$E$194,1)))=I4,ADDRESS(MATCH(I4,SL_CHARTS_2012!$Q$1:$Q$39999,1),$E$194,1),IF(INDIRECT(CONCATENATE($E$199,ADDRESS(MATCH(I4,SL_CHARTS_2012!$Q$1:$Q$39999,1),$E$194,1)))&lt;I4,ADDRESS(MATCH(I4,SL_CHARTS_2012!$Q$1:$Q$39999,1)+1,$E$194,1),ADDRESS(MATCH(I4,SL_CHARTS_2012!$Q$1:$Q$39999,1),$E$194,1)))))</f>
        <v>83.6</v>
      </c>
      <c r="J187" s="237" t="n">
        <f aca="true">INDIRECT(CONCATENATE($E$199,IF(INDIRECT(CONCATENATE($E$199,ADDRESS(MATCH(J4,SL_CHARTS_2012!$Q$1:$Q$39999,1),$E$194,1)))=J4,ADDRESS(MATCH(J4,SL_CHARTS_2012!$Q$1:$Q$39999,1),$E$194,1),IF(INDIRECT(CONCATENATE($E$199,ADDRESS(MATCH(J4,SL_CHARTS_2012!$Q$1:$Q$39999,1),$E$194,1)))&lt;J4,ADDRESS(MATCH(J4,SL_CHARTS_2012!$Q$1:$Q$39999,1)+1,$E$194,1),ADDRESS(MATCH(J4,SL_CHARTS_2012!$Q$1:$Q$39999,1),$E$194,1)))))</f>
        <v>72.1</v>
      </c>
      <c r="K187" s="237" t="n">
        <f aca="true">INDIRECT(CONCATENATE($E$199,IF(INDIRECT(CONCATENATE($E$199,ADDRESS(MATCH(K4,SL_CHARTS_2012!$Q$1:$Q$39999,1),$E$194,1)))=K4,ADDRESS(MATCH(K4,SL_CHARTS_2012!$Q$1:$Q$39999,1),$E$194,1),IF(INDIRECT(CONCATENATE($E$199,ADDRESS(MATCH(K4,SL_CHARTS_2012!$Q$1:$Q$39999,1),$E$194,1)))&lt;K4,ADDRESS(MATCH(K4,SL_CHARTS_2012!$Q$1:$Q$39999,1)+1,$E$194,1),ADDRESS(MATCH(K4,SL_CHARTS_2012!$Q$1:$Q$39999,1),$E$194,1)))))</f>
        <v>66</v>
      </c>
      <c r="L187" s="237" t="n">
        <f aca="true">INDIRECT(CONCATENATE($E$199,IF(INDIRECT(CONCATENATE($E$199,ADDRESS(MATCH(L4,SL_CHARTS_2012!$Q$1:$Q$39999,1),$E$194,1)))=L4,ADDRESS(MATCH(L4,SL_CHARTS_2012!$Q$1:$Q$39999,1),$E$194,1),IF(INDIRECT(CONCATENATE($E$199,ADDRESS(MATCH(L4,SL_CHARTS_2012!$Q$1:$Q$39999,1),$E$194,1)))&lt;L4,ADDRESS(MATCH(L4,SL_CHARTS_2012!$Q$1:$Q$39999,1)+1,$E$194,1),ADDRESS(MATCH(L4,SL_CHARTS_2012!$Q$1:$Q$39999,1),$E$194,1)))))</f>
        <v>61.6</v>
      </c>
      <c r="M187" s="237" t="n">
        <f aca="true">INDIRECT(CONCATENATE($E$199,IF(INDIRECT(CONCATENATE($E$199,ADDRESS(MATCH(M4,SL_CHARTS_2012!$Q$1:$Q$39999,1),$E$194,1)))=M4,ADDRESS(MATCH(M4,SL_CHARTS_2012!$Q$1:$Q$39999,1),$E$194,1),IF(INDIRECT(CONCATENATE($E$199,ADDRESS(MATCH(M4,SL_CHARTS_2012!$Q$1:$Q$39999,1),$E$194,1)))&lt;M4,ADDRESS(MATCH(M4,SL_CHARTS_2012!$Q$1:$Q$39999,1)+1,$E$194,1),ADDRESS(MATCH(M4,SL_CHARTS_2012!$Q$1:$Q$39999,1),$E$194,1)))))</f>
        <v>59.2</v>
      </c>
      <c r="N187" s="237" t="n">
        <f aca="true">INDIRECT(CONCATENATE($E$199,IF(INDIRECT(CONCATENATE($E$199,ADDRESS(MATCH(N4,SL_CHARTS_2012!$Q$1:$Q$39999,1),$E$194,1)))=N4,ADDRESS(MATCH(N4,SL_CHARTS_2012!$Q$1:$Q$39999,1),$E$194,1),IF(INDIRECT(CONCATENATE($E$199,ADDRESS(MATCH(N4,SL_CHARTS_2012!$Q$1:$Q$39999,1),$E$194,1)))&lt;N4,ADDRESS(MATCH(N4,SL_CHARTS_2012!$Q$1:$Q$39999,1)+1,$E$194,1),ADDRESS(MATCH(N4,SL_CHARTS_2012!$Q$1:$Q$39999,1),$E$194,1)))))</f>
        <v>56</v>
      </c>
      <c r="O187" s="237" t="n">
        <f aca="true">INDIRECT(CONCATENATE($E$199,IF(INDIRECT(CONCATENATE($E$199,ADDRESS(MATCH(O4,SL_CHARTS_2012!$Q$1:$Q$39999,1),$E$194,1)))=O4,ADDRESS(MATCH(O4,SL_CHARTS_2012!$Q$1:$Q$39999,1),$E$194,1),IF(INDIRECT(CONCATENATE($E$199,ADDRESS(MATCH(O4,SL_CHARTS_2012!$Q$1:$Q$39999,1),$E$194,1)))&lt;O4,ADDRESS(MATCH(O4,SL_CHARTS_2012!$Q$1:$Q$39999,1)+1,$E$194,1),ADDRESS(MATCH(O4,SL_CHARTS_2012!$Q$1:$Q$39999,1),$E$194,1)))))</f>
        <v>47.8</v>
      </c>
      <c r="P187" s="237" t="n">
        <f aca="true">INDIRECT(CONCATENATE($E$199,IF(INDIRECT(CONCATENATE($E$199,ADDRESS(MATCH(P4,SL_CHARTS_2012!$Q$1:$Q$39999,1),$E$194,1)))=P4,ADDRESS(MATCH(P4,SL_CHARTS_2012!$Q$1:$Q$39999,1),$E$194,1),IF(INDIRECT(CONCATENATE($E$199,ADDRESS(MATCH(P4,SL_CHARTS_2012!$Q$1:$Q$39999,1),$E$194,1)))&lt;P4,ADDRESS(MATCH(P4,SL_CHARTS_2012!$Q$1:$Q$39999,1)+1,$E$194,1),ADDRESS(MATCH(P4,SL_CHARTS_2012!$Q$1:$Q$39999,1),$E$194,1)))))</f>
        <v>41.3</v>
      </c>
      <c r="Q187" s="237" t="n">
        <f aca="true">INDIRECT(CONCATENATE($E$199,IF(INDIRECT(CONCATENATE($E$199,ADDRESS(MATCH(Q4,SL_CHARTS_2012!$Q$1:$Q$39999,1),$E$194,1)))=Q4,ADDRESS(MATCH(Q4,SL_CHARTS_2012!$Q$1:$Q$39999,1),$E$194,1),IF(INDIRECT(CONCATENATE($E$199,ADDRESS(MATCH(Q4,SL_CHARTS_2012!$Q$1:$Q$39999,1),$E$194,1)))&lt;Q4,ADDRESS(MATCH(Q4,SL_CHARTS_2012!$Q$1:$Q$39999,1)+1,$E$194,1),ADDRESS(MATCH(Q4,SL_CHARTS_2012!$Q$1:$Q$39999,1),$E$194,1)))))</f>
        <v>38</v>
      </c>
      <c r="R187" s="237" t="n">
        <f aca="true">INDIRECT(CONCATENATE($E$199,IF(INDIRECT(CONCATENATE($E$199,ADDRESS(MATCH(R4,SL_CHARTS_2012!$Q$1:$Q$39999,1),$E$194,1)))=R4,ADDRESS(MATCH(R4,SL_CHARTS_2012!$Q$1:$Q$39999,1),$E$194,1),IF(INDIRECT(CONCATENATE($E$199,ADDRESS(MATCH(R4,SL_CHARTS_2012!$Q$1:$Q$39999,1),$E$194,1)))&lt;R4,ADDRESS(MATCH(R4,SL_CHARTS_2012!$Q$1:$Q$39999,1)+1,$E$194,1),ADDRESS(MATCH(R4,SL_CHARTS_2012!$Q$1:$Q$39999,1),$E$194,1)))))</f>
        <v>33.9</v>
      </c>
      <c r="S187" s="237" t="n">
        <f aca="true">INDIRECT(CONCATENATE($E$199,IF(INDIRECT(CONCATENATE($E$199,ADDRESS(MATCH(S4,SL_CHARTS_2012!$Q$1:$Q$39999,1),$E$194,1)))=S4,ADDRESS(MATCH(S4,SL_CHARTS_2012!$Q$1:$Q$39999,1),$E$194,1),IF(INDIRECT(CONCATENATE($E$199,ADDRESS(MATCH(S4,SL_CHARTS_2012!$Q$1:$Q$39999,1),$E$194,1)))&lt;S4,ADDRESS(MATCH(S4,SL_CHARTS_2012!$Q$1:$Q$39999,1)+1,$E$194,1),ADDRESS(MATCH(S4,SL_CHARTS_2012!$Q$1:$Q$39999,1),$E$194,1)))))</f>
        <v>28.1</v>
      </c>
      <c r="T187" s="237" t="n">
        <f aca="true">INDIRECT(CONCATENATE($E$199,IF(INDIRECT(CONCATENATE($E$199,ADDRESS(MATCH(T4,SL_CHARTS_2012!$Q$1:$Q$39999,1),$E$194,1)))=T4,ADDRESS(MATCH(T4,SL_CHARTS_2012!$Q$1:$Q$39999,1),$E$194,1),IF(INDIRECT(CONCATENATE($E$199,ADDRESS(MATCH(T4,SL_CHARTS_2012!$Q$1:$Q$39999,1),$E$194,1)))&lt;T4,ADDRESS(MATCH(T4,SL_CHARTS_2012!$Q$1:$Q$39999,1)+1,$E$194,1),ADDRESS(MATCH(T4,SL_CHARTS_2012!$Q$1:$Q$39999,1),$E$194,1)))))</f>
        <v>23.1</v>
      </c>
      <c r="U187" s="237" t="n">
        <f aca="true">INDIRECT(CONCATENATE($E$199,IF(INDIRECT(CONCATENATE($E$199,ADDRESS(MATCH(U4,SL_CHARTS_2012!$Q$1:$Q$39999,1),$E$194,1)))=U4,ADDRESS(MATCH(U4,SL_CHARTS_2012!$Q$1:$Q$39999,1),$E$194,1),IF(INDIRECT(CONCATENATE($E$199,ADDRESS(MATCH(U4,SL_CHARTS_2012!$Q$1:$Q$39999,1),$E$194,1)))&lt;U4,ADDRESS(MATCH(U4,SL_CHARTS_2012!$Q$1:$Q$39999,1)+1,$E$194,1),ADDRESS(MATCH(U4,SL_CHARTS_2012!$Q$1:$Q$39999,1),$E$194,1)))))</f>
        <v>20.5</v>
      </c>
      <c r="V187" s="237" t="n">
        <f aca="true">INDIRECT(CONCATENATE($E$199,IF(INDIRECT(CONCATENATE($E$199,ADDRESS(MATCH(V4,SL_CHARTS_2012!$Q$1:$Q$39999,1),$E$194,1)))=V4,ADDRESS(MATCH(V4,SL_CHARTS_2012!$Q$1:$Q$39999,1),$E$194,1),IF(INDIRECT(CONCATENATE($E$199,ADDRESS(MATCH(V4,SL_CHARTS_2012!$Q$1:$Q$39999,1),$E$194,1)))&lt;V4,ADDRESS(MATCH(V4,SL_CHARTS_2012!$Q$1:$Q$39999,1)+1,$E$194,1),ADDRESS(MATCH(V4,SL_CHARTS_2012!$Q$1:$Q$39999,1),$E$194,1)))))</f>
        <v>16</v>
      </c>
      <c r="W187" s="237" t="n">
        <f aca="true">INDIRECT(CONCATENATE($E$199,IF(INDIRECT(CONCATENATE($E$199,ADDRESS(MATCH(W4,SL_CHARTS_2012!$Q$1:$Q$39999,1),$E$194,1)))=W4,ADDRESS(MATCH(W4,SL_CHARTS_2012!$Q$1:$Q$39999,1),$E$194,1),IF(INDIRECT(CONCATENATE($E$199,ADDRESS(MATCH(W4,SL_CHARTS_2012!$Q$1:$Q$39999,1),$E$194,1)))&lt;W4,ADDRESS(MATCH(W4,SL_CHARTS_2012!$Q$1:$Q$39999,1)+1,$E$194,1),ADDRESS(MATCH(W4,SL_CHARTS_2012!$Q$1:$Q$39999,1),$E$194,1)))))</f>
        <v>13.9</v>
      </c>
      <c r="X187" s="295" t="n">
        <f aca="true">INDIRECT(CONCATENATE($E$199,IF(INDIRECT(CONCATENATE($E$199,ADDRESS(MATCH(X4,SL_CHARTS_2012!$Q$1:$Q$39999,1),$E$194,1)))=X4,ADDRESS(MATCH(X4,SL_CHARTS_2012!$Q$1:$Q$39999,1),$E$194,1),IF(INDIRECT(CONCATENATE($E$199,ADDRESS(MATCH(X4,SL_CHARTS_2012!$Q$1:$Q$39999,1),$E$194,1)))&lt;X4,ADDRESS(MATCH(X4,SL_CHARTS_2012!$Q$1:$Q$39999,1)+1,$E$194,1),ADDRESS(MATCH(X4,SL_CHARTS_2012!$Q$1:$Q$39999,1),$E$194,1)))))</f>
        <v>11.7</v>
      </c>
      <c r="Y187" s="295" t="e">
        <f aca="true">INDIRECT(CONCATENATE($E$199,IF(INDIRECT(CONCATENATE($E$199,ADDRESS(MATCH(Y4,SL_CHARTS_2012!$Q$1:$Q$39999,1),$E$194,1)))=Y4,ADDRESS(MATCH(Y4,SL_CHARTS_2012!$Q$1:$Q$39999,1),$E$194,1),IF(INDIRECT(CONCATENATE($E$199,ADDRESS(MATCH(Y4,SL_CHARTS_2012!$Q$1:$Q$39999,1),$E$194,1)))&lt;Y4,ADDRESS(MATCH(Y4,SL_CHARTS_2012!$Q$1:$Q$39999,1)+1,$E$194,1),ADDRESS(MATCH(Y4,SL_CHARTS_2012!$Q$1:$Q$39999,1),$E$194,1)))))</f>
        <v>#N/A</v>
      </c>
      <c r="Z187" s="295" t="e">
        <f aca="true">INDIRECT(CONCATENATE($E$199,IF(INDIRECT(CONCATENATE($E$199,ADDRESS(MATCH(Z4,SL_CHARTS_2012!$Q$1:$Q$39999,1),$E$194,1)))=Z4,ADDRESS(MATCH(Z4,SL_CHARTS_2012!$Q$1:$Q$39999,1),$E$194,1),IF(INDIRECT(CONCATENATE($E$199,ADDRESS(MATCH(Z4,SL_CHARTS_2012!$Q$1:$Q$39999,1),$E$194,1)))&lt;Z4,ADDRESS(MATCH(Z4,SL_CHARTS_2012!$Q$1:$Q$39999,1)+1,$E$194,1),ADDRESS(MATCH(Z4,SL_CHARTS_2012!$Q$1:$Q$39999,1),$E$194,1)))))</f>
        <v>#N/A</v>
      </c>
      <c r="AA187" s="295" t="e">
        <f aca="true">INDIRECT(CONCATENATE($E$199,IF(INDIRECT(CONCATENATE($E$199,ADDRESS(MATCH(AA4,SL_CHARTS_2012!$Q$1:$Q$39999,1),$E$194,1)))=AA4,ADDRESS(MATCH(AA4,SL_CHARTS_2012!$Q$1:$Q$39999,1),$E$194,1),IF(INDIRECT(CONCATENATE($E$199,ADDRESS(MATCH(AA4,SL_CHARTS_2012!$Q$1:$Q$39999,1),$E$194,1)))&lt;AA4,ADDRESS(MATCH(AA4,SL_CHARTS_2012!$Q$1:$Q$39999,1)+1,$E$194,1),ADDRESS(MATCH(AA4,SL_CHARTS_2012!$Q$1:$Q$39999,1),$E$194,1)))))</f>
        <v>#N/A</v>
      </c>
      <c r="AB187" s="295" t="e">
        <f aca="true">INDIRECT(CONCATENATE($E$199,IF(INDIRECT(CONCATENATE($E$199,ADDRESS(MATCH(AB4,SL_CHARTS_2012!$Q$1:$Q$39999,1),$E$194,1)))=AB4,ADDRESS(MATCH(AB4,SL_CHARTS_2012!$Q$1:$Q$39999,1),$E$194,1),IF(INDIRECT(CONCATENATE($E$199,ADDRESS(MATCH(AB4,SL_CHARTS_2012!$Q$1:$Q$39999,1),$E$194,1)))&lt;AB4,ADDRESS(MATCH(AB4,SL_CHARTS_2012!$Q$1:$Q$39999,1)+1,$E$194,1),ADDRESS(MATCH(AB4,SL_CHARTS_2012!$Q$1:$Q$39999,1),$E$194,1)))))</f>
        <v>#N/A</v>
      </c>
      <c r="AC187" s="295" t="e">
        <f aca="true">INDIRECT(CONCATENATE($E$199,IF(INDIRECT(CONCATENATE($E$199,ADDRESS(MATCH(AC4,SL_CHARTS_2012!$Q$1:$Q$39999,1),$E$194,1)))=AC4,ADDRESS(MATCH(AC4,SL_CHARTS_2012!$Q$1:$Q$39999,1),$E$194,1),IF(INDIRECT(CONCATENATE($E$199,ADDRESS(MATCH(AC4,SL_CHARTS_2012!$Q$1:$Q$39999,1),$E$194,1)))&lt;AC4,ADDRESS(MATCH(AC4,SL_CHARTS_2012!$Q$1:$Q$39999,1)+1,$E$194,1),ADDRESS(MATCH(AC4,SL_CHARTS_2012!$Q$1:$Q$39999,1),$E$194,1)))))</f>
        <v>#N/A</v>
      </c>
    </row>
    <row r="188" s="22" customFormat="true" ht="15" hidden="true" customHeight="true" outlineLevel="0" collapsed="false">
      <c r="B188" s="294"/>
      <c r="C188" s="171"/>
      <c r="D188" s="234" t="s">
        <v>240</v>
      </c>
      <c r="E188" s="235" t="str">
        <f aca="true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$Q$844</v>
      </c>
      <c r="F188" s="235" t="str">
        <f aca="true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$Q$800</v>
      </c>
      <c r="G188" s="235" t="str">
        <f aca="true">IF(INDIRECT(CONCATENATE($E$199,ADDRESS(MATCH(G8,SL_CHARTS_2012!$V$1:$V$39999,1),$E$194,1)))=G8,ADDRESS(MATCH(G8,SL_CHARTS_2012!$V$1:$V$39999,1),$E$194,1),IF(INDIRECT(CONCATENATE($E$199,ADDRESS(MATCH(G8,SL_CHARTS_2012!$V$1:$V$39999,1),$E$194,1)))&gt;G8, ADDRESS(MATCH(G8,SL_CHARTS_2012!$V$1:$V$39999,1)-1,$E$194,1), ADDRESS(MATCH(G8,SL_CHARTS_2012!$V$1:$V$39999,1),$E$194,1)))</f>
        <v>$Q$767</v>
      </c>
      <c r="H188" s="235" t="str">
        <f aca="true">IF(INDIRECT(CONCATENATE($E$199,ADDRESS(MATCH(H8,SL_CHARTS_2012!$V$1:$V$39999,1),$E$194,1)))=H8,ADDRESS(MATCH(H8,SL_CHARTS_2012!$V$1:$V$39999,1),$E$194,1),IF(INDIRECT(CONCATENATE($E$199,ADDRESS(MATCH(H8,SL_CHARTS_2012!$V$1:$V$39999,1),$E$194,1)))&gt;H8, ADDRESS(MATCH(H8,SL_CHARTS_2012!$V$1:$V$39999,1)-1,$E$194,1), ADDRESS(MATCH(H8,SL_CHARTS_2012!$V$1:$V$39999,1),$E$194,1)))</f>
        <v>$Q$740</v>
      </c>
      <c r="I188" s="235" t="str">
        <f aca="true">IF(INDIRECT(CONCATENATE($E$199,ADDRESS(MATCH(I8,SL_CHARTS_2012!$V$1:$V$39999,1),$E$194,1)))=I8,ADDRESS(MATCH(I8,SL_CHARTS_2012!$V$1:$V$39999,1),$E$194,1),IF(INDIRECT(CONCATENATE($E$199,ADDRESS(MATCH(I8,SL_CHARTS_2012!$V$1:$V$39999,1),$E$194,1)))&gt;I8, ADDRESS(MATCH(I8,SL_CHARTS_2012!$V$1:$V$39999,1)-1,$E$194,1), ADDRESS(MATCH(I8,SL_CHARTS_2012!$V$1:$V$39999,1),$E$194,1)))</f>
        <v>$Q$626</v>
      </c>
      <c r="J188" s="235" t="str">
        <f aca="true">IF(INDIRECT(CONCATENATE($E$199,ADDRESS(MATCH(J8,SL_CHARTS_2012!$V$1:$V$39999,1),$E$194,1)))=J8,ADDRESS(MATCH(J8,SL_CHARTS_2012!$V$1:$V$39999,1),$E$194,1),IF(INDIRECT(CONCATENATE($E$199,ADDRESS(MATCH(J8,SL_CHARTS_2012!$V$1:$V$39999,1),$E$194,1)))&gt;J8, ADDRESS(MATCH(J8,SL_CHARTS_2012!$V$1:$V$39999,1)-1,$E$194,1), ADDRESS(MATCH(J8,SL_CHARTS_2012!$V$1:$V$39999,1),$E$194,1)))</f>
        <v>$Q$560</v>
      </c>
      <c r="K188" s="235" t="str">
        <f aca="true">IF(INDIRECT(CONCATENATE($E$199,ADDRESS(MATCH(K8,SL_CHARTS_2012!$V$1:$V$39999,1),$E$194,1)))=K8,ADDRESS(MATCH(K8,SL_CHARTS_2012!$V$1:$V$39999,1),$E$194,1),IF(INDIRECT(CONCATENATE($E$199,ADDRESS(MATCH(K8,SL_CHARTS_2012!$V$1:$V$39999,1),$E$194,1)))&gt;K8, ADDRESS(MATCH(K8,SL_CHARTS_2012!$V$1:$V$39999,1)-1,$E$194,1), ADDRESS(MATCH(K8,SL_CHARTS_2012!$V$1:$V$39999,1),$E$194,1)))</f>
        <v>$Q$513</v>
      </c>
      <c r="L188" s="235" t="str">
        <f aca="true">IF(INDIRECT(CONCATENATE($E$199,ADDRESS(MATCH(L8,SL_CHARTS_2012!$V$1:$V$39999,1),$E$194,1)))=L8,ADDRESS(MATCH(L8,SL_CHARTS_2012!$V$1:$V$39999,1),$E$194,1),IF(INDIRECT(CONCATENATE($E$199,ADDRESS(MATCH(L8,SL_CHARTS_2012!$V$1:$V$39999,1),$E$194,1)))&gt;L8, ADDRESS(MATCH(L8,SL_CHARTS_2012!$V$1:$V$39999,1)-1,$E$194,1), ADDRESS(MATCH(L8,SL_CHARTS_2012!$V$1:$V$39999,1),$E$194,1)))</f>
        <v>$Q$489</v>
      </c>
      <c r="M188" s="235" t="str">
        <f aca="true">IF(INDIRECT(CONCATENATE($E$199,ADDRESS(MATCH(M8,SL_CHARTS_2012!$V$1:$V$39999,1),$E$194,1)))=M8,ADDRESS(MATCH(M8,SL_CHARTS_2012!$V$1:$V$39999,1),$E$194,1),IF(INDIRECT(CONCATENATE($E$199,ADDRESS(MATCH(M8,SL_CHARTS_2012!$V$1:$V$39999,1),$E$194,1)))&gt;M8, ADDRESS(MATCH(M8,SL_CHARTS_2012!$V$1:$V$39999,1)-1,$E$194,1), ADDRESS(MATCH(M8,SL_CHARTS_2012!$V$1:$V$39999,1),$E$194,1)))</f>
        <v>$Q$460</v>
      </c>
      <c r="N188" s="235" t="str">
        <f aca="true">IF(INDIRECT(CONCATENATE($E$199,ADDRESS(MATCH(N8,SL_CHARTS_2012!$V$1:$V$39999,1),$E$194,1)))=N8,ADDRESS(MATCH(N8,SL_CHARTS_2012!$V$1:$V$39999,1),$E$194,1),IF(INDIRECT(CONCATENATE($E$199,ADDRESS(MATCH(N8,SL_CHARTS_2012!$V$1:$V$39999,1),$E$194,1)))&gt;N8, ADDRESS(MATCH(N8,SL_CHARTS_2012!$V$1:$V$39999,1)-1,$E$194,1), ADDRESS(MATCH(N8,SL_CHARTS_2012!$V$1:$V$39999,1),$E$194,1)))</f>
        <v>$Q$390</v>
      </c>
      <c r="O188" s="235" t="str">
        <f aca="true">IF(INDIRECT(CONCATENATE($E$199,ADDRESS(MATCH(O8,SL_CHARTS_2012!$V$1:$V$39999,1),$E$194,1)))=O8,ADDRESS(MATCH(O8,SL_CHARTS_2012!$V$1:$V$39999,1),$E$194,1),IF(INDIRECT(CONCATENATE($E$199,ADDRESS(MATCH(O8,SL_CHARTS_2012!$V$1:$V$39999,1),$E$194,1)))&gt;O8, ADDRESS(MATCH(O8,SL_CHARTS_2012!$V$1:$V$39999,1)-1,$E$194,1), ADDRESS(MATCH(O8,SL_CHARTS_2012!$V$1:$V$39999,1),$E$194,1)))</f>
        <v>$Q$323</v>
      </c>
      <c r="P188" s="235" t="str">
        <f aca="true">IF(INDIRECT(CONCATENATE($E$199,ADDRESS(MATCH(P8,SL_CHARTS_2012!$V$1:$V$39999,1),$E$194,1)))=P8,ADDRESS(MATCH(P8,SL_CHARTS_2012!$V$1:$V$39999,1),$E$194,1),IF(INDIRECT(CONCATENATE($E$199,ADDRESS(MATCH(P8,SL_CHARTS_2012!$V$1:$V$39999,1),$E$194,1)))&gt;P8, ADDRESS(MATCH(P8,SL_CHARTS_2012!$V$1:$V$39999,1)-1,$E$194,1), ADDRESS(MATCH(P8,SL_CHARTS_2012!$V$1:$V$39999,1),$E$194,1)))</f>
        <v>$Q$288</v>
      </c>
      <c r="Q188" s="235" t="str">
        <f aca="true">IF(INDIRECT(CONCATENATE($E$199,ADDRESS(MATCH(Q8,SL_CHARTS_2012!$V$1:$V$39999,1),$E$194,1)))=Q8,ADDRESS(MATCH(Q8,SL_CHARTS_2012!$V$1:$V$39999,1),$E$194,1),IF(INDIRECT(CONCATENATE($E$199,ADDRESS(MATCH(Q8,SL_CHARTS_2012!$V$1:$V$39999,1),$E$194,1)))&gt;Q8, ADDRESS(MATCH(Q8,SL_CHARTS_2012!$V$1:$V$39999,1)-1,$E$194,1), ADDRESS(MATCH(Q8,SL_CHARTS_2012!$V$1:$V$39999,1),$E$194,1)))</f>
        <v>$Q$246</v>
      </c>
      <c r="R188" s="235" t="str">
        <f aca="true">IF(INDIRECT(CONCATENATE($E$199,ADDRESS(MATCH(R8,SL_CHARTS_2012!$V$1:$V$39999,1),$E$194,1)))=R8,ADDRESS(MATCH(R8,SL_CHARTS_2012!$V$1:$V$39999,1),$E$194,1),IF(INDIRECT(CONCATENATE($E$199,ADDRESS(MATCH(R8,SL_CHARTS_2012!$V$1:$V$39999,1),$E$194,1)))&gt;R8, ADDRESS(MATCH(R8,SL_CHARTS_2012!$V$1:$V$39999,1)-1,$E$194,1), ADDRESS(MATCH(R8,SL_CHARTS_2012!$V$1:$V$39999,1),$E$194,1)))</f>
        <v>$Q$193</v>
      </c>
      <c r="S188" s="235" t="str">
        <f aca="true">IF(INDIRECT(CONCATENATE($E$199,ADDRESS(MATCH(S8,SL_CHARTS_2012!$V$1:$V$39999,1),$E$194,1)))=S8,ADDRESS(MATCH(S8,SL_CHARTS_2012!$V$1:$V$39999,1),$E$194,1),IF(INDIRECT(CONCATENATE($E$199,ADDRESS(MATCH(S8,SL_CHARTS_2012!$V$1:$V$39999,1),$E$194,1)))&gt;S8, ADDRESS(MATCH(S8,SL_CHARTS_2012!$V$1:$V$39999,1)-1,$E$194,1), ADDRESS(MATCH(S8,SL_CHARTS_2012!$V$1:$V$39999,1),$E$194,1)))</f>
        <v>$Q$145</v>
      </c>
      <c r="T188" s="235" t="str">
        <f aca="true">IF(INDIRECT(CONCATENATE($E$199,ADDRESS(MATCH(T8,SL_CHARTS_2012!$V$1:$V$39999,1),$E$194,1)))=T8,ADDRESS(MATCH(T8,SL_CHARTS_2012!$V$1:$V$39999,1),$E$194,1),IF(INDIRECT(CONCATENATE($E$199,ADDRESS(MATCH(T8,SL_CHARTS_2012!$V$1:$V$39999,1),$E$194,1)))&gt;T8, ADDRESS(MATCH(T8,SL_CHARTS_2012!$V$1:$V$39999,1)-1,$E$194,1), ADDRESS(MATCH(T8,SL_CHARTS_2012!$V$1:$V$39999,1),$E$194,1)))</f>
        <v>$Q$117</v>
      </c>
      <c r="U188" s="235" t="str">
        <f aca="true">IF(INDIRECT(CONCATENATE($E$199,ADDRESS(MATCH(U8,SL_CHARTS_2012!$V$1:$V$39999,1),$E$194,1)))=U8,ADDRESS(MATCH(U8,SL_CHARTS_2012!$V$1:$V$39999,1),$E$194,1),IF(INDIRECT(CONCATENATE($E$199,ADDRESS(MATCH(U8,SL_CHARTS_2012!$V$1:$V$39999,1),$E$194,1)))&gt;U8, ADDRESS(MATCH(U8,SL_CHARTS_2012!$V$1:$V$39999,1)-1,$E$194,1), ADDRESS(MATCH(U8,SL_CHARTS_2012!$V$1:$V$39999,1),$E$194,1)))</f>
        <v>$Q$68</v>
      </c>
      <c r="V188" s="235" t="str">
        <f aca="true">IF(INDIRECT(CONCATENATE($E$199,ADDRESS(MATCH(V8,SL_CHARTS_2012!$V$1:$V$39999,1),$E$194,1)))=V8,ADDRESS(MATCH(V8,SL_CHARTS_2012!$V$1:$V$39999,1),$E$194,1),IF(INDIRECT(CONCATENATE($E$199,ADDRESS(MATCH(V8,SL_CHARTS_2012!$V$1:$V$39999,1),$E$194,1)))&gt;V8, ADDRESS(MATCH(V8,SL_CHARTS_2012!$V$1:$V$39999,1)-1,$E$194,1), ADDRESS(MATCH(V8,SL_CHARTS_2012!$V$1:$V$39999,1),$E$194,1)))</f>
        <v>$Q$47</v>
      </c>
      <c r="W188" s="235" t="str">
        <f aca="true">IF(INDIRECT(CONCATENATE($E$199,ADDRESS(MATCH(W8,SL_CHARTS_2012!$V$1:$V$39999,1),$E$194,1)))=W8,ADDRESS(MATCH(W8,SL_CHARTS_2012!$V$1:$V$39999,1),$E$194,1),IF(INDIRECT(CONCATENATE($E$199,ADDRESS(MATCH(W8,SL_CHARTS_2012!$V$1:$V$39999,1),$E$194,1)))&gt;W8, ADDRESS(MATCH(W8,SL_CHARTS_2012!$V$1:$V$39999,1)-1,$E$194,1), ADDRESS(MATCH(W8,SL_CHARTS_2012!$V$1:$V$39999,1),$E$194,1)))</f>
        <v>$Q$25</v>
      </c>
      <c r="X188" s="271" t="e">
        <f aca="true">IF(INDIRECT(CONCATENATE($E$199,ADDRESS(MATCH(X8,SL_CHARTS_2012!$V$1:$V$39999,1),$E$194,1)))=X8,ADDRESS(MATCH(X8,SL_CHARTS_2012!$V$1:$V$39999,1),$E$194,1),IF(INDIRECT(CONCATENATE($E$199,ADDRESS(MATCH(X8,SL_CHARTS_2012!$V$1:$V$39999,1),$E$194,1)))&gt;X8, ADDRESS(MATCH(X8,SL_CHARTS_2012!$V$1:$V$39999,1)-1,$E$194,1), ADDRESS(MATCH(X8,SL_CHARTS_2012!$V$1:$V$39999,1),$E$194,1)))</f>
        <v>#N/A</v>
      </c>
      <c r="Y188" s="271" t="e">
        <f aca="true">IF(INDIRECT(CONCATENATE($E$199,ADDRESS(MATCH(Y8,SL_CHARTS_2012!$V$1:$V$39999,1),$E$194,1)))=Y8,ADDRESS(MATCH(Y8,SL_CHARTS_2012!$V$1:$V$39999,1),$E$194,1),IF(INDIRECT(CONCATENATE($E$199,ADDRESS(MATCH(Y8,SL_CHARTS_2012!$V$1:$V$39999,1),$E$194,1)))&gt;Y8, ADDRESS(MATCH(Y8,SL_CHARTS_2012!$V$1:$V$39999,1)-1,$E$194,1), ADDRESS(MATCH(Y8,SL_CHARTS_2012!$V$1:$V$39999,1),$E$194,1)))</f>
        <v>#N/A</v>
      </c>
      <c r="Z188" s="271" t="e">
        <f aca="true">IF(INDIRECT(CONCATENATE($E$199,ADDRESS(MATCH(Z8,SL_CHARTS_2012!$V$1:$V$39999,1),$E$194,1)))=Z8,ADDRESS(MATCH(Z8,SL_CHARTS_2012!$V$1:$V$39999,1),$E$194,1),IF(INDIRECT(CONCATENATE($E$199,ADDRESS(MATCH(Z8,SL_CHARTS_2012!$V$1:$V$39999,1),$E$194,1)))&gt;Z8, ADDRESS(MATCH(Z8,SL_CHARTS_2012!$V$1:$V$39999,1)-1,$E$194,1), ADDRESS(MATCH(Z8,SL_CHARTS_2012!$V$1:$V$39999,1),$E$194,1)))</f>
        <v>#N/A</v>
      </c>
      <c r="AA188" s="271" t="e">
        <f aca="true">IF(INDIRECT(CONCATENATE($E$199,ADDRESS(MATCH(AA8,SL_CHARTS_2012!$V$1:$V$39999,1),$E$194,1)))=AA8,ADDRESS(MATCH(AA8,SL_CHARTS_2012!$V$1:$V$39999,1),$E$194,1),IF(INDIRECT(CONCATENATE($E$199,ADDRESS(MATCH(AA8,SL_CHARTS_2012!$V$1:$V$39999,1),$E$194,1)))&gt;AA8, ADDRESS(MATCH(AA8,SL_CHARTS_2012!$V$1:$V$39999,1)-1,$E$194,1), ADDRESS(MATCH(AA8,SL_CHARTS_2012!$V$1:$V$39999,1),$E$194,1)))</f>
        <v>#N/A</v>
      </c>
      <c r="AB188" s="271" t="e">
        <f aca="true">IF(INDIRECT(CONCATENATE($E$199,ADDRESS(MATCH(AB8,SL_CHARTS_2012!$V$1:$V$39999,1),$E$194,1)))=AB8,ADDRESS(MATCH(AB8,SL_CHARTS_2012!$V$1:$V$39999,1),$E$194,1),IF(INDIRECT(CONCATENATE($E$199,ADDRESS(MATCH(AB8,SL_CHARTS_2012!$V$1:$V$39999,1),$E$194,1)))&gt;AB8, ADDRESS(MATCH(AB8,SL_CHARTS_2012!$V$1:$V$39999,1)-1,$E$194,1), ADDRESS(MATCH(AB8,SL_CHARTS_2012!$V$1:$V$39999,1),$E$194,1)))</f>
        <v>#N/A</v>
      </c>
      <c r="AC188" s="271" t="e">
        <f aca="true">IF(INDIRECT(CONCATENATE($E$199,ADDRESS(MATCH(AC8,SL_CHARTS_2012!$V$1:$V$39999,1),$E$194,1)))=AC8,ADDRESS(MATCH(AC8,SL_CHARTS_2012!$V$1:$V$39999,1),$E$194,1),IF(INDIRECT(CONCATENATE($E$199,ADDRESS(MATCH(AC8,SL_CHARTS_2012!$V$1:$V$39999,1),$E$194,1)))&gt;AC8, ADDRESS(MATCH(AC8,SL_CHARTS_2012!$V$1:$V$39999,1)-1,$E$194,1), ADDRESS(MATCH(AC8,SL_CHARTS_2012!$V$1:$V$39999,1),$E$194,1)))</f>
        <v>#N/A</v>
      </c>
    </row>
    <row r="189" s="22" customFormat="true" ht="15" hidden="true" customHeight="true" outlineLevel="0" collapsed="false">
      <c r="B189" s="294"/>
      <c r="C189" s="171"/>
      <c r="D189" s="172" t="s">
        <v>241</v>
      </c>
      <c r="E189" s="236" t="n">
        <f aca="true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93.5</v>
      </c>
      <c r="F189" s="237" t="n">
        <f aca="true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89.1</v>
      </c>
      <c r="G189" s="237" t="n">
        <f aca="true">INDIRECT(CONCATENATE($E$199,IF(INDIRECT(CONCATENATE($E$199,ADDRESS(MATCH(G8,SL_CHARTS_2012!$V$1:$V$39999,1),$E$194,1)))=G8,ADDRESS(MATCH(G8,SL_CHARTS_2012!$V$1:$V$39999,1),$E$194,1),IF(INDIRECT(CONCATENATE($E$199,ADDRESS(MATCH(G8,SL_CHARTS_2012!$V$1:$V$39999,1),$E$194,1)))&gt;G8,ADDRESS(MATCH(G8,SL_CHARTS_2012!$V$1:$V$39999,1)-1,$E$194,1),ADDRESS(MATCH(G8,SL_CHARTS_2012!$V$1:$V$39999,1),$E$194,1)))))</f>
        <v>85.8</v>
      </c>
      <c r="H189" s="237" t="n">
        <f aca="true">INDIRECT(CONCATENATE($E$199,IF(INDIRECT(CONCATENATE($E$199,ADDRESS(MATCH(H8,SL_CHARTS_2012!$V$1:$V$39999,1),$E$194,1)))=H8,ADDRESS(MATCH(H8,SL_CHARTS_2012!$V$1:$V$39999,1),$E$194,1),IF(INDIRECT(CONCATENATE($E$199,ADDRESS(MATCH(H8,SL_CHARTS_2012!$V$1:$V$39999,1),$E$194,1)))&gt;H8,ADDRESS(MATCH(H8,SL_CHARTS_2012!$V$1:$V$39999,1)-1,$E$194,1),ADDRESS(MATCH(H8,SL_CHARTS_2012!$V$1:$V$39999,1),$E$194,1)))))</f>
        <v>83.1</v>
      </c>
      <c r="I189" s="237" t="n">
        <f aca="true">INDIRECT(CONCATENATE($E$199,IF(INDIRECT(CONCATENATE($E$199,ADDRESS(MATCH(I8,SL_CHARTS_2012!$V$1:$V$39999,1),$E$194,1)))=I8,ADDRESS(MATCH(I8,SL_CHARTS_2012!$V$1:$V$39999,1),$E$194,1),IF(INDIRECT(CONCATENATE($E$199,ADDRESS(MATCH(I8,SL_CHARTS_2012!$V$1:$V$39999,1),$E$194,1)))&gt;I8,ADDRESS(MATCH(I8,SL_CHARTS_2012!$V$1:$V$39999,1)-1,$E$194,1),ADDRESS(MATCH(I8,SL_CHARTS_2012!$V$1:$V$39999,1),$E$194,1)))))</f>
        <v>71.7</v>
      </c>
      <c r="J189" s="237" t="n">
        <f aca="true">INDIRECT(CONCATENATE($E$199,IF(INDIRECT(CONCATENATE($E$199,ADDRESS(MATCH(J8,SL_CHARTS_2012!$V$1:$V$39999,1),$E$194,1)))=J8,ADDRESS(MATCH(J8,SL_CHARTS_2012!$V$1:$V$39999,1),$E$194,1),IF(INDIRECT(CONCATENATE($E$199,ADDRESS(MATCH(J8,SL_CHARTS_2012!$V$1:$V$39999,1),$E$194,1)))&gt;J8,ADDRESS(MATCH(J8,SL_CHARTS_2012!$V$1:$V$39999,1)-1,$E$194,1),ADDRESS(MATCH(J8,SL_CHARTS_2012!$V$1:$V$39999,1),$E$194,1)))))</f>
        <v>65.1</v>
      </c>
      <c r="K189" s="237" t="n">
        <f aca="true">INDIRECT(CONCATENATE($E$199,IF(INDIRECT(CONCATENATE($E$199,ADDRESS(MATCH(K8,SL_CHARTS_2012!$V$1:$V$39999,1),$E$194,1)))=K8,ADDRESS(MATCH(K8,SL_CHARTS_2012!$V$1:$V$39999,1),$E$194,1),IF(INDIRECT(CONCATENATE($E$199,ADDRESS(MATCH(K8,SL_CHARTS_2012!$V$1:$V$39999,1),$E$194,1)))&gt;K8,ADDRESS(MATCH(K8,SL_CHARTS_2012!$V$1:$V$39999,1)-1,$E$194,1),ADDRESS(MATCH(K8,SL_CHARTS_2012!$V$1:$V$39999,1),$E$194,1)))))</f>
        <v>60.4</v>
      </c>
      <c r="L189" s="237" t="n">
        <f aca="true">INDIRECT(CONCATENATE($E$199,IF(INDIRECT(CONCATENATE($E$199,ADDRESS(MATCH(L8,SL_CHARTS_2012!$V$1:$V$39999,1),$E$194,1)))=L8,ADDRESS(MATCH(L8,SL_CHARTS_2012!$V$1:$V$39999,1),$E$194,1),IF(INDIRECT(CONCATENATE($E$199,ADDRESS(MATCH(L8,SL_CHARTS_2012!$V$1:$V$39999,1),$E$194,1)))&gt;L8,ADDRESS(MATCH(L8,SL_CHARTS_2012!$V$1:$V$39999,1)-1,$E$194,1),ADDRESS(MATCH(L8,SL_CHARTS_2012!$V$1:$V$39999,1),$E$194,1)))))</f>
        <v>58</v>
      </c>
      <c r="M189" s="237" t="n">
        <f aca="true">INDIRECT(CONCATENATE($E$199,IF(INDIRECT(CONCATENATE($E$199,ADDRESS(MATCH(M8,SL_CHARTS_2012!$V$1:$V$39999,1),$E$194,1)))=M8,ADDRESS(MATCH(M8,SL_CHARTS_2012!$V$1:$V$39999,1),$E$194,1),IF(INDIRECT(CONCATENATE($E$199,ADDRESS(MATCH(M8,SL_CHARTS_2012!$V$1:$V$39999,1),$E$194,1)))&gt;M8,ADDRESS(MATCH(M8,SL_CHARTS_2012!$V$1:$V$39999,1)-1,$E$194,1),ADDRESS(MATCH(M8,SL_CHARTS_2012!$V$1:$V$39999,1),$E$194,1)))))</f>
        <v>55.1</v>
      </c>
      <c r="N189" s="237" t="n">
        <f aca="true">INDIRECT(CONCATENATE($E$199,IF(INDIRECT(CONCATENATE($E$199,ADDRESS(MATCH(N8,SL_CHARTS_2012!$V$1:$V$39999,1),$E$194,1)))=N8,ADDRESS(MATCH(N8,SL_CHARTS_2012!$V$1:$V$39999,1),$E$194,1),IF(INDIRECT(CONCATENATE($E$199,ADDRESS(MATCH(N8,SL_CHARTS_2012!$V$1:$V$39999,1),$E$194,1)))&gt;N8,ADDRESS(MATCH(N8,SL_CHARTS_2012!$V$1:$V$39999,1)-1,$E$194,1),ADDRESS(MATCH(N8,SL_CHARTS_2012!$V$1:$V$39999,1),$E$194,1)))))</f>
        <v>48.1</v>
      </c>
      <c r="O189" s="237" t="n">
        <f aca="true">INDIRECT(CONCATENATE($E$199,IF(INDIRECT(CONCATENATE($E$199,ADDRESS(MATCH(O8,SL_CHARTS_2012!$V$1:$V$39999,1),$E$194,1)))=O8,ADDRESS(MATCH(O8,SL_CHARTS_2012!$V$1:$V$39999,1),$E$194,1),IF(INDIRECT(CONCATENATE($E$199,ADDRESS(MATCH(O8,SL_CHARTS_2012!$V$1:$V$39999,1),$E$194,1)))&gt;O8,ADDRESS(MATCH(O8,SL_CHARTS_2012!$V$1:$V$39999,1)-1,$E$194,1),ADDRESS(MATCH(O8,SL_CHARTS_2012!$V$1:$V$39999,1),$E$194,1)))))</f>
        <v>41.4</v>
      </c>
      <c r="P189" s="237" t="n">
        <f aca="true">INDIRECT(CONCATENATE($E$199,IF(INDIRECT(CONCATENATE($E$199,ADDRESS(MATCH(P8,SL_CHARTS_2012!$V$1:$V$39999,1),$E$194,1)))=P8,ADDRESS(MATCH(P8,SL_CHARTS_2012!$V$1:$V$39999,1),$E$194,1),IF(INDIRECT(CONCATENATE($E$199,ADDRESS(MATCH(P8,SL_CHARTS_2012!$V$1:$V$39999,1),$E$194,1)))&gt;P8,ADDRESS(MATCH(P8,SL_CHARTS_2012!$V$1:$V$39999,1)-1,$E$194,1),ADDRESS(MATCH(P8,SL_CHARTS_2012!$V$1:$V$39999,1),$E$194,1)))))</f>
        <v>37.9</v>
      </c>
      <c r="Q189" s="237" t="n">
        <f aca="true">INDIRECT(CONCATENATE($E$199,IF(INDIRECT(CONCATENATE($E$199,ADDRESS(MATCH(Q8,SL_CHARTS_2012!$V$1:$V$39999,1),$E$194,1)))=Q8,ADDRESS(MATCH(Q8,SL_CHARTS_2012!$V$1:$V$39999,1),$E$194,1),IF(INDIRECT(CONCATENATE($E$199,ADDRESS(MATCH(Q8,SL_CHARTS_2012!$V$1:$V$39999,1),$E$194,1)))&gt;Q8,ADDRESS(MATCH(Q8,SL_CHARTS_2012!$V$1:$V$39999,1)-1,$E$194,1),ADDRESS(MATCH(Q8,SL_CHARTS_2012!$V$1:$V$39999,1),$E$194,1)))))</f>
        <v>33.7</v>
      </c>
      <c r="R189" s="237" t="n">
        <f aca="true">INDIRECT(CONCATENATE($E$199,IF(INDIRECT(CONCATENATE($E$199,ADDRESS(MATCH(R8,SL_CHARTS_2012!$V$1:$V$39999,1),$E$194,1)))=R8,ADDRESS(MATCH(R8,SL_CHARTS_2012!$V$1:$V$39999,1),$E$194,1),IF(INDIRECT(CONCATENATE($E$199,ADDRESS(MATCH(R8,SL_CHARTS_2012!$V$1:$V$39999,1),$E$194,1)))&gt;R8,ADDRESS(MATCH(R8,SL_CHARTS_2012!$V$1:$V$39999,1)-1,$E$194,1),ADDRESS(MATCH(R8,SL_CHARTS_2012!$V$1:$V$39999,1),$E$194,1)))))</f>
        <v>28.4</v>
      </c>
      <c r="S189" s="237" t="n">
        <f aca="true">INDIRECT(CONCATENATE($E$199,IF(INDIRECT(CONCATENATE($E$199,ADDRESS(MATCH(S8,SL_CHARTS_2012!$V$1:$V$39999,1),$E$194,1)))=S8,ADDRESS(MATCH(S8,SL_CHARTS_2012!$V$1:$V$39999,1),$E$194,1),IF(INDIRECT(CONCATENATE($E$199,ADDRESS(MATCH(S8,SL_CHARTS_2012!$V$1:$V$39999,1),$E$194,1)))&gt;S8,ADDRESS(MATCH(S8,SL_CHARTS_2012!$V$1:$V$39999,1)-1,$E$194,1),ADDRESS(MATCH(S8,SL_CHARTS_2012!$V$1:$V$39999,1),$E$194,1)))))</f>
        <v>23.6</v>
      </c>
      <c r="T189" s="237" t="n">
        <f aca="true">INDIRECT(CONCATENATE($E$199,IF(INDIRECT(CONCATENATE($E$199,ADDRESS(MATCH(T8,SL_CHARTS_2012!$V$1:$V$39999,1),$E$194,1)))=T8,ADDRESS(MATCH(T8,SL_CHARTS_2012!$V$1:$V$39999,1),$E$194,1),IF(INDIRECT(CONCATENATE($E$199,ADDRESS(MATCH(T8,SL_CHARTS_2012!$V$1:$V$39999,1),$E$194,1)))&gt;T8,ADDRESS(MATCH(T8,SL_CHARTS_2012!$V$1:$V$39999,1)-1,$E$194,1),ADDRESS(MATCH(T8,SL_CHARTS_2012!$V$1:$V$39999,1),$E$194,1)))))</f>
        <v>20.8</v>
      </c>
      <c r="U189" s="237" t="n">
        <f aca="true">INDIRECT(CONCATENATE($E$199,IF(INDIRECT(CONCATENATE($E$199,ADDRESS(MATCH(U8,SL_CHARTS_2012!$V$1:$V$39999,1),$E$194,1)))=U8,ADDRESS(MATCH(U8,SL_CHARTS_2012!$V$1:$V$39999,1),$E$194,1),IF(INDIRECT(CONCATENATE($E$199,ADDRESS(MATCH(U8,SL_CHARTS_2012!$V$1:$V$39999,1),$E$194,1)))&gt;U8,ADDRESS(MATCH(U8,SL_CHARTS_2012!$V$1:$V$39999,1)-1,$E$194,1),ADDRESS(MATCH(U8,SL_CHARTS_2012!$V$1:$V$39999,1),$E$194,1)))))</f>
        <v>15.9</v>
      </c>
      <c r="V189" s="237" t="n">
        <f aca="true">INDIRECT(CONCATENATE($E$199,IF(INDIRECT(CONCATENATE($E$199,ADDRESS(MATCH(V8,SL_CHARTS_2012!$V$1:$V$39999,1),$E$194,1)))=V8,ADDRESS(MATCH(V8,SL_CHARTS_2012!$V$1:$V$39999,1),$E$194,1),IF(INDIRECT(CONCATENATE($E$199,ADDRESS(MATCH(V8,SL_CHARTS_2012!$V$1:$V$39999,1),$E$194,1)))&gt;V8,ADDRESS(MATCH(V8,SL_CHARTS_2012!$V$1:$V$39999,1)-1,$E$194,1),ADDRESS(MATCH(V8,SL_CHARTS_2012!$V$1:$V$39999,1),$E$194,1)))))</f>
        <v>13.8</v>
      </c>
      <c r="W189" s="237" t="n">
        <f aca="true">INDIRECT(CONCATENATE($E$199,IF(INDIRECT(CONCATENATE($E$199,ADDRESS(MATCH(W8,SL_CHARTS_2012!$V$1:$V$39999,1),$E$194,1)))=W8,ADDRESS(MATCH(W8,SL_CHARTS_2012!$V$1:$V$39999,1),$E$194,1),IF(INDIRECT(CONCATENATE($E$199,ADDRESS(MATCH(W8,SL_CHARTS_2012!$V$1:$V$39999,1),$E$194,1)))&gt;W8,ADDRESS(MATCH(W8,SL_CHARTS_2012!$V$1:$V$39999,1)-1,$E$194,1),ADDRESS(MATCH(W8,SL_CHARTS_2012!$V$1:$V$39999,1),$E$194,1)))))</f>
        <v>11.6</v>
      </c>
      <c r="X189" s="295" t="e">
        <f aca="true">INDIRECT(CONCATENATE($E$199,IF(INDIRECT(CONCATENATE($E$199,ADDRESS(MATCH(X8,SL_CHARTS_2012!$V$1:$V$39999,1),$E$194,1)))=X8,ADDRESS(MATCH(X8,SL_CHARTS_2012!$V$1:$V$39999,1),$E$194,1),IF(INDIRECT(CONCATENATE($E$199,ADDRESS(MATCH(X8,SL_CHARTS_2012!$V$1:$V$39999,1),$E$194,1)))&gt;X8,ADDRESS(MATCH(X8,SL_CHARTS_2012!$V$1:$V$39999,1)-1,$E$194,1),ADDRESS(MATCH(X8,SL_CHARTS_2012!$V$1:$V$39999,1),$E$194,1)))))</f>
        <v>#N/A</v>
      </c>
      <c r="Y189" s="295" t="e">
        <f aca="true">INDIRECT(CONCATENATE($E$199,IF(INDIRECT(CONCATENATE($E$199,ADDRESS(MATCH(Y8,SL_CHARTS_2012!$V$1:$V$39999,1),$E$194,1)))=Y8,ADDRESS(MATCH(Y8,SL_CHARTS_2012!$V$1:$V$39999,1),$E$194,1),IF(INDIRECT(CONCATENATE($E$199,ADDRESS(MATCH(Y8,SL_CHARTS_2012!$V$1:$V$39999,1),$E$194,1)))&gt;Y8,ADDRESS(MATCH(Y8,SL_CHARTS_2012!$V$1:$V$39999,1)-1,$E$194,1),ADDRESS(MATCH(Y8,SL_CHARTS_2012!$V$1:$V$39999,1),$E$194,1)))))</f>
        <v>#N/A</v>
      </c>
      <c r="Z189" s="295" t="e">
        <f aca="true">INDIRECT(CONCATENATE($E$199,IF(INDIRECT(CONCATENATE($E$199,ADDRESS(MATCH(Z8,SL_CHARTS_2012!$V$1:$V$39999,1),$E$194,1)))=Z8,ADDRESS(MATCH(Z8,SL_CHARTS_2012!$V$1:$V$39999,1),$E$194,1),IF(INDIRECT(CONCATENATE($E$199,ADDRESS(MATCH(Z8,SL_CHARTS_2012!$V$1:$V$39999,1),$E$194,1)))&gt;Z8,ADDRESS(MATCH(Z8,SL_CHARTS_2012!$V$1:$V$39999,1)-1,$E$194,1),ADDRESS(MATCH(Z8,SL_CHARTS_2012!$V$1:$V$39999,1),$E$194,1)))))</f>
        <v>#N/A</v>
      </c>
      <c r="AA189" s="295" t="e">
        <f aca="true">INDIRECT(CONCATENATE($E$199,IF(INDIRECT(CONCATENATE($E$199,ADDRESS(MATCH(AA8,SL_CHARTS_2012!$V$1:$V$39999,1),$E$194,1)))=AA8,ADDRESS(MATCH(AA8,SL_CHARTS_2012!$V$1:$V$39999,1),$E$194,1),IF(INDIRECT(CONCATENATE($E$199,ADDRESS(MATCH(AA8,SL_CHARTS_2012!$V$1:$V$39999,1),$E$194,1)))&gt;AA8,ADDRESS(MATCH(AA8,SL_CHARTS_2012!$V$1:$V$39999,1)-1,$E$194,1),ADDRESS(MATCH(AA8,SL_CHARTS_2012!$V$1:$V$39999,1),$E$194,1)))))</f>
        <v>#N/A</v>
      </c>
      <c r="AB189" s="295" t="e">
        <f aca="true">INDIRECT(CONCATENATE($E$199,IF(INDIRECT(CONCATENATE($E$199,ADDRESS(MATCH(AB8,SL_CHARTS_2012!$V$1:$V$39999,1),$E$194,1)))=AB8,ADDRESS(MATCH(AB8,SL_CHARTS_2012!$V$1:$V$39999,1),$E$194,1),IF(INDIRECT(CONCATENATE($E$199,ADDRESS(MATCH(AB8,SL_CHARTS_2012!$V$1:$V$39999,1),$E$194,1)))&gt;AB8,ADDRESS(MATCH(AB8,SL_CHARTS_2012!$V$1:$V$39999,1)-1,$E$194,1),ADDRESS(MATCH(AB8,SL_CHARTS_2012!$V$1:$V$39999,1),$E$194,1)))))</f>
        <v>#N/A</v>
      </c>
      <c r="AC189" s="295" t="e">
        <f aca="true">INDIRECT(CONCATENATE($E$199,IF(INDIRECT(CONCATENATE($E$199,ADDRESS(MATCH(AC8,SL_CHARTS_2012!$V$1:$V$39999,1),$E$194,1)))=AC8,ADDRESS(MATCH(AC8,SL_CHARTS_2012!$V$1:$V$39999,1),$E$194,1),IF(INDIRECT(CONCATENATE($E$199,ADDRESS(MATCH(AC8,SL_CHARTS_2012!$V$1:$V$39999,1),$E$194,1)))&gt;AC8,ADDRESS(MATCH(AC8,SL_CHARTS_2012!$V$1:$V$39999,1)-1,$E$194,1),ADDRESS(MATCH(AC8,SL_CHARTS_2012!$V$1:$V$39999,1),$E$194,1)))))</f>
        <v>#N/A</v>
      </c>
    </row>
    <row r="190" s="22" customFormat="true" ht="15" hidden="true" customHeight="true" outlineLevel="0" collapsed="false">
      <c r="B190" s="294"/>
      <c r="C190" s="173" t="s">
        <v>219</v>
      </c>
      <c r="D190" s="238" t="s">
        <v>238</v>
      </c>
      <c r="E190" s="296" t="str">
        <f aca="true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$Q$914</v>
      </c>
      <c r="F190" s="296" t="str">
        <f aca="true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$Q$848</v>
      </c>
      <c r="G190" s="296" t="str">
        <f aca="true">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</f>
        <v>$Q$810</v>
      </c>
      <c r="H190" s="296" t="str">
        <f aca="true">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</f>
        <v>$Q$777</v>
      </c>
      <c r="I190" s="296" t="str">
        <f aca="true">IF(INDIRECT(CONCATENATE($E$199,ADDRESS(MATCH(I6,SL_CHARTS_2012!$Q$1:$Q$39999,1),$E$194,1)))=I6,ADDRESS(MATCH(I6,SL_CHARTS_2012!$Q$1:$Q$39999,1),$E$194,1), IF(INDIRECT(CONCATENATE($E$199,ADDRESS(MATCH(I6,SL_CHARTS_2012!$Q$1:$Q$39999,1),$E$194,1)))&lt;I6, ADDRESS(MATCH(I6,SL_CHARTS_2012!$Q$1:$Q$39999,1)+1,$E$194,1), ADDRESS(MATCH(I6,SL_CHARTS_2012!$Q$1:$Q$39999,1),$E$194,1)))</f>
        <v>$Q$747</v>
      </c>
      <c r="J190" s="296" t="str">
        <f aca="true">IF(INDIRECT(CONCATENATE($E$199,ADDRESS(MATCH(J6,SL_CHARTS_2012!$Q$1:$Q$39999,1),$E$194,1)))=J6,ADDRESS(MATCH(J6,SL_CHARTS_2012!$Q$1:$Q$39999,1),$E$194,1), IF(INDIRECT(CONCATENATE($E$199,ADDRESS(MATCH(J6,SL_CHARTS_2012!$Q$1:$Q$39999,1),$E$194,1)))&lt;J6, ADDRESS(MATCH(J6,SL_CHARTS_2012!$Q$1:$Q$39999,1)+1,$E$194,1), ADDRESS(MATCH(J6,SL_CHARTS_2012!$Q$1:$Q$39999,1),$E$194,1)))</f>
        <v>$Q$632</v>
      </c>
      <c r="K190" s="296" t="str">
        <f aca="true">IF(INDIRECT(CONCATENATE($E$199,ADDRESS(MATCH(K6,SL_CHARTS_2012!$Q$1:$Q$39999,1),$E$194,1)))=K6,ADDRESS(MATCH(K6,SL_CHARTS_2012!$Q$1:$Q$39999,1),$E$194,1), IF(INDIRECT(CONCATENATE($E$199,ADDRESS(MATCH(K6,SL_CHARTS_2012!$Q$1:$Q$39999,1),$E$194,1)))&lt;K6, ADDRESS(MATCH(K6,SL_CHARTS_2012!$Q$1:$Q$39999,1)+1,$E$194,1), ADDRESS(MATCH(K6,SL_CHARTS_2012!$Q$1:$Q$39999,1),$E$194,1)))</f>
        <v>$Q$569</v>
      </c>
      <c r="L190" s="296" t="str">
        <f aca="true">IF(INDIRECT(CONCATENATE($E$199,ADDRESS(MATCH(L6,SL_CHARTS_2012!$Q$1:$Q$39999,1),$E$194,1)))=L6,ADDRESS(MATCH(L6,SL_CHARTS_2012!$Q$1:$Q$39999,1),$E$194,1), IF(INDIRECT(CONCATENATE($E$199,ADDRESS(MATCH(L6,SL_CHARTS_2012!$Q$1:$Q$39999,1),$E$194,1)))&lt;L6, ADDRESS(MATCH(L6,SL_CHARTS_2012!$Q$1:$Q$39999,1)+1,$E$194,1), ADDRESS(MATCH(L6,SL_CHARTS_2012!$Q$1:$Q$39999,1),$E$194,1)))</f>
        <v>$Q$525</v>
      </c>
      <c r="M190" s="296" t="str">
        <f aca="true">IF(INDIRECT(CONCATENATE($E$199,ADDRESS(MATCH(M6,SL_CHARTS_2012!$Q$1:$Q$39999,1),$E$194,1)))=M6,ADDRESS(MATCH(M6,SL_CHARTS_2012!$Q$1:$Q$39999,1),$E$194,1), IF(INDIRECT(CONCATENATE($E$199,ADDRESS(MATCH(M6,SL_CHARTS_2012!$Q$1:$Q$39999,1),$E$194,1)))&lt;M6, ADDRESS(MATCH(M6,SL_CHARTS_2012!$Q$1:$Q$39999,1)+1,$E$194,1), ADDRESS(MATCH(M6,SL_CHARTS_2012!$Q$1:$Q$39999,1),$E$194,1)))</f>
        <v>$Q$501</v>
      </c>
      <c r="N190" s="296" t="str">
        <f aca="true">IF(INDIRECT(CONCATENATE($E$199,ADDRESS(MATCH(N6,SL_CHARTS_2012!$Q$1:$Q$39999,1),$E$194,1)))=N6,ADDRESS(MATCH(N6,SL_CHARTS_2012!$Q$1:$Q$39999,1),$E$194,1), IF(INDIRECT(CONCATENATE($E$199,ADDRESS(MATCH(N6,SL_CHARTS_2012!$Q$1:$Q$39999,1),$E$194,1)))&lt;N6, ADDRESS(MATCH(N6,SL_CHARTS_2012!$Q$1:$Q$39999,1)+1,$E$194,1), ADDRESS(MATCH(N6,SL_CHARTS_2012!$Q$1:$Q$39999,1),$E$194,1)))</f>
        <v>$Q$469</v>
      </c>
      <c r="O190" s="296" t="str">
        <f aca="true">IF(INDIRECT(CONCATENATE($E$199,ADDRESS(MATCH(O6,SL_CHARTS_2012!$Q$1:$Q$39999,1),$E$194,1)))=O6,ADDRESS(MATCH(O6,SL_CHARTS_2012!$Q$1:$Q$39999,1),$E$194,1), IF(INDIRECT(CONCATENATE($E$199,ADDRESS(MATCH(O6,SL_CHARTS_2012!$Q$1:$Q$39999,1),$E$194,1)))&lt;O6, ADDRESS(MATCH(O6,SL_CHARTS_2012!$Q$1:$Q$39999,1)+1,$E$194,1), ADDRESS(MATCH(O6,SL_CHARTS_2012!$Q$1:$Q$39999,1),$E$194,1)))</f>
        <v>$Q$387</v>
      </c>
      <c r="P190" s="296" t="str">
        <f aca="true">IF(INDIRECT(CONCATENATE($E$199,ADDRESS(MATCH(P6,SL_CHARTS_2012!$Q$1:$Q$39999,1),$E$194,1)))=P6,ADDRESS(MATCH(P6,SL_CHARTS_2012!$Q$1:$Q$39999,1),$E$194,1), IF(INDIRECT(CONCATENATE($E$199,ADDRESS(MATCH(P6,SL_CHARTS_2012!$Q$1:$Q$39999,1),$E$194,1)))&lt;P6, ADDRESS(MATCH(P6,SL_CHARTS_2012!$Q$1:$Q$39999,1)+1,$E$194,1), ADDRESS(MATCH(P6,SL_CHARTS_2012!$Q$1:$Q$39999,1),$E$194,1)))</f>
        <v>$Q$322</v>
      </c>
      <c r="Q190" s="296" t="str">
        <f aca="true">IF(INDIRECT(CONCATENATE($E$199,ADDRESS(MATCH(Q6,SL_CHARTS_2012!$Q$1:$Q$39999,1),$E$194,1)))=Q6,ADDRESS(MATCH(Q6,SL_CHARTS_2012!$Q$1:$Q$39999,1),$E$194,1), IF(INDIRECT(CONCATENATE($E$199,ADDRESS(MATCH(Q6,SL_CHARTS_2012!$Q$1:$Q$39999,1),$E$194,1)))&lt;Q6, ADDRESS(MATCH(Q6,SL_CHARTS_2012!$Q$1:$Q$39999,1)+1,$E$194,1), ADDRESS(MATCH(Q6,SL_CHARTS_2012!$Q$1:$Q$39999,1),$E$194,1)))</f>
        <v>$Q$289</v>
      </c>
      <c r="R190" s="296" t="str">
        <f aca="true">IF(INDIRECT(CONCATENATE($E$199,ADDRESS(MATCH(R6,SL_CHARTS_2012!$Q$1:$Q$39999,1),$E$194,1)))=R6,ADDRESS(MATCH(R6,SL_CHARTS_2012!$Q$1:$Q$39999,1),$E$194,1), IF(INDIRECT(CONCATENATE($E$199,ADDRESS(MATCH(R6,SL_CHARTS_2012!$Q$1:$Q$39999,1),$E$194,1)))&lt;R6, ADDRESS(MATCH(R6,SL_CHARTS_2012!$Q$1:$Q$39999,1)+1,$E$194,1), ADDRESS(MATCH(R6,SL_CHARTS_2012!$Q$1:$Q$39999,1),$E$194,1)))</f>
        <v>$Q$248</v>
      </c>
      <c r="S190" s="296" t="str">
        <f aca="true">IF(INDIRECT(CONCATENATE($E$199,ADDRESS(MATCH(S6,SL_CHARTS_2012!$Q$1:$Q$39999,1),$E$194,1)))=S6,ADDRESS(MATCH(S6,SL_CHARTS_2012!$Q$1:$Q$39999,1),$E$194,1), IF(INDIRECT(CONCATENATE($E$199,ADDRESS(MATCH(S6,SL_CHARTS_2012!$Q$1:$Q$39999,1),$E$194,1)))&lt;S6, ADDRESS(MATCH(S6,SL_CHARTS_2012!$Q$1:$Q$39999,1)+1,$E$194,1), ADDRESS(MATCH(S6,SL_CHARTS_2012!$Q$1:$Q$39999,1),$E$194,1)))</f>
        <v>$Q$190</v>
      </c>
      <c r="T190" s="296" t="str">
        <f aca="true">IF(INDIRECT(CONCATENATE($E$199,ADDRESS(MATCH(T6,SL_CHARTS_2012!$Q$1:$Q$39999,1),$E$194,1)))=T6,ADDRESS(MATCH(T6,SL_CHARTS_2012!$Q$1:$Q$39999,1),$E$194,1), IF(INDIRECT(CONCATENATE($E$199,ADDRESS(MATCH(T6,SL_CHARTS_2012!$Q$1:$Q$39999,1),$E$194,1)))&lt;T6, ADDRESS(MATCH(T6,SL_CHARTS_2012!$Q$1:$Q$39999,1)+1,$E$194,1), ADDRESS(MATCH(T6,SL_CHARTS_2012!$Q$1:$Q$39999,1),$E$194,1)))</f>
        <v>$Q$140</v>
      </c>
      <c r="U190" s="296" t="str">
        <f aca="true">IF(INDIRECT(CONCATENATE($E$199,ADDRESS(MATCH(U6,SL_CHARTS_2012!$Q$1:$Q$39999,1),$E$194,1)))=U6,ADDRESS(MATCH(U6,SL_CHARTS_2012!$Q$1:$Q$39999,1),$E$194,1), IF(INDIRECT(CONCATENATE($E$199,ADDRESS(MATCH(U6,SL_CHARTS_2012!$Q$1:$Q$39999,1),$E$194,1)))&lt;U6, ADDRESS(MATCH(U6,SL_CHARTS_2012!$Q$1:$Q$39999,1)+1,$E$194,1), ADDRESS(MATCH(U6,SL_CHARTS_2012!$Q$1:$Q$39999,1),$E$194,1)))</f>
        <v>$Q$114</v>
      </c>
      <c r="V190" s="296" t="str">
        <f aca="true">IF(INDIRECT(CONCATENATE($E$199,ADDRESS(MATCH(V6,SL_CHARTS_2012!$Q$1:$Q$39999,1),$E$194,1)))=V6,ADDRESS(MATCH(V6,SL_CHARTS_2012!$Q$1:$Q$39999,1),$E$194,1), IF(INDIRECT(CONCATENATE($E$199,ADDRESS(MATCH(V6,SL_CHARTS_2012!$Q$1:$Q$39999,1),$E$194,1)))&lt;V6, ADDRESS(MATCH(V6,SL_CHARTS_2012!$Q$1:$Q$39999,1)+1,$E$194,1), ADDRESS(MATCH(V6,SL_CHARTS_2012!$Q$1:$Q$39999,1),$E$194,1)))</f>
        <v>$Q$69</v>
      </c>
      <c r="W190" s="296" t="str">
        <f aca="true">IF(INDIRECT(CONCATENATE($E$199,ADDRESS(MATCH(W6,SL_CHARTS_2012!$Q$1:$Q$39999,1),$E$194,1)))=W6,ADDRESS(MATCH(W6,SL_CHARTS_2012!$Q$1:$Q$39999,1),$E$194,1), IF(INDIRECT(CONCATENATE($E$199,ADDRESS(MATCH(W6,SL_CHARTS_2012!$Q$1:$Q$39999,1),$E$194,1)))&lt;W6, ADDRESS(MATCH(W6,SL_CHARTS_2012!$Q$1:$Q$39999,1)+1,$E$194,1), ADDRESS(MATCH(W6,SL_CHARTS_2012!$Q$1:$Q$39999,1),$E$194,1)))</f>
        <v>$Q$48</v>
      </c>
      <c r="X190" s="297" t="str">
        <f aca="true">IF(INDIRECT(CONCATENATE($E$199,ADDRESS(MATCH(X6,SL_CHARTS_2012!$Q$1:$Q$39999,1),$E$194,1)))=X6,ADDRESS(MATCH(X6,SL_CHARTS_2012!$Q$1:$Q$39999,1),$E$194,1), IF(INDIRECT(CONCATENATE($E$199,ADDRESS(MATCH(X6,SL_CHARTS_2012!$Q$1:$Q$39999,1),$E$194,1)))&lt;X6, ADDRESS(MATCH(X6,SL_CHARTS_2012!$Q$1:$Q$39999,1)+1,$E$194,1), ADDRESS(MATCH(X6,SL_CHARTS_2012!$Q$1:$Q$39999,1),$E$194,1)))</f>
        <v>$Q$26</v>
      </c>
      <c r="Y190" s="297" t="e">
        <f aca="true">IF(INDIRECT(CONCATENATE($E$199,ADDRESS(MATCH(Y6,SL_CHARTS_2012!$Q$1:$Q$39999,1),$E$194,1)))=Y6,ADDRESS(MATCH(Y6,SL_CHARTS_2012!$Q$1:$Q$39999,1),$E$194,1), IF(INDIRECT(CONCATENATE($E$199,ADDRESS(MATCH(Y6,SL_CHARTS_2012!$Q$1:$Q$39999,1),$E$194,1)))&lt;Y6, ADDRESS(MATCH(Y6,SL_CHARTS_2012!$Q$1:$Q$39999,1)+1,$E$194,1), ADDRESS(MATCH(Y6,SL_CHARTS_2012!$Q$1:$Q$39999,1),$E$194,1)))</f>
        <v>#N/A</v>
      </c>
      <c r="Z190" s="297" t="e">
        <f aca="true">IF(INDIRECT(CONCATENATE($E$199,ADDRESS(MATCH(Z6,SL_CHARTS_2012!$Q$1:$Q$39999,1),$E$194,1)))=Z6,ADDRESS(MATCH(Z6,SL_CHARTS_2012!$Q$1:$Q$39999,1),$E$194,1), IF(INDIRECT(CONCATENATE($E$199,ADDRESS(MATCH(Z6,SL_CHARTS_2012!$Q$1:$Q$39999,1),$E$194,1)))&lt;Z6, ADDRESS(MATCH(Z6,SL_CHARTS_2012!$Q$1:$Q$39999,1)+1,$E$194,1), ADDRESS(MATCH(Z6,SL_CHARTS_2012!$Q$1:$Q$39999,1),$E$194,1)))</f>
        <v>#N/A</v>
      </c>
      <c r="AA190" s="297" t="e">
        <f aca="true">IF(INDIRECT(CONCATENATE($E$199,ADDRESS(MATCH(AA6,SL_CHARTS_2012!$Q$1:$Q$39999,1),$E$194,1)))=AA6,ADDRESS(MATCH(AA6,SL_CHARTS_2012!$Q$1:$Q$39999,1),$E$194,1), IF(INDIRECT(CONCATENATE($E$199,ADDRESS(MATCH(AA6,SL_CHARTS_2012!$Q$1:$Q$39999,1),$E$194,1)))&lt;AA6, ADDRESS(MATCH(AA6,SL_CHARTS_2012!$Q$1:$Q$39999,1)+1,$E$194,1), ADDRESS(MATCH(AA6,SL_CHARTS_2012!$Q$1:$Q$39999,1),$E$194,1)))</f>
        <v>#N/A</v>
      </c>
      <c r="AB190" s="297" t="e">
        <f aca="true">IF(INDIRECT(CONCATENATE($E$199,ADDRESS(MATCH(AB6,SL_CHARTS_2012!$Q$1:$Q$39999,1),$E$194,1)))=AB6,ADDRESS(MATCH(AB6,SL_CHARTS_2012!$Q$1:$Q$39999,1),$E$194,1), IF(INDIRECT(CONCATENATE($E$199,ADDRESS(MATCH(AB6,SL_CHARTS_2012!$Q$1:$Q$39999,1),$E$194,1)))&lt;AB6, ADDRESS(MATCH(AB6,SL_CHARTS_2012!$Q$1:$Q$39999,1)+1,$E$194,1), ADDRESS(MATCH(AB6,SL_CHARTS_2012!$Q$1:$Q$39999,1),$E$194,1)))</f>
        <v>#N/A</v>
      </c>
      <c r="AC190" s="297" t="e">
        <f aca="true">IF(INDIRECT(CONCATENATE($E$199,ADDRESS(MATCH(AC6,SL_CHARTS_2012!$Q$1:$Q$39999,1),$E$194,1)))=AC6,ADDRESS(MATCH(AC6,SL_CHARTS_2012!$Q$1:$Q$39999,1),$E$194,1), IF(INDIRECT(CONCATENATE($E$199,ADDRESS(MATCH(AC6,SL_CHARTS_2012!$Q$1:$Q$39999,1),$E$194,1)))&lt;AC6, ADDRESS(MATCH(AC6,SL_CHARTS_2012!$Q$1:$Q$39999,1)+1,$E$194,1), ADDRESS(MATCH(AC6,SL_CHARTS_2012!$Q$1:$Q$39999,1),$E$194,1)))</f>
        <v>#N/A</v>
      </c>
    </row>
    <row r="191" s="22" customFormat="true" ht="15" hidden="true" customHeight="true" outlineLevel="0" collapsed="false">
      <c r="B191" s="294"/>
      <c r="C191" s="173"/>
      <c r="D191" s="240" t="s">
        <v>217</v>
      </c>
      <c r="E191" s="298" t="n">
        <f aca="true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100.5</v>
      </c>
      <c r="F191" s="298" t="n">
        <f aca="true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93.9</v>
      </c>
      <c r="G191" s="298" t="n">
        <f aca="true">INDIRECT(CONCATENATE($E$199, 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ADDRESS(MATCH(G6,SL_CHARTS_2012!$Q$1:$Q$39999,1),$E$194,1)))))</f>
        <v>90.1</v>
      </c>
      <c r="H191" s="298" t="n">
        <f aca="true">INDIRECT(CONCATENATE($E$199, 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ADDRESS(MATCH(H6,SL_CHARTS_2012!$Q$1:$Q$39999,1),$E$194,1)))))</f>
        <v>86.8</v>
      </c>
      <c r="I191" s="298" t="n">
        <f aca="true">INDIRECT(CONCATENATE($E$199, IF(INDIRECT(CONCATENATE($E$199,ADDRESS(MATCH(I6,SL_CHARTS_2012!$Q$1:$Q$39999,1),$E$194,1)))=I6,ADDRESS(MATCH(I6,SL_CHARTS_2012!$Q$1:$Q$39999,1),$E$194,1), IF(INDIRECT(CONCATENATE($E$199,ADDRESS(MATCH(I6,SL_CHARTS_2012!$Q$1:$Q$39999,1),$E$194,1)))&lt;I6, ADDRESS(MATCH(I6,SL_CHARTS_2012!$Q$1:$Q$39999,1)+1,$E$194,1), ADDRESS(MATCH(I6,SL_CHARTS_2012!$Q$1:$Q$39999,1),$E$194,1)))))</f>
        <v>83.8</v>
      </c>
      <c r="J191" s="298" t="n">
        <f aca="true">INDIRECT(CONCATENATE($E$199, IF(INDIRECT(CONCATENATE($E$199,ADDRESS(MATCH(J6,SL_CHARTS_2012!$Q$1:$Q$39999,1),$E$194,1)))=J6,ADDRESS(MATCH(J6,SL_CHARTS_2012!$Q$1:$Q$39999,1),$E$194,1), IF(INDIRECT(CONCATENATE($E$199,ADDRESS(MATCH(J6,SL_CHARTS_2012!$Q$1:$Q$39999,1),$E$194,1)))&lt;J6, ADDRESS(MATCH(J6,SL_CHARTS_2012!$Q$1:$Q$39999,1)+1,$E$194,1), ADDRESS(MATCH(J6,SL_CHARTS_2012!$Q$1:$Q$39999,1),$E$194,1)))))</f>
        <v>72.3</v>
      </c>
      <c r="K191" s="298" t="n">
        <f aca="true">INDIRECT(CONCATENATE($E$199, IF(INDIRECT(CONCATENATE($E$199,ADDRESS(MATCH(K6,SL_CHARTS_2012!$Q$1:$Q$39999,1),$E$194,1)))=K6,ADDRESS(MATCH(K6,SL_CHARTS_2012!$Q$1:$Q$39999,1),$E$194,1), IF(INDIRECT(CONCATENATE($E$199,ADDRESS(MATCH(K6,SL_CHARTS_2012!$Q$1:$Q$39999,1),$E$194,1)))&lt;K6, ADDRESS(MATCH(K6,SL_CHARTS_2012!$Q$1:$Q$39999,1)+1,$E$194,1), ADDRESS(MATCH(K6,SL_CHARTS_2012!$Q$1:$Q$39999,1),$E$194,1)))))</f>
        <v>66</v>
      </c>
      <c r="L191" s="298" t="n">
        <f aca="true">INDIRECT(CONCATENATE($E$199, IF(INDIRECT(CONCATENATE($E$199,ADDRESS(MATCH(L6,SL_CHARTS_2012!$Q$1:$Q$39999,1),$E$194,1)))=L6,ADDRESS(MATCH(L6,SL_CHARTS_2012!$Q$1:$Q$39999,1),$E$194,1), IF(INDIRECT(CONCATENATE($E$199,ADDRESS(MATCH(L6,SL_CHARTS_2012!$Q$1:$Q$39999,1),$E$194,1)))&lt;L6, ADDRESS(MATCH(L6,SL_CHARTS_2012!$Q$1:$Q$39999,1)+1,$E$194,1), ADDRESS(MATCH(L6,SL_CHARTS_2012!$Q$1:$Q$39999,1),$E$194,1)))))</f>
        <v>61.6</v>
      </c>
      <c r="M191" s="298" t="n">
        <f aca="true">INDIRECT(CONCATENATE($E$199, IF(INDIRECT(CONCATENATE($E$199,ADDRESS(MATCH(M6,SL_CHARTS_2012!$Q$1:$Q$39999,1),$E$194,1)))=M6,ADDRESS(MATCH(M6,SL_CHARTS_2012!$Q$1:$Q$39999,1),$E$194,1), IF(INDIRECT(CONCATENATE($E$199,ADDRESS(MATCH(M6,SL_CHARTS_2012!$Q$1:$Q$39999,1),$E$194,1)))&lt;M6, ADDRESS(MATCH(M6,SL_CHARTS_2012!$Q$1:$Q$39999,1)+1,$E$194,1), ADDRESS(MATCH(M6,SL_CHARTS_2012!$Q$1:$Q$39999,1),$E$194,1)))))</f>
        <v>59.2</v>
      </c>
      <c r="N191" s="298" t="n">
        <f aca="true">INDIRECT(CONCATENATE($E$199, IF(INDIRECT(CONCATENATE($E$199,ADDRESS(MATCH(N6,SL_CHARTS_2012!$Q$1:$Q$39999,1),$E$194,1)))=N6,ADDRESS(MATCH(N6,SL_CHARTS_2012!$Q$1:$Q$39999,1),$E$194,1), IF(INDIRECT(CONCATENATE($E$199,ADDRESS(MATCH(N6,SL_CHARTS_2012!$Q$1:$Q$39999,1),$E$194,1)))&lt;N6, ADDRESS(MATCH(N6,SL_CHARTS_2012!$Q$1:$Q$39999,1)+1,$E$194,1), ADDRESS(MATCH(N6,SL_CHARTS_2012!$Q$1:$Q$39999,1),$E$194,1)))))</f>
        <v>56</v>
      </c>
      <c r="O191" s="298" t="n">
        <f aca="true">INDIRECT(CONCATENATE($E$199, IF(INDIRECT(CONCATENATE($E$199,ADDRESS(MATCH(O6,SL_CHARTS_2012!$Q$1:$Q$39999,1),$E$194,1)))=O6,ADDRESS(MATCH(O6,SL_CHARTS_2012!$Q$1:$Q$39999,1),$E$194,1), IF(INDIRECT(CONCATENATE($E$199,ADDRESS(MATCH(O6,SL_CHARTS_2012!$Q$1:$Q$39999,1),$E$194,1)))&lt;O6, ADDRESS(MATCH(O6,SL_CHARTS_2012!$Q$1:$Q$39999,1)+1,$E$194,1), ADDRESS(MATCH(O6,SL_CHARTS_2012!$Q$1:$Q$39999,1),$E$194,1)))))</f>
        <v>47.8</v>
      </c>
      <c r="P191" s="298" t="n">
        <f aca="true">INDIRECT(CONCATENATE($E$199, IF(INDIRECT(CONCATENATE($E$199,ADDRESS(MATCH(P6,SL_CHARTS_2012!$Q$1:$Q$39999,1),$E$194,1)))=P6,ADDRESS(MATCH(P6,SL_CHARTS_2012!$Q$1:$Q$39999,1),$E$194,1), IF(INDIRECT(CONCATENATE($E$199,ADDRESS(MATCH(P6,SL_CHARTS_2012!$Q$1:$Q$39999,1),$E$194,1)))&lt;P6, ADDRESS(MATCH(P6,SL_CHARTS_2012!$Q$1:$Q$39999,1)+1,$E$194,1), ADDRESS(MATCH(P6,SL_CHARTS_2012!$Q$1:$Q$39999,1),$E$194,1)))))</f>
        <v>41.3</v>
      </c>
      <c r="Q191" s="298" t="n">
        <f aca="true">INDIRECT(CONCATENATE($E$199, IF(INDIRECT(CONCATENATE($E$199,ADDRESS(MATCH(Q6,SL_CHARTS_2012!$Q$1:$Q$39999,1),$E$194,1)))=Q6,ADDRESS(MATCH(Q6,SL_CHARTS_2012!$Q$1:$Q$39999,1),$E$194,1), IF(INDIRECT(CONCATENATE($E$199,ADDRESS(MATCH(Q6,SL_CHARTS_2012!$Q$1:$Q$39999,1),$E$194,1)))&lt;Q6, ADDRESS(MATCH(Q6,SL_CHARTS_2012!$Q$1:$Q$39999,1)+1,$E$194,1), ADDRESS(MATCH(Q6,SL_CHARTS_2012!$Q$1:$Q$39999,1),$E$194,1)))))</f>
        <v>38</v>
      </c>
      <c r="R191" s="298" t="n">
        <f aca="true">INDIRECT(CONCATENATE($E$199, IF(INDIRECT(CONCATENATE($E$199,ADDRESS(MATCH(R6,SL_CHARTS_2012!$Q$1:$Q$39999,1),$E$194,1)))=R6,ADDRESS(MATCH(R6,SL_CHARTS_2012!$Q$1:$Q$39999,1),$E$194,1), IF(INDIRECT(CONCATENATE($E$199,ADDRESS(MATCH(R6,SL_CHARTS_2012!$Q$1:$Q$39999,1),$E$194,1)))&lt;R6, ADDRESS(MATCH(R6,SL_CHARTS_2012!$Q$1:$Q$39999,1)+1,$E$194,1), ADDRESS(MATCH(R6,SL_CHARTS_2012!$Q$1:$Q$39999,1),$E$194,1)))))</f>
        <v>33.9</v>
      </c>
      <c r="S191" s="298" t="n">
        <f aca="true">INDIRECT(CONCATENATE($E$199, IF(INDIRECT(CONCATENATE($E$199,ADDRESS(MATCH(S6,SL_CHARTS_2012!$Q$1:$Q$39999,1),$E$194,1)))=S6,ADDRESS(MATCH(S6,SL_CHARTS_2012!$Q$1:$Q$39999,1),$E$194,1), IF(INDIRECT(CONCATENATE($E$199,ADDRESS(MATCH(S6,SL_CHARTS_2012!$Q$1:$Q$39999,1),$E$194,1)))&lt;S6, ADDRESS(MATCH(S6,SL_CHARTS_2012!$Q$1:$Q$39999,1)+1,$E$194,1), ADDRESS(MATCH(S6,SL_CHARTS_2012!$Q$1:$Q$39999,1),$E$194,1)))))</f>
        <v>28.1</v>
      </c>
      <c r="T191" s="298" t="n">
        <f aca="true">INDIRECT(CONCATENATE($E$199, IF(INDIRECT(CONCATENATE($E$199,ADDRESS(MATCH(T6,SL_CHARTS_2012!$Q$1:$Q$39999,1),$E$194,1)))=T6,ADDRESS(MATCH(T6,SL_CHARTS_2012!$Q$1:$Q$39999,1),$E$194,1), IF(INDIRECT(CONCATENATE($E$199,ADDRESS(MATCH(T6,SL_CHARTS_2012!$Q$1:$Q$39999,1),$E$194,1)))&lt;T6, ADDRESS(MATCH(T6,SL_CHARTS_2012!$Q$1:$Q$39999,1)+1,$E$194,1), ADDRESS(MATCH(T6,SL_CHARTS_2012!$Q$1:$Q$39999,1),$E$194,1)))))</f>
        <v>23.1</v>
      </c>
      <c r="U191" s="298" t="n">
        <f aca="true">INDIRECT(CONCATENATE($E$199, IF(INDIRECT(CONCATENATE($E$199,ADDRESS(MATCH(U6,SL_CHARTS_2012!$Q$1:$Q$39999,1),$E$194,1)))=U6,ADDRESS(MATCH(U6,SL_CHARTS_2012!$Q$1:$Q$39999,1),$E$194,1), IF(INDIRECT(CONCATENATE($E$199,ADDRESS(MATCH(U6,SL_CHARTS_2012!$Q$1:$Q$39999,1),$E$194,1)))&lt;U6, ADDRESS(MATCH(U6,SL_CHARTS_2012!$Q$1:$Q$39999,1)+1,$E$194,1), ADDRESS(MATCH(U6,SL_CHARTS_2012!$Q$1:$Q$39999,1),$E$194,1)))))</f>
        <v>20.5</v>
      </c>
      <c r="V191" s="298" t="n">
        <f aca="true">INDIRECT(CONCATENATE($E$199, IF(INDIRECT(CONCATENATE($E$199,ADDRESS(MATCH(V6,SL_CHARTS_2012!$Q$1:$Q$39999,1),$E$194,1)))=V6,ADDRESS(MATCH(V6,SL_CHARTS_2012!$Q$1:$Q$39999,1),$E$194,1), IF(INDIRECT(CONCATENATE($E$199,ADDRESS(MATCH(V6,SL_CHARTS_2012!$Q$1:$Q$39999,1),$E$194,1)))&lt;V6, ADDRESS(MATCH(V6,SL_CHARTS_2012!$Q$1:$Q$39999,1)+1,$E$194,1), ADDRESS(MATCH(V6,SL_CHARTS_2012!$Q$1:$Q$39999,1),$E$194,1)))))</f>
        <v>16</v>
      </c>
      <c r="W191" s="298" t="n">
        <f aca="true">INDIRECT(CONCATENATE($E$199, IF(INDIRECT(CONCATENATE($E$199,ADDRESS(MATCH(W6,SL_CHARTS_2012!$Q$1:$Q$39999,1),$E$194,1)))=W6,ADDRESS(MATCH(W6,SL_CHARTS_2012!$Q$1:$Q$39999,1),$E$194,1), IF(INDIRECT(CONCATENATE($E$199,ADDRESS(MATCH(W6,SL_CHARTS_2012!$Q$1:$Q$39999,1),$E$194,1)))&lt;W6, ADDRESS(MATCH(W6,SL_CHARTS_2012!$Q$1:$Q$39999,1)+1,$E$194,1), ADDRESS(MATCH(W6,SL_CHARTS_2012!$Q$1:$Q$39999,1),$E$194,1)))))</f>
        <v>13.9</v>
      </c>
      <c r="X191" s="299" t="n">
        <f aca="true">INDIRECT(CONCATENATE($E$199, IF(INDIRECT(CONCATENATE($E$199,ADDRESS(MATCH(X6,SL_CHARTS_2012!$Q$1:$Q$39999,1),$E$194,1)))=X6,ADDRESS(MATCH(X6,SL_CHARTS_2012!$Q$1:$Q$39999,1),$E$194,1), IF(INDIRECT(CONCATENATE($E$199,ADDRESS(MATCH(X6,SL_CHARTS_2012!$Q$1:$Q$39999,1),$E$194,1)))&lt;X6, ADDRESS(MATCH(X6,SL_CHARTS_2012!$Q$1:$Q$39999,1)+1,$E$194,1), ADDRESS(MATCH(X6,SL_CHARTS_2012!$Q$1:$Q$39999,1),$E$194,1)))))</f>
        <v>11.7</v>
      </c>
      <c r="Y191" s="299" t="e">
        <f aca="true">INDIRECT(CONCATENATE($E$199, IF(INDIRECT(CONCATENATE($E$199,ADDRESS(MATCH(Y6,SL_CHARTS_2012!$Q$1:$Q$39999,1),$E$194,1)))=Y6,ADDRESS(MATCH(Y6,SL_CHARTS_2012!$Q$1:$Q$39999,1),$E$194,1), IF(INDIRECT(CONCATENATE($E$199,ADDRESS(MATCH(Y6,SL_CHARTS_2012!$Q$1:$Q$39999,1),$E$194,1)))&lt;Y6, ADDRESS(MATCH(Y6,SL_CHARTS_2012!$Q$1:$Q$39999,1)+1,$E$194,1), ADDRESS(MATCH(Y6,SL_CHARTS_2012!$Q$1:$Q$39999,1),$E$194,1)))))</f>
        <v>#N/A</v>
      </c>
      <c r="Z191" s="299" t="e">
        <f aca="true">INDIRECT(CONCATENATE($E$199, IF(INDIRECT(CONCATENATE($E$199,ADDRESS(MATCH(Z6,SL_CHARTS_2012!$Q$1:$Q$39999,1),$E$194,1)))=Z6,ADDRESS(MATCH(Z6,SL_CHARTS_2012!$Q$1:$Q$39999,1),$E$194,1), IF(INDIRECT(CONCATENATE($E$199,ADDRESS(MATCH(Z6,SL_CHARTS_2012!$Q$1:$Q$39999,1),$E$194,1)))&lt;Z6, ADDRESS(MATCH(Z6,SL_CHARTS_2012!$Q$1:$Q$39999,1)+1,$E$194,1), ADDRESS(MATCH(Z6,SL_CHARTS_2012!$Q$1:$Q$39999,1),$E$194,1)))))</f>
        <v>#N/A</v>
      </c>
      <c r="AA191" s="299" t="e">
        <f aca="true">INDIRECT(CONCATENATE($E$199, IF(INDIRECT(CONCATENATE($E$199,ADDRESS(MATCH(AA6,SL_CHARTS_2012!$Q$1:$Q$39999,1),$E$194,1)))=AA6,ADDRESS(MATCH(AA6,SL_CHARTS_2012!$Q$1:$Q$39999,1),$E$194,1), IF(INDIRECT(CONCATENATE($E$199,ADDRESS(MATCH(AA6,SL_CHARTS_2012!$Q$1:$Q$39999,1),$E$194,1)))&lt;AA6, ADDRESS(MATCH(AA6,SL_CHARTS_2012!$Q$1:$Q$39999,1)+1,$E$194,1), ADDRESS(MATCH(AA6,SL_CHARTS_2012!$Q$1:$Q$39999,1),$E$194,1)))))</f>
        <v>#N/A</v>
      </c>
      <c r="AB191" s="299" t="e">
        <f aca="true">INDIRECT(CONCATENATE($E$199, IF(INDIRECT(CONCATENATE($E$199,ADDRESS(MATCH(AB6,SL_CHARTS_2012!$Q$1:$Q$39999,1),$E$194,1)))=AB6,ADDRESS(MATCH(AB6,SL_CHARTS_2012!$Q$1:$Q$39999,1),$E$194,1), IF(INDIRECT(CONCATENATE($E$199,ADDRESS(MATCH(AB6,SL_CHARTS_2012!$Q$1:$Q$39999,1),$E$194,1)))&lt;AB6, ADDRESS(MATCH(AB6,SL_CHARTS_2012!$Q$1:$Q$39999,1)+1,$E$194,1), ADDRESS(MATCH(AB6,SL_CHARTS_2012!$Q$1:$Q$39999,1),$E$194,1)))))</f>
        <v>#N/A</v>
      </c>
      <c r="AC191" s="299" t="e">
        <f aca="true">INDIRECT(CONCATENATE($E$199, IF(INDIRECT(CONCATENATE($E$199,ADDRESS(MATCH(AC6,SL_CHARTS_2012!$Q$1:$Q$39999,1),$E$194,1)))=AC6,ADDRESS(MATCH(AC6,SL_CHARTS_2012!$Q$1:$Q$39999,1),$E$194,1), IF(INDIRECT(CONCATENATE($E$199,ADDRESS(MATCH(AC6,SL_CHARTS_2012!$Q$1:$Q$39999,1),$E$194,1)))&lt;AC6, ADDRESS(MATCH(AC6,SL_CHARTS_2012!$Q$1:$Q$39999,1)+1,$E$194,1), ADDRESS(MATCH(AC6,SL_CHARTS_2012!$Q$1:$Q$39999,1),$E$194,1)))))</f>
        <v>#N/A</v>
      </c>
    </row>
    <row r="192" s="22" customFormat="true" ht="15" hidden="true" customHeight="true" outlineLevel="0" collapsed="false">
      <c r="B192" s="294"/>
      <c r="C192" s="173"/>
      <c r="D192" s="238" t="s">
        <v>240</v>
      </c>
      <c r="E192" s="296" t="str">
        <f aca="true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$Q$844</v>
      </c>
      <c r="F192" s="296" t="str">
        <f aca="true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$Q$797</v>
      </c>
      <c r="G192" s="296" t="str">
        <f aca="true">IF(INDIRECT(CONCATENATE($E$199,ADDRESS(MATCH(G10,SL_CHARTS_2012!$V$1:$V$39999,1),$E$194,1)))=G10,ADDRESS(MATCH(G10,SL_CHARTS_2012!$V$1:$V$39999,1),$E$194,1),IF(INDIRECT(CONCATENATE($E$199,ADDRESS(MATCH(G10,SL_CHARTS_2012!$V$1:$V$39999,1),$E$194,1)))&gt;G10, ADDRESS(MATCH(G10,SL_CHARTS_2012!$V$1:$V$39999,1)-1,$E$194,1), ADDRESS(MATCH(G10,SL_CHARTS_2012!$V$1:$V$39999,1),$E$194,1)))</f>
        <v>$Q$762</v>
      </c>
      <c r="H192" s="296" t="str">
        <f aca="true">IF(INDIRECT(CONCATENATE($E$199,ADDRESS(MATCH(H10,SL_CHARTS_2012!$V$1:$V$39999,1),$E$194,1)))=H10,ADDRESS(MATCH(H10,SL_CHARTS_2012!$V$1:$V$39999,1),$E$194,1),IF(INDIRECT(CONCATENATE($E$199,ADDRESS(MATCH(H10,SL_CHARTS_2012!$V$1:$V$39999,1),$E$194,1)))&gt;H10, ADDRESS(MATCH(H10,SL_CHARTS_2012!$V$1:$V$39999,1)-1,$E$194,1), ADDRESS(MATCH(H10,SL_CHARTS_2012!$V$1:$V$39999,1),$E$194,1)))</f>
        <v>$Q$737</v>
      </c>
      <c r="I192" s="296" t="str">
        <f aca="true">IF(INDIRECT(CONCATENATE($E$199,ADDRESS(MATCH(I10,SL_CHARTS_2012!$V$1:$V$39999,1),$E$194,1)))=I10,ADDRESS(MATCH(I10,SL_CHARTS_2012!$V$1:$V$39999,1),$E$194,1),IF(INDIRECT(CONCATENATE($E$199,ADDRESS(MATCH(I10,SL_CHARTS_2012!$V$1:$V$39999,1),$E$194,1)))&gt;I10, ADDRESS(MATCH(I10,SL_CHARTS_2012!$V$1:$V$39999,1)-1,$E$194,1), ADDRESS(MATCH(I10,SL_CHARTS_2012!$V$1:$V$39999,1),$E$194,1)))</f>
        <v>$Q$624</v>
      </c>
      <c r="J192" s="296" t="str">
        <f aca="true">IF(INDIRECT(CONCATENATE($E$199,ADDRESS(MATCH(J10,SL_CHARTS_2012!$V$1:$V$39999,1),$E$194,1)))=J10,ADDRESS(MATCH(J10,SL_CHARTS_2012!$V$1:$V$39999,1),$E$194,1),IF(INDIRECT(CONCATENATE($E$199,ADDRESS(MATCH(J10,SL_CHARTS_2012!$V$1:$V$39999,1),$E$194,1)))&gt;J10, ADDRESS(MATCH(J10,SL_CHARTS_2012!$V$1:$V$39999,1)-1,$E$194,1), ADDRESS(MATCH(J10,SL_CHARTS_2012!$V$1:$V$39999,1),$E$194,1)))</f>
        <v>$Q$560</v>
      </c>
      <c r="K192" s="296" t="str">
        <f aca="true">IF(INDIRECT(CONCATENATE($E$199,ADDRESS(MATCH(K10,SL_CHARTS_2012!$V$1:$V$39999,1),$E$194,1)))=K10,ADDRESS(MATCH(K10,SL_CHARTS_2012!$V$1:$V$39999,1),$E$194,1),IF(INDIRECT(CONCATENATE($E$199,ADDRESS(MATCH(K10,SL_CHARTS_2012!$V$1:$V$39999,1),$E$194,1)))&gt;K10, ADDRESS(MATCH(K10,SL_CHARTS_2012!$V$1:$V$39999,1)-1,$E$194,1), ADDRESS(MATCH(K10,SL_CHARTS_2012!$V$1:$V$39999,1),$E$194,1)))</f>
        <v>$Q$513</v>
      </c>
      <c r="L192" s="296" t="str">
        <f aca="true">IF(INDIRECT(CONCATENATE($E$199,ADDRESS(MATCH(L10,SL_CHARTS_2012!$V$1:$V$39999,1),$E$194,1)))=L10,ADDRESS(MATCH(L10,SL_CHARTS_2012!$V$1:$V$39999,1),$E$194,1),IF(INDIRECT(CONCATENATE($E$199,ADDRESS(MATCH(L10,SL_CHARTS_2012!$V$1:$V$39999,1),$E$194,1)))&gt;L10, ADDRESS(MATCH(L10,SL_CHARTS_2012!$V$1:$V$39999,1)-1,$E$194,1), ADDRESS(MATCH(L10,SL_CHARTS_2012!$V$1:$V$39999,1),$E$194,1)))</f>
        <v>$Q$489</v>
      </c>
      <c r="M192" s="296" t="str">
        <f aca="true">IF(INDIRECT(CONCATENATE($E$199,ADDRESS(MATCH(M10,SL_CHARTS_2012!$V$1:$V$39999,1),$E$194,1)))=M10,ADDRESS(MATCH(M10,SL_CHARTS_2012!$V$1:$V$39999,1),$E$194,1),IF(INDIRECT(CONCATENATE($E$199,ADDRESS(MATCH(M10,SL_CHARTS_2012!$V$1:$V$39999,1),$E$194,1)))&gt;M10, ADDRESS(MATCH(M10,SL_CHARTS_2012!$V$1:$V$39999,1)-1,$E$194,1), ADDRESS(MATCH(M10,SL_CHARTS_2012!$V$1:$V$39999,1),$E$194,1)))</f>
        <v>$Q$460</v>
      </c>
      <c r="N192" s="296" t="str">
        <f aca="true">IF(INDIRECT(CONCATENATE($E$199,ADDRESS(MATCH(N10,SL_CHARTS_2012!$V$1:$V$39999,1),$E$194,1)))=N10,ADDRESS(MATCH(N10,SL_CHARTS_2012!$V$1:$V$39999,1),$E$194,1),IF(INDIRECT(CONCATENATE($E$199,ADDRESS(MATCH(N10,SL_CHARTS_2012!$V$1:$V$39999,1),$E$194,1)))&gt;N10, ADDRESS(MATCH(N10,SL_CHARTS_2012!$V$1:$V$39999,1)-1,$E$194,1), ADDRESS(MATCH(N10,SL_CHARTS_2012!$V$1:$V$39999,1),$E$194,1)))</f>
        <v>$Q$390</v>
      </c>
      <c r="O192" s="296" t="str">
        <f aca="true">IF(INDIRECT(CONCATENATE($E$199,ADDRESS(MATCH(O10,SL_CHARTS_2012!$V$1:$V$39999,1),$E$194,1)))=O10,ADDRESS(MATCH(O10,SL_CHARTS_2012!$V$1:$V$39999,1),$E$194,1),IF(INDIRECT(CONCATENATE($E$199,ADDRESS(MATCH(O10,SL_CHARTS_2012!$V$1:$V$39999,1),$E$194,1)))&gt;O10, ADDRESS(MATCH(O10,SL_CHARTS_2012!$V$1:$V$39999,1)-1,$E$194,1), ADDRESS(MATCH(O10,SL_CHARTS_2012!$V$1:$V$39999,1),$E$194,1)))</f>
        <v>$Q$323</v>
      </c>
      <c r="P192" s="296" t="str">
        <f aca="true">IF(INDIRECT(CONCATENATE($E$199,ADDRESS(MATCH(P10,SL_CHARTS_2012!$V$1:$V$39999,1),$E$194,1)))=P10,ADDRESS(MATCH(P10,SL_CHARTS_2012!$V$1:$V$39999,1),$E$194,1),IF(INDIRECT(CONCATENATE($E$199,ADDRESS(MATCH(P10,SL_CHARTS_2012!$V$1:$V$39999,1),$E$194,1)))&gt;P10, ADDRESS(MATCH(P10,SL_CHARTS_2012!$V$1:$V$39999,1)-1,$E$194,1), ADDRESS(MATCH(P10,SL_CHARTS_2012!$V$1:$V$39999,1),$E$194,1)))</f>
        <v>$Q$288</v>
      </c>
      <c r="Q192" s="296" t="str">
        <f aca="true">IF(INDIRECT(CONCATENATE($E$199,ADDRESS(MATCH(Q10,SL_CHARTS_2012!$V$1:$V$39999,1),$E$194,1)))=Q10,ADDRESS(MATCH(Q10,SL_CHARTS_2012!$V$1:$V$39999,1),$E$194,1),IF(INDIRECT(CONCATENATE($E$199,ADDRESS(MATCH(Q10,SL_CHARTS_2012!$V$1:$V$39999,1),$E$194,1)))&gt;Q10, ADDRESS(MATCH(Q10,SL_CHARTS_2012!$V$1:$V$39999,1)-1,$E$194,1), ADDRESS(MATCH(Q10,SL_CHARTS_2012!$V$1:$V$39999,1),$E$194,1)))</f>
        <v>$Q$246</v>
      </c>
      <c r="R192" s="296" t="str">
        <f aca="true">IF(INDIRECT(CONCATENATE($E$199,ADDRESS(MATCH(R10,SL_CHARTS_2012!$V$1:$V$39999,1),$E$194,1)))=R10,ADDRESS(MATCH(R10,SL_CHARTS_2012!$V$1:$V$39999,1),$E$194,1),IF(INDIRECT(CONCATENATE($E$199,ADDRESS(MATCH(R10,SL_CHARTS_2012!$V$1:$V$39999,1),$E$194,1)))&gt;R10, ADDRESS(MATCH(R10,SL_CHARTS_2012!$V$1:$V$39999,1)-1,$E$194,1), ADDRESS(MATCH(R10,SL_CHARTS_2012!$V$1:$V$39999,1),$E$194,1)))</f>
        <v>$Q$193</v>
      </c>
      <c r="S192" s="296" t="str">
        <f aca="true">IF(INDIRECT(CONCATENATE($E$199,ADDRESS(MATCH(S10,SL_CHARTS_2012!$V$1:$V$39999,1),$E$194,1)))=S10,ADDRESS(MATCH(S10,SL_CHARTS_2012!$V$1:$V$39999,1),$E$194,1),IF(INDIRECT(CONCATENATE($E$199,ADDRESS(MATCH(S10,SL_CHARTS_2012!$V$1:$V$39999,1),$E$194,1)))&gt;S10, ADDRESS(MATCH(S10,SL_CHARTS_2012!$V$1:$V$39999,1)-1,$E$194,1), ADDRESS(MATCH(S10,SL_CHARTS_2012!$V$1:$V$39999,1),$E$194,1)))</f>
        <v>$Q$145</v>
      </c>
      <c r="T192" s="296" t="str">
        <f aca="true">IF(INDIRECT(CONCATENATE($E$199,ADDRESS(MATCH(T10,SL_CHARTS_2012!$V$1:$V$39999,1),$E$194,1)))=T10,ADDRESS(MATCH(T10,SL_CHARTS_2012!$V$1:$V$39999,1),$E$194,1),IF(INDIRECT(CONCATENATE($E$199,ADDRESS(MATCH(T10,SL_CHARTS_2012!$V$1:$V$39999,1),$E$194,1)))&gt;T10, ADDRESS(MATCH(T10,SL_CHARTS_2012!$V$1:$V$39999,1)-1,$E$194,1), ADDRESS(MATCH(T10,SL_CHARTS_2012!$V$1:$V$39999,1),$E$194,1)))</f>
        <v>$Q$117</v>
      </c>
      <c r="U192" s="296" t="str">
        <f aca="true">IF(INDIRECT(CONCATENATE($E$199,ADDRESS(MATCH(U10,SL_CHARTS_2012!$V$1:$V$39999,1),$E$194,1)))=U10,ADDRESS(MATCH(U10,SL_CHARTS_2012!$V$1:$V$39999,1),$E$194,1),IF(INDIRECT(CONCATENATE($E$199,ADDRESS(MATCH(U10,SL_CHARTS_2012!$V$1:$V$39999,1),$E$194,1)))&gt;U10, ADDRESS(MATCH(U10,SL_CHARTS_2012!$V$1:$V$39999,1)-1,$E$194,1), ADDRESS(MATCH(U10,SL_CHARTS_2012!$V$1:$V$39999,1),$E$194,1)))</f>
        <v>$Q$68</v>
      </c>
      <c r="V192" s="296" t="str">
        <f aca="true">IF(INDIRECT(CONCATENATE($E$199,ADDRESS(MATCH(V10,SL_CHARTS_2012!$V$1:$V$39999,1),$E$194,1)))=V10,ADDRESS(MATCH(V10,SL_CHARTS_2012!$V$1:$V$39999,1),$E$194,1),IF(INDIRECT(CONCATENATE($E$199,ADDRESS(MATCH(V10,SL_CHARTS_2012!$V$1:$V$39999,1),$E$194,1)))&gt;V10, ADDRESS(MATCH(V10,SL_CHARTS_2012!$V$1:$V$39999,1)-1,$E$194,1), ADDRESS(MATCH(V10,SL_CHARTS_2012!$V$1:$V$39999,1),$E$194,1)))</f>
        <v>$Q$47</v>
      </c>
      <c r="W192" s="296" t="str">
        <f aca="true">IF(INDIRECT(CONCATENATE($E$199,ADDRESS(MATCH(W10,SL_CHARTS_2012!$V$1:$V$39999,1),$E$194,1)))=W10,ADDRESS(MATCH(W10,SL_CHARTS_2012!$V$1:$V$39999,1),$E$194,1),IF(INDIRECT(CONCATENATE($E$199,ADDRESS(MATCH(W10,SL_CHARTS_2012!$V$1:$V$39999,1),$E$194,1)))&gt;W10, ADDRESS(MATCH(W10,SL_CHARTS_2012!$V$1:$V$39999,1)-1,$E$194,1), ADDRESS(MATCH(W10,SL_CHARTS_2012!$V$1:$V$39999,1),$E$194,1)))</f>
        <v>$Q$25</v>
      </c>
      <c r="X192" s="297" t="e">
        <f aca="true">IF(INDIRECT(CONCATENATE($E$199,ADDRESS(MATCH(X10,SL_CHARTS_2012!$V$1:$V$39999,1),$E$194,1)))=X10,ADDRESS(MATCH(X10,SL_CHARTS_2012!$V$1:$V$39999,1),$E$194,1),IF(INDIRECT(CONCATENATE($E$199,ADDRESS(MATCH(X10,SL_CHARTS_2012!$V$1:$V$39999,1),$E$194,1)))&gt;X10, ADDRESS(MATCH(X10,SL_CHARTS_2012!$V$1:$V$39999,1)-1,$E$194,1), ADDRESS(MATCH(X10,SL_CHARTS_2012!$V$1:$V$39999,1),$E$194,1)))</f>
        <v>#N/A</v>
      </c>
      <c r="Y192" s="297" t="e">
        <f aca="true">IF(INDIRECT(CONCATENATE($E$199,ADDRESS(MATCH(Y10,SL_CHARTS_2012!$V$1:$V$39999,1),$E$194,1)))=Y10,ADDRESS(MATCH(Y10,SL_CHARTS_2012!$V$1:$V$39999,1),$E$194,1),IF(INDIRECT(CONCATENATE($E$199,ADDRESS(MATCH(Y10,SL_CHARTS_2012!$V$1:$V$39999,1),$E$194,1)))&gt;Y10, ADDRESS(MATCH(Y10,SL_CHARTS_2012!$V$1:$V$39999,1)-1,$E$194,1), ADDRESS(MATCH(Y10,SL_CHARTS_2012!$V$1:$V$39999,1),$E$194,1)))</f>
        <v>#N/A</v>
      </c>
      <c r="Z192" s="297" t="e">
        <f aca="true">IF(INDIRECT(CONCATENATE($E$199,ADDRESS(MATCH(Z10,SL_CHARTS_2012!$V$1:$V$39999,1),$E$194,1)))=Z10,ADDRESS(MATCH(Z10,SL_CHARTS_2012!$V$1:$V$39999,1),$E$194,1),IF(INDIRECT(CONCATENATE($E$199,ADDRESS(MATCH(Z10,SL_CHARTS_2012!$V$1:$V$39999,1),$E$194,1)))&gt;Z10, ADDRESS(MATCH(Z10,SL_CHARTS_2012!$V$1:$V$39999,1)-1,$E$194,1), ADDRESS(MATCH(Z10,SL_CHARTS_2012!$V$1:$V$39999,1),$E$194,1)))</f>
        <v>#N/A</v>
      </c>
      <c r="AA192" s="297" t="e">
        <f aca="true">IF(INDIRECT(CONCATENATE($E$199,ADDRESS(MATCH(AA10,SL_CHARTS_2012!$V$1:$V$39999,1),$E$194,1)))=AA10,ADDRESS(MATCH(AA10,SL_CHARTS_2012!$V$1:$V$39999,1),$E$194,1),IF(INDIRECT(CONCATENATE($E$199,ADDRESS(MATCH(AA10,SL_CHARTS_2012!$V$1:$V$39999,1),$E$194,1)))&gt;AA10, ADDRESS(MATCH(AA10,SL_CHARTS_2012!$V$1:$V$39999,1)-1,$E$194,1), ADDRESS(MATCH(AA10,SL_CHARTS_2012!$V$1:$V$39999,1),$E$194,1)))</f>
        <v>#N/A</v>
      </c>
      <c r="AB192" s="297" t="e">
        <f aca="true">IF(INDIRECT(CONCATENATE($E$199,ADDRESS(MATCH(AB10,SL_CHARTS_2012!$V$1:$V$39999,1),$E$194,1)))=AB10,ADDRESS(MATCH(AB10,SL_CHARTS_2012!$V$1:$V$39999,1),$E$194,1),IF(INDIRECT(CONCATENATE($E$199,ADDRESS(MATCH(AB10,SL_CHARTS_2012!$V$1:$V$39999,1),$E$194,1)))&gt;AB10, ADDRESS(MATCH(AB10,SL_CHARTS_2012!$V$1:$V$39999,1)-1,$E$194,1), ADDRESS(MATCH(AB10,SL_CHARTS_2012!$V$1:$V$39999,1),$E$194,1)))</f>
        <v>#N/A</v>
      </c>
      <c r="AC192" s="297" t="e">
        <f aca="true">IF(INDIRECT(CONCATENATE($E$199,ADDRESS(MATCH(AC10,SL_CHARTS_2012!$V$1:$V$39999,1),$E$194,1)))=AC10,ADDRESS(MATCH(AC10,SL_CHARTS_2012!$V$1:$V$39999,1),$E$194,1),IF(INDIRECT(CONCATENATE($E$199,ADDRESS(MATCH(AC10,SL_CHARTS_2012!$V$1:$V$39999,1),$E$194,1)))&gt;AC10, ADDRESS(MATCH(AC10,SL_CHARTS_2012!$V$1:$V$39999,1)-1,$E$194,1), ADDRESS(MATCH(AC10,SL_CHARTS_2012!$V$1:$V$39999,1),$E$194,1)))</f>
        <v>#N/A</v>
      </c>
    </row>
    <row r="193" s="22" customFormat="true" ht="15" hidden="true" customHeight="true" outlineLevel="0" collapsed="false">
      <c r="B193" s="294"/>
      <c r="C193" s="173"/>
      <c r="D193" s="240" t="s">
        <v>218</v>
      </c>
      <c r="E193" s="298" t="n">
        <f aca="true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93.5</v>
      </c>
      <c r="F193" s="298" t="n">
        <f aca="true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88.8</v>
      </c>
      <c r="G193" s="298" t="n">
        <f aca="true">INDIRECT(CONCATENATE($E$199,IF(INDIRECT(CONCATENATE($E$199,ADDRESS(MATCH(G10,SL_CHARTS_2012!$V$1:$V$39999,1),$E$194,1)))=G10,ADDRESS(MATCH(G10,SL_CHARTS_2012!$V$1:$V$39999,1),$E$194,1),IF(INDIRECT(CONCATENATE($E$199,ADDRESS(MATCH(G10,SL_CHARTS_2012!$V$1:$V$39999,1),$E$194,1)))&gt;G10,ADDRESS(MATCH(G10,SL_CHARTS_2012!$V$1:$V$39999,1)-1,$E$194,1),ADDRESS(MATCH(G10,SL_CHARTS_2012!$V$1:$V$39999,1),$E$194,1)))))</f>
        <v>85.3</v>
      </c>
      <c r="H193" s="298" t="n">
        <f aca="true">INDIRECT(CONCATENATE($E$199,IF(INDIRECT(CONCATENATE($E$199,ADDRESS(MATCH(H10,SL_CHARTS_2012!$V$1:$V$39999,1),$E$194,1)))=H10,ADDRESS(MATCH(H10,SL_CHARTS_2012!$V$1:$V$39999,1),$E$194,1),IF(INDIRECT(CONCATENATE($E$199,ADDRESS(MATCH(H10,SL_CHARTS_2012!$V$1:$V$39999,1),$E$194,1)))&gt;H10,ADDRESS(MATCH(H10,SL_CHARTS_2012!$V$1:$V$39999,1)-1,$E$194,1),ADDRESS(MATCH(H10,SL_CHARTS_2012!$V$1:$V$39999,1),$E$194,1)))))</f>
        <v>82.8</v>
      </c>
      <c r="I193" s="298" t="n">
        <f aca="true">INDIRECT(CONCATENATE($E$199,IF(INDIRECT(CONCATENATE($E$199,ADDRESS(MATCH(I10,SL_CHARTS_2012!$V$1:$V$39999,1),$E$194,1)))=I10,ADDRESS(MATCH(I10,SL_CHARTS_2012!$V$1:$V$39999,1),$E$194,1),IF(INDIRECT(CONCATENATE($E$199,ADDRESS(MATCH(I10,SL_CHARTS_2012!$V$1:$V$39999,1),$E$194,1)))&gt;I10,ADDRESS(MATCH(I10,SL_CHARTS_2012!$V$1:$V$39999,1)-1,$E$194,1),ADDRESS(MATCH(I10,SL_CHARTS_2012!$V$1:$V$39999,1),$E$194,1)))))</f>
        <v>71.5</v>
      </c>
      <c r="J193" s="298" t="n">
        <f aca="true">INDIRECT(CONCATENATE($E$199,IF(INDIRECT(CONCATENATE($E$199,ADDRESS(MATCH(J10,SL_CHARTS_2012!$V$1:$V$39999,1),$E$194,1)))=J10,ADDRESS(MATCH(J10,SL_CHARTS_2012!$V$1:$V$39999,1),$E$194,1),IF(INDIRECT(CONCATENATE($E$199,ADDRESS(MATCH(J10,SL_CHARTS_2012!$V$1:$V$39999,1),$E$194,1)))&gt;J10,ADDRESS(MATCH(J10,SL_CHARTS_2012!$V$1:$V$39999,1)-1,$E$194,1),ADDRESS(MATCH(J10,SL_CHARTS_2012!$V$1:$V$39999,1),$E$194,1)))))</f>
        <v>65.1</v>
      </c>
      <c r="K193" s="298" t="n">
        <f aca="true">INDIRECT(CONCATENATE($E$199,IF(INDIRECT(CONCATENATE($E$199,ADDRESS(MATCH(K10,SL_CHARTS_2012!$V$1:$V$39999,1),$E$194,1)))=K10,ADDRESS(MATCH(K10,SL_CHARTS_2012!$V$1:$V$39999,1),$E$194,1),IF(INDIRECT(CONCATENATE($E$199,ADDRESS(MATCH(K10,SL_CHARTS_2012!$V$1:$V$39999,1),$E$194,1)))&gt;K10,ADDRESS(MATCH(K10,SL_CHARTS_2012!$V$1:$V$39999,1)-1,$E$194,1),ADDRESS(MATCH(K10,SL_CHARTS_2012!$V$1:$V$39999,1),$E$194,1)))))</f>
        <v>60.4</v>
      </c>
      <c r="L193" s="298" t="n">
        <f aca="true">INDIRECT(CONCATENATE($E$199,IF(INDIRECT(CONCATENATE($E$199,ADDRESS(MATCH(L10,SL_CHARTS_2012!$V$1:$V$39999,1),$E$194,1)))=L10,ADDRESS(MATCH(L10,SL_CHARTS_2012!$V$1:$V$39999,1),$E$194,1),IF(INDIRECT(CONCATENATE($E$199,ADDRESS(MATCH(L10,SL_CHARTS_2012!$V$1:$V$39999,1),$E$194,1)))&gt;L10,ADDRESS(MATCH(L10,SL_CHARTS_2012!$V$1:$V$39999,1)-1,$E$194,1),ADDRESS(MATCH(L10,SL_CHARTS_2012!$V$1:$V$39999,1),$E$194,1)))))</f>
        <v>58</v>
      </c>
      <c r="M193" s="298" t="n">
        <f aca="true">INDIRECT(CONCATENATE($E$199,IF(INDIRECT(CONCATENATE($E$199,ADDRESS(MATCH(M10,SL_CHARTS_2012!$V$1:$V$39999,1),$E$194,1)))=M10,ADDRESS(MATCH(M10,SL_CHARTS_2012!$V$1:$V$39999,1),$E$194,1),IF(INDIRECT(CONCATENATE($E$199,ADDRESS(MATCH(M10,SL_CHARTS_2012!$V$1:$V$39999,1),$E$194,1)))&gt;M10,ADDRESS(MATCH(M10,SL_CHARTS_2012!$V$1:$V$39999,1)-1,$E$194,1),ADDRESS(MATCH(M10,SL_CHARTS_2012!$V$1:$V$39999,1),$E$194,1)))))</f>
        <v>55.1</v>
      </c>
      <c r="N193" s="298" t="n">
        <f aca="true">INDIRECT(CONCATENATE($E$199,IF(INDIRECT(CONCATENATE($E$199,ADDRESS(MATCH(N10,SL_CHARTS_2012!$V$1:$V$39999,1),$E$194,1)))=N10,ADDRESS(MATCH(N10,SL_CHARTS_2012!$V$1:$V$39999,1),$E$194,1),IF(INDIRECT(CONCATENATE($E$199,ADDRESS(MATCH(N10,SL_CHARTS_2012!$V$1:$V$39999,1),$E$194,1)))&gt;N10,ADDRESS(MATCH(N10,SL_CHARTS_2012!$V$1:$V$39999,1)-1,$E$194,1),ADDRESS(MATCH(N10,SL_CHARTS_2012!$V$1:$V$39999,1),$E$194,1)))))</f>
        <v>48.1</v>
      </c>
      <c r="O193" s="298" t="n">
        <f aca="true">INDIRECT(CONCATENATE($E$199,IF(INDIRECT(CONCATENATE($E$199,ADDRESS(MATCH(O10,SL_CHARTS_2012!$V$1:$V$39999,1),$E$194,1)))=O10,ADDRESS(MATCH(O10,SL_CHARTS_2012!$V$1:$V$39999,1),$E$194,1),IF(INDIRECT(CONCATENATE($E$199,ADDRESS(MATCH(O10,SL_CHARTS_2012!$V$1:$V$39999,1),$E$194,1)))&gt;O10,ADDRESS(MATCH(O10,SL_CHARTS_2012!$V$1:$V$39999,1)-1,$E$194,1),ADDRESS(MATCH(O10,SL_CHARTS_2012!$V$1:$V$39999,1),$E$194,1)))))</f>
        <v>41.4</v>
      </c>
      <c r="P193" s="298" t="n">
        <f aca="true">INDIRECT(CONCATENATE($E$199,IF(INDIRECT(CONCATENATE($E$199,ADDRESS(MATCH(P10,SL_CHARTS_2012!$V$1:$V$39999,1),$E$194,1)))=P10,ADDRESS(MATCH(P10,SL_CHARTS_2012!$V$1:$V$39999,1),$E$194,1),IF(INDIRECT(CONCATENATE($E$199,ADDRESS(MATCH(P10,SL_CHARTS_2012!$V$1:$V$39999,1),$E$194,1)))&gt;P10,ADDRESS(MATCH(P10,SL_CHARTS_2012!$V$1:$V$39999,1)-1,$E$194,1),ADDRESS(MATCH(P10,SL_CHARTS_2012!$V$1:$V$39999,1),$E$194,1)))))</f>
        <v>37.9</v>
      </c>
      <c r="Q193" s="298" t="n">
        <f aca="true">INDIRECT(CONCATENATE($E$199,IF(INDIRECT(CONCATENATE($E$199,ADDRESS(MATCH(Q10,SL_CHARTS_2012!$V$1:$V$39999,1),$E$194,1)))=Q10,ADDRESS(MATCH(Q10,SL_CHARTS_2012!$V$1:$V$39999,1),$E$194,1),IF(INDIRECT(CONCATENATE($E$199,ADDRESS(MATCH(Q10,SL_CHARTS_2012!$V$1:$V$39999,1),$E$194,1)))&gt;Q10,ADDRESS(MATCH(Q10,SL_CHARTS_2012!$V$1:$V$39999,1)-1,$E$194,1),ADDRESS(MATCH(Q10,SL_CHARTS_2012!$V$1:$V$39999,1),$E$194,1)))))</f>
        <v>33.7</v>
      </c>
      <c r="R193" s="298" t="n">
        <f aca="true">INDIRECT(CONCATENATE($E$199,IF(INDIRECT(CONCATENATE($E$199,ADDRESS(MATCH(R10,SL_CHARTS_2012!$V$1:$V$39999,1),$E$194,1)))=R10,ADDRESS(MATCH(R10,SL_CHARTS_2012!$V$1:$V$39999,1),$E$194,1),IF(INDIRECT(CONCATENATE($E$199,ADDRESS(MATCH(R10,SL_CHARTS_2012!$V$1:$V$39999,1),$E$194,1)))&gt;R10,ADDRESS(MATCH(R10,SL_CHARTS_2012!$V$1:$V$39999,1)-1,$E$194,1),ADDRESS(MATCH(R10,SL_CHARTS_2012!$V$1:$V$39999,1),$E$194,1)))))</f>
        <v>28.4</v>
      </c>
      <c r="S193" s="298" t="n">
        <f aca="true">INDIRECT(CONCATENATE($E$199,IF(INDIRECT(CONCATENATE($E$199,ADDRESS(MATCH(S10,SL_CHARTS_2012!$V$1:$V$39999,1),$E$194,1)))=S10,ADDRESS(MATCH(S10,SL_CHARTS_2012!$V$1:$V$39999,1),$E$194,1),IF(INDIRECT(CONCATENATE($E$199,ADDRESS(MATCH(S10,SL_CHARTS_2012!$V$1:$V$39999,1),$E$194,1)))&gt;S10,ADDRESS(MATCH(S10,SL_CHARTS_2012!$V$1:$V$39999,1)-1,$E$194,1),ADDRESS(MATCH(S10,SL_CHARTS_2012!$V$1:$V$39999,1),$E$194,1)))))</f>
        <v>23.6</v>
      </c>
      <c r="T193" s="298" t="n">
        <f aca="true">INDIRECT(CONCATENATE($E$199,IF(INDIRECT(CONCATENATE($E$199,ADDRESS(MATCH(T10,SL_CHARTS_2012!$V$1:$V$39999,1),$E$194,1)))=T10,ADDRESS(MATCH(T10,SL_CHARTS_2012!$V$1:$V$39999,1),$E$194,1),IF(INDIRECT(CONCATENATE($E$199,ADDRESS(MATCH(T10,SL_CHARTS_2012!$V$1:$V$39999,1),$E$194,1)))&gt;T10,ADDRESS(MATCH(T10,SL_CHARTS_2012!$V$1:$V$39999,1)-1,$E$194,1),ADDRESS(MATCH(T10,SL_CHARTS_2012!$V$1:$V$39999,1),$E$194,1)))))</f>
        <v>20.8</v>
      </c>
      <c r="U193" s="298" t="n">
        <f aca="true">INDIRECT(CONCATENATE($E$199,IF(INDIRECT(CONCATENATE($E$199,ADDRESS(MATCH(U10,SL_CHARTS_2012!$V$1:$V$39999,1),$E$194,1)))=U10,ADDRESS(MATCH(U10,SL_CHARTS_2012!$V$1:$V$39999,1),$E$194,1),IF(INDIRECT(CONCATENATE($E$199,ADDRESS(MATCH(U10,SL_CHARTS_2012!$V$1:$V$39999,1),$E$194,1)))&gt;U10,ADDRESS(MATCH(U10,SL_CHARTS_2012!$V$1:$V$39999,1)-1,$E$194,1),ADDRESS(MATCH(U10,SL_CHARTS_2012!$V$1:$V$39999,1),$E$194,1)))))</f>
        <v>15.9</v>
      </c>
      <c r="V193" s="298" t="n">
        <f aca="true">INDIRECT(CONCATENATE($E$199,IF(INDIRECT(CONCATENATE($E$199,ADDRESS(MATCH(V10,SL_CHARTS_2012!$V$1:$V$39999,1),$E$194,1)))=V10,ADDRESS(MATCH(V10,SL_CHARTS_2012!$V$1:$V$39999,1),$E$194,1),IF(INDIRECT(CONCATENATE($E$199,ADDRESS(MATCH(V10,SL_CHARTS_2012!$V$1:$V$39999,1),$E$194,1)))&gt;V10,ADDRESS(MATCH(V10,SL_CHARTS_2012!$V$1:$V$39999,1)-1,$E$194,1),ADDRESS(MATCH(V10,SL_CHARTS_2012!$V$1:$V$39999,1),$E$194,1)))))</f>
        <v>13.8</v>
      </c>
      <c r="W193" s="298" t="n">
        <f aca="true">INDIRECT(CONCATENATE($E$199,IF(INDIRECT(CONCATENATE($E$199,ADDRESS(MATCH(W10,SL_CHARTS_2012!$V$1:$V$39999,1),$E$194,1)))=W10,ADDRESS(MATCH(W10,SL_CHARTS_2012!$V$1:$V$39999,1),$E$194,1),IF(INDIRECT(CONCATENATE($E$199,ADDRESS(MATCH(W10,SL_CHARTS_2012!$V$1:$V$39999,1),$E$194,1)))&gt;W10,ADDRESS(MATCH(W10,SL_CHARTS_2012!$V$1:$V$39999,1)-1,$E$194,1),ADDRESS(MATCH(W10,SL_CHARTS_2012!$V$1:$V$39999,1),$E$194,1)))))</f>
        <v>11.6</v>
      </c>
      <c r="X193" s="299" t="e">
        <f aca="true">INDIRECT(CONCATENATE($E$199,IF(INDIRECT(CONCATENATE($E$199,ADDRESS(MATCH(X10,SL_CHARTS_2012!$V$1:$V$39999,1),$E$194,1)))=X10,ADDRESS(MATCH(X10,SL_CHARTS_2012!$V$1:$V$39999,1),$E$194,1),IF(INDIRECT(CONCATENATE($E$199,ADDRESS(MATCH(X10,SL_CHARTS_2012!$V$1:$V$39999,1),$E$194,1)))&gt;X10,ADDRESS(MATCH(X10,SL_CHARTS_2012!$V$1:$V$39999,1)-1,$E$194,1),ADDRESS(MATCH(X10,SL_CHARTS_2012!$V$1:$V$39999,1),$E$194,1)))))</f>
        <v>#N/A</v>
      </c>
      <c r="Y193" s="299" t="e">
        <f aca="true">INDIRECT(CONCATENATE($E$199,IF(INDIRECT(CONCATENATE($E$199,ADDRESS(MATCH(Y10,SL_CHARTS_2012!$V$1:$V$39999,1),$E$194,1)))=Y10,ADDRESS(MATCH(Y10,SL_CHARTS_2012!$V$1:$V$39999,1),$E$194,1),IF(INDIRECT(CONCATENATE($E$199,ADDRESS(MATCH(Y10,SL_CHARTS_2012!$V$1:$V$39999,1),$E$194,1)))&gt;Y10,ADDRESS(MATCH(Y10,SL_CHARTS_2012!$V$1:$V$39999,1)-1,$E$194,1),ADDRESS(MATCH(Y10,SL_CHARTS_2012!$V$1:$V$39999,1),$E$194,1)))))</f>
        <v>#N/A</v>
      </c>
      <c r="Z193" s="299" t="e">
        <f aca="true">INDIRECT(CONCATENATE($E$199,IF(INDIRECT(CONCATENATE($E$199,ADDRESS(MATCH(Z10,SL_CHARTS_2012!$V$1:$V$39999,1),$E$194,1)))=Z10,ADDRESS(MATCH(Z10,SL_CHARTS_2012!$V$1:$V$39999,1),$E$194,1),IF(INDIRECT(CONCATENATE($E$199,ADDRESS(MATCH(Z10,SL_CHARTS_2012!$V$1:$V$39999,1),$E$194,1)))&gt;Z10,ADDRESS(MATCH(Z10,SL_CHARTS_2012!$V$1:$V$39999,1)-1,$E$194,1),ADDRESS(MATCH(Z10,SL_CHARTS_2012!$V$1:$V$39999,1),$E$194,1)))))</f>
        <v>#N/A</v>
      </c>
      <c r="AA193" s="299" t="e">
        <f aca="true">INDIRECT(CONCATENATE($E$199,IF(INDIRECT(CONCATENATE($E$199,ADDRESS(MATCH(AA10,SL_CHARTS_2012!$V$1:$V$39999,1),$E$194,1)))=AA10,ADDRESS(MATCH(AA10,SL_CHARTS_2012!$V$1:$V$39999,1),$E$194,1),IF(INDIRECT(CONCATENATE($E$199,ADDRESS(MATCH(AA10,SL_CHARTS_2012!$V$1:$V$39999,1),$E$194,1)))&gt;AA10,ADDRESS(MATCH(AA10,SL_CHARTS_2012!$V$1:$V$39999,1)-1,$E$194,1),ADDRESS(MATCH(AA10,SL_CHARTS_2012!$V$1:$V$39999,1),$E$194,1)))))</f>
        <v>#N/A</v>
      </c>
      <c r="AB193" s="299" t="e">
        <f aca="true">INDIRECT(CONCATENATE($E$199,IF(INDIRECT(CONCATENATE($E$199,ADDRESS(MATCH(AB10,SL_CHARTS_2012!$V$1:$V$39999,1),$E$194,1)))=AB10,ADDRESS(MATCH(AB10,SL_CHARTS_2012!$V$1:$V$39999,1),$E$194,1),IF(INDIRECT(CONCATENATE($E$199,ADDRESS(MATCH(AB10,SL_CHARTS_2012!$V$1:$V$39999,1),$E$194,1)))&gt;AB10,ADDRESS(MATCH(AB10,SL_CHARTS_2012!$V$1:$V$39999,1)-1,$E$194,1),ADDRESS(MATCH(AB10,SL_CHARTS_2012!$V$1:$V$39999,1),$E$194,1)))))</f>
        <v>#N/A</v>
      </c>
      <c r="AC193" s="299" t="e">
        <f aca="true">INDIRECT(CONCATENATE($E$199,IF(INDIRECT(CONCATENATE($E$199,ADDRESS(MATCH(AC10,SL_CHARTS_2012!$V$1:$V$39999,1),$E$194,1)))=AC10,ADDRESS(MATCH(AC10,SL_CHARTS_2012!$V$1:$V$39999,1),$E$194,1),IF(INDIRECT(CONCATENATE($E$199,ADDRESS(MATCH(AC10,SL_CHARTS_2012!$V$1:$V$39999,1),$E$194,1)))&gt;AC10,ADDRESS(MATCH(AC10,SL_CHARTS_2012!$V$1:$V$39999,1)-1,$E$194,1),ADDRESS(MATCH(AC10,SL_CHARTS_2012!$V$1:$V$39999,1),$E$194,1)))))</f>
        <v>#N/A</v>
      </c>
    </row>
    <row r="194" s="22" customFormat="true" ht="15" hidden="true" customHeight="true" outlineLevel="0" collapsed="false">
      <c r="B194" s="294"/>
      <c r="C194" s="175" t="s">
        <v>220</v>
      </c>
      <c r="D194" s="175"/>
      <c r="E194" s="176" t="n">
        <v>17</v>
      </c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</row>
    <row r="195" s="22" customFormat="true" ht="15" hidden="true" customHeight="true" outlineLevel="0" collapsed="false">
      <c r="B195" s="294"/>
      <c r="C195" s="178" t="s">
        <v>216</v>
      </c>
      <c r="D195" s="179" t="s">
        <v>221</v>
      </c>
      <c r="E195" s="180" t="str">
        <f aca="false">ADDRESS(MATCH(E189,SL_CHARTS_2012!$Q$1:$Q$3999,1),$E194+4,1)</f>
        <v>$U$844</v>
      </c>
      <c r="F195" s="180" t="str">
        <f aca="false">ADDRESS(MATCH(F189,SL_CHARTS_2012!$Q$1:$Q$3999,1),$E194+4,1)</f>
        <v>$U$800</v>
      </c>
      <c r="G195" s="180" t="str">
        <f aca="false">ADDRESS(MATCH(G189,SL_CHARTS_2012!$Q$1:$Q$3999,1),$E194+4,1)</f>
        <v>$U$767</v>
      </c>
      <c r="H195" s="180" t="str">
        <f aca="false">ADDRESS(MATCH(H189,SL_CHARTS_2012!$Q$1:$Q$3999,1),$E194+4,1)</f>
        <v>$U$740</v>
      </c>
      <c r="I195" s="180" t="str">
        <f aca="false">ADDRESS(MATCH(I189,SL_CHARTS_2012!$Q$1:$Q$3999,1),$E194+4,1)</f>
        <v>$U$626</v>
      </c>
      <c r="J195" s="180" t="str">
        <f aca="false">ADDRESS(MATCH(J189,SL_CHARTS_2012!$Q$1:$Q$3999,1),$E194+4,1)</f>
        <v>$U$560</v>
      </c>
      <c r="K195" s="180" t="str">
        <f aca="false">ADDRESS(MATCH(K189,SL_CHARTS_2012!$Q$1:$Q$3999,1),$E194+4,1)</f>
        <v>$U$513</v>
      </c>
      <c r="L195" s="180" t="str">
        <f aca="false">ADDRESS(MATCH(L189,SL_CHARTS_2012!$Q$1:$Q$3999,1),$E194+4,1)</f>
        <v>$U$489</v>
      </c>
      <c r="M195" s="180" t="str">
        <f aca="false">ADDRESS(MATCH(M189,SL_CHARTS_2012!$Q$1:$Q$3999,1),$E194+4,1)</f>
        <v>$U$460</v>
      </c>
      <c r="N195" s="180" t="str">
        <f aca="false">ADDRESS(MATCH(N189,SL_CHARTS_2012!$Q$1:$Q$3999,1),$E194+4,1)</f>
        <v>$U$390</v>
      </c>
      <c r="O195" s="180" t="str">
        <f aca="false">ADDRESS(MATCH(O189,SL_CHARTS_2012!$Q$1:$Q$3999,1),$E194+4,1)</f>
        <v>$U$323</v>
      </c>
      <c r="P195" s="180" t="str">
        <f aca="false">ADDRESS(MATCH(P189,SL_CHARTS_2012!$Q$1:$Q$3999,1),$E194+4,1)</f>
        <v>$U$288</v>
      </c>
      <c r="Q195" s="180" t="str">
        <f aca="false">ADDRESS(MATCH(Q189,SL_CHARTS_2012!$Q$1:$Q$3999,1),$E194+4,1)</f>
        <v>$U$246</v>
      </c>
      <c r="R195" s="180" t="str">
        <f aca="false">ADDRESS(MATCH(R189,SL_CHARTS_2012!$Q$1:$Q$3999,1),$E194+4,1)</f>
        <v>$U$193</v>
      </c>
      <c r="S195" s="180" t="str">
        <f aca="false">ADDRESS(MATCH(S189,SL_CHARTS_2012!$Q$1:$Q$3999,1),$E194+4,1)</f>
        <v>$U$145</v>
      </c>
      <c r="T195" s="180" t="str">
        <f aca="false">ADDRESS(MATCH(T189,SL_CHARTS_2012!$Q$1:$Q$3999,1),$E194+4,1)</f>
        <v>$U$117</v>
      </c>
      <c r="U195" s="180" t="str">
        <f aca="false">ADDRESS(MATCH(U189,SL_CHARTS_2012!$Q$1:$Q$3999,1),$E194+4,1)</f>
        <v>$U$68</v>
      </c>
      <c r="V195" s="180" t="str">
        <f aca="false">ADDRESS(MATCH(V189,SL_CHARTS_2012!$Q$1:$Q$3999,1),$E194+4,1)</f>
        <v>$U$47</v>
      </c>
      <c r="W195" s="180" t="str">
        <f aca="false">ADDRESS(MATCH(W189,SL_CHARTS_2012!$Q$1:$Q$3999,1),$E194+4,1)</f>
        <v>$U$25</v>
      </c>
      <c r="X195" s="274" t="e">
        <f aca="false">ADDRESS(MATCH(X189,SL_CHARTS_2012!$Q$1:$Q$3999,1),$E194+4,1)</f>
        <v>#N/A</v>
      </c>
      <c r="Y195" s="274" t="e">
        <f aca="false">ADDRESS(MATCH(Y189,SL_CHARTS_2012!$Q$1:$Q$3999,1),$E194+4,1)</f>
        <v>#N/A</v>
      </c>
      <c r="Z195" s="274" t="e">
        <f aca="false">ADDRESS(MATCH(Z189,SL_CHARTS_2012!$Q$1:$Q$3999,1),$E194+4,1)</f>
        <v>#N/A</v>
      </c>
      <c r="AA195" s="274" t="e">
        <f aca="false">ADDRESS(MATCH(AA189,SL_CHARTS_2012!$Q$1:$Q$3999,1),$E194+4,1)</f>
        <v>#N/A</v>
      </c>
      <c r="AB195" s="274" t="e">
        <f aca="false">ADDRESS(MATCH(AB189,SL_CHARTS_2012!$Q$1:$Q$3999,1),$E194+4,1)</f>
        <v>#N/A</v>
      </c>
      <c r="AC195" s="274" t="e">
        <f aca="false">ADDRESS(MATCH(AC189,SL_CHARTS_2012!$Q$1:$Q$3999,1),$E194+4,1)</f>
        <v>#N/A</v>
      </c>
    </row>
    <row r="196" s="22" customFormat="true" ht="15" hidden="true" customHeight="true" outlineLevel="0" collapsed="false">
      <c r="B196" s="294"/>
      <c r="C196" s="178"/>
      <c r="D196" s="179" t="s">
        <v>222</v>
      </c>
      <c r="E196" s="180" t="str">
        <f aca="false">ADDRESS(MATCH(E187,SL_CHARTS_2012!$Q$1:$Q$3999,1),$E194+4,1)</f>
        <v>$U$914</v>
      </c>
      <c r="F196" s="180" t="str">
        <f aca="false">ADDRESS(MATCH(F187,SL_CHARTS_2012!$Q$1:$Q$3999,1),$E194+4,1)</f>
        <v>$U$848</v>
      </c>
      <c r="G196" s="180" t="str">
        <f aca="false">ADDRESS(MATCH(G187,SL_CHARTS_2012!$Q$1:$Q$3999,1),$E194+4,1)</f>
        <v>$U$807</v>
      </c>
      <c r="H196" s="180" t="str">
        <f aca="false">ADDRESS(MATCH(H187,SL_CHARTS_2012!$Q$1:$Q$3999,1),$E194+4,1)</f>
        <v>$U$772</v>
      </c>
      <c r="I196" s="180" t="str">
        <f aca="false">ADDRESS(MATCH(I187,SL_CHARTS_2012!$Q$1:$Q$3999,1),$E194+4,1)</f>
        <v>$U$745</v>
      </c>
      <c r="J196" s="180" t="str">
        <f aca="false">ADDRESS(MATCH(J187,SL_CHARTS_2012!$Q$1:$Q$3999,1),$E194+4,1)</f>
        <v>$U$630</v>
      </c>
      <c r="K196" s="180" t="str">
        <f aca="false">ADDRESS(MATCH(K187,SL_CHARTS_2012!$Q$1:$Q$3999,1),$E194+4,1)</f>
        <v>$U$569</v>
      </c>
      <c r="L196" s="180" t="str">
        <f aca="false">ADDRESS(MATCH(L187,SL_CHARTS_2012!$Q$1:$Q$3999,1),$E194+4,1)</f>
        <v>$U$525</v>
      </c>
      <c r="M196" s="180" t="str">
        <f aca="false">ADDRESS(MATCH(M187,SL_CHARTS_2012!$Q$1:$Q$3999,1),$E194+4,1)</f>
        <v>$U$501</v>
      </c>
      <c r="N196" s="180" t="str">
        <f aca="false">ADDRESS(MATCH(N187,SL_CHARTS_2012!$Q$1:$Q$3999,1),$E194+4,1)</f>
        <v>$U$469</v>
      </c>
      <c r="O196" s="180" t="str">
        <f aca="false">ADDRESS(MATCH(O187,SL_CHARTS_2012!$Q$1:$Q$3999,1),$E194+4,1)</f>
        <v>$U$387</v>
      </c>
      <c r="P196" s="180" t="str">
        <f aca="false">ADDRESS(MATCH(P187,SL_CHARTS_2012!$Q$1:$Q$3999,1),$E194+4,1)</f>
        <v>$U$322</v>
      </c>
      <c r="Q196" s="180" t="str">
        <f aca="false">ADDRESS(MATCH(Q187,SL_CHARTS_2012!$Q$1:$Q$3999,1),$E194+4,1)</f>
        <v>$U$289</v>
      </c>
      <c r="R196" s="180" t="str">
        <f aca="false">ADDRESS(MATCH(R187,SL_CHARTS_2012!$Q$1:$Q$3999,1),$E194+4,1)</f>
        <v>$U$248</v>
      </c>
      <c r="S196" s="180" t="str">
        <f aca="false">ADDRESS(MATCH(S187,SL_CHARTS_2012!$Q$1:$Q$3999,1),$E194+4,1)</f>
        <v>$U$190</v>
      </c>
      <c r="T196" s="180" t="str">
        <f aca="false">ADDRESS(MATCH(T187,SL_CHARTS_2012!$Q$1:$Q$3999,1),$E194+4,1)</f>
        <v>$U$140</v>
      </c>
      <c r="U196" s="180" t="str">
        <f aca="false">ADDRESS(MATCH(U187,SL_CHARTS_2012!$Q$1:$Q$3999,1),$E194+4,1)</f>
        <v>$U$114</v>
      </c>
      <c r="V196" s="180" t="str">
        <f aca="false">ADDRESS(MATCH(V187,SL_CHARTS_2012!$Q$1:$Q$3999,1),$E194+4,1)</f>
        <v>$U$69</v>
      </c>
      <c r="W196" s="180" t="str">
        <f aca="false">ADDRESS(MATCH(W187,SL_CHARTS_2012!$Q$1:$Q$3999,1),$E194+4,1)</f>
        <v>$U$48</v>
      </c>
      <c r="X196" s="274" t="str">
        <f aca="false">ADDRESS(MATCH(X187,SL_CHARTS_2012!$Q$1:$Q$3999,1),$E194+4,1)</f>
        <v>$U$26</v>
      </c>
      <c r="Y196" s="274" t="e">
        <f aca="false">ADDRESS(MATCH(Y187,SL_CHARTS_2012!$Q$1:$Q$3999,1),$E194+4,1)</f>
        <v>#N/A</v>
      </c>
      <c r="Z196" s="274" t="e">
        <f aca="false">ADDRESS(MATCH(Z187,SL_CHARTS_2012!$Q$1:$Q$3999,1),$E194+4,1)</f>
        <v>#N/A</v>
      </c>
      <c r="AA196" s="274" t="e">
        <f aca="false">ADDRESS(MATCH(AA187,SL_CHARTS_2012!$Q$1:$Q$3999,1),$E194+4,1)</f>
        <v>#N/A</v>
      </c>
      <c r="AB196" s="274" t="e">
        <f aca="false">ADDRESS(MATCH(AB187,SL_CHARTS_2012!$Q$1:$Q$3999,1),$E194+4,1)</f>
        <v>#N/A</v>
      </c>
      <c r="AC196" s="274" t="e">
        <f aca="false">ADDRESS(MATCH(AC187,SL_CHARTS_2012!$Q$1:$Q$3999,1),$E194+4,1)</f>
        <v>#N/A</v>
      </c>
    </row>
    <row r="197" s="22" customFormat="true" ht="15" hidden="true" customHeight="true" outlineLevel="0" collapsed="false">
      <c r="B197" s="294"/>
      <c r="C197" s="173" t="s">
        <v>219</v>
      </c>
      <c r="D197" s="181" t="s">
        <v>221</v>
      </c>
      <c r="E197" s="174" t="str">
        <f aca="false">ADDRESS(MATCH(E193,SL_CHARTS_2012!$Q$1:$Q$3999,1),$E194+4,1)</f>
        <v>$U$844</v>
      </c>
      <c r="F197" s="174" t="str">
        <f aca="false">ADDRESS(MATCH(F193,SL_CHARTS_2012!$Q$1:$Q$3999,1),$E194+4,1)</f>
        <v>$U$797</v>
      </c>
      <c r="G197" s="174" t="str">
        <f aca="false">ADDRESS(MATCH(G193,SL_CHARTS_2012!$Q$1:$Q$3999,1),$E194+4,1)</f>
        <v>$U$762</v>
      </c>
      <c r="H197" s="174" t="str">
        <f aca="false">ADDRESS(MATCH(H193,SL_CHARTS_2012!$Q$1:$Q$3999,1),$E194+4,1)</f>
        <v>$U$737</v>
      </c>
      <c r="I197" s="174" t="str">
        <f aca="false">ADDRESS(MATCH(I193,SL_CHARTS_2012!$Q$1:$Q$3999,1),$E194+4,1)</f>
        <v>$U$624</v>
      </c>
      <c r="J197" s="174" t="str">
        <f aca="false">ADDRESS(MATCH(J193,SL_CHARTS_2012!$Q$1:$Q$3999,1),$E194+4,1)</f>
        <v>$U$560</v>
      </c>
      <c r="K197" s="174" t="str">
        <f aca="false">ADDRESS(MATCH(K193,SL_CHARTS_2012!$Q$1:$Q$3999,1),$E194+4,1)</f>
        <v>$U$513</v>
      </c>
      <c r="L197" s="174" t="str">
        <f aca="false">ADDRESS(MATCH(L193,SL_CHARTS_2012!$Q$1:$Q$3999,1),$E194+4,1)</f>
        <v>$U$489</v>
      </c>
      <c r="M197" s="174" t="str">
        <f aca="false">ADDRESS(MATCH(M193,SL_CHARTS_2012!$Q$1:$Q$3999,1),$E194+4,1)</f>
        <v>$U$460</v>
      </c>
      <c r="N197" s="174" t="str">
        <f aca="false">ADDRESS(MATCH(N193,SL_CHARTS_2012!$Q$1:$Q$3999,1),$E194+4,1)</f>
        <v>$U$390</v>
      </c>
      <c r="O197" s="174" t="str">
        <f aca="false">ADDRESS(MATCH(O193,SL_CHARTS_2012!$Q$1:$Q$3999,1),$E194+4,1)</f>
        <v>$U$323</v>
      </c>
      <c r="P197" s="174" t="str">
        <f aca="false">ADDRESS(MATCH(P193,SL_CHARTS_2012!$Q$1:$Q$3999,1),$E194+4,1)</f>
        <v>$U$288</v>
      </c>
      <c r="Q197" s="174" t="str">
        <f aca="false">ADDRESS(MATCH(Q193,SL_CHARTS_2012!$Q$1:$Q$3999,1),$E194+4,1)</f>
        <v>$U$246</v>
      </c>
      <c r="R197" s="174" t="str">
        <f aca="false">ADDRESS(MATCH(R193,SL_CHARTS_2012!$Q$1:$Q$3999,1),$E194+4,1)</f>
        <v>$U$193</v>
      </c>
      <c r="S197" s="174" t="str">
        <f aca="false">ADDRESS(MATCH(S193,SL_CHARTS_2012!$Q$1:$Q$3999,1),$E194+4,1)</f>
        <v>$U$145</v>
      </c>
      <c r="T197" s="174" t="str">
        <f aca="false">ADDRESS(MATCH(T193,SL_CHARTS_2012!$Q$1:$Q$3999,1),$E194+4,1)</f>
        <v>$U$117</v>
      </c>
      <c r="U197" s="174" t="str">
        <f aca="false">ADDRESS(MATCH(U193,SL_CHARTS_2012!$Q$1:$Q$3999,1),$E194+4,1)</f>
        <v>$U$68</v>
      </c>
      <c r="V197" s="174" t="str">
        <f aca="false">ADDRESS(MATCH(V193,SL_CHARTS_2012!$Q$1:$Q$3999,1),$E194+4,1)</f>
        <v>$U$47</v>
      </c>
      <c r="W197" s="174" t="str">
        <f aca="false">ADDRESS(MATCH(W193,SL_CHARTS_2012!$Q$1:$Q$3999,1),$E194+4,1)</f>
        <v>$U$25</v>
      </c>
      <c r="X197" s="275" t="e">
        <f aca="false">ADDRESS(MATCH(X193,SL_CHARTS_2012!$Q$1:$Q$3999,1),$E194+4,1)</f>
        <v>#N/A</v>
      </c>
      <c r="Y197" s="275" t="e">
        <f aca="false">ADDRESS(MATCH(Y193,SL_CHARTS_2012!$Q$1:$Q$3999,1),$E194+4,1)</f>
        <v>#N/A</v>
      </c>
      <c r="Z197" s="275" t="e">
        <f aca="false">ADDRESS(MATCH(Z193,SL_CHARTS_2012!$Q$1:$Q$3999,1),$E194+4,1)</f>
        <v>#N/A</v>
      </c>
      <c r="AA197" s="275" t="e">
        <f aca="false">ADDRESS(MATCH(AA193,SL_CHARTS_2012!$Q$1:$Q$3999,1),$E194+4,1)</f>
        <v>#N/A</v>
      </c>
      <c r="AB197" s="275" t="e">
        <f aca="false">ADDRESS(MATCH(AB193,SL_CHARTS_2012!$Q$1:$Q$3999,1),$E194+4,1)</f>
        <v>#N/A</v>
      </c>
      <c r="AC197" s="275" t="e">
        <f aca="false">ADDRESS(MATCH(AC193,SL_CHARTS_2012!$Q$1:$Q$3999,1),$E194+4,1)</f>
        <v>#N/A</v>
      </c>
    </row>
    <row r="198" s="22" customFormat="true" ht="15" hidden="true" customHeight="true" outlineLevel="0" collapsed="false">
      <c r="B198" s="294"/>
      <c r="C198" s="173"/>
      <c r="D198" s="181" t="s">
        <v>222</v>
      </c>
      <c r="E198" s="174" t="str">
        <f aca="false">ADDRESS(MATCH(E191,SL_CHARTS_2012!$Q$1:$Q$3999,1),$E194+4,1)</f>
        <v>$U$914</v>
      </c>
      <c r="F198" s="174" t="str">
        <f aca="false">ADDRESS(MATCH(F191,SL_CHARTS_2012!$Q$1:$Q$3999,1),$E194+4,1)</f>
        <v>$U$848</v>
      </c>
      <c r="G198" s="174" t="str">
        <f aca="false">ADDRESS(MATCH(G191,SL_CHARTS_2012!$Q$1:$Q$3999,1),$E194+4,1)</f>
        <v>$U$810</v>
      </c>
      <c r="H198" s="174" t="str">
        <f aca="false">ADDRESS(MATCH(H191,SL_CHARTS_2012!$Q$1:$Q$3999,1),$E194+4,1)</f>
        <v>$U$777</v>
      </c>
      <c r="I198" s="174" t="str">
        <f aca="false">ADDRESS(MATCH(I191,SL_CHARTS_2012!$Q$1:$Q$3999,1),$E194+4,1)</f>
        <v>$U$747</v>
      </c>
      <c r="J198" s="174" t="str">
        <f aca="false">ADDRESS(MATCH(J191,SL_CHARTS_2012!$Q$1:$Q$3999,1),$E194+4,1)</f>
        <v>$U$632</v>
      </c>
      <c r="K198" s="174" t="str">
        <f aca="false">ADDRESS(MATCH(K191,SL_CHARTS_2012!$Q$1:$Q$3999,1),$E194+4,1)</f>
        <v>$U$569</v>
      </c>
      <c r="L198" s="174" t="str">
        <f aca="false">ADDRESS(MATCH(L191,SL_CHARTS_2012!$Q$1:$Q$3999,1),$E194+4,1)</f>
        <v>$U$525</v>
      </c>
      <c r="M198" s="174" t="str">
        <f aca="false">ADDRESS(MATCH(M191,SL_CHARTS_2012!$Q$1:$Q$3999,1),$E194+4,1)</f>
        <v>$U$501</v>
      </c>
      <c r="N198" s="174" t="str">
        <f aca="false">ADDRESS(MATCH(N191,SL_CHARTS_2012!$Q$1:$Q$3999,1),$E194+4,1)</f>
        <v>$U$469</v>
      </c>
      <c r="O198" s="174" t="str">
        <f aca="false">ADDRESS(MATCH(O191,SL_CHARTS_2012!$Q$1:$Q$3999,1),$E194+4,1)</f>
        <v>$U$387</v>
      </c>
      <c r="P198" s="174" t="str">
        <f aca="false">ADDRESS(MATCH(P191,SL_CHARTS_2012!$Q$1:$Q$3999,1),$E194+4,1)</f>
        <v>$U$322</v>
      </c>
      <c r="Q198" s="174" t="str">
        <f aca="false">ADDRESS(MATCH(Q191,SL_CHARTS_2012!$Q$1:$Q$3999,1),$E194+4,1)</f>
        <v>$U$289</v>
      </c>
      <c r="R198" s="174" t="str">
        <f aca="false">ADDRESS(MATCH(R191,SL_CHARTS_2012!$Q$1:$Q$3999,1),$E194+4,1)</f>
        <v>$U$248</v>
      </c>
      <c r="S198" s="174" t="str">
        <f aca="false">ADDRESS(MATCH(S191,SL_CHARTS_2012!$Q$1:$Q$3999,1),$E194+4,1)</f>
        <v>$U$190</v>
      </c>
      <c r="T198" s="174" t="str">
        <f aca="false">ADDRESS(MATCH(T191,SL_CHARTS_2012!$Q$1:$Q$3999,1),$E194+4,1)</f>
        <v>$U$140</v>
      </c>
      <c r="U198" s="174" t="str">
        <f aca="false">ADDRESS(MATCH(U191,SL_CHARTS_2012!$Q$1:$Q$3999,1),$E194+4,1)</f>
        <v>$U$114</v>
      </c>
      <c r="V198" s="174" t="str">
        <f aca="false">ADDRESS(MATCH(V191,SL_CHARTS_2012!$Q$1:$Q$3999,1),$E194+4,1)</f>
        <v>$U$69</v>
      </c>
      <c r="W198" s="174" t="str">
        <f aca="false">ADDRESS(MATCH(W191,SL_CHARTS_2012!$Q$1:$Q$3999,1),$E194+4,1)</f>
        <v>$U$48</v>
      </c>
      <c r="X198" s="275" t="str">
        <f aca="false">ADDRESS(MATCH(X191,SL_CHARTS_2012!$Q$1:$Q$3999,1),$E194+4,1)</f>
        <v>$U$26</v>
      </c>
      <c r="Y198" s="275" t="e">
        <f aca="false">ADDRESS(MATCH(Y191,SL_CHARTS_2012!$Q$1:$Q$3999,1),$E194+4,1)</f>
        <v>#N/A</v>
      </c>
      <c r="Z198" s="275" t="e">
        <f aca="false">ADDRESS(MATCH(Z191,SL_CHARTS_2012!$Q$1:$Q$3999,1),$E194+4,1)</f>
        <v>#N/A</v>
      </c>
      <c r="AA198" s="275" t="e">
        <f aca="false">ADDRESS(MATCH(AA191,SL_CHARTS_2012!$Q$1:$Q$3999,1),$E194+4,1)</f>
        <v>#N/A</v>
      </c>
      <c r="AB198" s="275" t="e">
        <f aca="false">ADDRESS(MATCH(AB191,SL_CHARTS_2012!$Q$1:$Q$3999,1),$E194+4,1)</f>
        <v>#N/A</v>
      </c>
      <c r="AC198" s="275" t="e">
        <f aca="false">ADDRESS(MATCH(AC191,SL_CHARTS_2012!$Q$1:$Q$3999,1),$E194+4,1)</f>
        <v>#N/A</v>
      </c>
    </row>
    <row r="199" s="22" customFormat="true" ht="15" hidden="true" customHeight="true" outlineLevel="0" collapsed="false">
      <c r="B199" s="294"/>
      <c r="C199" s="175"/>
      <c r="D199" s="182" t="s">
        <v>223</v>
      </c>
      <c r="E199" s="183" t="s">
        <v>224</v>
      </c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300"/>
      <c r="Y199" s="300"/>
      <c r="Z199" s="300"/>
      <c r="AA199" s="300"/>
      <c r="AB199" s="300"/>
      <c r="AC199" s="300"/>
    </row>
    <row r="200" s="22" customFormat="true" ht="15" hidden="true" customHeight="true" outlineLevel="0" collapsed="false">
      <c r="B200" s="294"/>
      <c r="C200" s="175"/>
      <c r="D200" s="182"/>
      <c r="E200" s="183" t="s">
        <v>225</v>
      </c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</row>
    <row r="201" s="22" customFormat="true" ht="15" hidden="true" customHeight="true" outlineLevel="0" collapsed="false">
      <c r="B201" s="294"/>
      <c r="C201" s="184" t="s">
        <v>226</v>
      </c>
      <c r="D201" s="185" t="s">
        <v>227</v>
      </c>
      <c r="E201" s="186" t="str">
        <f aca="false">CONCATENATE(E187,E$7,E189)</f>
        <v>100,5-93,5</v>
      </c>
      <c r="F201" s="186" t="str">
        <f aca="false">CONCATENATE(F187,F$7,F189)</f>
        <v>93,9-89,1</v>
      </c>
      <c r="G201" s="186" t="str">
        <f aca="false">CONCATENATE(G187,G$7,G189)</f>
        <v>89,8-85,8</v>
      </c>
      <c r="H201" s="186" t="str">
        <f aca="false">CONCATENATE(H187,H$7,H189)</f>
        <v>86,3-83,1</v>
      </c>
      <c r="I201" s="186" t="str">
        <f aca="false">CONCATENATE(I187,I$7,I189)</f>
        <v>83,6-71,7</v>
      </c>
      <c r="J201" s="186" t="str">
        <f aca="false">CONCATENATE(J187,J$7,J189)</f>
        <v>72,1-65,1</v>
      </c>
      <c r="K201" s="186" t="str">
        <f aca="false">CONCATENATE(K187,K$7,K189)</f>
        <v>66-60,4</v>
      </c>
      <c r="L201" s="186" t="str">
        <f aca="false">CONCATENATE(L187,L$7,L189)</f>
        <v>61,6-58</v>
      </c>
      <c r="M201" s="186" t="str">
        <f aca="false">CONCATENATE(M187,M$7,M189)</f>
        <v>59,2-55,1</v>
      </c>
      <c r="N201" s="186" t="str">
        <f aca="false">CONCATENATE(N187,N$7,N189)</f>
        <v>56-48,1</v>
      </c>
      <c r="O201" s="186" t="str">
        <f aca="false">CONCATENATE(O187,O$7,O189)</f>
        <v>47,8-41,4</v>
      </c>
      <c r="P201" s="186" t="str">
        <f aca="false">CONCATENATE(P187,P$7,P189)</f>
        <v>41,3-37,9</v>
      </c>
      <c r="Q201" s="186" t="str">
        <f aca="false">CONCATENATE(Q187,Q$7,Q189)</f>
        <v>38-33,7</v>
      </c>
      <c r="R201" s="186" t="str">
        <f aca="false">CONCATENATE(R187,R$7,R189)</f>
        <v>33,9-28,4</v>
      </c>
      <c r="S201" s="186" t="str">
        <f aca="false">CONCATENATE(S187,S$7,S189)</f>
        <v>28,1-23,6</v>
      </c>
      <c r="T201" s="186" t="str">
        <f aca="false">CONCATENATE(T187,T$7,T189)</f>
        <v>23,1-20,8</v>
      </c>
      <c r="U201" s="186" t="str">
        <f aca="false">CONCATENATE(U187,U$7,U189)</f>
        <v>20,5-15,9</v>
      </c>
      <c r="V201" s="186" t="str">
        <f aca="false">CONCATENATE(V187,V$7,V189)</f>
        <v>16-13,8</v>
      </c>
      <c r="W201" s="186" t="str">
        <f aca="false">CONCATENATE(W187,W$7,W189)</f>
        <v>13,9-11,6</v>
      </c>
      <c r="X201" s="301" t="e">
        <f aca="false">CONCATENATE(X187,X$7,X189)</f>
        <v>#N/A</v>
      </c>
      <c r="Y201" s="301" t="e">
        <f aca="false">CONCATENATE(Y187,Y$7,Y189)</f>
        <v>#N/A</v>
      </c>
      <c r="Z201" s="301" t="e">
        <f aca="false">CONCATENATE(Z187,Z$7,Z189)</f>
        <v>#N/A</v>
      </c>
      <c r="AA201" s="301" t="e">
        <f aca="false">CONCATENATE(AA187,AA$7,AA189)</f>
        <v>#N/A</v>
      </c>
      <c r="AB201" s="301" t="e">
        <f aca="false">CONCATENATE(AB187,AB$7,AB189)</f>
        <v>#N/A</v>
      </c>
      <c r="AC201" s="301" t="e">
        <f aca="false">CONCATENATE(AC187,AC$7,AC189)</f>
        <v>#N/A</v>
      </c>
    </row>
    <row r="202" s="22" customFormat="true" ht="15" hidden="true" customHeight="true" outlineLevel="0" collapsed="false">
      <c r="B202" s="294"/>
      <c r="C202" s="184"/>
      <c r="D202" s="187" t="s">
        <v>228</v>
      </c>
      <c r="E202" s="187" t="n">
        <f aca="true">AVERAGE(INDIRECT(CONCATENATE($E$199,E195,$E$200,E196),1))</f>
        <v>58.7422535211268</v>
      </c>
      <c r="F202" s="187" t="n">
        <f aca="true">AVERAGE(INDIRECT(CONCATENATE($E$199,F195,$E$200,F196),1))</f>
        <v>61.9714285714286</v>
      </c>
      <c r="G202" s="187" t="n">
        <f aca="true">AVERAGE(INDIRECT(CONCATENATE($E$199,G195,$E$200,G196),1))</f>
        <v>49.0219512195122</v>
      </c>
      <c r="H202" s="187" t="n">
        <f aca="true">AVERAGE(INDIRECT(CONCATENATE($E$199,H195,$E$200,H196),1))</f>
        <v>65.4818181818182</v>
      </c>
      <c r="I202" s="187" t="n">
        <f aca="true">AVERAGE(INDIRECT(CONCATENATE($E$199,I195,$E$200,I196),1))</f>
        <v>68.1091666666667</v>
      </c>
      <c r="J202" s="187" t="n">
        <f aca="true">AVERAGE(INDIRECT(CONCATENATE($E$199,J195,$E$200,J196),1))</f>
        <v>72.8676056338028</v>
      </c>
      <c r="K202" s="187" t="n">
        <f aca="true">AVERAGE(INDIRECT(CONCATENATE($E$199,K195,$E$200,K196),1))</f>
        <v>62.780701754386</v>
      </c>
      <c r="L202" s="187" t="n">
        <f aca="true">AVERAGE(INDIRECT(CONCATENATE($E$199,L195,$E$200,L196),1))</f>
        <v>66.7810810810811</v>
      </c>
      <c r="M202" s="187" t="n">
        <f aca="true">AVERAGE(INDIRECT(CONCATENATE($E$199,M195,$E$200,M196),1))</f>
        <v>62.6928571428571</v>
      </c>
      <c r="N202" s="187" t="n">
        <f aca="true">AVERAGE(INDIRECT(CONCATENATE($E$199,N195,$E$200,N196),1))</f>
        <v>100.28125</v>
      </c>
      <c r="O202" s="187" t="n">
        <f aca="true">AVERAGE(INDIRECT(CONCATENATE($E$199,O195,$E$200,O196),1))</f>
        <v>78.0384615384615</v>
      </c>
      <c r="P202" s="187" t="n">
        <f aca="true">AVERAGE(INDIRECT(CONCATENATE($E$199,P195,$E$200,P196),1))</f>
        <v>33.76</v>
      </c>
      <c r="Q202" s="187" t="n">
        <f aca="true">AVERAGE(INDIRECT(CONCATENATE($E$199,Q195,$E$200,Q196),1))</f>
        <v>44.6977272727273</v>
      </c>
      <c r="R202" s="187" t="n">
        <f aca="true">AVERAGE(INDIRECT(CONCATENATE($E$199,R195,$E$200,R196),1))</f>
        <v>10.5732142857143</v>
      </c>
      <c r="S202" s="187" t="n">
        <f aca="true">AVERAGE(INDIRECT(CONCATENATE($E$199,S195,$E$200,S196),1))</f>
        <v>-1.76304347826087</v>
      </c>
      <c r="T202" s="187" t="n">
        <f aca="true">AVERAGE(INDIRECT(CONCATENATE($E$199,T195,$E$200,T196),1))</f>
        <v>-5.67916666666667</v>
      </c>
      <c r="U202" s="187" t="n">
        <f aca="true">AVERAGE(INDIRECT(CONCATENATE($E$199,U195,$E$200,U196),1))</f>
        <v>-1.62978723404255</v>
      </c>
      <c r="V202" s="187" t="n">
        <f aca="true">AVERAGE(INDIRECT(CONCATENATE($E$199,V195,$E$200,V196),1))</f>
        <v>7.36521739130435</v>
      </c>
      <c r="W202" s="187" t="n">
        <f aca="true">AVERAGE(INDIRECT(CONCATENATE($E$199,W195,$E$200,W196),1))</f>
        <v>5.77916666666667</v>
      </c>
      <c r="X202" s="302" t="e">
        <f aca="true">AVERAGE(INDIRECT(CONCATENATE($E$199,X195,$E$200,X196),1))</f>
        <v>#N/A</v>
      </c>
      <c r="Y202" s="302" t="e">
        <f aca="true">AVERAGE(INDIRECT(CONCATENATE($E$199,Y195,$E$200,Y196),1))</f>
        <v>#N/A</v>
      </c>
      <c r="Z202" s="302" t="e">
        <f aca="true">AVERAGE(INDIRECT(CONCATENATE($E$199,Z195,$E$200,Z196),1))</f>
        <v>#N/A</v>
      </c>
      <c r="AA202" s="302" t="e">
        <f aca="true">AVERAGE(INDIRECT(CONCATENATE($E$199,AA195,$E$200,AA196),1))</f>
        <v>#N/A</v>
      </c>
      <c r="AB202" s="302" t="e">
        <f aca="true">AVERAGE(INDIRECT(CONCATENATE($E$199,AB195,$E$200,AB196),1))</f>
        <v>#N/A</v>
      </c>
      <c r="AC202" s="302" t="e">
        <f aca="true">AVERAGE(INDIRECT(CONCATENATE($E$199,AC195,$E$200,AC196),1))</f>
        <v>#N/A</v>
      </c>
    </row>
    <row r="203" s="22" customFormat="true" ht="15" hidden="true" customHeight="true" outlineLevel="0" collapsed="false">
      <c r="B203" s="294"/>
      <c r="C203" s="184"/>
      <c r="D203" s="188" t="s">
        <v>229</v>
      </c>
      <c r="E203" s="188" t="n">
        <f aca="true">MIN(INDIRECT(CONCATENATE($E$199,E195,$E$200,E196),1))</f>
        <v>28</v>
      </c>
      <c r="F203" s="188" t="n">
        <f aca="true">MIN(INDIRECT(CONCATENATE($E$199,F195,$E$200,F196),1))</f>
        <v>40</v>
      </c>
      <c r="G203" s="188" t="n">
        <f aca="true">MIN(INDIRECT(CONCATENATE($E$199,G195,$E$200,G196),1))</f>
        <v>43.4</v>
      </c>
      <c r="H203" s="188" t="n">
        <f aca="true">MIN(INDIRECT(CONCATENATE($E$199,H195,$E$200,H196),1))</f>
        <v>48</v>
      </c>
      <c r="I203" s="188" t="n">
        <f aca="true">MIN(INDIRECT(CONCATENATE($E$199,I195,$E$200,I196),1))</f>
        <v>38</v>
      </c>
      <c r="J203" s="188" t="n">
        <f aca="true">MIN(INDIRECT(CONCATENATE($E$199,J195,$E$200,J196),1))</f>
        <v>42</v>
      </c>
      <c r="K203" s="188" t="n">
        <f aca="true">MIN(INDIRECT(CONCATENATE($E$199,K195,$E$200,K196),1))</f>
        <v>34</v>
      </c>
      <c r="L203" s="188" t="n">
        <f aca="true">MIN(INDIRECT(CONCATENATE($E$199,L195,$E$200,L196),1))</f>
        <v>39</v>
      </c>
      <c r="M203" s="188" t="n">
        <f aca="true">MIN(INDIRECT(CONCATENATE($E$199,M195,$E$200,M196),1))</f>
        <v>30</v>
      </c>
      <c r="N203" s="188" t="n">
        <f aca="true">MIN(INDIRECT(CONCATENATE($E$199,N195,$E$200,N196),1))</f>
        <v>30</v>
      </c>
      <c r="O203" s="188" t="n">
        <f aca="true">MIN(INDIRECT(CONCATENATE($E$199,O195,$E$200,O196),1))</f>
        <v>38</v>
      </c>
      <c r="P203" s="188" t="n">
        <f aca="true">MIN(INDIRECT(CONCATENATE($E$199,P195,$E$200,P196),1))</f>
        <v>9</v>
      </c>
      <c r="Q203" s="188" t="n">
        <f aca="true">MIN(INDIRECT(CONCATENATE($E$199,Q195,$E$200,Q196),1))</f>
        <v>-8</v>
      </c>
      <c r="R203" s="188" t="n">
        <f aca="true">MIN(INDIRECT(CONCATENATE($E$199,R195,$E$200,R196),1))</f>
        <v>-18</v>
      </c>
      <c r="S203" s="188" t="n">
        <f aca="true">MIN(INDIRECT(CONCATENATE($E$199,S195,$E$200,S196),1))</f>
        <v>-36</v>
      </c>
      <c r="T203" s="188" t="n">
        <f aca="true">MIN(INDIRECT(CONCATENATE($E$199,T195,$E$200,T196),1))</f>
        <v>-30</v>
      </c>
      <c r="U203" s="188" t="n">
        <f aca="true">MIN(INDIRECT(CONCATENATE($E$199,U195,$E$200,U196),1))</f>
        <v>-25</v>
      </c>
      <c r="V203" s="188" t="n">
        <f aca="true">MIN(INDIRECT(CONCATENATE($E$199,V195,$E$200,V196),1))</f>
        <v>-16</v>
      </c>
      <c r="W203" s="188" t="n">
        <f aca="true">MIN(INDIRECT(CONCATENATE($E$199,W195,$E$200,W196),1))</f>
        <v>-20</v>
      </c>
      <c r="X203" s="303" t="e">
        <f aca="true">MIN(INDIRECT(CONCATENATE($E$199,X195,$E$200,X196),1))</f>
        <v>#N/A</v>
      </c>
      <c r="Y203" s="303" t="e">
        <f aca="true">MIN(INDIRECT(CONCATENATE($E$199,Y195,$E$200,Y196),1))</f>
        <v>#N/A</v>
      </c>
      <c r="Z203" s="303" t="e">
        <f aca="true">MIN(INDIRECT(CONCATENATE($E$199,Z195,$E$200,Z196),1))</f>
        <v>#N/A</v>
      </c>
      <c r="AA203" s="303" t="e">
        <f aca="true">MIN(INDIRECT(CONCATENATE($E$199,AA195,$E$200,AA196),1))</f>
        <v>#N/A</v>
      </c>
      <c r="AB203" s="303" t="e">
        <f aca="true">MIN(INDIRECT(CONCATENATE($E$199,AB195,$E$200,AB196),1))</f>
        <v>#N/A</v>
      </c>
      <c r="AC203" s="303" t="e">
        <f aca="true">MIN(INDIRECT(CONCATENATE($E$199,AC195,$E$200,AC196),1))</f>
        <v>#N/A</v>
      </c>
    </row>
    <row r="204" s="22" customFormat="true" ht="15" hidden="true" customHeight="true" outlineLevel="0" collapsed="false">
      <c r="B204" s="294"/>
      <c r="C204" s="184"/>
      <c r="D204" s="188" t="s">
        <v>230</v>
      </c>
      <c r="E204" s="188" t="n">
        <f aca="true">MAX(INDIRECT(CONCATENATE($E$199,E195,$E$200,E196),1))</f>
        <v>80.4</v>
      </c>
      <c r="F204" s="188" t="n">
        <f aca="true">MAX(INDIRECT(CONCATENATE($E$199,F195,$E$200,F196),1))</f>
        <v>90.1</v>
      </c>
      <c r="G204" s="188" t="n">
        <f aca="true">MAX(INDIRECT(CONCATENATE($E$199,G195,$E$200,G196),1))</f>
        <v>62.1</v>
      </c>
      <c r="H204" s="188" t="n">
        <f aca="true">MAX(INDIRECT(CONCATENATE($E$199,H195,$E$200,H196),1))</f>
        <v>78.3</v>
      </c>
      <c r="I204" s="188" t="n">
        <f aca="true">MAX(INDIRECT(CONCATENATE($E$199,I195,$E$200,I196),1))</f>
        <v>92.4</v>
      </c>
      <c r="J204" s="188" t="n">
        <f aca="true">MAX(INDIRECT(CONCATENATE($E$199,J195,$E$200,J196),1))</f>
        <v>106.2</v>
      </c>
      <c r="K204" s="188" t="n">
        <f aca="true">MAX(INDIRECT(CONCATENATE($E$199,K195,$E$200,K196),1))</f>
        <v>91.6</v>
      </c>
      <c r="L204" s="188" t="n">
        <f aca="true">MAX(INDIRECT(CONCATENATE($E$199,L195,$E$200,L196),1))</f>
        <v>89</v>
      </c>
      <c r="M204" s="188" t="n">
        <f aca="true">MAX(INDIRECT(CONCATENATE($E$199,M195,$E$200,M196),1))</f>
        <v>103.8</v>
      </c>
      <c r="N204" s="188" t="n">
        <f aca="true">MAX(INDIRECT(CONCATENATE($E$199,N195,$E$200,N196),1))</f>
        <v>145.4</v>
      </c>
      <c r="O204" s="188" t="n">
        <f aca="true">MAX(INDIRECT(CONCATENATE($E$199,O195,$E$200,O196),1))</f>
        <v>124</v>
      </c>
      <c r="P204" s="188" t="n">
        <f aca="true">MAX(INDIRECT(CONCATENATE($E$199,P195,$E$200,P196),1))</f>
        <v>64.1</v>
      </c>
      <c r="Q204" s="188" t="n">
        <f aca="true">MAX(INDIRECT(CONCATENATE($E$199,Q195,$E$200,Q196),1))</f>
        <v>63.7</v>
      </c>
      <c r="R204" s="188" t="n">
        <f aca="true">MAX(INDIRECT(CONCATENATE($E$199,R195,$E$200,R196),1))</f>
        <v>61.9</v>
      </c>
      <c r="S204" s="188" t="n">
        <f aca="true">MAX(INDIRECT(CONCATENATE($E$199,S195,$E$200,S196),1))</f>
        <v>43.8</v>
      </c>
      <c r="T204" s="188" t="n">
        <f aca="true">MAX(INDIRECT(CONCATENATE($E$199,T195,$E$200,T196),1))</f>
        <v>38.7</v>
      </c>
      <c r="U204" s="188" t="n">
        <f aca="true">MAX(INDIRECT(CONCATENATE($E$199,U195,$E$200,U196),1))</f>
        <v>11.3</v>
      </c>
      <c r="V204" s="188" t="n">
        <f aca="true">MAX(INDIRECT(CONCATENATE($E$199,V195,$E$200,V196),1))</f>
        <v>24.2</v>
      </c>
      <c r="W204" s="188" t="n">
        <f aca="true">MAX(INDIRECT(CONCATENATE($E$199,W195,$E$200,W196),1))</f>
        <v>18.9</v>
      </c>
      <c r="X204" s="303" t="e">
        <f aca="true">MAX(INDIRECT(CONCATENATE($E$199,X195,$E$200,X196),1))</f>
        <v>#N/A</v>
      </c>
      <c r="Y204" s="303" t="e">
        <f aca="true">MAX(INDIRECT(CONCATENATE($E$199,Y195,$E$200,Y196),1))</f>
        <v>#N/A</v>
      </c>
      <c r="Z204" s="303" t="e">
        <f aca="true">MAX(INDIRECT(CONCATENATE($E$199,Z195,$E$200,Z196),1))</f>
        <v>#N/A</v>
      </c>
      <c r="AA204" s="303" t="e">
        <f aca="true">MAX(INDIRECT(CONCATENATE($E$199,AA195,$E$200,AA196),1))</f>
        <v>#N/A</v>
      </c>
      <c r="AB204" s="303" t="e">
        <f aca="true">MAX(INDIRECT(CONCATENATE($E$199,AB195,$E$200,AB196),1))</f>
        <v>#N/A</v>
      </c>
      <c r="AC204" s="303" t="e">
        <f aca="true">MAX(INDIRECT(CONCATENATE($E$199,AC195,$E$200,AC196),1))</f>
        <v>#N/A</v>
      </c>
    </row>
    <row r="205" s="22" customFormat="true" ht="15" hidden="true" customHeight="true" outlineLevel="0" collapsed="false">
      <c r="B205" s="294"/>
      <c r="C205" s="184"/>
      <c r="D205" s="189" t="s">
        <v>245</v>
      </c>
      <c r="E205" s="189" t="str">
        <f aca="false">CONCATENATE($E199,E196,$E200,E195)</f>
        <v>SL_CHARTS_2012!$U$914:$U$844</v>
      </c>
      <c r="F205" s="189" t="str">
        <f aca="false">CONCATENATE($E199,F196,$E200,F195)</f>
        <v>SL_CHARTS_2012!$U$848:$U$800</v>
      </c>
      <c r="G205" s="189" t="str">
        <f aca="false">CONCATENATE($E199,G196,$E200,G195)</f>
        <v>SL_CHARTS_2012!$U$807:$U$767</v>
      </c>
      <c r="H205" s="189" t="str">
        <f aca="false">CONCATENATE($E199,H196,$E200,H195)</f>
        <v>SL_CHARTS_2012!$U$772:$U$740</v>
      </c>
      <c r="I205" s="189" t="str">
        <f aca="false">CONCATENATE($E199,I196,$E200,I195)</f>
        <v>SL_CHARTS_2012!$U$745:$U$626</v>
      </c>
      <c r="J205" s="189" t="str">
        <f aca="false">CONCATENATE($E199,J196,$E200,J195)</f>
        <v>SL_CHARTS_2012!$U$630:$U$560</v>
      </c>
      <c r="K205" s="189" t="str">
        <f aca="false">CONCATENATE($E199,K196,$E200,K195)</f>
        <v>SL_CHARTS_2012!$U$569:$U$513</v>
      </c>
      <c r="L205" s="189" t="str">
        <f aca="false">CONCATENATE($E199,L196,$E200,L195)</f>
        <v>SL_CHARTS_2012!$U$525:$U$489</v>
      </c>
      <c r="M205" s="189" t="str">
        <f aca="false">CONCATENATE($E199,M196,$E200,M195)</f>
        <v>SL_CHARTS_2012!$U$501:$U$460</v>
      </c>
      <c r="N205" s="189" t="str">
        <f aca="false">CONCATENATE($E199,N196,$E200,N195)</f>
        <v>SL_CHARTS_2012!$U$469:$U$390</v>
      </c>
      <c r="O205" s="189" t="str">
        <f aca="false">CONCATENATE($E199,O196,$E200,O195)</f>
        <v>SL_CHARTS_2012!$U$387:$U$323</v>
      </c>
      <c r="P205" s="189" t="str">
        <f aca="false">CONCATENATE($E199,P196,$E200,P195)</f>
        <v>SL_CHARTS_2012!$U$322:$U$288</v>
      </c>
      <c r="Q205" s="189" t="str">
        <f aca="false">CONCATENATE($E199,Q196,$E200,Q195)</f>
        <v>SL_CHARTS_2012!$U$289:$U$246</v>
      </c>
      <c r="R205" s="189" t="str">
        <f aca="false">CONCATENATE($E199,R196,$E200,R195)</f>
        <v>SL_CHARTS_2012!$U$248:$U$193</v>
      </c>
      <c r="S205" s="189" t="str">
        <f aca="false">CONCATENATE($E199,S196,$E200,S195)</f>
        <v>SL_CHARTS_2012!$U$190:$U$145</v>
      </c>
      <c r="T205" s="189" t="str">
        <f aca="false">CONCATENATE($E199,T196,$E200,T195)</f>
        <v>SL_CHARTS_2012!$U$140:$U$117</v>
      </c>
      <c r="U205" s="189" t="str">
        <f aca="false">CONCATENATE($E199,U196,$E200,U195)</f>
        <v>SL_CHARTS_2012!$U$114:$U$68</v>
      </c>
      <c r="V205" s="189" t="str">
        <f aca="false">CONCATENATE($E199,V196,$E200,V195)</f>
        <v>SL_CHARTS_2012!$U$69:$U$47</v>
      </c>
      <c r="W205" s="189" t="str">
        <f aca="false">CONCATENATE($E199,W196,$E200,W195)</f>
        <v>SL_CHARTS_2012!$U$48:$U$25</v>
      </c>
      <c r="X205" s="304" t="e">
        <f aca="false">CONCATENATE($E199,X196,$E200,X195)</f>
        <v>#N/A</v>
      </c>
      <c r="Y205" s="304" t="e">
        <f aca="false">CONCATENATE($E199,Y196,$E200,Y195)</f>
        <v>#N/A</v>
      </c>
      <c r="Z205" s="304" t="e">
        <f aca="false">CONCATENATE($E199,Z196,$E200,Z195)</f>
        <v>#N/A</v>
      </c>
      <c r="AA205" s="304" t="e">
        <f aca="false">CONCATENATE($E199,AA196,$E200,AA195)</f>
        <v>#N/A</v>
      </c>
      <c r="AB205" s="304" t="e">
        <f aca="false">CONCATENATE($E199,AB196,$E200,AB195)</f>
        <v>#N/A</v>
      </c>
      <c r="AC205" s="304" t="e">
        <f aca="false">CONCATENATE($E199,AC196,$E200,AC195)</f>
        <v>#N/A</v>
      </c>
    </row>
    <row r="206" s="22" customFormat="true" ht="15" hidden="true" customHeight="true" outlineLevel="0" collapsed="false">
      <c r="B206" s="294"/>
      <c r="C206" s="184"/>
      <c r="D206" s="189" t="s">
        <v>246</v>
      </c>
      <c r="E206" s="189" t="str">
        <f aca="true">ADDRESS(MATCH(E203,INDIRECT(E205,1),0)+MATCH(E189,SL_CHARTS_2012!$Q$1:$Q$3999,1)-1,$E194+2,1,1)</f>
        <v>$S$903</v>
      </c>
      <c r="F206" s="189" t="str">
        <f aca="true">ADDRESS(MATCH(F203,INDIRECT(F205,1),0)+MATCH(F189,SL_CHARTS_2012!$Q$1:$Q$3999,1)-1,$E194+2,1,1)</f>
        <v>$S$808</v>
      </c>
      <c r="G206" s="189" t="str">
        <f aca="true">ADDRESS(MATCH(G203,INDIRECT(G205,1),0)+MATCH(G189,SL_CHARTS_2012!$Q$1:$Q$3999,1)-1,$E194+2,1,1)</f>
        <v>$S$803</v>
      </c>
      <c r="H206" s="189" t="str">
        <f aca="true">ADDRESS(MATCH(H203,INDIRECT(H205,1),0)+MATCH(H189,SL_CHARTS_2012!$Q$1:$Q$3999,1)-1,$E194+2,1,1)</f>
        <v>$S$763</v>
      </c>
      <c r="I206" s="189" t="str">
        <f aca="true">ADDRESS(MATCH(I203,INDIRECT(I205,1),0)+MATCH(I189,SL_CHARTS_2012!$Q$1:$Q$3999,1)-1,$E194+2,1,1)</f>
        <v>$S$690</v>
      </c>
      <c r="J206" s="189" t="str">
        <f aca="true">ADDRESS(MATCH(J203,INDIRECT(J205,1),0)+MATCH(J189,SL_CHARTS_2012!$Q$1:$Q$3999,1)-1,$E194+2,1,1)</f>
        <v>$S$616</v>
      </c>
      <c r="K206" s="189" t="str">
        <f aca="true">ADDRESS(MATCH(K203,INDIRECT(K205,1),0)+MATCH(K189,SL_CHARTS_2012!$Q$1:$Q$3999,1)-1,$E194+2,1,1)</f>
        <v>$S$547</v>
      </c>
      <c r="L206" s="189" t="str">
        <f aca="true">ADDRESS(MATCH(L203,INDIRECT(L205,1),0)+MATCH(L189,SL_CHARTS_2012!$Q$1:$Q$3999,1)-1,$E194+2,1,1)</f>
        <v>$S$499</v>
      </c>
      <c r="M206" s="189" t="str">
        <f aca="true">ADDRESS(MATCH(M203,INDIRECT(M205,1),0)+MATCH(M189,SL_CHARTS_2012!$Q$1:$Q$3999,1)-1,$E194+2,1,1)</f>
        <v>$S$466</v>
      </c>
      <c r="N206" s="189" t="str">
        <f aca="true">ADDRESS(MATCH(N203,INDIRECT(N205,1),0)+MATCH(N189,SL_CHARTS_2012!$Q$1:$Q$3999,1)-1,$E194+2,1,1)</f>
        <v>$S$466</v>
      </c>
      <c r="O206" s="189" t="str">
        <f aca="true">ADDRESS(MATCH(O203,INDIRECT(O205,1),0)+MATCH(O189,SL_CHARTS_2012!$Q$1:$Q$3999,1)-1,$E194+2,1,1)</f>
        <v>$S$335</v>
      </c>
      <c r="P206" s="189" t="str">
        <f aca="true">ADDRESS(MATCH(P203,INDIRECT(P205,1),0)+MATCH(P189,SL_CHARTS_2012!$Q$1:$Q$3999,1)-1,$E194+2,1,1)</f>
        <v>$S$295</v>
      </c>
      <c r="Q206" s="189" t="str">
        <f aca="true">ADDRESS(MATCH(Q203,INDIRECT(Q205,1),0)+MATCH(Q189,SL_CHARTS_2012!$Q$1:$Q$3999,1)-1,$E194+2,1,1)</f>
        <v>$S$246</v>
      </c>
      <c r="R206" s="189" t="str">
        <f aca="true">ADDRESS(MATCH(R203,INDIRECT(R205,1),0)+MATCH(R189,SL_CHARTS_2012!$Q$1:$Q$3999,1)-1,$E194+2,1,1)</f>
        <v>$S$239</v>
      </c>
      <c r="S206" s="189" t="str">
        <f aca="true">ADDRESS(MATCH(S203,INDIRECT(S205,1),0)+MATCH(S189,SL_CHARTS_2012!$Q$1:$Q$3999,1)-1,$E194+2,1,1)</f>
        <v>$S$189</v>
      </c>
      <c r="T206" s="189" t="str">
        <f aca="true">ADDRESS(MATCH(T203,INDIRECT(T205,1),0)+MATCH(T189,SL_CHARTS_2012!$Q$1:$Q$3999,1)-1,$E194+2,1,1)</f>
        <v>$S$132</v>
      </c>
      <c r="U206" s="189" t="str">
        <f aca="true">ADDRESS(MATCH(U203,INDIRECT(U205,1),0)+MATCH(U189,SL_CHARTS_2012!$Q$1:$Q$3999,1)-1,$E194+2,1,1)</f>
        <v>$S$89</v>
      </c>
      <c r="V206" s="189" t="str">
        <f aca="true">ADDRESS(MATCH(V203,INDIRECT(V205,1),0)+MATCH(V189,SL_CHARTS_2012!$Q$1:$Q$3999,1)-1,$E194+2,1,1)</f>
        <v>$S$61</v>
      </c>
      <c r="W206" s="189" t="str">
        <f aca="true">ADDRESS(MATCH(W203,INDIRECT(W205,1),0)+MATCH(W189,SL_CHARTS_2012!$Q$1:$Q$3999,1)-1,$E194+2,1,1)</f>
        <v>$S$35</v>
      </c>
      <c r="X206" s="304" t="e">
        <f aca="true">ADDRESS(MATCH(X203,INDIRECT(X205,1),0)+MATCH(X189,SL_CHARTS_2012!$Q$1:$Q$3999,1)-1,$E194+2,1,1)</f>
        <v>#N/A</v>
      </c>
      <c r="Y206" s="304" t="e">
        <f aca="true">ADDRESS(MATCH(Y203,INDIRECT(Y205,1),0)+MATCH(Y189,SL_CHARTS_2012!$Q$1:$Q$3999,1)-1,$E194+2,1,1)</f>
        <v>#N/A</v>
      </c>
      <c r="Z206" s="304" t="e">
        <f aca="true">ADDRESS(MATCH(Z203,INDIRECT(Z205,1),0)+MATCH(Z189,SL_CHARTS_2012!$Q$1:$Q$3999,1)-1,$E194+2,1,1)</f>
        <v>#N/A</v>
      </c>
      <c r="AA206" s="304" t="e">
        <f aca="true">ADDRESS(MATCH(AA203,INDIRECT(AA205,1),0)+MATCH(AA189,SL_CHARTS_2012!$Q$1:$Q$3999,1)-1,$E194+2,1,1)</f>
        <v>#N/A</v>
      </c>
      <c r="AB206" s="304" t="e">
        <f aca="true">ADDRESS(MATCH(AB203,INDIRECT(AB205,1),0)+MATCH(AB189,SL_CHARTS_2012!$Q$1:$Q$3999,1)-1,$E194+2,1,1)</f>
        <v>#N/A</v>
      </c>
      <c r="AC206" s="304" t="e">
        <f aca="true">ADDRESS(MATCH(AC203,INDIRECT(AC205,1),0)+MATCH(AC189,SL_CHARTS_2012!$Q$1:$Q$3999,1)-1,$E194+2,1,1)</f>
        <v>#N/A</v>
      </c>
    </row>
    <row r="207" s="22" customFormat="true" ht="15" hidden="true" customHeight="true" outlineLevel="0" collapsed="false">
      <c r="B207" s="294"/>
      <c r="C207" s="184"/>
      <c r="D207" s="189" t="s">
        <v>247</v>
      </c>
      <c r="E207" s="189" t="str">
        <f aca="true">ADDRESS(MATCH(E203,INDIRECT(E205,1),0)+MATCH(E189,SL_CHARTS_2012!$Q$1:$Q$3999,1)-1,$E194+4-3,1,1)</f>
        <v>$R$903</v>
      </c>
      <c r="F207" s="189" t="str">
        <f aca="true">ADDRESS(MATCH(F203,INDIRECT(F205,1),0)+MATCH(F189,SL_CHARTS_2012!$Q$1:$Q$3999,1)-1,$E194+4-3,1,1)</f>
        <v>$R$808</v>
      </c>
      <c r="G207" s="189" t="str">
        <f aca="true">ADDRESS(MATCH(G203,INDIRECT(G205,1),0)+MATCH(G189,SL_CHARTS_2012!$Q$1:$Q$3999,1)-1,$E194+4-3,1,1)</f>
        <v>$R$803</v>
      </c>
      <c r="H207" s="189" t="str">
        <f aca="true">ADDRESS(MATCH(H203,INDIRECT(H205,1),0)+MATCH(H189,SL_CHARTS_2012!$Q$1:$Q$3999,1)-1,$E194+4-3,1,1)</f>
        <v>$R$763</v>
      </c>
      <c r="I207" s="189" t="str">
        <f aca="true">ADDRESS(MATCH(I203,INDIRECT(I205,1),0)+MATCH(I189,SL_CHARTS_2012!$Q$1:$Q$3999,1)-1,$E194+4-3,1,1)</f>
        <v>$R$690</v>
      </c>
      <c r="J207" s="189" t="str">
        <f aca="true">ADDRESS(MATCH(J203,INDIRECT(J205,1),0)+MATCH(J189,SL_CHARTS_2012!$Q$1:$Q$3999,1)-1,$E194+4-3,1,1)</f>
        <v>$R$616</v>
      </c>
      <c r="K207" s="189" t="str">
        <f aca="true">ADDRESS(MATCH(K203,INDIRECT(K205,1),0)+MATCH(K189,SL_CHARTS_2012!$Q$1:$Q$3999,1)-1,$E194+4-3,1,1)</f>
        <v>$R$547</v>
      </c>
      <c r="L207" s="189" t="str">
        <f aca="true">ADDRESS(MATCH(L203,INDIRECT(L205,1),0)+MATCH(L189,SL_CHARTS_2012!$Q$1:$Q$3999,1)-1,$E194+4-3,1,1)</f>
        <v>$R$499</v>
      </c>
      <c r="M207" s="189" t="str">
        <f aca="true">ADDRESS(MATCH(M203,INDIRECT(M205,1),0)+MATCH(M189,SL_CHARTS_2012!$Q$1:$Q$3999,1)-1,$E194+4-3,1,1)</f>
        <v>$R$466</v>
      </c>
      <c r="N207" s="189" t="str">
        <f aca="true">ADDRESS(MATCH(N203,INDIRECT(N205,1),0)+MATCH(N189,SL_CHARTS_2012!$Q$1:$Q$3999,1)-1,$E194+4-3,1,1)</f>
        <v>$R$466</v>
      </c>
      <c r="O207" s="189" t="str">
        <f aca="true">ADDRESS(MATCH(O203,INDIRECT(O205,1),0)+MATCH(O189,SL_CHARTS_2012!$Q$1:$Q$3999,1)-1,$E194+4-3,1,1)</f>
        <v>$R$335</v>
      </c>
      <c r="P207" s="189" t="str">
        <f aca="true">ADDRESS(MATCH(P203,INDIRECT(P205,1),0)+MATCH(P189,SL_CHARTS_2012!$Q$1:$Q$3999,1)-1,$E194+4-3,1,1)</f>
        <v>$R$295</v>
      </c>
      <c r="Q207" s="189" t="str">
        <f aca="true">ADDRESS(MATCH(Q203,INDIRECT(Q205,1),0)+MATCH(Q189,SL_CHARTS_2012!$Q$1:$Q$3999,1)-1,$E194+4-3,1,1)</f>
        <v>$R$246</v>
      </c>
      <c r="R207" s="189" t="str">
        <f aca="true">ADDRESS(MATCH(R203,INDIRECT(R205,1),0)+MATCH(R189,SL_CHARTS_2012!$Q$1:$Q$3999,1)-1,$E194+4-3,1,1)</f>
        <v>$R$239</v>
      </c>
      <c r="S207" s="189" t="str">
        <f aca="true">ADDRESS(MATCH(S203,INDIRECT(S205,1),0)+MATCH(S189,SL_CHARTS_2012!$Q$1:$Q$3999,1)-1,$E194+4-3,1,1)</f>
        <v>$R$189</v>
      </c>
      <c r="T207" s="189" t="str">
        <f aca="true">ADDRESS(MATCH(T203,INDIRECT(T205,1),0)+MATCH(T189,SL_CHARTS_2012!$Q$1:$Q$3999,1)-1,$E194+4-3,1,1)</f>
        <v>$R$132</v>
      </c>
      <c r="U207" s="189" t="str">
        <f aca="true">ADDRESS(MATCH(U203,INDIRECT(U205,1),0)+MATCH(U189,SL_CHARTS_2012!$Q$1:$Q$3999,1)-1,$E194+4-3,1,1)</f>
        <v>$R$89</v>
      </c>
      <c r="V207" s="189" t="str">
        <f aca="true">ADDRESS(MATCH(V203,INDIRECT(V205,1),0)+MATCH(V189,SL_CHARTS_2012!$Q$1:$Q$3999,1)-1,$E194+4-3,1,1)</f>
        <v>$R$61</v>
      </c>
      <c r="W207" s="189" t="str">
        <f aca="true">ADDRESS(MATCH(W203,INDIRECT(W205,1),0)+MATCH(W189,SL_CHARTS_2012!$Q$1:$Q$3999,1)-1,$E194+4-3,1,1)</f>
        <v>$R$35</v>
      </c>
      <c r="X207" s="304" t="e">
        <f aca="true">ADDRESS(MATCH(X203,INDIRECT(X205,1),0)+MATCH(X189,SL_CHARTS_2012!$Q$1:$Q$3999,1)-1,$E194+4-3,1,1)</f>
        <v>#N/A</v>
      </c>
      <c r="Y207" s="304" t="e">
        <f aca="true">ADDRESS(MATCH(Y203,INDIRECT(Y205,1),0)+MATCH(Y189,SL_CHARTS_2012!$Q$1:$Q$3999,1)-1,$E194+4-3,1,1)</f>
        <v>#N/A</v>
      </c>
      <c r="Z207" s="304" t="e">
        <f aca="true">ADDRESS(MATCH(Z203,INDIRECT(Z205,1),0)+MATCH(Z189,SL_CHARTS_2012!$Q$1:$Q$3999,1)-1,$E194+4-3,1,1)</f>
        <v>#N/A</v>
      </c>
      <c r="AA207" s="304" t="e">
        <f aca="true">ADDRESS(MATCH(AA203,INDIRECT(AA205,1),0)+MATCH(AA189,SL_CHARTS_2012!$Q$1:$Q$3999,1)-1,$E194+4-3,1,1)</f>
        <v>#N/A</v>
      </c>
      <c r="AB207" s="304" t="e">
        <f aca="true">ADDRESS(MATCH(AB203,INDIRECT(AB205,1),0)+MATCH(AB189,SL_CHARTS_2012!$Q$1:$Q$3999,1)-1,$E194+4-3,1,1)</f>
        <v>#N/A</v>
      </c>
      <c r="AC207" s="304" t="e">
        <f aca="true">ADDRESS(MATCH(AC203,INDIRECT(AC205,1),0)+MATCH(AC189,SL_CHARTS_2012!$Q$1:$Q$3999,1)-1,$E194+4-3,1,1)</f>
        <v>#N/A</v>
      </c>
    </row>
    <row r="208" s="22" customFormat="true" ht="15" hidden="true" customHeight="true" outlineLevel="0" collapsed="false">
      <c r="B208" s="294"/>
      <c r="C208" s="184"/>
      <c r="D208" s="189" t="s">
        <v>248</v>
      </c>
      <c r="E208" s="189" t="str">
        <f aca="true">ADDRESS(MATCH(E204,INDIRECT(E205,1),0)+MATCH(E189,SL_CHARTS_2012!$Q$1:$Q$3999,1)-1,$E194+2,1,1)</f>
        <v>$S$867</v>
      </c>
      <c r="F208" s="189" t="str">
        <f aca="true">ADDRESS(MATCH(F204,INDIRECT(F205,1),0)+MATCH(F189,SL_CHARTS_2012!$Q$1:$Q$3999,1)-1,$E194+2,1,1)</f>
        <v>$S$832</v>
      </c>
      <c r="G208" s="189" t="str">
        <f aca="true">ADDRESS(MATCH(G204,INDIRECT(G205,1),0)+MATCH(G189,SL_CHARTS_2012!$Q$1:$Q$3999,1)-1,$E194+2,1,1)</f>
        <v>$S$770</v>
      </c>
      <c r="H208" s="189" t="str">
        <f aca="true">ADDRESS(MATCH(H204,INDIRECT(H205,1),0)+MATCH(H189,SL_CHARTS_2012!$Q$1:$Q$3999,1)-1,$E194+2,1,1)</f>
        <v>$S$752</v>
      </c>
      <c r="I208" s="189" t="str">
        <f aca="true">ADDRESS(MATCH(I204,INDIRECT(I205,1),0)+MATCH(I189,SL_CHARTS_2012!$Q$1:$Q$3999,1)-1,$E194+2,1,1)</f>
        <v>$S$662</v>
      </c>
      <c r="J208" s="189" t="str">
        <f aca="true">ADDRESS(MATCH(J204,INDIRECT(J205,1),0)+MATCH(J189,SL_CHARTS_2012!$Q$1:$Q$3999,1)-1,$E194+2,1,1)</f>
        <v>$S$600</v>
      </c>
      <c r="K208" s="189" t="str">
        <f aca="true">ADDRESS(MATCH(K204,INDIRECT(K205,1),0)+MATCH(K189,SL_CHARTS_2012!$Q$1:$Q$3999,1)-1,$E194+2,1,1)</f>
        <v>$S$526</v>
      </c>
      <c r="L208" s="189" t="str">
        <f aca="true">ADDRESS(MATCH(L204,INDIRECT(L205,1),0)+MATCH(L189,SL_CHARTS_2012!$Q$1:$Q$3999,1)-1,$E194+2,1,1)</f>
        <v>$S$525</v>
      </c>
      <c r="M208" s="189" t="str">
        <f aca="true">ADDRESS(MATCH(M204,INDIRECT(M205,1),0)+MATCH(M189,SL_CHARTS_2012!$Q$1:$Q$3999,1)-1,$E194+2,1,1)</f>
        <v>$S$465</v>
      </c>
      <c r="N208" s="189" t="str">
        <f aca="true">ADDRESS(MATCH(N204,INDIRECT(N205,1),0)+MATCH(N189,SL_CHARTS_2012!$Q$1:$Q$3999,1)-1,$E194+2,1,1)</f>
        <v>$S$445</v>
      </c>
      <c r="O208" s="189" t="str">
        <f aca="true">ADDRESS(MATCH(O204,INDIRECT(O205,1),0)+MATCH(O189,SL_CHARTS_2012!$Q$1:$Q$3999,1)-1,$E194+2,1,1)</f>
        <v>$S$356</v>
      </c>
      <c r="P208" s="189" t="str">
        <f aca="true">ADDRESS(MATCH(P204,INDIRECT(P205,1),0)+MATCH(P189,SL_CHARTS_2012!$Q$1:$Q$3999,1)-1,$E194+2,1,1)</f>
        <v>$S$322</v>
      </c>
      <c r="Q208" s="189" t="str">
        <f aca="true">ADDRESS(MATCH(Q204,INDIRECT(Q205,1),0)+MATCH(Q189,SL_CHARTS_2012!$Q$1:$Q$3999,1)-1,$E194+2,1,1)</f>
        <v>$S$254</v>
      </c>
      <c r="R208" s="189" t="str">
        <f aca="true">ADDRESS(MATCH(R204,INDIRECT(R205,1),0)+MATCH(R189,SL_CHARTS_2012!$Q$1:$Q$3999,1)-1,$E194+2,1,1)</f>
        <v>$S$247</v>
      </c>
      <c r="S208" s="189" t="str">
        <f aca="true">ADDRESS(MATCH(S204,INDIRECT(S205,1),0)+MATCH(S189,SL_CHARTS_2012!$Q$1:$Q$3999,1)-1,$E194+2,1,1)</f>
        <v>$S$175</v>
      </c>
      <c r="T208" s="189" t="str">
        <f aca="true">ADDRESS(MATCH(T204,INDIRECT(T205,1),0)+MATCH(T189,SL_CHARTS_2012!$Q$1:$Q$3999,1)-1,$E194+2,1,1)</f>
        <v>$S$121</v>
      </c>
      <c r="U208" s="189" t="str">
        <f aca="true">ADDRESS(MATCH(U204,INDIRECT(U205,1),0)+MATCH(U189,SL_CHARTS_2012!$Q$1:$Q$3999,1)-1,$E194+2,1,1)</f>
        <v>$S$113</v>
      </c>
      <c r="V208" s="189" t="str">
        <f aca="true">ADDRESS(MATCH(V204,INDIRECT(V205,1),0)+MATCH(V189,SL_CHARTS_2012!$Q$1:$Q$3999,1)-1,$E194+2,1,1)</f>
        <v>$S$51</v>
      </c>
      <c r="W208" s="189" t="str">
        <f aca="true">ADDRESS(MATCH(W204,INDIRECT(W205,1),0)+MATCH(W189,SL_CHARTS_2012!$Q$1:$Q$3999,1)-1,$E194+2,1,1)</f>
        <v>$S$48</v>
      </c>
      <c r="X208" s="304" t="e">
        <f aca="true">ADDRESS(MATCH(X204,INDIRECT(X205,1),0)+MATCH(X189,SL_CHARTS_2012!$Q$1:$Q$3999,1)-1,$E194+2,1,1)</f>
        <v>#N/A</v>
      </c>
      <c r="Y208" s="304" t="e">
        <f aca="true">ADDRESS(MATCH(Y204,INDIRECT(Y205,1),0)+MATCH(Y189,SL_CHARTS_2012!$Q$1:$Q$3999,1)-1,$E194+2,1,1)</f>
        <v>#N/A</v>
      </c>
      <c r="Z208" s="304" t="e">
        <f aca="true">ADDRESS(MATCH(Z204,INDIRECT(Z205,1),0)+MATCH(Z189,SL_CHARTS_2012!$Q$1:$Q$3999,1)-1,$E194+2,1,1)</f>
        <v>#N/A</v>
      </c>
      <c r="AA208" s="304" t="e">
        <f aca="true">ADDRESS(MATCH(AA204,INDIRECT(AA205,1),0)+MATCH(AA189,SL_CHARTS_2012!$Q$1:$Q$3999,1)-1,$E194+2,1,1)</f>
        <v>#N/A</v>
      </c>
      <c r="AB208" s="304" t="e">
        <f aca="true">ADDRESS(MATCH(AB204,INDIRECT(AB205,1),0)+MATCH(AB189,SL_CHARTS_2012!$Q$1:$Q$3999,1)-1,$E194+2,1,1)</f>
        <v>#N/A</v>
      </c>
      <c r="AC208" s="304" t="e">
        <f aca="true">ADDRESS(MATCH(AC204,INDIRECT(AC205,1),0)+MATCH(AC189,SL_CHARTS_2012!$Q$1:$Q$3999,1)-1,$E194+2,1,1)</f>
        <v>#N/A</v>
      </c>
    </row>
    <row r="209" s="22" customFormat="true" ht="15" hidden="true" customHeight="true" outlineLevel="0" collapsed="false">
      <c r="B209" s="294"/>
      <c r="C209" s="184"/>
      <c r="D209" s="189" t="s">
        <v>249</v>
      </c>
      <c r="E209" s="189" t="str">
        <f aca="true">ADDRESS(MATCH(E204,INDIRECT(E205,1),0)+MATCH(E189,SL_CHARTS_2012!$Q$1:$Q$3999,1)-1,$E194+3,1,1)</f>
        <v>$T$867</v>
      </c>
      <c r="F209" s="189" t="str">
        <f aca="true">ADDRESS(MATCH(F204,INDIRECT(F205,1),0)+MATCH(F189,SL_CHARTS_2012!$Q$1:$Q$3999,1)-1,$E194+3,1,1)</f>
        <v>$T$832</v>
      </c>
      <c r="G209" s="189" t="str">
        <f aca="true">ADDRESS(MATCH(G204,INDIRECT(G205,1),0)+MATCH(G189,SL_CHARTS_2012!$Q$1:$Q$3999,1)-1,$E194+3,1,1)</f>
        <v>$T$770</v>
      </c>
      <c r="H209" s="189" t="str">
        <f aca="true">ADDRESS(MATCH(H204,INDIRECT(H205,1),0)+MATCH(H189,SL_CHARTS_2012!$Q$1:$Q$3999,1)-1,$E194+3,1,1)</f>
        <v>$T$752</v>
      </c>
      <c r="I209" s="189" t="str">
        <f aca="true">ADDRESS(MATCH(I204,INDIRECT(I205,1),0)+MATCH(I189,SL_CHARTS_2012!$Q$1:$Q$3999,1)-1,$E194+3,1,1)</f>
        <v>$T$662</v>
      </c>
      <c r="J209" s="189" t="str">
        <f aca="true">ADDRESS(MATCH(J204,INDIRECT(J205,1),0)+MATCH(J189,SL_CHARTS_2012!$Q$1:$Q$3999,1)-1,$E194+3,1,1)</f>
        <v>$T$600</v>
      </c>
      <c r="K209" s="189" t="str">
        <f aca="true">ADDRESS(MATCH(K204,INDIRECT(K205,1),0)+MATCH(K189,SL_CHARTS_2012!$Q$1:$Q$3999,1)-1,$E194+3,1,1)</f>
        <v>$T$526</v>
      </c>
      <c r="L209" s="189" t="str">
        <f aca="true">ADDRESS(MATCH(L204,INDIRECT(L205,1),0)+MATCH(L189,SL_CHARTS_2012!$Q$1:$Q$3999,1)-1,$E194+3,1,1)</f>
        <v>$T$525</v>
      </c>
      <c r="M209" s="189" t="str">
        <f aca="true">ADDRESS(MATCH(M204,INDIRECT(M205,1),0)+MATCH(M189,SL_CHARTS_2012!$Q$1:$Q$3999,1)-1,$E194+3,1,1)</f>
        <v>$T$465</v>
      </c>
      <c r="N209" s="189" t="str">
        <f aca="true">ADDRESS(MATCH(N204,INDIRECT(N205,1),0)+MATCH(N189,SL_CHARTS_2012!$Q$1:$Q$3999,1)-1,$E194+3,1,1)</f>
        <v>$T$445</v>
      </c>
      <c r="O209" s="189" t="str">
        <f aca="true">ADDRESS(MATCH(O204,INDIRECT(O205,1),0)+MATCH(O189,SL_CHARTS_2012!$Q$1:$Q$3999,1)-1,$E194+3,1,1)</f>
        <v>$T$356</v>
      </c>
      <c r="P209" s="189" t="str">
        <f aca="true">ADDRESS(MATCH(P204,INDIRECT(P205,1),0)+MATCH(P189,SL_CHARTS_2012!$Q$1:$Q$3999,1)-1,$E194+3,1,1)</f>
        <v>$T$322</v>
      </c>
      <c r="Q209" s="189" t="str">
        <f aca="true">ADDRESS(MATCH(Q204,INDIRECT(Q205,1),0)+MATCH(Q189,SL_CHARTS_2012!$Q$1:$Q$3999,1)-1,$E194+3,1,1)</f>
        <v>$T$254</v>
      </c>
      <c r="R209" s="189" t="str">
        <f aca="true">ADDRESS(MATCH(R204,INDIRECT(R205,1),0)+MATCH(R189,SL_CHARTS_2012!$Q$1:$Q$3999,1)-1,$E194+3,1,1)</f>
        <v>$T$247</v>
      </c>
      <c r="S209" s="189" t="str">
        <f aca="true">ADDRESS(MATCH(S204,INDIRECT(S205,1),0)+MATCH(S189,SL_CHARTS_2012!$Q$1:$Q$3999,1)-1,$E194+3,1,1)</f>
        <v>$T$175</v>
      </c>
      <c r="T209" s="189" t="str">
        <f aca="true">ADDRESS(MATCH(T204,INDIRECT(T205,1),0)+MATCH(T189,SL_CHARTS_2012!$Q$1:$Q$3999,1)-1,$E194+3,1,1)</f>
        <v>$T$121</v>
      </c>
      <c r="U209" s="189" t="str">
        <f aca="true">ADDRESS(MATCH(U204,INDIRECT(U205,1),0)+MATCH(U189,SL_CHARTS_2012!$Q$1:$Q$3999,1)-1,$E194+3,1,1)</f>
        <v>$T$113</v>
      </c>
      <c r="V209" s="189" t="str">
        <f aca="true">ADDRESS(MATCH(V204,INDIRECT(V205,1),0)+MATCH(V189,SL_CHARTS_2012!$Q$1:$Q$3999,1)-1,$E194+3,1,1)</f>
        <v>$T$51</v>
      </c>
      <c r="W209" s="189" t="str">
        <f aca="true">ADDRESS(MATCH(W204,INDIRECT(W205,1),0)+MATCH(W189,SL_CHARTS_2012!$Q$1:$Q$3999,1)-1,$E194+3,1,1)</f>
        <v>$T$48</v>
      </c>
      <c r="X209" s="304" t="e">
        <f aca="true">ADDRESS(MATCH(X204,INDIRECT(X205,1),0)+MATCH(X189,SL_CHARTS_2012!$Q$1:$Q$3999,1)-1,$E194+3,1,1)</f>
        <v>#N/A</v>
      </c>
      <c r="Y209" s="304" t="e">
        <f aca="true">ADDRESS(MATCH(Y204,INDIRECT(Y205,1),0)+MATCH(Y189,SL_CHARTS_2012!$Q$1:$Q$3999,1)-1,$E194+3,1,1)</f>
        <v>#N/A</v>
      </c>
      <c r="Z209" s="304" t="e">
        <f aca="true">ADDRESS(MATCH(Z204,INDIRECT(Z205,1),0)+MATCH(Z189,SL_CHARTS_2012!$Q$1:$Q$3999,1)-1,$E194+3,1,1)</f>
        <v>#N/A</v>
      </c>
      <c r="AA209" s="304" t="e">
        <f aca="true">ADDRESS(MATCH(AA204,INDIRECT(AA205,1),0)+MATCH(AA189,SL_CHARTS_2012!$Q$1:$Q$3999,1)-1,$E194+3,1,1)</f>
        <v>#N/A</v>
      </c>
      <c r="AB209" s="304" t="e">
        <f aca="true">ADDRESS(MATCH(AB204,INDIRECT(AB205,1),0)+MATCH(AB189,SL_CHARTS_2012!$Q$1:$Q$3999,1)-1,$E194+3,1,1)</f>
        <v>#N/A</v>
      </c>
      <c r="AC209" s="304" t="e">
        <f aca="true">ADDRESS(MATCH(AC204,INDIRECT(AC205,1),0)+MATCH(AC189,SL_CHARTS_2012!$Q$1:$Q$3999,1)-1,$E194+3,1,1)</f>
        <v>#N/A</v>
      </c>
    </row>
    <row r="210" s="22" customFormat="true" ht="15" hidden="true" customHeight="true" outlineLevel="0" collapsed="false">
      <c r="B210" s="294"/>
      <c r="C210" s="184"/>
      <c r="D210" s="189" t="s">
        <v>231</v>
      </c>
      <c r="E210" s="189" t="n">
        <f aca="true">IF((-(INDIRECT(CONCATENATE($E199,E206))-INDIRECT(CONCATENATE($E199,E207))))&lt;0, (-(INDIRECT(CONCATENATE($E199,E206))-INDIRECT(CONCATENATE($E199,E207)))), -15)</f>
        <v>-15</v>
      </c>
      <c r="F210" s="189" t="n">
        <f aca="true">IF((-(INDIRECT(CONCATENATE($E199,F206))-INDIRECT(CONCATENATE($E199,F207))))&lt;0, (-(INDIRECT(CONCATENATE($E199,F206))-INDIRECT(CONCATENATE($E199,F207)))), -15)</f>
        <v>-15</v>
      </c>
      <c r="G210" s="189" t="n">
        <f aca="true">IF((-(INDIRECT(CONCATENATE($E199,G206))-INDIRECT(CONCATENATE($E199,G207))))&lt;0, (-(INDIRECT(CONCATENATE($E199,G206))-INDIRECT(CONCATENATE($E199,G207)))), -15)</f>
        <v>-7.3</v>
      </c>
      <c r="H210" s="189" t="n">
        <f aca="true">IF((-(INDIRECT(CONCATENATE($E199,H206))-INDIRECT(CONCATENATE($E199,H207))))&lt;0, (-(INDIRECT(CONCATENATE($E199,H206))-INDIRECT(CONCATENATE($E199,H207)))), -15)</f>
        <v>-15</v>
      </c>
      <c r="I210" s="189" t="n">
        <f aca="true">IF((-(INDIRECT(CONCATENATE($E199,I206))-INDIRECT(CONCATENATE($E199,I207))))&lt;0, (-(INDIRECT(CONCATENATE($E199,I206))-INDIRECT(CONCATENATE($E199,I207)))), -15)</f>
        <v>-15</v>
      </c>
      <c r="J210" s="189" t="n">
        <f aca="true">IF((-(INDIRECT(CONCATENATE($E199,J206))-INDIRECT(CONCATENATE($E199,J207))))&lt;0, (-(INDIRECT(CONCATENATE($E199,J206))-INDIRECT(CONCATENATE($E199,J207)))), -15)</f>
        <v>-15</v>
      </c>
      <c r="K210" s="189" t="n">
        <f aca="true">IF((-(INDIRECT(CONCATENATE($E199,K206))-INDIRECT(CONCATENATE($E199,K207))))&lt;0, (-(INDIRECT(CONCATENATE($E199,K206))-INDIRECT(CONCATENATE($E199,K207)))), -15)</f>
        <v>-15</v>
      </c>
      <c r="L210" s="189" t="n">
        <f aca="true">IF((-(INDIRECT(CONCATENATE($E199,L206))-INDIRECT(CONCATENATE($E199,L207))))&lt;0, (-(INDIRECT(CONCATENATE($E199,L206))-INDIRECT(CONCATENATE($E199,L207)))), -15)</f>
        <v>-15</v>
      </c>
      <c r="M210" s="189" t="n">
        <f aca="true">IF((-(INDIRECT(CONCATENATE($E199,M206))-INDIRECT(CONCATENATE($E199,M207))))&lt;0, (-(INDIRECT(CONCATENATE($E199,M206))-INDIRECT(CONCATENATE($E199,M207)))), -15)</f>
        <v>-15</v>
      </c>
      <c r="N210" s="189" t="n">
        <f aca="true">IF((-(INDIRECT(CONCATENATE($E199,N206))-INDIRECT(CONCATENATE($E199,N207))))&lt;0, (-(INDIRECT(CONCATENATE($E199,N206))-INDIRECT(CONCATENATE($E199,N207)))), -15)</f>
        <v>-15</v>
      </c>
      <c r="O210" s="189" t="n">
        <f aca="true">IF((-(INDIRECT(CONCATENATE($E199,O206))-INDIRECT(CONCATENATE($E199,O207))))&lt;0, (-(INDIRECT(CONCATENATE($E199,O206))-INDIRECT(CONCATENATE($E199,O207)))), -15)</f>
        <v>-15</v>
      </c>
      <c r="P210" s="189" t="n">
        <f aca="true">IF((-(INDIRECT(CONCATENATE($E199,P206))-INDIRECT(CONCATENATE($E199,P207))))&lt;0, (-(INDIRECT(CONCATENATE($E199,P206))-INDIRECT(CONCATENATE($E199,P207)))), -15)</f>
        <v>-15</v>
      </c>
      <c r="Q210" s="189" t="n">
        <f aca="true">IF((-(INDIRECT(CONCATENATE($E199,Q206))-INDIRECT(CONCATENATE($E199,Q207))))&lt;0, (-(INDIRECT(CONCATENATE($E199,Q206))-INDIRECT(CONCATENATE($E199,Q207)))), -15)</f>
        <v>-15</v>
      </c>
      <c r="R210" s="189" t="n">
        <f aca="true">IF((-(INDIRECT(CONCATENATE($E199,R206))-INDIRECT(CONCATENATE($E199,R207))))&lt;0, (-(INDIRECT(CONCATENATE($E199,R206))-INDIRECT(CONCATENATE($E199,R207)))), -15)</f>
        <v>-15</v>
      </c>
      <c r="S210" s="189" t="n">
        <f aca="true">IF((-(INDIRECT(CONCATENATE($E199,S206))-INDIRECT(CONCATENATE($E199,S207))))&lt;0, (-(INDIRECT(CONCATENATE($E199,S206))-INDIRECT(CONCATENATE($E199,S207)))), -15)</f>
        <v>-15</v>
      </c>
      <c r="T210" s="189" t="n">
        <f aca="true">IF((-(INDIRECT(CONCATENATE($E199,T206))-INDIRECT(CONCATENATE($E199,T207))))&lt;0, (-(INDIRECT(CONCATENATE($E199,T206))-INDIRECT(CONCATENATE($E199,T207)))), -15)</f>
        <v>-15</v>
      </c>
      <c r="U210" s="189" t="n">
        <f aca="true">IF((-(INDIRECT(CONCATENATE($E199,U206))-INDIRECT(CONCATENATE($E199,U207))))&lt;0, (-(INDIRECT(CONCATENATE($E199,U206))-INDIRECT(CONCATENATE($E199,U207)))), -15)</f>
        <v>-15</v>
      </c>
      <c r="V210" s="189" t="n">
        <f aca="true">IF((-(INDIRECT(CONCATENATE($E199,V206))-INDIRECT(CONCATENATE($E199,V207))))&lt;0, (-(INDIRECT(CONCATENATE($E199,V206))-INDIRECT(CONCATENATE($E199,V207)))), -15)</f>
        <v>-15</v>
      </c>
      <c r="W210" s="189" t="n">
        <f aca="true">IF((-(INDIRECT(CONCATENATE($E199,W206))-INDIRECT(CONCATENATE($E199,W207))))&lt;0, (-(INDIRECT(CONCATENATE($E199,W206))-INDIRECT(CONCATENATE($E199,W207)))), -15)</f>
        <v>-15</v>
      </c>
      <c r="X210" s="304" t="e">
        <f aca="true">IF((-(INDIRECT(CONCATENATE($E199,X206))-INDIRECT(CONCATENATE($E199,X207))))&lt;0, (-(INDIRECT(CONCATENATE($E199,X206))-INDIRECT(CONCATENATE($E199,X207)))), -15)</f>
        <v>#N/A</v>
      </c>
      <c r="Y210" s="304" t="e">
        <f aca="true">IF((-(INDIRECT(CONCATENATE($E199,Y206))-INDIRECT(CONCATENATE($E199,Y207))))&lt;0, (-(INDIRECT(CONCATENATE($E199,Y206))-INDIRECT(CONCATENATE($E199,Y207)))), -15)</f>
        <v>#N/A</v>
      </c>
      <c r="Z210" s="304" t="e">
        <f aca="true">IF((-(INDIRECT(CONCATENATE($E199,Z206))-INDIRECT(CONCATENATE($E199,Z207))))&lt;0, (-(INDIRECT(CONCATENATE($E199,Z206))-INDIRECT(CONCATENATE($E199,Z207)))), -15)</f>
        <v>#N/A</v>
      </c>
      <c r="AA210" s="304" t="e">
        <f aca="true">IF((-(INDIRECT(CONCATENATE($E199,AA206))-INDIRECT(CONCATENATE($E199,AA207))))&lt;0, (-(INDIRECT(CONCATENATE($E199,AA206))-INDIRECT(CONCATENATE($E199,AA207)))), -15)</f>
        <v>#N/A</v>
      </c>
      <c r="AB210" s="304" t="e">
        <f aca="true">IF((-(INDIRECT(CONCATENATE($E199,AB206))-INDIRECT(CONCATENATE($E199,AB207))))&lt;0, (-(INDIRECT(CONCATENATE($E199,AB206))-INDIRECT(CONCATENATE($E199,AB207)))), -15)</f>
        <v>#N/A</v>
      </c>
      <c r="AC210" s="304" t="e">
        <f aca="true">IF((-(INDIRECT(CONCATENATE($E199,AC206))-INDIRECT(CONCATENATE($E199,AC207))))&lt;0, (-(INDIRECT(CONCATENATE($E199,AC206))-INDIRECT(CONCATENATE($E199,AC207)))), -15)</f>
        <v>#N/A</v>
      </c>
    </row>
    <row r="211" s="22" customFormat="true" ht="15" hidden="true" customHeight="true" outlineLevel="0" collapsed="false">
      <c r="B211" s="294"/>
      <c r="C211" s="184"/>
      <c r="D211" s="189" t="s">
        <v>232</v>
      </c>
      <c r="E211" s="189" t="n">
        <f aca="true">IF(INDIRECT(CONCATENATE($E199,E208))-INDIRECT(CONCATENATE($E199,E209))&lt;0, ABS(INDIRECT(CONCATENATE($E199,E208))-INDIRECT(CONCATENATE($E199,E209))), 15)</f>
        <v>6.09999999999999</v>
      </c>
      <c r="F211" s="189" t="n">
        <f aca="true">IF(INDIRECT(CONCATENATE($E199,F208))-INDIRECT(CONCATENATE($E199,F209))&lt;0, ABS(INDIRECT(CONCATENATE($E199,F208))-INDIRECT(CONCATENATE($E199,F209))), 15)</f>
        <v>13.5</v>
      </c>
      <c r="G211" s="189" t="n">
        <f aca="true">IF(INDIRECT(CONCATENATE($E199,G208))-INDIRECT(CONCATENATE($E199,G209))&lt;0, ABS(INDIRECT(CONCATENATE($E199,G208))-INDIRECT(CONCATENATE($E199,G209))), 15)</f>
        <v>19</v>
      </c>
      <c r="H211" s="189" t="n">
        <f aca="true">IF(INDIRECT(CONCATENATE($E199,H208))-INDIRECT(CONCATENATE($E199,H209))&lt;0, ABS(INDIRECT(CONCATENATE($E199,H208))-INDIRECT(CONCATENATE($E199,H209))), 15)</f>
        <v>13.3</v>
      </c>
      <c r="I211" s="189" t="n">
        <f aca="true">IF(INDIRECT(CONCATENATE($E199,I208))-INDIRECT(CONCATENATE($E199,I209))&lt;0, ABS(INDIRECT(CONCATENATE($E199,I208))-INDIRECT(CONCATENATE($E199,I209))), 15)</f>
        <v>23.2</v>
      </c>
      <c r="J211" s="189" t="n">
        <f aca="true">IF(INDIRECT(CONCATENATE($E199,J208))-INDIRECT(CONCATENATE($E199,J209))&lt;0, ABS(INDIRECT(CONCATENATE($E199,J208))-INDIRECT(CONCATENATE($E199,J209))), 15)</f>
        <v>34</v>
      </c>
      <c r="K211" s="189" t="n">
        <f aca="true">IF(INDIRECT(CONCATENATE($E199,K208))-INDIRECT(CONCATENATE($E199,K209))&lt;0, ABS(INDIRECT(CONCATENATE($E199,K208))-INDIRECT(CONCATENATE($E199,K209))), 15)</f>
        <v>30.5</v>
      </c>
      <c r="L211" s="189" t="n">
        <f aca="true">IF(INDIRECT(CONCATENATE($E199,L208))-INDIRECT(CONCATENATE($E199,L209))&lt;0, ABS(INDIRECT(CONCATENATE($E199,L208))-INDIRECT(CONCATENATE($E199,L209))), 15)</f>
        <v>29.1</v>
      </c>
      <c r="M211" s="189" t="n">
        <f aca="true">IF(INDIRECT(CONCATENATE($E199,M208))-INDIRECT(CONCATENATE($E199,M209))&lt;0, ABS(INDIRECT(CONCATENATE($E199,M208))-INDIRECT(CONCATENATE($E199,M209))), 15)</f>
        <v>38.2</v>
      </c>
      <c r="N211" s="189" t="n">
        <f aca="true">IF(INDIRECT(CONCATENATE($E199,N208))-INDIRECT(CONCATENATE($E199,N209))&lt;0, ABS(INDIRECT(CONCATENATE($E199,N208))-INDIRECT(CONCATENATE($E199,N209))), 15)</f>
        <v>57.9</v>
      </c>
      <c r="O211" s="189" t="n">
        <f aca="true">IF(INDIRECT(CONCATENATE($E199,O208))-INDIRECT(CONCATENATE($E199,O209))&lt;0, ABS(INDIRECT(CONCATENATE($E199,O208))-INDIRECT(CONCATENATE($E199,O209))), 15)</f>
        <v>49.9</v>
      </c>
      <c r="P211" s="189" t="n">
        <f aca="true">IF(INDIRECT(CONCATENATE($E199,P208))-INDIRECT(CONCATENATE($E199,P209))&lt;0, ABS(INDIRECT(CONCATENATE($E199,P208))-INDIRECT(CONCATENATE($E199,P209))), 15)</f>
        <v>19.4</v>
      </c>
      <c r="Q211" s="189" t="n">
        <f aca="true">IF(INDIRECT(CONCATENATE($E199,Q208))-INDIRECT(CONCATENATE($E199,Q209))&lt;0, ABS(INDIRECT(CONCATENATE($E199,Q208))-INDIRECT(CONCATENATE($E199,Q209))), 15)</f>
        <v>33.9</v>
      </c>
      <c r="R211" s="189" t="n">
        <f aca="true">IF(INDIRECT(CONCATENATE($E199,R208))-INDIRECT(CONCATENATE($E199,R209))&lt;0, ABS(INDIRECT(CONCATENATE($E199,R208))-INDIRECT(CONCATENATE($E199,R209))), 15)</f>
        <v>15</v>
      </c>
      <c r="S211" s="189" t="n">
        <f aca="true">IF(INDIRECT(CONCATENATE($E199,S208))-INDIRECT(CONCATENATE($E199,S209))&lt;0, ABS(INDIRECT(CONCATENATE($E199,S208))-INDIRECT(CONCATENATE($E199,S209))), 15)</f>
        <v>20.5</v>
      </c>
      <c r="T211" s="189" t="n">
        <f aca="true">IF(INDIRECT(CONCATENATE($E199,T208))-INDIRECT(CONCATENATE($E199,T209))&lt;0, ABS(INDIRECT(CONCATENATE($E199,T208))-INDIRECT(CONCATENATE($E199,T209))), 15)</f>
        <v>13.4</v>
      </c>
      <c r="U211" s="189" t="n">
        <f aca="true">IF(INDIRECT(CONCATENATE($E199,U208))-INDIRECT(CONCATENATE($E199,U209))&lt;0, ABS(INDIRECT(CONCATENATE($E199,U208))-INDIRECT(CONCATENATE($E199,U209))), 15)</f>
        <v>28.3</v>
      </c>
      <c r="V211" s="189" t="n">
        <f aca="true">IF(INDIRECT(CONCATENATE($E199,V208))-INDIRECT(CONCATENATE($E199,V209))&lt;0, ABS(INDIRECT(CONCATENATE($E199,V208))-INDIRECT(CONCATENATE($E199,V209))), 15)</f>
        <v>14.7</v>
      </c>
      <c r="W211" s="189" t="n">
        <f aca="true">IF(INDIRECT(CONCATENATE($E199,W208))-INDIRECT(CONCATENATE($E199,W209))&lt;0, ABS(INDIRECT(CONCATENATE($E199,W208))-INDIRECT(CONCATENATE($E199,W209))), 15)</f>
        <v>11.7</v>
      </c>
      <c r="X211" s="304" t="e">
        <f aca="true">IF(INDIRECT(CONCATENATE($E199,X208))-INDIRECT(CONCATENATE($E199,X209))&lt;0, ABS(INDIRECT(CONCATENATE($E199,X208))-INDIRECT(CONCATENATE($E199,X209))), 15)</f>
        <v>#N/A</v>
      </c>
      <c r="Y211" s="304" t="e">
        <f aca="true">IF(INDIRECT(CONCATENATE($E199,Y208))-INDIRECT(CONCATENATE($E199,Y209))&lt;0, ABS(INDIRECT(CONCATENATE($E199,Y208))-INDIRECT(CONCATENATE($E199,Y209))), 15)</f>
        <v>#N/A</v>
      </c>
      <c r="Z211" s="304" t="e">
        <f aca="true">IF(INDIRECT(CONCATENATE($E199,Z208))-INDIRECT(CONCATENATE($E199,Z209))&lt;0, ABS(INDIRECT(CONCATENATE($E199,Z208))-INDIRECT(CONCATENATE($E199,Z209))), 15)</f>
        <v>#N/A</v>
      </c>
      <c r="AA211" s="304" t="e">
        <f aca="true">IF(INDIRECT(CONCATENATE($E199,AA208))-INDIRECT(CONCATENATE($E199,AA209))&lt;0, ABS(INDIRECT(CONCATENATE($E199,AA208))-INDIRECT(CONCATENATE($E199,AA209))), 15)</f>
        <v>#N/A</v>
      </c>
      <c r="AB211" s="304" t="e">
        <f aca="true">IF(INDIRECT(CONCATENATE($E199,AB208))-INDIRECT(CONCATENATE($E199,AB209))&lt;0, ABS(INDIRECT(CONCATENATE($E199,AB208))-INDIRECT(CONCATENATE($E199,AB209))), 15)</f>
        <v>#N/A</v>
      </c>
      <c r="AC211" s="304" t="e">
        <f aca="true">IF(INDIRECT(CONCATENATE($E199,AC208))-INDIRECT(CONCATENATE($E199,AC209))&lt;0, ABS(INDIRECT(CONCATENATE($E199,AC208))-INDIRECT(CONCATENATE($E199,AC209))), 15)</f>
        <v>#N/A</v>
      </c>
    </row>
    <row r="212" s="22" customFormat="true" ht="15" hidden="true" customHeight="true" outlineLevel="0" collapsed="false">
      <c r="B212" s="294"/>
      <c r="C212" s="184"/>
      <c r="D212" s="189" t="s">
        <v>233</v>
      </c>
      <c r="E212" s="191" t="n">
        <f aca="false">E203+E210</f>
        <v>13</v>
      </c>
      <c r="F212" s="191" t="n">
        <f aca="false">F203+F210</f>
        <v>25</v>
      </c>
      <c r="G212" s="191" t="n">
        <f aca="false">G203+G210</f>
        <v>36.1</v>
      </c>
      <c r="H212" s="191" t="n">
        <f aca="false">H203+H210</f>
        <v>33</v>
      </c>
      <c r="I212" s="191" t="n">
        <f aca="false">I203+I210</f>
        <v>23</v>
      </c>
      <c r="J212" s="191" t="n">
        <f aca="false">J203+J210</f>
        <v>27</v>
      </c>
      <c r="K212" s="191" t="n">
        <f aca="false">K203+K210</f>
        <v>19</v>
      </c>
      <c r="L212" s="191" t="n">
        <f aca="false">L203+L210</f>
        <v>24</v>
      </c>
      <c r="M212" s="191" t="n">
        <f aca="false">M203+M210</f>
        <v>15</v>
      </c>
      <c r="N212" s="191" t="n">
        <f aca="false">N203+N210</f>
        <v>15</v>
      </c>
      <c r="O212" s="191" t="n">
        <f aca="false">O203+O210</f>
        <v>23</v>
      </c>
      <c r="P212" s="191" t="n">
        <f aca="false">P203+P210</f>
        <v>-6</v>
      </c>
      <c r="Q212" s="191" t="n">
        <f aca="false">Q203+Q210</f>
        <v>-23</v>
      </c>
      <c r="R212" s="191" t="n">
        <f aca="false">R203+R210</f>
        <v>-33</v>
      </c>
      <c r="S212" s="191" t="n">
        <f aca="false">S203+S210</f>
        <v>-51</v>
      </c>
      <c r="T212" s="191" t="n">
        <f aca="false">T203+T210</f>
        <v>-45</v>
      </c>
      <c r="U212" s="191" t="n">
        <f aca="false">U203+U210</f>
        <v>-40</v>
      </c>
      <c r="V212" s="191" t="n">
        <f aca="false">V203+V210</f>
        <v>-31</v>
      </c>
      <c r="W212" s="191" t="n">
        <f aca="false">W203+W210</f>
        <v>-35</v>
      </c>
      <c r="X212" s="285" t="e">
        <f aca="false">X203+X210</f>
        <v>#N/A</v>
      </c>
      <c r="Y212" s="285" t="e">
        <f aca="false">Y203+Y210</f>
        <v>#N/A</v>
      </c>
      <c r="Z212" s="285" t="e">
        <f aca="false">Z203+Z210</f>
        <v>#N/A</v>
      </c>
      <c r="AA212" s="285" t="e">
        <f aca="false">AA203+AA210</f>
        <v>#N/A</v>
      </c>
      <c r="AB212" s="285" t="e">
        <f aca="false">AB203+AB210</f>
        <v>#N/A</v>
      </c>
      <c r="AC212" s="285" t="e">
        <f aca="false">AC203+AC210</f>
        <v>#N/A</v>
      </c>
    </row>
    <row r="213" s="22" customFormat="true" ht="15" hidden="true" customHeight="true" outlineLevel="0" collapsed="false">
      <c r="B213" s="294"/>
      <c r="C213" s="184"/>
      <c r="D213" s="189" t="s">
        <v>234</v>
      </c>
      <c r="E213" s="191" t="n">
        <f aca="false">E204+E211</f>
        <v>86.5</v>
      </c>
      <c r="F213" s="191" t="n">
        <f aca="false">F204+F211</f>
        <v>103.6</v>
      </c>
      <c r="G213" s="191" t="n">
        <f aca="false">G204+G211</f>
        <v>81.1</v>
      </c>
      <c r="H213" s="191" t="n">
        <f aca="false">H204+H211</f>
        <v>91.6</v>
      </c>
      <c r="I213" s="191" t="n">
        <f aca="false">I204+I211</f>
        <v>115.6</v>
      </c>
      <c r="J213" s="191" t="n">
        <f aca="false">J204+J211</f>
        <v>140.2</v>
      </c>
      <c r="K213" s="191" t="n">
        <f aca="false">K204+K211</f>
        <v>122.1</v>
      </c>
      <c r="L213" s="191" t="n">
        <f aca="false">L204+L211</f>
        <v>118.1</v>
      </c>
      <c r="M213" s="191" t="n">
        <f aca="false">M204+M211</f>
        <v>142</v>
      </c>
      <c r="N213" s="191" t="n">
        <f aca="false">N204+N211</f>
        <v>203.3</v>
      </c>
      <c r="O213" s="191" t="n">
        <f aca="false">O204+O211</f>
        <v>173.9</v>
      </c>
      <c r="P213" s="191" t="n">
        <f aca="false">P204+P211</f>
        <v>83.5</v>
      </c>
      <c r="Q213" s="191" t="n">
        <f aca="false">Q204+Q211</f>
        <v>97.6</v>
      </c>
      <c r="R213" s="191" t="n">
        <f aca="false">R204+R211</f>
        <v>76.9</v>
      </c>
      <c r="S213" s="191" t="n">
        <f aca="false">S204+S211</f>
        <v>64.3</v>
      </c>
      <c r="T213" s="191" t="n">
        <f aca="false">T204+T211</f>
        <v>52.1</v>
      </c>
      <c r="U213" s="191" t="n">
        <f aca="false">U204+U211</f>
        <v>39.6</v>
      </c>
      <c r="V213" s="191" t="n">
        <f aca="false">V204+V211</f>
        <v>38.9</v>
      </c>
      <c r="W213" s="191" t="n">
        <f aca="false">W204+W211</f>
        <v>30.6</v>
      </c>
      <c r="X213" s="285" t="e">
        <f aca="false">X204+X211</f>
        <v>#N/A</v>
      </c>
      <c r="Y213" s="285" t="e">
        <f aca="false">Y204+Y211</f>
        <v>#N/A</v>
      </c>
      <c r="Z213" s="285" t="e">
        <f aca="false">Z204+Z211</f>
        <v>#N/A</v>
      </c>
      <c r="AA213" s="285" t="e">
        <f aca="false">AA204+AA211</f>
        <v>#N/A</v>
      </c>
      <c r="AB213" s="285" t="e">
        <f aca="false">AB204+AB211</f>
        <v>#N/A</v>
      </c>
      <c r="AC213" s="285" t="e">
        <f aca="false">AC204+AC211</f>
        <v>#N/A</v>
      </c>
    </row>
    <row r="214" s="22" customFormat="true" ht="15" hidden="true" customHeight="true" outlineLevel="0" collapsed="false">
      <c r="B214" s="294"/>
      <c r="C214" s="192" t="s">
        <v>235</v>
      </c>
      <c r="D214" s="193" t="s">
        <v>227</v>
      </c>
      <c r="E214" s="194" t="str">
        <f aca="false">CONCATENATE(E191,E$7,E193)</f>
        <v>100,5-93,5</v>
      </c>
      <c r="F214" s="194" t="str">
        <f aca="false">CONCATENATE(F191,F$7,F193)</f>
        <v>93,9-88,8</v>
      </c>
      <c r="G214" s="194" t="str">
        <f aca="false">CONCATENATE(G191,G$7,G193)</f>
        <v>90,1-85,3</v>
      </c>
      <c r="H214" s="194" t="str">
        <f aca="false">CONCATENATE(H191,H$7,H193)</f>
        <v>86,8-82,8</v>
      </c>
      <c r="I214" s="194" t="str">
        <f aca="false">CONCATENATE(I191,I$7,I193)</f>
        <v>83,8-71,5</v>
      </c>
      <c r="J214" s="194" t="str">
        <f aca="false">CONCATENATE(J191,J$7,J193)</f>
        <v>72,3-65,1</v>
      </c>
      <c r="K214" s="194" t="str">
        <f aca="false">CONCATENATE(K191,K$7,K193)</f>
        <v>66-60,4</v>
      </c>
      <c r="L214" s="194" t="str">
        <f aca="false">CONCATENATE(L191,L$7,L193)</f>
        <v>61,6-58</v>
      </c>
      <c r="M214" s="194" t="str">
        <f aca="false">CONCATENATE(M191,M$7,M193)</f>
        <v>59,2-55,1</v>
      </c>
      <c r="N214" s="194" t="str">
        <f aca="false">CONCATENATE(N191,N$7,N193)</f>
        <v>56-48,1</v>
      </c>
      <c r="O214" s="194" t="str">
        <f aca="false">CONCATENATE(O191,O$7,O193)</f>
        <v>47,8-41,4</v>
      </c>
      <c r="P214" s="194" t="str">
        <f aca="false">CONCATENATE(P191,P$7,P193)</f>
        <v>41,3-37,9</v>
      </c>
      <c r="Q214" s="194" t="str">
        <f aca="false">CONCATENATE(Q191,Q$7,Q193)</f>
        <v>38-33,7</v>
      </c>
      <c r="R214" s="194" t="str">
        <f aca="false">CONCATENATE(R191,R$7,R193)</f>
        <v>33,9-28,4</v>
      </c>
      <c r="S214" s="194" t="str">
        <f aca="false">CONCATENATE(S191,S$7,S193)</f>
        <v>28,1-23,6</v>
      </c>
      <c r="T214" s="194" t="str">
        <f aca="false">CONCATENATE(T191,T$7,T193)</f>
        <v>23,1-20,8</v>
      </c>
      <c r="U214" s="194" t="str">
        <f aca="false">CONCATENATE(U191,U$7,U193)</f>
        <v>20,5-15,9</v>
      </c>
      <c r="V214" s="194" t="str">
        <f aca="false">CONCATENATE(V191,V$7,V193)</f>
        <v>16-13,8</v>
      </c>
      <c r="W214" s="194" t="str">
        <f aca="false">CONCATENATE(W191,W$7,W193)</f>
        <v>13,9-11,6</v>
      </c>
      <c r="X214" s="305" t="e">
        <f aca="false">CONCATENATE(X191,X$7,X193)</f>
        <v>#N/A</v>
      </c>
      <c r="Y214" s="305" t="e">
        <f aca="false">CONCATENATE(Y191,Y$7,Y193)</f>
        <v>#N/A</v>
      </c>
      <c r="Z214" s="305" t="e">
        <f aca="false">CONCATENATE(Z191,Z$7,Z193)</f>
        <v>#N/A</v>
      </c>
      <c r="AA214" s="305" t="e">
        <f aca="false">CONCATENATE(AA191,AA$7,AA193)</f>
        <v>#N/A</v>
      </c>
      <c r="AB214" s="305" t="e">
        <f aca="false">CONCATENATE(AB191,AB$7,AB193)</f>
        <v>#N/A</v>
      </c>
      <c r="AC214" s="305" t="e">
        <f aca="false">CONCATENATE(AC191,AC$7,AC193)</f>
        <v>#N/A</v>
      </c>
    </row>
    <row r="215" s="22" customFormat="true" ht="15" hidden="true" customHeight="true" outlineLevel="0" collapsed="false">
      <c r="B215" s="294"/>
      <c r="C215" s="192"/>
      <c r="D215" s="195" t="s">
        <v>228</v>
      </c>
      <c r="E215" s="195" t="n">
        <f aca="true">AVERAGE(INDIRECT(CONCATENATE($E199,E197,$E200,E198),1))</f>
        <v>58.7422535211268</v>
      </c>
      <c r="F215" s="195" t="n">
        <f aca="true">AVERAGE(INDIRECT(CONCATENATE($E199,F197,$E200,F198),1))</f>
        <v>60.9192307692307</v>
      </c>
      <c r="G215" s="195" t="n">
        <f aca="true">AVERAGE(INDIRECT(CONCATENATE($E199,G197,$E200,G198),1))</f>
        <v>49.9530612244898</v>
      </c>
      <c r="H215" s="195" t="n">
        <f aca="true">AVERAGE(INDIRECT(CONCATENATE($E199,H197,$E200,H198),1))</f>
        <v>63.6487804878049</v>
      </c>
      <c r="I215" s="195" t="n">
        <f aca="true">AVERAGE(INDIRECT(CONCATENATE($E199,I197,$E200,I198),1))</f>
        <v>68.1959677419355</v>
      </c>
      <c r="J215" s="195" t="n">
        <f aca="true">AVERAGE(INDIRECT(CONCATENATE($E199,J197,$E200,J198),1))</f>
        <v>72.8232876712329</v>
      </c>
      <c r="K215" s="195" t="n">
        <f aca="true">AVERAGE(INDIRECT(CONCATENATE($E199,K197,$E200,K198),1))</f>
        <v>62.780701754386</v>
      </c>
      <c r="L215" s="195" t="n">
        <f aca="true">AVERAGE(INDIRECT(CONCATENATE($E199,L197,$E200,L198),1))</f>
        <v>66.7810810810811</v>
      </c>
      <c r="M215" s="195" t="n">
        <f aca="true">AVERAGE(INDIRECT(CONCATENATE($E199,M197,$E200,M198),1))</f>
        <v>62.6928571428571</v>
      </c>
      <c r="N215" s="195" t="n">
        <f aca="true">AVERAGE(INDIRECT(CONCATENATE($E199,N197,$E200,N198),1))</f>
        <v>100.28125</v>
      </c>
      <c r="O215" s="195" t="n">
        <f aca="true">AVERAGE(INDIRECT(CONCATENATE($E199,O197,$E200,O198),1))</f>
        <v>78.0384615384615</v>
      </c>
      <c r="P215" s="195" t="n">
        <f aca="true">AVERAGE(INDIRECT(CONCATENATE($E199,P197,$E200,P198),1))</f>
        <v>33.76</v>
      </c>
      <c r="Q215" s="195" t="n">
        <f aca="true">AVERAGE(INDIRECT(CONCATENATE($E199,Q197,$E200,Q198),1))</f>
        <v>44.6977272727273</v>
      </c>
      <c r="R215" s="195" t="n">
        <f aca="true">AVERAGE(INDIRECT(CONCATENATE($E199,R197,$E200,R198),1))</f>
        <v>10.5732142857143</v>
      </c>
      <c r="S215" s="195" t="n">
        <f aca="true">AVERAGE(INDIRECT(CONCATENATE($E199,S197,$E200,S198),1))</f>
        <v>-1.76304347826087</v>
      </c>
      <c r="T215" s="195" t="n">
        <f aca="true">AVERAGE(INDIRECT(CONCATENATE($E199,T197,$E200,T198),1))</f>
        <v>-5.67916666666667</v>
      </c>
      <c r="U215" s="195" t="n">
        <f aca="true">AVERAGE(INDIRECT(CONCATENATE($E199,U197,$E200,U198),1))</f>
        <v>-1.62978723404255</v>
      </c>
      <c r="V215" s="195" t="n">
        <f aca="true">AVERAGE(INDIRECT(CONCATENATE($E199,V197,$E200,V198),1))</f>
        <v>7.36521739130435</v>
      </c>
      <c r="W215" s="195" t="n">
        <f aca="true">AVERAGE(INDIRECT(CONCATENATE($E199,W197,$E200,W198),1))</f>
        <v>5.77916666666667</v>
      </c>
      <c r="X215" s="306" t="e">
        <f aca="true">AVERAGE(INDIRECT(CONCATENATE($E199,X197,$E200,X198),1))</f>
        <v>#N/A</v>
      </c>
      <c r="Y215" s="306" t="e">
        <f aca="true">AVERAGE(INDIRECT(CONCATENATE($E199,Y197,$E200,Y198),1))</f>
        <v>#N/A</v>
      </c>
      <c r="Z215" s="306" t="e">
        <f aca="true">AVERAGE(INDIRECT(CONCATENATE($E199,Z197,$E200,Z198),1))</f>
        <v>#N/A</v>
      </c>
      <c r="AA215" s="306" t="e">
        <f aca="true">AVERAGE(INDIRECT(CONCATENATE($E199,AA197,$E200,AA198),1))</f>
        <v>#N/A</v>
      </c>
      <c r="AB215" s="306" t="e">
        <f aca="true">AVERAGE(INDIRECT(CONCATENATE($E199,AB197,$E200,AB198),1))</f>
        <v>#N/A</v>
      </c>
      <c r="AC215" s="306" t="e">
        <f aca="true">AVERAGE(INDIRECT(CONCATENATE($E199,AC197,$E200,AC198),1))</f>
        <v>#N/A</v>
      </c>
    </row>
    <row r="216" s="22" customFormat="true" ht="15" hidden="true" customHeight="true" outlineLevel="0" collapsed="false">
      <c r="B216" s="294"/>
      <c r="C216" s="192"/>
      <c r="D216" s="196" t="s">
        <v>229</v>
      </c>
      <c r="E216" s="196" t="n">
        <f aca="true">MIN(INDIRECT(CONCATENATE($E199,E197,$E200,E198),1))</f>
        <v>28</v>
      </c>
      <c r="F216" s="196" t="n">
        <f aca="true">MIN(INDIRECT(CONCATENATE($E199,F197,$E200,F198),1))</f>
        <v>40</v>
      </c>
      <c r="G216" s="196" t="n">
        <f aca="true">MIN(INDIRECT(CONCATENATE($E199,G197,$E200,G198),1))</f>
        <v>40</v>
      </c>
      <c r="H216" s="196" t="n">
        <f aca="true">MIN(INDIRECT(CONCATENATE($E199,H197,$E200,H198),1))</f>
        <v>43.5</v>
      </c>
      <c r="I216" s="196" t="n">
        <f aca="true">MIN(INDIRECT(CONCATENATE($E199,I197,$E200,I198),1))</f>
        <v>38</v>
      </c>
      <c r="J216" s="196" t="n">
        <f aca="true">MIN(INDIRECT(CONCATENATE($E199,J197,$E200,J198),1))</f>
        <v>42</v>
      </c>
      <c r="K216" s="196" t="n">
        <f aca="true">MIN(INDIRECT(CONCATENATE($E199,K197,$E200,K198),1))</f>
        <v>34</v>
      </c>
      <c r="L216" s="196" t="n">
        <f aca="true">MIN(INDIRECT(CONCATENATE($E199,L197,$E200,L198),1))</f>
        <v>39</v>
      </c>
      <c r="M216" s="196" t="n">
        <f aca="true">MIN(INDIRECT(CONCATENATE($E199,M197,$E200,M198),1))</f>
        <v>30</v>
      </c>
      <c r="N216" s="196" t="n">
        <f aca="true">MIN(INDIRECT(CONCATENATE($E199,N197,$E200,N198),1))</f>
        <v>30</v>
      </c>
      <c r="O216" s="196" t="n">
        <f aca="true">MIN(INDIRECT(CONCATENATE($E199,O197,$E200,O198),1))</f>
        <v>38</v>
      </c>
      <c r="P216" s="196" t="n">
        <f aca="true">MIN(INDIRECT(CONCATENATE($E199,P197,$E200,P198),1))</f>
        <v>9</v>
      </c>
      <c r="Q216" s="196" t="n">
        <f aca="true">MIN(INDIRECT(CONCATENATE($E199,Q197,$E200,Q198),1))</f>
        <v>-8</v>
      </c>
      <c r="R216" s="196" t="n">
        <f aca="true">MIN(INDIRECT(CONCATENATE($E199,R197,$E200,R198),1))</f>
        <v>-18</v>
      </c>
      <c r="S216" s="196" t="n">
        <f aca="true">MIN(INDIRECT(CONCATENATE($E199,S197,$E200,S198),1))</f>
        <v>-36</v>
      </c>
      <c r="T216" s="196" t="n">
        <f aca="true">MIN(INDIRECT(CONCATENATE($E199,T197,$E200,T198),1))</f>
        <v>-30</v>
      </c>
      <c r="U216" s="196" t="n">
        <f aca="true">MIN(INDIRECT(CONCATENATE($E199,U197,$E200,U198),1))</f>
        <v>-25</v>
      </c>
      <c r="V216" s="196" t="n">
        <f aca="true">MIN(INDIRECT(CONCATENATE($E199,V197,$E200,V198),1))</f>
        <v>-16</v>
      </c>
      <c r="W216" s="196" t="n">
        <f aca="true">MIN(INDIRECT(CONCATENATE($E199,W197,$E200,W198),1))</f>
        <v>-20</v>
      </c>
      <c r="X216" s="307" t="e">
        <f aca="true">MIN(INDIRECT(CONCATENATE($E199,X197,$E200,X198),1))</f>
        <v>#N/A</v>
      </c>
      <c r="Y216" s="307" t="e">
        <f aca="true">MIN(INDIRECT(CONCATENATE($E199,Y197,$E200,Y198),1))</f>
        <v>#N/A</v>
      </c>
      <c r="Z216" s="307" t="e">
        <f aca="true">MIN(INDIRECT(CONCATENATE($E199,Z197,$E200,Z198),1))</f>
        <v>#N/A</v>
      </c>
      <c r="AA216" s="307" t="e">
        <f aca="true">MIN(INDIRECT(CONCATENATE($E199,AA197,$E200,AA198),1))</f>
        <v>#N/A</v>
      </c>
      <c r="AB216" s="307" t="e">
        <f aca="true">MIN(INDIRECT(CONCATENATE($E199,AB197,$E200,AB198),1))</f>
        <v>#N/A</v>
      </c>
      <c r="AC216" s="307" t="e">
        <f aca="true">MIN(INDIRECT(CONCATENATE($E199,AC197,$E200,AC198),1))</f>
        <v>#N/A</v>
      </c>
    </row>
    <row r="217" s="22" customFormat="true" ht="15" hidden="true" customHeight="true" outlineLevel="0" collapsed="false">
      <c r="B217" s="294"/>
      <c r="C217" s="192"/>
      <c r="D217" s="196" t="s">
        <v>230</v>
      </c>
      <c r="E217" s="196" t="n">
        <f aca="true">MAX(INDIRECT(CONCATENATE($E199,E197,$E200,E198),1))</f>
        <v>80.4</v>
      </c>
      <c r="F217" s="196" t="n">
        <f aca="true">MAX(INDIRECT(CONCATENATE($E199,F197,$E200,F198),1))</f>
        <v>90.1</v>
      </c>
      <c r="G217" s="196" t="n">
        <f aca="true">MAX(INDIRECT(CONCATENATE($E199,G197,$E200,G198),1))</f>
        <v>62.1</v>
      </c>
      <c r="H217" s="196" t="n">
        <f aca="true">MAX(INDIRECT(CONCATENATE($E199,H197,$E200,H198),1))</f>
        <v>78.3</v>
      </c>
      <c r="I217" s="196" t="n">
        <f aca="true">MAX(INDIRECT(CONCATENATE($E199,I197,$E200,I198),1))</f>
        <v>92.4</v>
      </c>
      <c r="J217" s="196" t="n">
        <f aca="true">MAX(INDIRECT(CONCATENATE($E199,J197,$E200,J198),1))</f>
        <v>106.2</v>
      </c>
      <c r="K217" s="196" t="n">
        <f aca="true">MAX(INDIRECT(CONCATENATE($E199,K197,$E200,K198),1))</f>
        <v>91.6</v>
      </c>
      <c r="L217" s="196" t="n">
        <f aca="true">MAX(INDIRECT(CONCATENATE($E199,L197,$E200,L198),1))</f>
        <v>89</v>
      </c>
      <c r="M217" s="196" t="n">
        <f aca="true">MAX(INDIRECT(CONCATENATE($E199,M197,$E200,M198),1))</f>
        <v>103.8</v>
      </c>
      <c r="N217" s="196" t="n">
        <f aca="true">MAX(INDIRECT(CONCATENATE($E199,N197,$E200,N198),1))</f>
        <v>145.4</v>
      </c>
      <c r="O217" s="196" t="n">
        <f aca="true">MAX(INDIRECT(CONCATENATE($E199,O197,$E200,O198),1))</f>
        <v>124</v>
      </c>
      <c r="P217" s="196" t="n">
        <f aca="true">MAX(INDIRECT(CONCATENATE($E199,P197,$E200,P198),1))</f>
        <v>64.1</v>
      </c>
      <c r="Q217" s="196" t="n">
        <f aca="true">MAX(INDIRECT(CONCATENATE($E199,Q197,$E200,Q198),1))</f>
        <v>63.7</v>
      </c>
      <c r="R217" s="196" t="n">
        <f aca="true">MAX(INDIRECT(CONCATENATE($E199,R197,$E200,R198),1))</f>
        <v>61.9</v>
      </c>
      <c r="S217" s="196" t="n">
        <f aca="true">MAX(INDIRECT(CONCATENATE($E199,S197,$E200,S198),1))</f>
        <v>43.8</v>
      </c>
      <c r="T217" s="196" t="n">
        <f aca="true">MAX(INDIRECT(CONCATENATE($E199,T197,$E200,T198),1))</f>
        <v>38.7</v>
      </c>
      <c r="U217" s="196" t="n">
        <f aca="true">MAX(INDIRECT(CONCATENATE($E199,U197,$E200,U198),1))</f>
        <v>11.3</v>
      </c>
      <c r="V217" s="196" t="n">
        <f aca="true">MAX(INDIRECT(CONCATENATE($E199,V197,$E200,V198),1))</f>
        <v>24.2</v>
      </c>
      <c r="W217" s="196" t="n">
        <f aca="true">MAX(INDIRECT(CONCATENATE($E199,W197,$E200,W198),1))</f>
        <v>18.9</v>
      </c>
      <c r="X217" s="307" t="e">
        <f aca="true">MAX(INDIRECT(CONCATENATE($E199,X197,$E200,X198),1))</f>
        <v>#N/A</v>
      </c>
      <c r="Y217" s="307" t="e">
        <f aca="true">MAX(INDIRECT(CONCATENATE($E199,Y197,$E200,Y198),1))</f>
        <v>#N/A</v>
      </c>
      <c r="Z217" s="307" t="e">
        <f aca="true">MAX(INDIRECT(CONCATENATE($E199,Z197,$E200,Z198),1))</f>
        <v>#N/A</v>
      </c>
      <c r="AA217" s="307" t="e">
        <f aca="true">MAX(INDIRECT(CONCATENATE($E199,AA197,$E200,AA198),1))</f>
        <v>#N/A</v>
      </c>
      <c r="AB217" s="307" t="e">
        <f aca="true">MAX(INDIRECT(CONCATENATE($E199,AB197,$E200,AB198),1))</f>
        <v>#N/A</v>
      </c>
      <c r="AC217" s="307" t="e">
        <f aca="true">MAX(INDIRECT(CONCATENATE($E199,AC197,$E200,AC198),1))</f>
        <v>#N/A</v>
      </c>
    </row>
    <row r="218" s="22" customFormat="true" ht="15" hidden="true" customHeight="true" outlineLevel="0" collapsed="false">
      <c r="B218" s="294"/>
      <c r="C218" s="192"/>
      <c r="D218" s="197" t="s">
        <v>245</v>
      </c>
      <c r="E218" s="197" t="str">
        <f aca="false">CONCATENATE($E199,E198,$E200,E197)</f>
        <v>SL_CHARTS_2012!$U$914:$U$844</v>
      </c>
      <c r="F218" s="197" t="str">
        <f aca="false">CONCATENATE($E199,F198,$E200,F197)</f>
        <v>SL_CHARTS_2012!$U$848:$U$797</v>
      </c>
      <c r="G218" s="197" t="str">
        <f aca="false">CONCATENATE($E199,G198,$E200,G197)</f>
        <v>SL_CHARTS_2012!$U$810:$U$762</v>
      </c>
      <c r="H218" s="197" t="str">
        <f aca="false">CONCATENATE($E199,H198,$E200,H197)</f>
        <v>SL_CHARTS_2012!$U$777:$U$737</v>
      </c>
      <c r="I218" s="197" t="str">
        <f aca="false">CONCATENATE($E199,I198,$E200,I197)</f>
        <v>SL_CHARTS_2012!$U$747:$U$624</v>
      </c>
      <c r="J218" s="197" t="str">
        <f aca="false">CONCATENATE($E199,J198,$E200,J197)</f>
        <v>SL_CHARTS_2012!$U$632:$U$560</v>
      </c>
      <c r="K218" s="197" t="str">
        <f aca="false">CONCATENATE($E199,K198,$E200,K197)</f>
        <v>SL_CHARTS_2012!$U$569:$U$513</v>
      </c>
      <c r="L218" s="197" t="str">
        <f aca="false">CONCATENATE($E199,L198,$E200,L197)</f>
        <v>SL_CHARTS_2012!$U$525:$U$489</v>
      </c>
      <c r="M218" s="197" t="str">
        <f aca="false">CONCATENATE($E199,M198,$E200,M197)</f>
        <v>SL_CHARTS_2012!$U$501:$U$460</v>
      </c>
      <c r="N218" s="197" t="str">
        <f aca="false">CONCATENATE($E199,N198,$E200,N197)</f>
        <v>SL_CHARTS_2012!$U$469:$U$390</v>
      </c>
      <c r="O218" s="197" t="str">
        <f aca="false">CONCATENATE($E199,O198,$E200,O197)</f>
        <v>SL_CHARTS_2012!$U$387:$U$323</v>
      </c>
      <c r="P218" s="197" t="str">
        <f aca="false">CONCATENATE($E199,P198,$E200,P197)</f>
        <v>SL_CHARTS_2012!$U$322:$U$288</v>
      </c>
      <c r="Q218" s="197" t="str">
        <f aca="false">CONCATENATE($E199,Q198,$E200,Q197)</f>
        <v>SL_CHARTS_2012!$U$289:$U$246</v>
      </c>
      <c r="R218" s="197" t="str">
        <f aca="false">CONCATENATE($E199,R198,$E200,R197)</f>
        <v>SL_CHARTS_2012!$U$248:$U$193</v>
      </c>
      <c r="S218" s="197" t="str">
        <f aca="false">CONCATENATE($E199,S198,$E200,S197)</f>
        <v>SL_CHARTS_2012!$U$190:$U$145</v>
      </c>
      <c r="T218" s="197" t="str">
        <f aca="false">CONCATENATE($E199,T198,$E200,T197)</f>
        <v>SL_CHARTS_2012!$U$140:$U$117</v>
      </c>
      <c r="U218" s="197" t="str">
        <f aca="false">CONCATENATE($E199,U198,$E200,U197)</f>
        <v>SL_CHARTS_2012!$U$114:$U$68</v>
      </c>
      <c r="V218" s="197" t="str">
        <f aca="false">CONCATENATE($E199,V198,$E200,V197)</f>
        <v>SL_CHARTS_2012!$U$69:$U$47</v>
      </c>
      <c r="W218" s="197" t="str">
        <f aca="false">CONCATENATE($E199,W198,$E200,W197)</f>
        <v>SL_CHARTS_2012!$U$48:$U$25</v>
      </c>
      <c r="X218" s="308" t="e">
        <f aca="false">CONCATENATE($E199,X198,$E200,X197)</f>
        <v>#N/A</v>
      </c>
      <c r="Y218" s="308" t="e">
        <f aca="false">CONCATENATE($E199,Y198,$E200,Y197)</f>
        <v>#N/A</v>
      </c>
      <c r="Z218" s="308" t="e">
        <f aca="false">CONCATENATE($E199,Z198,$E200,Z197)</f>
        <v>#N/A</v>
      </c>
      <c r="AA218" s="308" t="e">
        <f aca="false">CONCATENATE($E199,AA198,$E200,AA197)</f>
        <v>#N/A</v>
      </c>
      <c r="AB218" s="308" t="e">
        <f aca="false">CONCATENATE($E199,AB198,$E200,AB197)</f>
        <v>#N/A</v>
      </c>
      <c r="AC218" s="308" t="e">
        <f aca="false">CONCATENATE($E199,AC198,$E200,AC197)</f>
        <v>#N/A</v>
      </c>
    </row>
    <row r="219" s="22" customFormat="true" ht="15" hidden="true" customHeight="true" outlineLevel="0" collapsed="false">
      <c r="B219" s="294"/>
      <c r="C219" s="192"/>
      <c r="D219" s="197" t="s">
        <v>246</v>
      </c>
      <c r="E219" s="197" t="str">
        <f aca="true">ADDRESS(MATCH(E216,INDIRECT(E218,1),0)+MATCH(E193,SL_CHARTS_2012!$Q$1:$Q$3999,1)-1,$E194+2,1,1)</f>
        <v>$S$903</v>
      </c>
      <c r="F219" s="197" t="str">
        <f aca="true">ADDRESS(MATCH(F216,INDIRECT(F218,1),0)+MATCH(F193,SL_CHARTS_2012!$Q$1:$Q$3999,1)-1,$E194+2,1,1)</f>
        <v>$S$808</v>
      </c>
      <c r="G219" s="197" t="str">
        <f aca="true">ADDRESS(MATCH(G216,INDIRECT(G218,1),0)+MATCH(G193,SL_CHARTS_2012!$Q$1:$Q$3999,1)-1,$E194+2,1,1)</f>
        <v>$S$808</v>
      </c>
      <c r="H219" s="197" t="str">
        <f aca="true">ADDRESS(MATCH(H216,INDIRECT(H218,1),0)+MATCH(H193,SL_CHARTS_2012!$Q$1:$Q$3999,1)-1,$E194+2,1,1)</f>
        <v>$S$775</v>
      </c>
      <c r="I219" s="197" t="str">
        <f aca="true">ADDRESS(MATCH(I216,INDIRECT(I218,1),0)+MATCH(I193,SL_CHARTS_2012!$Q$1:$Q$3999,1)-1,$E194+2,1,1)</f>
        <v>$S$690</v>
      </c>
      <c r="J219" s="197" t="str">
        <f aca="true">ADDRESS(MATCH(J216,INDIRECT(J218,1),0)+MATCH(J193,SL_CHARTS_2012!$Q$1:$Q$3999,1)-1,$E194+2,1,1)</f>
        <v>$S$616</v>
      </c>
      <c r="K219" s="197" t="str">
        <f aca="true">ADDRESS(MATCH(K216,INDIRECT(K218,1),0)+MATCH(K193,SL_CHARTS_2012!$Q$1:$Q$3999,1)-1,$E194+2,1,1)</f>
        <v>$S$547</v>
      </c>
      <c r="L219" s="197" t="str">
        <f aca="true">ADDRESS(MATCH(L216,INDIRECT(L218,1),0)+MATCH(L193,SL_CHARTS_2012!$Q$1:$Q$3999,1)-1,$E194+2,1,1)</f>
        <v>$S$499</v>
      </c>
      <c r="M219" s="197" t="str">
        <f aca="true">ADDRESS(MATCH(M216,INDIRECT(M218,1),0)+MATCH(M193,SL_CHARTS_2012!$Q$1:$Q$3999,1)-1,$E194+2,1,1)</f>
        <v>$S$466</v>
      </c>
      <c r="N219" s="197" t="str">
        <f aca="true">ADDRESS(MATCH(N216,INDIRECT(N218,1),0)+MATCH(N193,SL_CHARTS_2012!$Q$1:$Q$3999,1)-1,$E194+2,1,1)</f>
        <v>$S$466</v>
      </c>
      <c r="O219" s="197" t="str">
        <f aca="true">ADDRESS(MATCH(O216,INDIRECT(O218,1),0)+MATCH(O193,SL_CHARTS_2012!$Q$1:$Q$3999,1)-1,$E194+2,1,1)</f>
        <v>$S$335</v>
      </c>
      <c r="P219" s="197" t="str">
        <f aca="true">ADDRESS(MATCH(P216,INDIRECT(P218,1),0)+MATCH(P193,SL_CHARTS_2012!$Q$1:$Q$3999,1)-1,$E194+2,1,1)</f>
        <v>$S$295</v>
      </c>
      <c r="Q219" s="197" t="str">
        <f aca="true">ADDRESS(MATCH(Q216,INDIRECT(Q218,1),0)+MATCH(Q193,SL_CHARTS_2012!$Q$1:$Q$3999,1)-1,$E194+2,1,1)</f>
        <v>$S$246</v>
      </c>
      <c r="R219" s="197" t="str">
        <f aca="true">ADDRESS(MATCH(R216,INDIRECT(R218,1),0)+MATCH(R193,SL_CHARTS_2012!$Q$1:$Q$3999,1)-1,$E194+2,1,1)</f>
        <v>$S$239</v>
      </c>
      <c r="S219" s="197" t="str">
        <f aca="true">ADDRESS(MATCH(S216,INDIRECT(S218,1),0)+MATCH(S193,SL_CHARTS_2012!$Q$1:$Q$3999,1)-1,$E194+2,1,1)</f>
        <v>$S$189</v>
      </c>
      <c r="T219" s="197" t="str">
        <f aca="true">ADDRESS(MATCH(T216,INDIRECT(T218,1),0)+MATCH(T193,SL_CHARTS_2012!$Q$1:$Q$3999,1)-1,$E194+2,1,1)</f>
        <v>$S$132</v>
      </c>
      <c r="U219" s="197" t="str">
        <f aca="true">ADDRESS(MATCH(U216,INDIRECT(U218,1),0)+MATCH(U193,SL_CHARTS_2012!$Q$1:$Q$3999,1)-1,$E194+2,1,1)</f>
        <v>$S$89</v>
      </c>
      <c r="V219" s="197" t="str">
        <f aca="true">ADDRESS(MATCH(V216,INDIRECT(V218,1),0)+MATCH(V193,SL_CHARTS_2012!$Q$1:$Q$3999,1)-1,$E194+2,1,1)</f>
        <v>$S$61</v>
      </c>
      <c r="W219" s="197" t="str">
        <f aca="true">ADDRESS(MATCH(W216,INDIRECT(W218,1),0)+MATCH(W193,SL_CHARTS_2012!$Q$1:$Q$3999,1)-1,$E194+2,1,1)</f>
        <v>$S$35</v>
      </c>
      <c r="X219" s="308" t="e">
        <f aca="true">ADDRESS(MATCH(X216,INDIRECT(X218,1),0)+MATCH(X193,SL_CHARTS_2012!$Q$1:$Q$3999,1)-1,$E194+2,1,1)</f>
        <v>#N/A</v>
      </c>
      <c r="Y219" s="308" t="e">
        <f aca="true">ADDRESS(MATCH(Y216,INDIRECT(Y218,1),0)+MATCH(Y193,SL_CHARTS_2012!$Q$1:$Q$3999,1)-1,$E194+2,1,1)</f>
        <v>#N/A</v>
      </c>
      <c r="Z219" s="308" t="e">
        <f aca="true">ADDRESS(MATCH(Z216,INDIRECT(Z218,1),0)+MATCH(Z193,SL_CHARTS_2012!$Q$1:$Q$3999,1)-1,$E194+2,1,1)</f>
        <v>#N/A</v>
      </c>
      <c r="AA219" s="308" t="e">
        <f aca="true">ADDRESS(MATCH(AA216,INDIRECT(AA218,1),0)+MATCH(AA193,SL_CHARTS_2012!$Q$1:$Q$3999,1)-1,$E194+2,1,1)</f>
        <v>#N/A</v>
      </c>
      <c r="AB219" s="308" t="e">
        <f aca="true">ADDRESS(MATCH(AB216,INDIRECT(AB218,1),0)+MATCH(AB193,SL_CHARTS_2012!$Q$1:$Q$3999,1)-1,$E194+2,1,1)</f>
        <v>#N/A</v>
      </c>
      <c r="AC219" s="308" t="e">
        <f aca="true">ADDRESS(MATCH(AC216,INDIRECT(AC218,1),0)+MATCH(AC193,SL_CHARTS_2012!$Q$1:$Q$3999,1)-1,$E194+2,1,1)</f>
        <v>#N/A</v>
      </c>
    </row>
    <row r="220" s="22" customFormat="true" ht="15" hidden="true" customHeight="true" outlineLevel="0" collapsed="false">
      <c r="B220" s="294"/>
      <c r="C220" s="192"/>
      <c r="D220" s="197" t="s">
        <v>247</v>
      </c>
      <c r="E220" s="197" t="str">
        <f aca="true">ADDRESS(MATCH(E216,INDIRECT(E218,1),0)+MATCH(E193,SL_CHARTS_2012!$Q$1:$Q$3999,1)-1,$E194+1,1,1)</f>
        <v>$R$903</v>
      </c>
      <c r="F220" s="197" t="str">
        <f aca="true">ADDRESS(MATCH(F216,INDIRECT(F218,1),0)+MATCH(F193,SL_CHARTS_2012!$Q$1:$Q$3999,1)-1,$E194+1,1,1)</f>
        <v>$R$808</v>
      </c>
      <c r="G220" s="197" t="str">
        <f aca="true">ADDRESS(MATCH(G216,INDIRECT(G218,1),0)+MATCH(G193,SL_CHARTS_2012!$Q$1:$Q$3999,1)-1,$E194+1,1,1)</f>
        <v>$R$808</v>
      </c>
      <c r="H220" s="197" t="str">
        <f aca="true">ADDRESS(MATCH(H216,INDIRECT(H218,1),0)+MATCH(H193,SL_CHARTS_2012!$Q$1:$Q$3999,1)-1,$E194+1,1,1)</f>
        <v>$R$775</v>
      </c>
      <c r="I220" s="197" t="str">
        <f aca="true">ADDRESS(MATCH(I216,INDIRECT(I218,1),0)+MATCH(I193,SL_CHARTS_2012!$Q$1:$Q$3999,1)-1,$E194+1,1,1)</f>
        <v>$R$690</v>
      </c>
      <c r="J220" s="197" t="str">
        <f aca="true">ADDRESS(MATCH(J216,INDIRECT(J218,1),0)+MATCH(J193,SL_CHARTS_2012!$Q$1:$Q$3999,1)-1,$E194+1,1,1)</f>
        <v>$R$616</v>
      </c>
      <c r="K220" s="197" t="str">
        <f aca="true">ADDRESS(MATCH(K216,INDIRECT(K218,1),0)+MATCH(K193,SL_CHARTS_2012!$Q$1:$Q$3999,1)-1,$E194+1,1,1)</f>
        <v>$R$547</v>
      </c>
      <c r="L220" s="197" t="str">
        <f aca="true">ADDRESS(MATCH(L216,INDIRECT(L218,1),0)+MATCH(L193,SL_CHARTS_2012!$Q$1:$Q$3999,1)-1,$E194+1,1,1)</f>
        <v>$R$499</v>
      </c>
      <c r="M220" s="197" t="str">
        <f aca="true">ADDRESS(MATCH(M216,INDIRECT(M218,1),0)+MATCH(M193,SL_CHARTS_2012!$Q$1:$Q$3999,1)-1,$E194+1,1,1)</f>
        <v>$R$466</v>
      </c>
      <c r="N220" s="197" t="str">
        <f aca="true">ADDRESS(MATCH(N216,INDIRECT(N218,1),0)+MATCH(N193,SL_CHARTS_2012!$Q$1:$Q$3999,1)-1,$E194+1,1,1)</f>
        <v>$R$466</v>
      </c>
      <c r="O220" s="197" t="str">
        <f aca="true">ADDRESS(MATCH(O216,INDIRECT(O218,1),0)+MATCH(O193,SL_CHARTS_2012!$Q$1:$Q$3999,1)-1,$E194+1,1,1)</f>
        <v>$R$335</v>
      </c>
      <c r="P220" s="197" t="str">
        <f aca="true">ADDRESS(MATCH(P216,INDIRECT(P218,1),0)+MATCH(P193,SL_CHARTS_2012!$Q$1:$Q$3999,1)-1,$E194+1,1,1)</f>
        <v>$R$295</v>
      </c>
      <c r="Q220" s="197" t="str">
        <f aca="true">ADDRESS(MATCH(Q216,INDIRECT(Q218,1),0)+MATCH(Q193,SL_CHARTS_2012!$Q$1:$Q$3999,1)-1,$E194+1,1,1)</f>
        <v>$R$246</v>
      </c>
      <c r="R220" s="197" t="str">
        <f aca="true">ADDRESS(MATCH(R216,INDIRECT(R218,1),0)+MATCH(R193,SL_CHARTS_2012!$Q$1:$Q$3999,1)-1,$E194+1,1,1)</f>
        <v>$R$239</v>
      </c>
      <c r="S220" s="197" t="str">
        <f aca="true">ADDRESS(MATCH(S216,INDIRECT(S218,1),0)+MATCH(S193,SL_CHARTS_2012!$Q$1:$Q$3999,1)-1,$E194+1,1,1)</f>
        <v>$R$189</v>
      </c>
      <c r="T220" s="197" t="str">
        <f aca="true">ADDRESS(MATCH(T216,INDIRECT(T218,1),0)+MATCH(T193,SL_CHARTS_2012!$Q$1:$Q$3999,1)-1,$E194+1,1,1)</f>
        <v>$R$132</v>
      </c>
      <c r="U220" s="197" t="str">
        <f aca="true">ADDRESS(MATCH(U216,INDIRECT(U218,1),0)+MATCH(U193,SL_CHARTS_2012!$Q$1:$Q$3999,1)-1,$E194+1,1,1)</f>
        <v>$R$89</v>
      </c>
      <c r="V220" s="197" t="str">
        <f aca="true">ADDRESS(MATCH(V216,INDIRECT(V218,1),0)+MATCH(V193,SL_CHARTS_2012!$Q$1:$Q$3999,1)-1,$E194+1,1,1)</f>
        <v>$R$61</v>
      </c>
      <c r="W220" s="197" t="str">
        <f aca="true">ADDRESS(MATCH(W216,INDIRECT(W218,1),0)+MATCH(W193,SL_CHARTS_2012!$Q$1:$Q$3999,1)-1,$E194+1,1,1)</f>
        <v>$R$35</v>
      </c>
      <c r="X220" s="308" t="e">
        <f aca="true">ADDRESS(MATCH(X216,INDIRECT(X218,1),0)+MATCH(X193,SL_CHARTS_2012!$Q$1:$Q$3999,1)-1,$E194+1,1,1)</f>
        <v>#N/A</v>
      </c>
      <c r="Y220" s="308" t="e">
        <f aca="true">ADDRESS(MATCH(Y216,INDIRECT(Y218,1),0)+MATCH(Y193,SL_CHARTS_2012!$Q$1:$Q$3999,1)-1,$E194+1,1,1)</f>
        <v>#N/A</v>
      </c>
      <c r="Z220" s="308" t="e">
        <f aca="true">ADDRESS(MATCH(Z216,INDIRECT(Z218,1),0)+MATCH(Z193,SL_CHARTS_2012!$Q$1:$Q$3999,1)-1,$E194+1,1,1)</f>
        <v>#N/A</v>
      </c>
      <c r="AA220" s="308" t="e">
        <f aca="true">ADDRESS(MATCH(AA216,INDIRECT(AA218,1),0)+MATCH(AA193,SL_CHARTS_2012!$Q$1:$Q$3999,1)-1,$E194+1,1,1)</f>
        <v>#N/A</v>
      </c>
      <c r="AB220" s="308" t="e">
        <f aca="true">ADDRESS(MATCH(AB216,INDIRECT(AB218,1),0)+MATCH(AB193,SL_CHARTS_2012!$Q$1:$Q$3999,1)-1,$E194+1,1,1)</f>
        <v>#N/A</v>
      </c>
      <c r="AC220" s="308" t="e">
        <f aca="true">ADDRESS(MATCH(AC216,INDIRECT(AC218,1),0)+MATCH(AC193,SL_CHARTS_2012!$Q$1:$Q$3999,1)-1,$E194+1,1,1)</f>
        <v>#N/A</v>
      </c>
    </row>
    <row r="221" s="22" customFormat="true" ht="15" hidden="true" customHeight="true" outlineLevel="0" collapsed="false">
      <c r="B221" s="294"/>
      <c r="C221" s="192"/>
      <c r="D221" s="197" t="s">
        <v>248</v>
      </c>
      <c r="E221" s="197" t="str">
        <f aca="true">ADDRESS(MATCH(E217,INDIRECT(E218,1),0)+MATCH(E193,SL_CHARTS_2012!$Q$1:$Q$3999,1)-1,$E194+2,1,1)</f>
        <v>$S$867</v>
      </c>
      <c r="F221" s="197" t="str">
        <f aca="true">ADDRESS(MATCH(F217,INDIRECT(F218,1),0)+MATCH(F193,SL_CHARTS_2012!$Q$1:$Q$3999,1)-1,$E194+2,1,1)</f>
        <v>$S$832</v>
      </c>
      <c r="G221" s="197" t="str">
        <f aca="true">ADDRESS(MATCH(G217,INDIRECT(G218,1),0)+MATCH(G193,SL_CHARTS_2012!$Q$1:$Q$3999,1)-1,$E194+2,1,1)</f>
        <v>$S$770</v>
      </c>
      <c r="H221" s="197" t="str">
        <f aca="true">ADDRESS(MATCH(H217,INDIRECT(H218,1),0)+MATCH(H193,SL_CHARTS_2012!$Q$1:$Q$3999,1)-1,$E194+2,1,1)</f>
        <v>$S$752</v>
      </c>
      <c r="I221" s="197" t="str">
        <f aca="true">ADDRESS(MATCH(I217,INDIRECT(I218,1),0)+MATCH(I193,SL_CHARTS_2012!$Q$1:$Q$3999,1)-1,$E194+2,1,1)</f>
        <v>$S$662</v>
      </c>
      <c r="J221" s="197" t="str">
        <f aca="true">ADDRESS(MATCH(J217,INDIRECT(J218,1),0)+MATCH(J193,SL_CHARTS_2012!$Q$1:$Q$3999,1)-1,$E194+2,1,1)</f>
        <v>$S$600</v>
      </c>
      <c r="K221" s="197" t="str">
        <f aca="true">ADDRESS(MATCH(K217,INDIRECT(K218,1),0)+MATCH(K193,SL_CHARTS_2012!$Q$1:$Q$3999,1)-1,$E194+2,1,1)</f>
        <v>$S$526</v>
      </c>
      <c r="L221" s="197" t="str">
        <f aca="true">ADDRESS(MATCH(L217,INDIRECT(L218,1),0)+MATCH(L193,SL_CHARTS_2012!$Q$1:$Q$3999,1)-1,$E194+2,1,1)</f>
        <v>$S$525</v>
      </c>
      <c r="M221" s="197" t="str">
        <f aca="true">ADDRESS(MATCH(M217,INDIRECT(M218,1),0)+MATCH(M193,SL_CHARTS_2012!$Q$1:$Q$3999,1)-1,$E194+2,1,1)</f>
        <v>$S$465</v>
      </c>
      <c r="N221" s="197" t="str">
        <f aca="true">ADDRESS(MATCH(N217,INDIRECT(N218,1),0)+MATCH(N193,SL_CHARTS_2012!$Q$1:$Q$3999,1)-1,$E194+2,1,1)</f>
        <v>$S$445</v>
      </c>
      <c r="O221" s="197" t="str">
        <f aca="true">ADDRESS(MATCH(O217,INDIRECT(O218,1),0)+MATCH(O193,SL_CHARTS_2012!$Q$1:$Q$3999,1)-1,$E194+2,1,1)</f>
        <v>$S$356</v>
      </c>
      <c r="P221" s="197" t="str">
        <f aca="true">ADDRESS(MATCH(P217,INDIRECT(P218,1),0)+MATCH(P193,SL_CHARTS_2012!$Q$1:$Q$3999,1)-1,$E194+2,1,1)</f>
        <v>$S$322</v>
      </c>
      <c r="Q221" s="197" t="str">
        <f aca="true">ADDRESS(MATCH(Q217,INDIRECT(Q218,1),0)+MATCH(Q193,SL_CHARTS_2012!$Q$1:$Q$3999,1)-1,$E194+2,1,1)</f>
        <v>$S$254</v>
      </c>
      <c r="R221" s="197" t="str">
        <f aca="true">ADDRESS(MATCH(R217,INDIRECT(R218,1),0)+MATCH(R193,SL_CHARTS_2012!$Q$1:$Q$3999,1)-1,$E194+2,1,1)</f>
        <v>$S$247</v>
      </c>
      <c r="S221" s="197" t="str">
        <f aca="true">ADDRESS(MATCH(S217,INDIRECT(S218,1),0)+MATCH(S193,SL_CHARTS_2012!$Q$1:$Q$3999,1)-1,$E194+2,1,1)</f>
        <v>$S$175</v>
      </c>
      <c r="T221" s="197" t="str">
        <f aca="true">ADDRESS(MATCH(T217,INDIRECT(T218,1),0)+MATCH(T193,SL_CHARTS_2012!$Q$1:$Q$3999,1)-1,$E194+2,1,1)</f>
        <v>$S$121</v>
      </c>
      <c r="U221" s="197" t="str">
        <f aca="true">ADDRESS(MATCH(U217,INDIRECT(U218,1),0)+MATCH(U193,SL_CHARTS_2012!$Q$1:$Q$3999,1)-1,$E194+2,1,1)</f>
        <v>$S$113</v>
      </c>
      <c r="V221" s="197" t="str">
        <f aca="true">ADDRESS(MATCH(V217,INDIRECT(V218,1),0)+MATCH(V193,SL_CHARTS_2012!$Q$1:$Q$3999,1)-1,$E194+2,1,1)</f>
        <v>$S$51</v>
      </c>
      <c r="W221" s="197" t="str">
        <f aca="true">ADDRESS(MATCH(W217,INDIRECT(W218,1),0)+MATCH(W193,SL_CHARTS_2012!$Q$1:$Q$3999,1)-1,$E194+2,1,1)</f>
        <v>$S$48</v>
      </c>
      <c r="X221" s="308" t="e">
        <f aca="true">ADDRESS(MATCH(X217,INDIRECT(X218,1),0)+MATCH(X193,SL_CHARTS_2012!$Q$1:$Q$3999,1)-1,$E194+2,1,1)</f>
        <v>#N/A</v>
      </c>
      <c r="Y221" s="308" t="e">
        <f aca="true">ADDRESS(MATCH(Y217,INDIRECT(Y218,1),0)+MATCH(Y193,SL_CHARTS_2012!$Q$1:$Q$3999,1)-1,$E194+2,1,1)</f>
        <v>#N/A</v>
      </c>
      <c r="Z221" s="308" t="e">
        <f aca="true">ADDRESS(MATCH(Z217,INDIRECT(Z218,1),0)+MATCH(Z193,SL_CHARTS_2012!$Q$1:$Q$3999,1)-1,$E194+2,1,1)</f>
        <v>#N/A</v>
      </c>
      <c r="AA221" s="308" t="e">
        <f aca="true">ADDRESS(MATCH(AA217,INDIRECT(AA218,1),0)+MATCH(AA193,SL_CHARTS_2012!$Q$1:$Q$3999,1)-1,$E194+2,1,1)</f>
        <v>#N/A</v>
      </c>
      <c r="AB221" s="308" t="e">
        <f aca="true">ADDRESS(MATCH(AB217,INDIRECT(AB218,1),0)+MATCH(AB193,SL_CHARTS_2012!$Q$1:$Q$3999,1)-1,$E194+2,1,1)</f>
        <v>#N/A</v>
      </c>
      <c r="AC221" s="308" t="e">
        <f aca="true">ADDRESS(MATCH(AC217,INDIRECT(AC218,1),0)+MATCH(AC193,SL_CHARTS_2012!$Q$1:$Q$3999,1)-1,$E194+2,1,1)</f>
        <v>#N/A</v>
      </c>
    </row>
    <row r="222" s="22" customFormat="true" ht="15" hidden="true" customHeight="true" outlineLevel="0" collapsed="false">
      <c r="B222" s="294"/>
      <c r="C222" s="192"/>
      <c r="D222" s="197" t="s">
        <v>249</v>
      </c>
      <c r="E222" s="197" t="str">
        <f aca="true">ADDRESS(MATCH(E217,INDIRECT(E218,1),0)+MATCH(E193,SL_CHARTS_2012!$Q$1:$Q$3999,1)-1,$E194+3,1,1)</f>
        <v>$T$867</v>
      </c>
      <c r="F222" s="197" t="str">
        <f aca="true">ADDRESS(MATCH(F217,INDIRECT(F218,1),0)+MATCH(F193,SL_CHARTS_2012!$Q$1:$Q$3999,1)-1,$E194+3,1,1)</f>
        <v>$T$832</v>
      </c>
      <c r="G222" s="197" t="str">
        <f aca="true">ADDRESS(MATCH(G217,INDIRECT(G218,1),0)+MATCH(G193,SL_CHARTS_2012!$Q$1:$Q$3999,1)-1,$E194+3,1,1)</f>
        <v>$T$770</v>
      </c>
      <c r="H222" s="197" t="str">
        <f aca="true">ADDRESS(MATCH(H217,INDIRECT(H218,1),0)+MATCH(H193,SL_CHARTS_2012!$Q$1:$Q$3999,1)-1,$E194+3,1,1)</f>
        <v>$T$752</v>
      </c>
      <c r="I222" s="197" t="str">
        <f aca="true">ADDRESS(MATCH(I217,INDIRECT(I218,1),0)+MATCH(I193,SL_CHARTS_2012!$Q$1:$Q$3999,1)-1,$E194+3,1,1)</f>
        <v>$T$662</v>
      </c>
      <c r="J222" s="197" t="str">
        <f aca="true">ADDRESS(MATCH(J217,INDIRECT(J218,1),0)+MATCH(J193,SL_CHARTS_2012!$Q$1:$Q$3999,1)-1,$E194+3,1,1)</f>
        <v>$T$600</v>
      </c>
      <c r="K222" s="197" t="str">
        <f aca="true">ADDRESS(MATCH(K217,INDIRECT(K218,1),0)+MATCH(K193,SL_CHARTS_2012!$Q$1:$Q$3999,1)-1,$E194+3,1,1)</f>
        <v>$T$526</v>
      </c>
      <c r="L222" s="197" t="str">
        <f aca="true">ADDRESS(MATCH(L217,INDIRECT(L218,1),0)+MATCH(L193,SL_CHARTS_2012!$Q$1:$Q$3999,1)-1,$E194+3,1,1)</f>
        <v>$T$525</v>
      </c>
      <c r="M222" s="197" t="str">
        <f aca="true">ADDRESS(MATCH(M217,INDIRECT(M218,1),0)+MATCH(M193,SL_CHARTS_2012!$Q$1:$Q$3999,1)-1,$E194+3,1,1)</f>
        <v>$T$465</v>
      </c>
      <c r="N222" s="197" t="str">
        <f aca="true">ADDRESS(MATCH(N217,INDIRECT(N218,1),0)+MATCH(N193,SL_CHARTS_2012!$Q$1:$Q$3999,1)-1,$E194+3,1,1)</f>
        <v>$T$445</v>
      </c>
      <c r="O222" s="197" t="str">
        <f aca="true">ADDRESS(MATCH(O217,INDIRECT(O218,1),0)+MATCH(O193,SL_CHARTS_2012!$Q$1:$Q$3999,1)-1,$E194+3,1,1)</f>
        <v>$T$356</v>
      </c>
      <c r="P222" s="197" t="str">
        <f aca="true">ADDRESS(MATCH(P217,INDIRECT(P218,1),0)+MATCH(P193,SL_CHARTS_2012!$Q$1:$Q$3999,1)-1,$E194+3,1,1)</f>
        <v>$T$322</v>
      </c>
      <c r="Q222" s="197" t="str">
        <f aca="true">ADDRESS(MATCH(Q217,INDIRECT(Q218,1),0)+MATCH(Q193,SL_CHARTS_2012!$Q$1:$Q$3999,1)-1,$E194+3,1,1)</f>
        <v>$T$254</v>
      </c>
      <c r="R222" s="197" t="str">
        <f aca="true">ADDRESS(MATCH(R217,INDIRECT(R218,1),0)+MATCH(R193,SL_CHARTS_2012!$Q$1:$Q$3999,1)-1,$E194+3,1,1)</f>
        <v>$T$247</v>
      </c>
      <c r="S222" s="197" t="str">
        <f aca="true">ADDRESS(MATCH(S217,INDIRECT(S218,1),0)+MATCH(S193,SL_CHARTS_2012!$Q$1:$Q$3999,1)-1,$E194+3,1,1)</f>
        <v>$T$175</v>
      </c>
      <c r="T222" s="197" t="str">
        <f aca="true">ADDRESS(MATCH(T217,INDIRECT(T218,1),0)+MATCH(T193,SL_CHARTS_2012!$Q$1:$Q$3999,1)-1,$E194+3,1,1)</f>
        <v>$T$121</v>
      </c>
      <c r="U222" s="197" t="str">
        <f aca="true">ADDRESS(MATCH(U217,INDIRECT(U218,1),0)+MATCH(U193,SL_CHARTS_2012!$Q$1:$Q$3999,1)-1,$E194+3,1,1)</f>
        <v>$T$113</v>
      </c>
      <c r="V222" s="197" t="str">
        <f aca="true">ADDRESS(MATCH(V217,INDIRECT(V218,1),0)+MATCH(V193,SL_CHARTS_2012!$Q$1:$Q$3999,1)-1,$E194+3,1,1)</f>
        <v>$T$51</v>
      </c>
      <c r="W222" s="197" t="str">
        <f aca="true">ADDRESS(MATCH(W217,INDIRECT(W218,1),0)+MATCH(W193,SL_CHARTS_2012!$Q$1:$Q$3999,1)-1,$E194+3,1,1)</f>
        <v>$T$48</v>
      </c>
      <c r="X222" s="308" t="e">
        <f aca="true">ADDRESS(MATCH(X217,INDIRECT(X218,1),0)+MATCH(X193,SL_CHARTS_2012!$Q$1:$Q$3999,1)-1,$E194+3,1,1)</f>
        <v>#N/A</v>
      </c>
      <c r="Y222" s="308" t="e">
        <f aca="true">ADDRESS(MATCH(Y217,INDIRECT(Y218,1),0)+MATCH(Y193,SL_CHARTS_2012!$Q$1:$Q$3999,1)-1,$E194+3,1,1)</f>
        <v>#N/A</v>
      </c>
      <c r="Z222" s="308" t="e">
        <f aca="true">ADDRESS(MATCH(Z217,INDIRECT(Z218,1),0)+MATCH(Z193,SL_CHARTS_2012!$Q$1:$Q$3999,1)-1,$E194+3,1,1)</f>
        <v>#N/A</v>
      </c>
      <c r="AA222" s="308" t="e">
        <f aca="true">ADDRESS(MATCH(AA217,INDIRECT(AA218,1),0)+MATCH(AA193,SL_CHARTS_2012!$Q$1:$Q$3999,1)-1,$E194+3,1,1)</f>
        <v>#N/A</v>
      </c>
      <c r="AB222" s="308" t="e">
        <f aca="true">ADDRESS(MATCH(AB217,INDIRECT(AB218,1),0)+MATCH(AB193,SL_CHARTS_2012!$Q$1:$Q$3999,1)-1,$E194+3,1,1)</f>
        <v>#N/A</v>
      </c>
      <c r="AC222" s="308" t="e">
        <f aca="true">ADDRESS(MATCH(AC217,INDIRECT(AC218,1),0)+MATCH(AC193,SL_CHARTS_2012!$Q$1:$Q$3999,1)-1,$E194+3,1,1)</f>
        <v>#N/A</v>
      </c>
    </row>
    <row r="223" s="22" customFormat="true" ht="15" hidden="true" customHeight="true" outlineLevel="0" collapsed="false">
      <c r="B223" s="294"/>
      <c r="C223" s="192"/>
      <c r="D223" s="197" t="s">
        <v>231</v>
      </c>
      <c r="E223" s="198" t="n">
        <f aca="true">IF((-(INDIRECT(CONCATENATE($E199,E219))-INDIRECT(CONCATENATE($E199,E220))))&lt;0, (-(INDIRECT(CONCATENATE($E199,E219))-INDIRECT(CONCATENATE($E199,E220)))), -15)</f>
        <v>-15</v>
      </c>
      <c r="F223" s="198" t="n">
        <f aca="true">IF((-(INDIRECT(CONCATENATE($E199,F219))-INDIRECT(CONCATENATE($E199,F220))))&lt;0, (-(INDIRECT(CONCATENATE($E199,F219))-INDIRECT(CONCATENATE($E199,F220)))), -15)</f>
        <v>-15</v>
      </c>
      <c r="G223" s="198" t="n">
        <f aca="true">IF((-(INDIRECT(CONCATENATE($E199,G219))-INDIRECT(CONCATENATE($E199,G220))))&lt;0, (-(INDIRECT(CONCATENATE($E199,G219))-INDIRECT(CONCATENATE($E199,G220)))), -15)</f>
        <v>-15</v>
      </c>
      <c r="H223" s="198" t="n">
        <f aca="true">IF((-(INDIRECT(CONCATENATE($E199,H219))-INDIRECT(CONCATENATE($E199,H220))))&lt;0, (-(INDIRECT(CONCATENATE($E199,H219))-INDIRECT(CONCATENATE($E199,H220)))), -15)</f>
        <v>-11.5</v>
      </c>
      <c r="I223" s="198" t="n">
        <f aca="true">IF((-(INDIRECT(CONCATENATE($E199,I219))-INDIRECT(CONCATENATE($E199,I220))))&lt;0, (-(INDIRECT(CONCATENATE($E199,I219))-INDIRECT(CONCATENATE($E199,I220)))), -15)</f>
        <v>-15</v>
      </c>
      <c r="J223" s="198" t="n">
        <f aca="true">IF((-(INDIRECT(CONCATENATE($E199,J219))-INDIRECT(CONCATENATE($E199,J220))))&lt;0, (-(INDIRECT(CONCATENATE($E199,J219))-INDIRECT(CONCATENATE($E199,J220)))), -15)</f>
        <v>-15</v>
      </c>
      <c r="K223" s="198" t="n">
        <f aca="true">IF((-(INDIRECT(CONCATENATE($E199,K219))-INDIRECT(CONCATENATE($E199,K220))))&lt;0, (-(INDIRECT(CONCATENATE($E199,K219))-INDIRECT(CONCATENATE($E199,K220)))), -15)</f>
        <v>-15</v>
      </c>
      <c r="L223" s="198" t="n">
        <f aca="true">IF((-(INDIRECT(CONCATENATE($E199,L219))-INDIRECT(CONCATENATE($E199,L220))))&lt;0, (-(INDIRECT(CONCATENATE($E199,L219))-INDIRECT(CONCATENATE($E199,L220)))), -15)</f>
        <v>-15</v>
      </c>
      <c r="M223" s="198" t="n">
        <f aca="true">IF((-(INDIRECT(CONCATENATE($E199,M219))-INDIRECT(CONCATENATE($E199,M220))))&lt;0, (-(INDIRECT(CONCATENATE($E199,M219))-INDIRECT(CONCATENATE($E199,M220)))), -15)</f>
        <v>-15</v>
      </c>
      <c r="N223" s="198" t="n">
        <f aca="true">IF((-(INDIRECT(CONCATENATE($E199,N219))-INDIRECT(CONCATENATE($E199,N220))))&lt;0, (-(INDIRECT(CONCATENATE($E199,N219))-INDIRECT(CONCATENATE($E199,N220)))), -15)</f>
        <v>-15</v>
      </c>
      <c r="O223" s="198" t="n">
        <f aca="true">IF((-(INDIRECT(CONCATENATE($E199,O219))-INDIRECT(CONCATENATE($E199,O220))))&lt;0, (-(INDIRECT(CONCATENATE($E199,O219))-INDIRECT(CONCATENATE($E199,O220)))), -15)</f>
        <v>-15</v>
      </c>
      <c r="P223" s="198" t="n">
        <f aca="true">IF((-(INDIRECT(CONCATENATE($E199,P219))-INDIRECT(CONCATENATE($E199,P220))))&lt;0, (-(INDIRECT(CONCATENATE($E199,P219))-INDIRECT(CONCATENATE($E199,P220)))), -15)</f>
        <v>-15</v>
      </c>
      <c r="Q223" s="198" t="n">
        <f aca="true">IF((-(INDIRECT(CONCATENATE($E199,Q219))-INDIRECT(CONCATENATE($E199,Q220))))&lt;0, (-(INDIRECT(CONCATENATE($E199,Q219))-INDIRECT(CONCATENATE($E199,Q220)))), -15)</f>
        <v>-15</v>
      </c>
      <c r="R223" s="198" t="n">
        <f aca="true">IF((-(INDIRECT(CONCATENATE($E199,R219))-INDIRECT(CONCATENATE($E199,R220))))&lt;0, (-(INDIRECT(CONCATENATE($E199,R219))-INDIRECT(CONCATENATE($E199,R220)))), -15)</f>
        <v>-15</v>
      </c>
      <c r="S223" s="198" t="n">
        <f aca="true">IF((-(INDIRECT(CONCATENATE($E199,S219))-INDIRECT(CONCATENATE($E199,S220))))&lt;0, (-(INDIRECT(CONCATENATE($E199,S219))-INDIRECT(CONCATENATE($E199,S220)))), -15)</f>
        <v>-15</v>
      </c>
      <c r="T223" s="198" t="n">
        <f aca="true">IF((-(INDIRECT(CONCATENATE($E199,T219))-INDIRECT(CONCATENATE($E199,T220))))&lt;0, (-(INDIRECT(CONCATENATE($E199,T219))-INDIRECT(CONCATENATE($E199,T220)))), -15)</f>
        <v>-15</v>
      </c>
      <c r="U223" s="198" t="n">
        <f aca="true">IF((-(INDIRECT(CONCATENATE($E199,U219))-INDIRECT(CONCATENATE($E199,U220))))&lt;0, (-(INDIRECT(CONCATENATE($E199,U219))-INDIRECT(CONCATENATE($E199,U220)))), -15)</f>
        <v>-15</v>
      </c>
      <c r="V223" s="198" t="n">
        <f aca="true">IF((-(INDIRECT(CONCATENATE($E199,V219))-INDIRECT(CONCATENATE($E199,V220))))&lt;0, (-(INDIRECT(CONCATENATE($E199,V219))-INDIRECT(CONCATENATE($E199,V220)))), -15)</f>
        <v>-15</v>
      </c>
      <c r="W223" s="198" t="n">
        <f aca="true">IF((-(INDIRECT(CONCATENATE($E199,W219))-INDIRECT(CONCATENATE($E199,W220))))&lt;0, (-(INDIRECT(CONCATENATE($E199,W219))-INDIRECT(CONCATENATE($E199,W220)))), -15)</f>
        <v>-15</v>
      </c>
      <c r="X223" s="309" t="e">
        <f aca="true">IF((-(INDIRECT(CONCATENATE($E199,X219))-INDIRECT(CONCATENATE($E199,X220))))&lt;0, (-(INDIRECT(CONCATENATE($E199,X219))-INDIRECT(CONCATENATE($E199,X220)))), -15)</f>
        <v>#N/A</v>
      </c>
      <c r="Y223" s="309" t="e">
        <f aca="true">IF((-(INDIRECT(CONCATENATE($E199,Y219))-INDIRECT(CONCATENATE($E199,Y220))))&lt;0, (-(INDIRECT(CONCATENATE($E199,Y219))-INDIRECT(CONCATENATE($E199,Y220)))), -15)</f>
        <v>#N/A</v>
      </c>
      <c r="Z223" s="309" t="e">
        <f aca="true">IF((-(INDIRECT(CONCATENATE($E199,Z219))-INDIRECT(CONCATENATE($E199,Z220))))&lt;0, (-(INDIRECT(CONCATENATE($E199,Z219))-INDIRECT(CONCATENATE($E199,Z220)))), -15)</f>
        <v>#N/A</v>
      </c>
      <c r="AA223" s="309" t="e">
        <f aca="true">IF((-(INDIRECT(CONCATENATE($E199,AA219))-INDIRECT(CONCATENATE($E199,AA220))))&lt;0, (-(INDIRECT(CONCATENATE($E199,AA219))-INDIRECT(CONCATENATE($E199,AA220)))), -15)</f>
        <v>#N/A</v>
      </c>
      <c r="AB223" s="309" t="e">
        <f aca="true">IF((-(INDIRECT(CONCATENATE($E199,AB219))-INDIRECT(CONCATENATE($E199,AB220))))&lt;0, (-(INDIRECT(CONCATENATE($E199,AB219))-INDIRECT(CONCATENATE($E199,AB220)))), -15)</f>
        <v>#N/A</v>
      </c>
      <c r="AC223" s="309" t="e">
        <f aca="true">IF((-(INDIRECT(CONCATENATE($E199,AC219))-INDIRECT(CONCATENATE($E199,AC220))))&lt;0, (-(INDIRECT(CONCATENATE($E199,AC219))-INDIRECT(CONCATENATE($E199,AC220)))), -15)</f>
        <v>#N/A</v>
      </c>
    </row>
    <row r="224" s="22" customFormat="true" ht="15" hidden="true" customHeight="true" outlineLevel="0" collapsed="false">
      <c r="B224" s="294"/>
      <c r="C224" s="192"/>
      <c r="D224" s="197" t="s">
        <v>232</v>
      </c>
      <c r="E224" s="198" t="n">
        <f aca="true">IF(INDIRECT(CONCATENATE($E199,E221))-INDIRECT(CONCATENATE($E199,E222))&lt;0, ABS(INDIRECT(CONCATENATE($E199,E221))-INDIRECT(CONCATENATE($E199,E222))), 15)</f>
        <v>6.09999999999999</v>
      </c>
      <c r="F224" s="198" t="n">
        <f aca="true">IF(INDIRECT(CONCATENATE($E199,F221))-INDIRECT(CONCATENATE($E199,F222))&lt;0, ABS(INDIRECT(CONCATENATE($E199,F221))-INDIRECT(CONCATENATE($E199,F222))), 15)</f>
        <v>13.5</v>
      </c>
      <c r="G224" s="198" t="n">
        <f aca="true">IF(INDIRECT(CONCATENATE($E199,G221))-INDIRECT(CONCATENATE($E199,G222))&lt;0, ABS(INDIRECT(CONCATENATE($E199,G221))-INDIRECT(CONCATENATE($E199,G222))), 15)</f>
        <v>19</v>
      </c>
      <c r="H224" s="198" t="n">
        <f aca="true">IF(INDIRECT(CONCATENATE($E199,H221))-INDIRECT(CONCATENATE($E199,H222))&lt;0, ABS(INDIRECT(CONCATENATE($E199,H221))-INDIRECT(CONCATENATE($E199,H222))), 15)</f>
        <v>13.3</v>
      </c>
      <c r="I224" s="198" t="n">
        <f aca="true">IF(INDIRECT(CONCATENATE($E199,I221))-INDIRECT(CONCATENATE($E199,I222))&lt;0, ABS(INDIRECT(CONCATENATE($E199,I221))-INDIRECT(CONCATENATE($E199,I222))), 15)</f>
        <v>23.2</v>
      </c>
      <c r="J224" s="198" t="n">
        <f aca="true">IF(INDIRECT(CONCATENATE($E199,J221))-INDIRECT(CONCATENATE($E199,J222))&lt;0, ABS(INDIRECT(CONCATENATE($E199,J221))-INDIRECT(CONCATENATE($E199,J222))), 15)</f>
        <v>34</v>
      </c>
      <c r="K224" s="198" t="n">
        <f aca="true">IF(INDIRECT(CONCATENATE($E199,K221))-INDIRECT(CONCATENATE($E199,K222))&lt;0, ABS(INDIRECT(CONCATENATE($E199,K221))-INDIRECT(CONCATENATE($E199,K222))), 15)</f>
        <v>30.5</v>
      </c>
      <c r="L224" s="198" t="n">
        <f aca="true">IF(INDIRECT(CONCATENATE($E199,L221))-INDIRECT(CONCATENATE($E199,L222))&lt;0, ABS(INDIRECT(CONCATENATE($E199,L221))-INDIRECT(CONCATENATE($E199,L222))), 15)</f>
        <v>29.1</v>
      </c>
      <c r="M224" s="198" t="n">
        <f aca="true">IF(INDIRECT(CONCATENATE($E199,M221))-INDIRECT(CONCATENATE($E199,M222))&lt;0, ABS(INDIRECT(CONCATENATE($E199,M221))-INDIRECT(CONCATENATE($E199,M222))), 15)</f>
        <v>38.2</v>
      </c>
      <c r="N224" s="198" t="n">
        <f aca="true">IF(INDIRECT(CONCATENATE($E199,N221))-INDIRECT(CONCATENATE($E199,N222))&lt;0, ABS(INDIRECT(CONCATENATE($E199,N221))-INDIRECT(CONCATENATE($E199,N222))), 15)</f>
        <v>57.9</v>
      </c>
      <c r="O224" s="198" t="n">
        <f aca="true">IF(INDIRECT(CONCATENATE($E199,O221))-INDIRECT(CONCATENATE($E199,O222))&lt;0, ABS(INDIRECT(CONCATENATE($E199,O221))-INDIRECT(CONCATENATE($E199,O222))), 15)</f>
        <v>49.9</v>
      </c>
      <c r="P224" s="198" t="n">
        <f aca="true">IF(INDIRECT(CONCATENATE($E199,P221))-INDIRECT(CONCATENATE($E199,P222))&lt;0, ABS(INDIRECT(CONCATENATE($E199,P221))-INDIRECT(CONCATENATE($E199,P222))), 15)</f>
        <v>19.4</v>
      </c>
      <c r="Q224" s="198" t="n">
        <f aca="true">IF(INDIRECT(CONCATENATE($E199,Q221))-INDIRECT(CONCATENATE($E199,Q222))&lt;0, ABS(INDIRECT(CONCATENATE($E199,Q221))-INDIRECT(CONCATENATE($E199,Q222))), 15)</f>
        <v>33.9</v>
      </c>
      <c r="R224" s="198" t="n">
        <f aca="true">IF(INDIRECT(CONCATENATE($E199,R221))-INDIRECT(CONCATENATE($E199,R222))&lt;0, ABS(INDIRECT(CONCATENATE($E199,R221))-INDIRECT(CONCATENATE($E199,R222))), 15)</f>
        <v>15</v>
      </c>
      <c r="S224" s="198" t="n">
        <f aca="true">IF(INDIRECT(CONCATENATE($E199,S221))-INDIRECT(CONCATENATE($E199,S222))&lt;0, ABS(INDIRECT(CONCATENATE($E199,S221))-INDIRECT(CONCATENATE($E199,S222))), 15)</f>
        <v>20.5</v>
      </c>
      <c r="T224" s="198" t="n">
        <f aca="true">IF(INDIRECT(CONCATENATE($E199,T221))-INDIRECT(CONCATENATE($E199,T222))&lt;0, ABS(INDIRECT(CONCATENATE($E199,T221))-INDIRECT(CONCATENATE($E199,T222))), 15)</f>
        <v>13.4</v>
      </c>
      <c r="U224" s="198" t="n">
        <f aca="true">IF(INDIRECT(CONCATENATE($E199,U221))-INDIRECT(CONCATENATE($E199,U222))&lt;0, ABS(INDIRECT(CONCATENATE($E199,U221))-INDIRECT(CONCATENATE($E199,U222))), 15)</f>
        <v>28.3</v>
      </c>
      <c r="V224" s="198" t="n">
        <f aca="true">IF(INDIRECT(CONCATENATE($E199,V221))-INDIRECT(CONCATENATE($E199,V222))&lt;0, ABS(INDIRECT(CONCATENATE($E199,V221))-INDIRECT(CONCATENATE($E199,V222))), 15)</f>
        <v>14.7</v>
      </c>
      <c r="W224" s="198" t="n">
        <f aca="true">IF(INDIRECT(CONCATENATE($E199,W221))-INDIRECT(CONCATENATE($E199,W222))&lt;0, ABS(INDIRECT(CONCATENATE($E199,W221))-INDIRECT(CONCATENATE($E199,W222))), 15)</f>
        <v>11.7</v>
      </c>
      <c r="X224" s="309" t="e">
        <f aca="true">IF(INDIRECT(CONCATENATE($E199,X221))-INDIRECT(CONCATENATE($E199,X222))&lt;0, ABS(INDIRECT(CONCATENATE($E199,X221))-INDIRECT(CONCATENATE($E199,X222))), 15)</f>
        <v>#N/A</v>
      </c>
      <c r="Y224" s="309" t="e">
        <f aca="true">IF(INDIRECT(CONCATENATE($E199,Y221))-INDIRECT(CONCATENATE($E199,Y222))&lt;0, ABS(INDIRECT(CONCATENATE($E199,Y221))-INDIRECT(CONCATENATE($E199,Y222))), 15)</f>
        <v>#N/A</v>
      </c>
      <c r="Z224" s="309" t="e">
        <f aca="true">IF(INDIRECT(CONCATENATE($E199,Z221))-INDIRECT(CONCATENATE($E199,Z222))&lt;0, ABS(INDIRECT(CONCATENATE($E199,Z221))-INDIRECT(CONCATENATE($E199,Z222))), 15)</f>
        <v>#N/A</v>
      </c>
      <c r="AA224" s="309" t="e">
        <f aca="true">IF(INDIRECT(CONCATENATE($E199,AA221))-INDIRECT(CONCATENATE($E199,AA222))&lt;0, ABS(INDIRECT(CONCATENATE($E199,AA221))-INDIRECT(CONCATENATE($E199,AA222))), 15)</f>
        <v>#N/A</v>
      </c>
      <c r="AB224" s="309" t="e">
        <f aca="true">IF(INDIRECT(CONCATENATE($E199,AB221))-INDIRECT(CONCATENATE($E199,AB222))&lt;0, ABS(INDIRECT(CONCATENATE($E199,AB221))-INDIRECT(CONCATENATE($E199,AB222))), 15)</f>
        <v>#N/A</v>
      </c>
      <c r="AC224" s="309" t="e">
        <f aca="true">IF(INDIRECT(CONCATENATE($E199,AC221))-INDIRECT(CONCATENATE($E199,AC222))&lt;0, ABS(INDIRECT(CONCATENATE($E199,AC221))-INDIRECT(CONCATENATE($E199,AC222))), 15)</f>
        <v>#N/A</v>
      </c>
    </row>
    <row r="225" s="22" customFormat="true" ht="15" hidden="true" customHeight="true" outlineLevel="0" collapsed="false">
      <c r="B225" s="294"/>
      <c r="C225" s="192"/>
      <c r="D225" s="197" t="s">
        <v>233</v>
      </c>
      <c r="E225" s="199" t="n">
        <f aca="false">E216+E223</f>
        <v>13</v>
      </c>
      <c r="F225" s="199" t="n">
        <f aca="false">F216+F223</f>
        <v>25</v>
      </c>
      <c r="G225" s="199" t="n">
        <f aca="false">G216+G223</f>
        <v>25</v>
      </c>
      <c r="H225" s="199" t="n">
        <f aca="false">H216+H223</f>
        <v>32</v>
      </c>
      <c r="I225" s="199" t="n">
        <f aca="false">I216+I223</f>
        <v>23</v>
      </c>
      <c r="J225" s="199" t="n">
        <f aca="false">J216+J223</f>
        <v>27</v>
      </c>
      <c r="K225" s="199" t="n">
        <f aca="false">K216+K223</f>
        <v>19</v>
      </c>
      <c r="L225" s="199" t="n">
        <f aca="false">L216+L223</f>
        <v>24</v>
      </c>
      <c r="M225" s="199" t="n">
        <f aca="false">M216+M223</f>
        <v>15</v>
      </c>
      <c r="N225" s="199" t="n">
        <f aca="false">N216+N223</f>
        <v>15</v>
      </c>
      <c r="O225" s="199" t="n">
        <f aca="false">O216+O223</f>
        <v>23</v>
      </c>
      <c r="P225" s="199" t="n">
        <f aca="false">P216+P223</f>
        <v>-6</v>
      </c>
      <c r="Q225" s="199" t="n">
        <f aca="false">Q216+Q223</f>
        <v>-23</v>
      </c>
      <c r="R225" s="199" t="n">
        <f aca="false">R216+R223</f>
        <v>-33</v>
      </c>
      <c r="S225" s="199" t="n">
        <f aca="false">S216+S223</f>
        <v>-51</v>
      </c>
      <c r="T225" s="199" t="n">
        <f aca="false">T216+T223</f>
        <v>-45</v>
      </c>
      <c r="U225" s="199" t="n">
        <f aca="false">U216+U223</f>
        <v>-40</v>
      </c>
      <c r="V225" s="199" t="n">
        <f aca="false">V216+V223</f>
        <v>-31</v>
      </c>
      <c r="W225" s="199" t="n">
        <f aca="false">W216+W223</f>
        <v>-35</v>
      </c>
      <c r="X225" s="310" t="e">
        <f aca="false">X216+X223</f>
        <v>#N/A</v>
      </c>
      <c r="Y225" s="310" t="e">
        <f aca="false">Y216+Y223</f>
        <v>#N/A</v>
      </c>
      <c r="Z225" s="310" t="e">
        <f aca="false">Z216+Z223</f>
        <v>#N/A</v>
      </c>
      <c r="AA225" s="310" t="e">
        <f aca="false">AA216+AA223</f>
        <v>#N/A</v>
      </c>
      <c r="AB225" s="310" t="e">
        <f aca="false">AB216+AB223</f>
        <v>#N/A</v>
      </c>
      <c r="AC225" s="310" t="e">
        <f aca="false">AC216+AC223</f>
        <v>#N/A</v>
      </c>
    </row>
    <row r="226" s="22" customFormat="true" ht="15" hidden="true" customHeight="true" outlineLevel="0" collapsed="false">
      <c r="B226" s="294"/>
      <c r="C226" s="192"/>
      <c r="D226" s="200" t="s">
        <v>234</v>
      </c>
      <c r="E226" s="201" t="n">
        <f aca="false">E217+E224</f>
        <v>86.5</v>
      </c>
      <c r="F226" s="201" t="n">
        <f aca="false">F217+F224</f>
        <v>103.6</v>
      </c>
      <c r="G226" s="201" t="n">
        <f aca="false">G217+G224</f>
        <v>81.1</v>
      </c>
      <c r="H226" s="201" t="n">
        <f aca="false">H217+H224</f>
        <v>91.6</v>
      </c>
      <c r="I226" s="201" t="n">
        <f aca="false">I217+I224</f>
        <v>115.6</v>
      </c>
      <c r="J226" s="201" t="n">
        <f aca="false">J217+J224</f>
        <v>140.2</v>
      </c>
      <c r="K226" s="201" t="n">
        <f aca="false">K217+K224</f>
        <v>122.1</v>
      </c>
      <c r="L226" s="201" t="n">
        <f aca="false">L217+L224</f>
        <v>118.1</v>
      </c>
      <c r="M226" s="201" t="n">
        <f aca="false">M217+M224</f>
        <v>142</v>
      </c>
      <c r="N226" s="201" t="n">
        <f aca="false">N217+N224</f>
        <v>203.3</v>
      </c>
      <c r="O226" s="201" t="n">
        <f aca="false">O217+O224</f>
        <v>173.9</v>
      </c>
      <c r="P226" s="201" t="n">
        <f aca="false">P217+P224</f>
        <v>83.5</v>
      </c>
      <c r="Q226" s="201" t="n">
        <f aca="false">Q217+Q224</f>
        <v>97.6</v>
      </c>
      <c r="R226" s="201" t="n">
        <f aca="false">R217+R224</f>
        <v>76.9</v>
      </c>
      <c r="S226" s="201" t="n">
        <f aca="false">S217+S224</f>
        <v>64.3</v>
      </c>
      <c r="T226" s="201" t="n">
        <f aca="false">T217+T224</f>
        <v>52.1</v>
      </c>
      <c r="U226" s="201" t="n">
        <f aca="false">U217+U224</f>
        <v>39.6</v>
      </c>
      <c r="V226" s="201" t="n">
        <f aca="false">V217+V224</f>
        <v>38.9</v>
      </c>
      <c r="W226" s="201" t="n">
        <f aca="false">W217+W224</f>
        <v>30.6</v>
      </c>
      <c r="X226" s="311" t="e">
        <f aca="false">X217+X224</f>
        <v>#N/A</v>
      </c>
      <c r="Y226" s="311" t="e">
        <f aca="false">Y217+Y224</f>
        <v>#N/A</v>
      </c>
      <c r="Z226" s="311" t="e">
        <f aca="false">Z217+Z224</f>
        <v>#N/A</v>
      </c>
      <c r="AA226" s="311" t="e">
        <f aca="false">AA217+AA224</f>
        <v>#N/A</v>
      </c>
      <c r="AB226" s="311" t="e">
        <f aca="false">AB217+AB224</f>
        <v>#N/A</v>
      </c>
      <c r="AC226" s="311" t="e">
        <f aca="false">AC217+AC224</f>
        <v>#N/A</v>
      </c>
    </row>
    <row r="227" s="22" customFormat="true" ht="15" hidden="true" customHeight="true" outlineLevel="0" collapsed="false">
      <c r="B227" s="203" t="s">
        <v>250</v>
      </c>
      <c r="C227" s="203" t="s">
        <v>216</v>
      </c>
      <c r="D227" s="312" t="s">
        <v>238</v>
      </c>
      <c r="E227" s="313" t="str">
        <f aca="true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$Y$31</v>
      </c>
      <c r="F227" s="313" t="str">
        <f aca="true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$Y$28</v>
      </c>
      <c r="G227" s="313" t="str">
        <f aca="true">IF(INDIRECT(CONCATENATE($E$232,ADDRESS(MATCH(G4,SL_CHARTS_2012!$Y$1:$Y$39999,1),$E$231,1)))=G4,ADDRESS(MATCH(G4,SL_CHARTS_2012!$Y$1:$Y$39999,1),$E$231,1), IF(INDIRECT(CONCATENATE($E$232,ADDRESS(MATCH(G4,SL_CHARTS_2012!$Y$1:$Y$39999,1),$E$231,1)))&lt;G4, ADDRESS(MATCH(G4,SL_CHARTS_2012!$Y$1:$Y$39999,1)+1,$E$231,1), ADDRESS(MATCH(G4,SL_CHARTS_2012!$Y$1:$Y$39999,1),$E$231,1)))</f>
        <v>$Y$26</v>
      </c>
      <c r="H227" s="313" t="str">
        <f aca="true">IF(INDIRECT(CONCATENATE($E$232,ADDRESS(MATCH(H4,SL_CHARTS_2012!$Y$1:$Y$39999,1),$E$231,1)))=H4,ADDRESS(MATCH(H4,SL_CHARTS_2012!$Y$1:$Y$39999,1),$E$231,1), IF(INDIRECT(CONCATENATE($E$232,ADDRESS(MATCH(H4,SL_CHARTS_2012!$Y$1:$Y$39999,1),$E$231,1)))&lt;H4, ADDRESS(MATCH(H4,SL_CHARTS_2012!$Y$1:$Y$39999,1)+1,$E$231,1), ADDRESS(MATCH(H4,SL_CHARTS_2012!$Y$1:$Y$39999,1),$E$231,1)))</f>
        <v>$Y$26</v>
      </c>
      <c r="I227" s="313" t="str">
        <f aca="true">IF(INDIRECT(CONCATENATE($E$232,ADDRESS(MATCH(I4,SL_CHARTS_2012!$Y$1:$Y$39999,1),$E$231,1)))=I4,ADDRESS(MATCH(I4,SL_CHARTS_2012!$Y$1:$Y$39999,1),$E$231,1), IF(INDIRECT(CONCATENATE($E$232,ADDRESS(MATCH(I4,SL_CHARTS_2012!$Y$1:$Y$39999,1),$E$231,1)))&lt;I4, ADDRESS(MATCH(I4,SL_CHARTS_2012!$Y$1:$Y$39999,1)+1,$E$231,1), ADDRESS(MATCH(I4,SL_CHARTS_2012!$Y$1:$Y$39999,1),$E$231,1)))</f>
        <v>$Y$25</v>
      </c>
      <c r="J227" s="313" t="str">
        <f aca="true">IF(INDIRECT(CONCATENATE($E$232,ADDRESS(MATCH(J4,SL_CHARTS_2012!$Y$1:$Y$39999,1),$E$231,1)))=J4,ADDRESS(MATCH(J4,SL_CHARTS_2012!$Y$1:$Y$39999,1),$E$231,1), IF(INDIRECT(CONCATENATE($E$232,ADDRESS(MATCH(J4,SL_CHARTS_2012!$Y$1:$Y$39999,1),$E$231,1)))&lt;J4, ADDRESS(MATCH(J4,SL_CHARTS_2012!$Y$1:$Y$39999,1)+1,$E$231,1), ADDRESS(MATCH(J4,SL_CHARTS_2012!$Y$1:$Y$39999,1),$E$231,1)))</f>
        <v>$Y$21</v>
      </c>
      <c r="K227" s="313" t="str">
        <f aca="true">IF(INDIRECT(CONCATENATE($E$232,ADDRESS(MATCH(K4,SL_CHARTS_2012!$Y$1:$Y$39999,1),$E$231,1)))=K4,ADDRESS(MATCH(K4,SL_CHARTS_2012!$Y$1:$Y$39999,1),$E$231,1), IF(INDIRECT(CONCATENATE($E$232,ADDRESS(MATCH(K4,SL_CHARTS_2012!$Y$1:$Y$39999,1),$E$231,1)))&lt;K4, ADDRESS(MATCH(K4,SL_CHARTS_2012!$Y$1:$Y$39999,1)+1,$E$231,1), ADDRESS(MATCH(K4,SL_CHARTS_2012!$Y$1:$Y$39999,1),$E$231,1)))</f>
        <v>$Y$20</v>
      </c>
      <c r="L227" s="313" t="str">
        <f aca="true">IF(INDIRECT(CONCATENATE($E$232,ADDRESS(MATCH(L4,SL_CHARTS_2012!$Y$1:$Y$39999,1),$E$231,1)))=L4,ADDRESS(MATCH(L4,SL_CHARTS_2012!$Y$1:$Y$39999,1),$E$231,1), IF(INDIRECT(CONCATENATE($E$232,ADDRESS(MATCH(L4,SL_CHARTS_2012!$Y$1:$Y$39999,1),$E$231,1)))&lt;L4, ADDRESS(MATCH(L4,SL_CHARTS_2012!$Y$1:$Y$39999,1)+1,$E$231,1), ADDRESS(MATCH(L4,SL_CHARTS_2012!$Y$1:$Y$39999,1),$E$231,1)))</f>
        <v>$Y$20</v>
      </c>
      <c r="M227" s="313" t="str">
        <f aca="true">IF(INDIRECT(CONCATENATE($E$232,ADDRESS(MATCH(M4,SL_CHARTS_2012!$Y$1:$Y$39999,1),$E$231,1)))=M4,ADDRESS(MATCH(M4,SL_CHARTS_2012!$Y$1:$Y$39999,1),$E$231,1), IF(INDIRECT(CONCATENATE($E$232,ADDRESS(MATCH(M4,SL_CHARTS_2012!$Y$1:$Y$39999,1),$E$231,1)))&lt;M4, ADDRESS(MATCH(M4,SL_CHARTS_2012!$Y$1:$Y$39999,1)+1,$E$231,1), ADDRESS(MATCH(M4,SL_CHARTS_2012!$Y$1:$Y$39999,1),$E$231,1)))</f>
        <v>$Y$19</v>
      </c>
      <c r="N227" s="313" t="str">
        <f aca="true">IF(INDIRECT(CONCATENATE($E$232,ADDRESS(MATCH(N4,SL_CHARTS_2012!$Y$1:$Y$39999,1),$E$231,1)))=N4,ADDRESS(MATCH(N4,SL_CHARTS_2012!$Y$1:$Y$39999,1),$E$231,1), IF(INDIRECT(CONCATENATE($E$232,ADDRESS(MATCH(N4,SL_CHARTS_2012!$Y$1:$Y$39999,1),$E$231,1)))&lt;N4, ADDRESS(MATCH(N4,SL_CHARTS_2012!$Y$1:$Y$39999,1)+1,$E$231,1), ADDRESS(MATCH(N4,SL_CHARTS_2012!$Y$1:$Y$39999,1),$E$231,1)))</f>
        <v>$Y$19</v>
      </c>
      <c r="O227" s="313" t="str">
        <f aca="true">IF(INDIRECT(CONCATENATE($E$232,ADDRESS(MATCH(O4,SL_CHARTS_2012!$Y$1:$Y$39999,1),$E$231,1)))=O4,ADDRESS(MATCH(O4,SL_CHARTS_2012!$Y$1:$Y$39999,1),$E$231,1), IF(INDIRECT(CONCATENATE($E$232,ADDRESS(MATCH(O4,SL_CHARTS_2012!$Y$1:$Y$39999,1),$E$231,1)))&lt;O4, ADDRESS(MATCH(O4,SL_CHARTS_2012!$Y$1:$Y$39999,1)+1,$E$231,1), ADDRESS(MATCH(O4,SL_CHARTS_2012!$Y$1:$Y$39999,1),$E$231,1)))</f>
        <v>$Y$16</v>
      </c>
      <c r="P227" s="313" t="str">
        <f aca="true">IF(INDIRECT(CONCATENATE($E$232,ADDRESS(MATCH(P4,SL_CHARTS_2012!$Y$1:$Y$39999,1),$E$231,1)))=P4,ADDRESS(MATCH(P4,SL_CHARTS_2012!$Y$1:$Y$39999,1),$E$231,1), IF(INDIRECT(CONCATENATE($E$232,ADDRESS(MATCH(P4,SL_CHARTS_2012!$Y$1:$Y$39999,1),$E$231,1)))&lt;P4, ADDRESS(MATCH(P4,SL_CHARTS_2012!$Y$1:$Y$39999,1)+1,$E$231,1), ADDRESS(MATCH(P4,SL_CHARTS_2012!$Y$1:$Y$39999,1),$E$231,1)))</f>
        <v>$Y$14</v>
      </c>
      <c r="Q227" s="313" t="str">
        <f aca="true">IF(INDIRECT(CONCATENATE($E$232,ADDRESS(MATCH(Q4,SL_CHARTS_2012!$Y$1:$Y$39999,1),$E$231,1)))=Q4,ADDRESS(MATCH(Q4,SL_CHARTS_2012!$Y$1:$Y$39999,1),$E$231,1), IF(INDIRECT(CONCATENATE($E$232,ADDRESS(MATCH(Q4,SL_CHARTS_2012!$Y$1:$Y$39999,1),$E$231,1)))&lt;Q4, ADDRESS(MATCH(Q4,SL_CHARTS_2012!$Y$1:$Y$39999,1)+1,$E$231,1), ADDRESS(MATCH(Q4,SL_CHARTS_2012!$Y$1:$Y$39999,1),$E$231,1)))</f>
        <v>$Y$14</v>
      </c>
      <c r="R227" s="313" t="str">
        <f aca="true">IF(INDIRECT(CONCATENATE($E$232,ADDRESS(MATCH(R4,SL_CHARTS_2012!$Y$1:$Y$39999,1),$E$231,1)))=R4,ADDRESS(MATCH(R4,SL_CHARTS_2012!$Y$1:$Y$39999,1),$E$231,1), IF(INDIRECT(CONCATENATE($E$232,ADDRESS(MATCH(R4,SL_CHARTS_2012!$Y$1:$Y$39999,1),$E$231,1)))&lt;R4, ADDRESS(MATCH(R4,SL_CHARTS_2012!$Y$1:$Y$39999,1)+1,$E$231,1), ADDRESS(MATCH(R4,SL_CHARTS_2012!$Y$1:$Y$39999,1),$E$231,1)))</f>
        <v>$Y$12</v>
      </c>
      <c r="S227" s="313" t="str">
        <f aca="true">IF(INDIRECT(CONCATENATE($E$232,ADDRESS(MATCH(S4,SL_CHARTS_2012!$Y$1:$Y$39999,1),$E$231,1)))=S4,ADDRESS(MATCH(S4,SL_CHARTS_2012!$Y$1:$Y$39999,1),$E$231,1), IF(INDIRECT(CONCATENATE($E$232,ADDRESS(MATCH(S4,SL_CHARTS_2012!$Y$1:$Y$39999,1),$E$231,1)))&lt;S4, ADDRESS(MATCH(S4,SL_CHARTS_2012!$Y$1:$Y$39999,1)+1,$E$231,1), ADDRESS(MATCH(S4,SL_CHARTS_2012!$Y$1:$Y$39999,1),$E$231,1)))</f>
        <v>$Y$11</v>
      </c>
      <c r="T227" s="313" t="str">
        <f aca="true">IF(INDIRECT(CONCATENATE($E$232,ADDRESS(MATCH(T4,SL_CHARTS_2012!$Y$1:$Y$39999,1),$E$231,1)))=T4,ADDRESS(MATCH(T4,SL_CHARTS_2012!$Y$1:$Y$39999,1),$E$231,1), IF(INDIRECT(CONCATENATE($E$232,ADDRESS(MATCH(T4,SL_CHARTS_2012!$Y$1:$Y$39999,1),$E$231,1)))&lt;T4, ADDRESS(MATCH(T4,SL_CHARTS_2012!$Y$1:$Y$39999,1)+1,$E$231,1), ADDRESS(MATCH(T4,SL_CHARTS_2012!$Y$1:$Y$39999,1),$E$231,1)))</f>
        <v>$Y$9</v>
      </c>
      <c r="U227" s="313" t="str">
        <f aca="true">IF(INDIRECT(CONCATENATE($E$232,ADDRESS(MATCH(U4,SL_CHARTS_2012!$Y$1:$Y$39999,1),$E$231,1)))=U4,ADDRESS(MATCH(U4,SL_CHARTS_2012!$Y$1:$Y$39999,1),$E$231,1), IF(INDIRECT(CONCATENATE($E$232,ADDRESS(MATCH(U4,SL_CHARTS_2012!$Y$1:$Y$39999,1),$E$231,1)))&lt;U4, ADDRESS(MATCH(U4,SL_CHARTS_2012!$Y$1:$Y$39999,1)+1,$E$231,1), ADDRESS(MATCH(U4,SL_CHARTS_2012!$Y$1:$Y$39999,1),$E$231,1)))</f>
        <v>$Y$8</v>
      </c>
      <c r="V227" s="313" t="str">
        <f aca="true">IF(INDIRECT(CONCATENATE($E$232,ADDRESS(MATCH(V4,SL_CHARTS_2012!$Y$1:$Y$39999,1),$E$231,1)))=V4,ADDRESS(MATCH(V4,SL_CHARTS_2012!$Y$1:$Y$39999,1),$E$231,1), IF(INDIRECT(CONCATENATE($E$232,ADDRESS(MATCH(V4,SL_CHARTS_2012!$Y$1:$Y$39999,1),$E$231,1)))&lt;V4, ADDRESS(MATCH(V4,SL_CHARTS_2012!$Y$1:$Y$39999,1)+1,$E$231,1), ADDRESS(MATCH(V4,SL_CHARTS_2012!$Y$1:$Y$39999,1),$E$231,1)))</f>
        <v>$Y$7</v>
      </c>
      <c r="W227" s="313" t="str">
        <f aca="true">IF(INDIRECT(CONCATENATE($E$232,ADDRESS(MATCH(W4,SL_CHARTS_2012!$Y$1:$Y$39999,1),$E$231,1)))=W4,ADDRESS(MATCH(W4,SL_CHARTS_2012!$Y$1:$Y$39999,1),$E$231,1), IF(INDIRECT(CONCATENATE($E$232,ADDRESS(MATCH(W4,SL_CHARTS_2012!$Y$1:$Y$39999,1),$E$231,1)))&lt;W4, ADDRESS(MATCH(W4,SL_CHARTS_2012!$Y$1:$Y$39999,1)+1,$E$231,1), ADDRESS(MATCH(W4,SL_CHARTS_2012!$Y$1:$Y$39999,1),$E$231,1)))</f>
        <v>$Y$6</v>
      </c>
      <c r="X227" s="314" t="str">
        <f aca="true">IF(INDIRECT(CONCATENATE($E$232,ADDRESS(MATCH(X4,SL_CHARTS_2012!$Y$1:$Y$39999,1),$E$231,1)))=X4,ADDRESS(MATCH(X4,SL_CHARTS_2012!$Y$1:$Y$39999,1),$E$231,1), IF(INDIRECT(CONCATENATE($E$232,ADDRESS(MATCH(X4,SL_CHARTS_2012!$Y$1:$Y$39999,1),$E$231,1)))&lt;X4, ADDRESS(MATCH(X4,SL_CHARTS_2012!$Y$1:$Y$39999,1)+1,$E$231,1), ADDRESS(MATCH(X4,SL_CHARTS_2012!$Y$1:$Y$39999,1),$E$231,1)))</f>
        <v>$Y$5</v>
      </c>
      <c r="Y227" s="314" t="e">
        <f aca="true">IF(INDIRECT(CONCATENATE($E$232,ADDRESS(MATCH(Y4,SL_CHARTS_2012!$Y$1:$Y$39999,1),$E$231,1)))=Y4,ADDRESS(MATCH(Y4,SL_CHARTS_2012!$Y$1:$Y$39999,1),$E$231,1), IF(INDIRECT(CONCATENATE($E$232,ADDRESS(MATCH(Y4,SL_CHARTS_2012!$Y$1:$Y$39999,1),$E$231,1)))&lt;Y4, ADDRESS(MATCH(Y4,SL_CHARTS_2012!$Y$1:$Y$39999,1)+1,$E$231,1), ADDRESS(MATCH(Y4,SL_CHARTS_2012!$Y$1:$Y$39999,1),$E$231,1)))</f>
        <v>#N/A</v>
      </c>
      <c r="Z227" s="314" t="e">
        <f aca="true">IF(INDIRECT(CONCATENATE($E$232,ADDRESS(MATCH(Z4,SL_CHARTS_2012!$Y$1:$Y$39999,1),$E$231,1)))=Z4,ADDRESS(MATCH(Z4,SL_CHARTS_2012!$Y$1:$Y$39999,1),$E$231,1), IF(INDIRECT(CONCATENATE($E$232,ADDRESS(MATCH(Z4,SL_CHARTS_2012!$Y$1:$Y$39999,1),$E$231,1)))&lt;Z4, ADDRESS(MATCH(Z4,SL_CHARTS_2012!$Y$1:$Y$39999,1)+1,$E$231,1), ADDRESS(MATCH(Z4,SL_CHARTS_2012!$Y$1:$Y$39999,1),$E$231,1)))</f>
        <v>#N/A</v>
      </c>
      <c r="AA227" s="314" t="e">
        <f aca="true">IF(INDIRECT(CONCATENATE($E$232,ADDRESS(MATCH(AA4,SL_CHARTS_2012!$Y$1:$Y$39999,1),$E$231,1)))=AA4,ADDRESS(MATCH(AA4,SL_CHARTS_2012!$Y$1:$Y$39999,1),$E$231,1), IF(INDIRECT(CONCATENATE($E$232,ADDRESS(MATCH(AA4,SL_CHARTS_2012!$Y$1:$Y$39999,1),$E$231,1)))&lt;AA4, ADDRESS(MATCH(AA4,SL_CHARTS_2012!$Y$1:$Y$39999,1)+1,$E$231,1), ADDRESS(MATCH(AA4,SL_CHARTS_2012!$Y$1:$Y$39999,1),$E$231,1)))</f>
        <v>#N/A</v>
      </c>
      <c r="AB227" s="314" t="e">
        <f aca="true">IF(INDIRECT(CONCATENATE($E$232,ADDRESS(MATCH(AB4,SL_CHARTS_2012!$Y$1:$Y$39999,1),$E$231,1)))=AB4,ADDRESS(MATCH(AB4,SL_CHARTS_2012!$Y$1:$Y$39999,1),$E$231,1), IF(INDIRECT(CONCATENATE($E$232,ADDRESS(MATCH(AB4,SL_CHARTS_2012!$Y$1:$Y$39999,1),$E$231,1)))&lt;AB4, ADDRESS(MATCH(AB4,SL_CHARTS_2012!$Y$1:$Y$39999,1)+1,$E$231,1), ADDRESS(MATCH(AB4,SL_CHARTS_2012!$Y$1:$Y$39999,1),$E$231,1)))</f>
        <v>#N/A</v>
      </c>
      <c r="AC227" s="314" t="e">
        <f aca="true">IF(INDIRECT(CONCATENATE($E$232,ADDRESS(MATCH(AC4,SL_CHARTS_2012!$Y$1:$Y$39999,1),$E$231,1)))=AC4,ADDRESS(MATCH(AC4,SL_CHARTS_2012!$Y$1:$Y$39999,1),$E$231,1), IF(INDIRECT(CONCATENATE($E$232,ADDRESS(MATCH(AC4,SL_CHARTS_2012!$Y$1:$Y$39999,1),$E$231,1)))&lt;AC4, ADDRESS(MATCH(AC4,SL_CHARTS_2012!$Y$1:$Y$39999,1)+1,$E$231,1), ADDRESS(MATCH(AC4,SL_CHARTS_2012!$Y$1:$Y$39999,1),$E$231,1)))</f>
        <v>#N/A</v>
      </c>
    </row>
    <row r="228" s="22" customFormat="true" ht="15" hidden="false" customHeight="true" outlineLevel="0" collapsed="false">
      <c r="B228" s="203"/>
      <c r="C228" s="203"/>
      <c r="D228" s="204" t="s">
        <v>239</v>
      </c>
      <c r="E228" s="315" t="n">
        <f aca="true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103</v>
      </c>
      <c r="F228" s="316" t="n">
        <f aca="true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95</v>
      </c>
      <c r="G228" s="316" t="n">
        <f aca="true">INDIRECT(CONCATENATE($E$232,IF(INDIRECT(CONCATENATE($E$232,ADDRESS(MATCH(G4,SL_CHARTS_2012!$Y$1:$Y$39999,1),$E$231,1)))=G4,ADDRESS(MATCH(G4,SL_CHARTS_2012!$Y$1:$Y$39999,1),$E$231,1),IF(INDIRECT(CONCATENATE($E$232,ADDRESS(MATCH(G4,SL_CHARTS_2012!$Y$1:$Y$39999,1),$E$231,1)))&lt;G4,ADDRESS(MATCH(G4,SL_CHARTS_2012!$Y$1:$Y$39999,1)+1,$E$231,1),ADDRESS(MATCH(G4,SL_CHARTS_2012!$Y$1:$Y$39999,1),$E$231,1)))))</f>
        <v>90</v>
      </c>
      <c r="H228" s="316" t="n">
        <f aca="true">INDIRECT(CONCATENATE($E$232,IF(INDIRECT(CONCATENATE($E$232,ADDRESS(MATCH(H4,SL_CHARTS_2012!$Y$1:$Y$39999,1),$E$231,1)))=H4,ADDRESS(MATCH(H4,SL_CHARTS_2012!$Y$1:$Y$39999,1),$E$231,1),IF(INDIRECT(CONCATENATE($E$232,ADDRESS(MATCH(H4,SL_CHARTS_2012!$Y$1:$Y$39999,1),$E$231,1)))&lt;H4,ADDRESS(MATCH(H4,SL_CHARTS_2012!$Y$1:$Y$39999,1)+1,$E$231,1),ADDRESS(MATCH(H4,SL_CHARTS_2012!$Y$1:$Y$39999,1),$E$231,1)))))</f>
        <v>90</v>
      </c>
      <c r="I228" s="316" t="n">
        <f aca="true">INDIRECT(CONCATENATE($E$232,IF(INDIRECT(CONCATENATE($E$232,ADDRESS(MATCH(I4,SL_CHARTS_2012!$Y$1:$Y$39999,1),$E$231,1)))=I4,ADDRESS(MATCH(I4,SL_CHARTS_2012!$Y$1:$Y$39999,1),$E$231,1),IF(INDIRECT(CONCATENATE($E$232,ADDRESS(MATCH(I4,SL_CHARTS_2012!$Y$1:$Y$39999,1),$E$231,1)))&lt;I4,ADDRESS(MATCH(I4,SL_CHARTS_2012!$Y$1:$Y$39999,1)+1,$E$231,1),ADDRESS(MATCH(I4,SL_CHARTS_2012!$Y$1:$Y$39999,1),$E$231,1)))))</f>
        <v>86</v>
      </c>
      <c r="J228" s="316" t="n">
        <f aca="true">INDIRECT(CONCATENATE($E$232,IF(INDIRECT(CONCATENATE($E$232,ADDRESS(MATCH(J4,SL_CHARTS_2012!$Y$1:$Y$39999,1),$E$231,1)))=J4,ADDRESS(MATCH(J4,SL_CHARTS_2012!$Y$1:$Y$39999,1),$E$231,1),IF(INDIRECT(CONCATENATE($E$232,ADDRESS(MATCH(J4,SL_CHARTS_2012!$Y$1:$Y$39999,1),$E$231,1)))&lt;J4,ADDRESS(MATCH(J4,SL_CHARTS_2012!$Y$1:$Y$39999,1)+1,$E$231,1),ADDRESS(MATCH(J4,SL_CHARTS_2012!$Y$1:$Y$39999,1),$E$231,1)))))</f>
        <v>75</v>
      </c>
      <c r="K228" s="316" t="n">
        <f aca="true">INDIRECT(CONCATENATE($E$232,IF(INDIRECT(CONCATENATE($E$232,ADDRESS(MATCH(K4,SL_CHARTS_2012!$Y$1:$Y$39999,1),$E$231,1)))=K4,ADDRESS(MATCH(K4,SL_CHARTS_2012!$Y$1:$Y$39999,1),$E$231,1),IF(INDIRECT(CONCATENATE($E$232,ADDRESS(MATCH(K4,SL_CHARTS_2012!$Y$1:$Y$39999,1),$E$231,1)))&lt;K4,ADDRESS(MATCH(K4,SL_CHARTS_2012!$Y$1:$Y$39999,1)+1,$E$231,1),ADDRESS(MATCH(K4,SL_CHARTS_2012!$Y$1:$Y$39999,1),$E$231,1)))))</f>
        <v>69</v>
      </c>
      <c r="L228" s="316" t="n">
        <f aca="true">INDIRECT(CONCATENATE($E$232,IF(INDIRECT(CONCATENATE($E$232,ADDRESS(MATCH(L4,SL_CHARTS_2012!$Y$1:$Y$39999,1),$E$231,1)))=L4,ADDRESS(MATCH(L4,SL_CHARTS_2012!$Y$1:$Y$39999,1),$E$231,1),IF(INDIRECT(CONCATENATE($E$232,ADDRESS(MATCH(L4,SL_CHARTS_2012!$Y$1:$Y$39999,1),$E$231,1)))&lt;L4,ADDRESS(MATCH(L4,SL_CHARTS_2012!$Y$1:$Y$39999,1)+1,$E$231,1),ADDRESS(MATCH(L4,SL_CHARTS_2012!$Y$1:$Y$39999,1),$E$231,1)))))</f>
        <v>69</v>
      </c>
      <c r="M228" s="316" t="n">
        <f aca="true">INDIRECT(CONCATENATE($E$232,IF(INDIRECT(CONCATENATE($E$232,ADDRESS(MATCH(M4,SL_CHARTS_2012!$Y$1:$Y$39999,1),$E$231,1)))=M4,ADDRESS(MATCH(M4,SL_CHARTS_2012!$Y$1:$Y$39999,1),$E$231,1),IF(INDIRECT(CONCATENATE($E$232,ADDRESS(MATCH(M4,SL_CHARTS_2012!$Y$1:$Y$39999,1),$E$231,1)))&lt;M4,ADDRESS(MATCH(M4,SL_CHARTS_2012!$Y$1:$Y$39999,1)+1,$E$231,1),ADDRESS(MATCH(M4,SL_CHARTS_2012!$Y$1:$Y$39999,1),$E$231,1)))))</f>
        <v>61.5</v>
      </c>
      <c r="N228" s="316" t="n">
        <f aca="true">INDIRECT(CONCATENATE($E$232,IF(INDIRECT(CONCATENATE($E$232,ADDRESS(MATCH(N4,SL_CHARTS_2012!$Y$1:$Y$39999,1),$E$231,1)))=N4,ADDRESS(MATCH(N4,SL_CHARTS_2012!$Y$1:$Y$39999,1),$E$231,1),IF(INDIRECT(CONCATENATE($E$232,ADDRESS(MATCH(N4,SL_CHARTS_2012!$Y$1:$Y$39999,1),$E$231,1)))&lt;N4,ADDRESS(MATCH(N4,SL_CHARTS_2012!$Y$1:$Y$39999,1)+1,$E$231,1),ADDRESS(MATCH(N4,SL_CHARTS_2012!$Y$1:$Y$39999,1),$E$231,1)))))</f>
        <v>61.5</v>
      </c>
      <c r="O228" s="316" t="n">
        <f aca="true">INDIRECT(CONCATENATE($E$232,IF(INDIRECT(CONCATENATE($E$232,ADDRESS(MATCH(O4,SL_CHARTS_2012!$Y$1:$Y$39999,1),$E$231,1)))=O4,ADDRESS(MATCH(O4,SL_CHARTS_2012!$Y$1:$Y$39999,1),$E$231,1),IF(INDIRECT(CONCATENATE($E$232,ADDRESS(MATCH(O4,SL_CHARTS_2012!$Y$1:$Y$39999,1),$E$231,1)))&lt;O4,ADDRESS(MATCH(O4,SL_CHARTS_2012!$Y$1:$Y$39999,1)+1,$E$231,1),ADDRESS(MATCH(O4,SL_CHARTS_2012!$Y$1:$Y$39999,1),$E$231,1)))))</f>
        <v>48</v>
      </c>
      <c r="P228" s="316" t="n">
        <f aca="true">INDIRECT(CONCATENATE($E$232,IF(INDIRECT(CONCATENATE($E$232,ADDRESS(MATCH(P4,SL_CHARTS_2012!$Y$1:$Y$39999,1),$E$231,1)))=P4,ADDRESS(MATCH(P4,SL_CHARTS_2012!$Y$1:$Y$39999,1),$E$231,1),IF(INDIRECT(CONCATENATE($E$232,ADDRESS(MATCH(P4,SL_CHARTS_2012!$Y$1:$Y$39999,1),$E$231,1)))&lt;P4,ADDRESS(MATCH(P4,SL_CHARTS_2012!$Y$1:$Y$39999,1)+1,$E$231,1),ADDRESS(MATCH(P4,SL_CHARTS_2012!$Y$1:$Y$39999,1),$E$231,1)))))</f>
        <v>42</v>
      </c>
      <c r="Q228" s="316" t="n">
        <f aca="true">INDIRECT(CONCATENATE($E$232,IF(INDIRECT(CONCATENATE($E$232,ADDRESS(MATCH(Q4,SL_CHARTS_2012!$Y$1:$Y$39999,1),$E$231,1)))=Q4,ADDRESS(MATCH(Q4,SL_CHARTS_2012!$Y$1:$Y$39999,1),$E$231,1),IF(INDIRECT(CONCATENATE($E$232,ADDRESS(MATCH(Q4,SL_CHARTS_2012!$Y$1:$Y$39999,1),$E$231,1)))&lt;Q4,ADDRESS(MATCH(Q4,SL_CHARTS_2012!$Y$1:$Y$39999,1)+1,$E$231,1),ADDRESS(MATCH(Q4,SL_CHARTS_2012!$Y$1:$Y$39999,1),$E$231,1)))))</f>
        <v>42</v>
      </c>
      <c r="R228" s="316" t="n">
        <f aca="true">INDIRECT(CONCATENATE($E$232,IF(INDIRECT(CONCATENATE($E$232,ADDRESS(MATCH(R4,SL_CHARTS_2012!$Y$1:$Y$39999,1),$E$231,1)))=R4,ADDRESS(MATCH(R4,SL_CHARTS_2012!$Y$1:$Y$39999,1),$E$231,1),IF(INDIRECT(CONCATENATE($E$232,ADDRESS(MATCH(R4,SL_CHARTS_2012!$Y$1:$Y$39999,1),$E$231,1)))&lt;R4,ADDRESS(MATCH(R4,SL_CHARTS_2012!$Y$1:$Y$39999,1)+1,$E$231,1),ADDRESS(MATCH(R4,SL_CHARTS_2012!$Y$1:$Y$39999,1),$E$231,1)))))</f>
        <v>34</v>
      </c>
      <c r="S228" s="316" t="n">
        <f aca="true">INDIRECT(CONCATENATE($E$232,IF(INDIRECT(CONCATENATE($E$232,ADDRESS(MATCH(S4,SL_CHARTS_2012!$Y$1:$Y$39999,1),$E$231,1)))=S4,ADDRESS(MATCH(S4,SL_CHARTS_2012!$Y$1:$Y$39999,1),$E$231,1),IF(INDIRECT(CONCATENATE($E$232,ADDRESS(MATCH(S4,SL_CHARTS_2012!$Y$1:$Y$39999,1),$E$231,1)))&lt;S4,ADDRESS(MATCH(S4,SL_CHARTS_2012!$Y$1:$Y$39999,1)+1,$E$231,1),ADDRESS(MATCH(S4,SL_CHARTS_2012!$Y$1:$Y$39999,1),$E$231,1)))))</f>
        <v>28.5</v>
      </c>
      <c r="T228" s="316" t="n">
        <f aca="true">INDIRECT(CONCATENATE($E$232,IF(INDIRECT(CONCATENATE($E$232,ADDRESS(MATCH(T4,SL_CHARTS_2012!$Y$1:$Y$39999,1),$E$231,1)))=T4,ADDRESS(MATCH(T4,SL_CHARTS_2012!$Y$1:$Y$39999,1),$E$231,1),IF(INDIRECT(CONCATENATE($E$232,ADDRESS(MATCH(T4,SL_CHARTS_2012!$Y$1:$Y$39999,1),$E$231,1)))&lt;T4,ADDRESS(MATCH(T4,SL_CHARTS_2012!$Y$1:$Y$39999,1)+1,$E$231,1),ADDRESS(MATCH(T4,SL_CHARTS_2012!$Y$1:$Y$39999,1),$E$231,1)))))</f>
        <v>24.8</v>
      </c>
      <c r="U228" s="316" t="n">
        <f aca="true">INDIRECT(CONCATENATE($E$232,IF(INDIRECT(CONCATENATE($E$232,ADDRESS(MATCH(U4,SL_CHARTS_2012!$Y$1:$Y$39999,1),$E$231,1)))=U4,ADDRESS(MATCH(U4,SL_CHARTS_2012!$Y$1:$Y$39999,1),$E$231,1),IF(INDIRECT(CONCATENATE($E$232,ADDRESS(MATCH(U4,SL_CHARTS_2012!$Y$1:$Y$39999,1),$E$231,1)))&lt;U4,ADDRESS(MATCH(U4,SL_CHARTS_2012!$Y$1:$Y$39999,1)+1,$E$231,1),ADDRESS(MATCH(U4,SL_CHARTS_2012!$Y$1:$Y$39999,1),$E$231,1)))))</f>
        <v>21</v>
      </c>
      <c r="V228" s="316" t="n">
        <f aca="true">INDIRECT(CONCATENATE($E$232,IF(INDIRECT(CONCATENATE($E$232,ADDRESS(MATCH(V4,SL_CHARTS_2012!$Y$1:$Y$39999,1),$E$231,1)))=V4,ADDRESS(MATCH(V4,SL_CHARTS_2012!$Y$1:$Y$39999,1),$E$231,1),IF(INDIRECT(CONCATENATE($E$232,ADDRESS(MATCH(V4,SL_CHARTS_2012!$Y$1:$Y$39999,1),$E$231,1)))&lt;V4,ADDRESS(MATCH(V4,SL_CHARTS_2012!$Y$1:$Y$39999,1)+1,$E$231,1),ADDRESS(MATCH(V4,SL_CHARTS_2012!$Y$1:$Y$39999,1),$E$231,1)))))</f>
        <v>16</v>
      </c>
      <c r="W228" s="316" t="n">
        <f aca="true">INDIRECT(CONCATENATE($E$232,IF(INDIRECT(CONCATENATE($E$232,ADDRESS(MATCH(W4,SL_CHARTS_2012!$Y$1:$Y$39999,1),$E$231,1)))=W4,ADDRESS(MATCH(W4,SL_CHARTS_2012!$Y$1:$Y$39999,1),$E$231,1),IF(INDIRECT(CONCATENATE($E$232,ADDRESS(MATCH(W4,SL_CHARTS_2012!$Y$1:$Y$39999,1),$E$231,1)))&lt;W4,ADDRESS(MATCH(W4,SL_CHARTS_2012!$Y$1:$Y$39999,1)+1,$E$231,1),ADDRESS(MATCH(W4,SL_CHARTS_2012!$Y$1:$Y$39999,1),$E$231,1)))))</f>
        <v>14</v>
      </c>
      <c r="X228" s="316" t="n">
        <f aca="true">INDIRECT(CONCATENATE($E$232,IF(INDIRECT(CONCATENATE($E$232,ADDRESS(MATCH(X4,SL_CHARTS_2012!$Y$1:$Y$39999,1),$E$231,1)))=X4,ADDRESS(MATCH(X4,SL_CHARTS_2012!$Y$1:$Y$39999,1),$E$231,1),IF(INDIRECT(CONCATENATE($E$232,ADDRESS(MATCH(X4,SL_CHARTS_2012!$Y$1:$Y$39999,1),$E$231,1)))&lt;X4,ADDRESS(MATCH(X4,SL_CHARTS_2012!$Y$1:$Y$39999,1)+1,$E$231,1),ADDRESS(MATCH(X4,SL_CHARTS_2012!$Y$1:$Y$39999,1),$E$231,1)))))</f>
        <v>12</v>
      </c>
      <c r="Y228" s="316" t="e">
        <f aca="true">INDIRECT(CONCATENATE($E$232,IF(INDIRECT(CONCATENATE($E$232,ADDRESS(MATCH(Y4,SL_CHARTS_2012!$Y$1:$Y$39999,1),$E$231,1)))=Y4,ADDRESS(MATCH(Y4,SL_CHARTS_2012!$Y$1:$Y$39999,1),$E$231,1),IF(INDIRECT(CONCATENATE($E$232,ADDRESS(MATCH(Y4,SL_CHARTS_2012!$Y$1:$Y$39999,1),$E$231,1)))&lt;Y4,ADDRESS(MATCH(Y4,SL_CHARTS_2012!$Y$1:$Y$39999,1)+1,$E$231,1),ADDRESS(MATCH(Y4,SL_CHARTS_2012!$Y$1:$Y$39999,1),$E$231,1)))))</f>
        <v>#N/A</v>
      </c>
      <c r="Z228" s="316" t="e">
        <f aca="true">INDIRECT(CONCATENATE($E$232,IF(INDIRECT(CONCATENATE($E$232,ADDRESS(MATCH(Z4,SL_CHARTS_2012!$Y$1:$Y$39999,1),$E$231,1)))=Z4,ADDRESS(MATCH(Z4,SL_CHARTS_2012!$Y$1:$Y$39999,1),$E$231,1),IF(INDIRECT(CONCATENATE($E$232,ADDRESS(MATCH(Z4,SL_CHARTS_2012!$Y$1:$Y$39999,1),$E$231,1)))&lt;Z4,ADDRESS(MATCH(Z4,SL_CHARTS_2012!$Y$1:$Y$39999,1)+1,$E$231,1),ADDRESS(MATCH(Z4,SL_CHARTS_2012!$Y$1:$Y$39999,1),$E$231,1)))))</f>
        <v>#N/A</v>
      </c>
      <c r="AA228" s="316" t="e">
        <f aca="true">INDIRECT(CONCATENATE($E$232,IF(INDIRECT(CONCATENATE($E$232,ADDRESS(MATCH(AA4,SL_CHARTS_2012!$Y$1:$Y$39999,1),$E$231,1)))=AA4,ADDRESS(MATCH(AA4,SL_CHARTS_2012!$Y$1:$Y$39999,1),$E$231,1),IF(INDIRECT(CONCATENATE($E$232,ADDRESS(MATCH(AA4,SL_CHARTS_2012!$Y$1:$Y$39999,1),$E$231,1)))&lt;AA4,ADDRESS(MATCH(AA4,SL_CHARTS_2012!$Y$1:$Y$39999,1)+1,$E$231,1),ADDRESS(MATCH(AA4,SL_CHARTS_2012!$Y$1:$Y$39999,1),$E$231,1)))))</f>
        <v>#N/A</v>
      </c>
      <c r="AB228" s="316" t="e">
        <f aca="true">INDIRECT(CONCATENATE($E$232,IF(INDIRECT(CONCATENATE($E$232,ADDRESS(MATCH(AB4,SL_CHARTS_2012!$Y$1:$Y$39999,1),$E$231,1)))=AB4,ADDRESS(MATCH(AB4,SL_CHARTS_2012!$Y$1:$Y$39999,1),$E$231,1),IF(INDIRECT(CONCATENATE($E$232,ADDRESS(MATCH(AB4,SL_CHARTS_2012!$Y$1:$Y$39999,1),$E$231,1)))&lt;AB4,ADDRESS(MATCH(AB4,SL_CHARTS_2012!$Y$1:$Y$39999,1)+1,$E$231,1),ADDRESS(MATCH(AB4,SL_CHARTS_2012!$Y$1:$Y$39999,1),$E$231,1)))))</f>
        <v>#N/A</v>
      </c>
      <c r="AC228" s="316" t="e">
        <f aca="true">INDIRECT(CONCATENATE($E$232,IF(INDIRECT(CONCATENATE($E$232,ADDRESS(MATCH(AC4,SL_CHARTS_2012!$Y$1:$Y$39999,1),$E$231,1)))=AC4,ADDRESS(MATCH(AC4,SL_CHARTS_2012!$Y$1:$Y$39999,1),$E$231,1),IF(INDIRECT(CONCATENATE($E$232,ADDRESS(MATCH(AC4,SL_CHARTS_2012!$Y$1:$Y$39999,1),$E$231,1)))&lt;AC4,ADDRESS(MATCH(AC4,SL_CHARTS_2012!$Y$1:$Y$39999,1)+1,$E$231,1),ADDRESS(MATCH(AC4,SL_CHARTS_2012!$Y$1:$Y$39999,1),$E$231,1)))))</f>
        <v>#N/A</v>
      </c>
    </row>
    <row r="229" s="22" customFormat="true" ht="15" hidden="true" customHeight="true" outlineLevel="0" collapsed="false">
      <c r="B229" s="203"/>
      <c r="C229" s="203"/>
      <c r="D229" s="312" t="s">
        <v>240</v>
      </c>
      <c r="E229" s="317" t="str">
        <f aca="true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$Y$26</v>
      </c>
      <c r="F229" s="317" t="str">
        <f aca="true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$Y$24</v>
      </c>
      <c r="G229" s="317" t="str">
        <f aca="true">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-1,$E$231,1),ADDRESS(MATCH(G8,SL_CHARTS_2012!$Y$1:$Y$39999,1),$E$231,1)))</f>
        <v>$Y$24</v>
      </c>
      <c r="H229" s="317" t="str">
        <f aca="true">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-1,$E$231,1),ADDRESS(MATCH(H8,SL_CHARTS_2012!$Y$1:$Y$39999,1),$E$231,1)))</f>
        <v>$Y$23</v>
      </c>
      <c r="I229" s="317" t="str">
        <f aca="true">IF(INDIRECT(CONCATENATE($E$232,ADDRESS(MATCH(I8,SL_CHARTS_2012!$Y$1:$Y$39999,1),$E$231,1)))=I8,ADDRESS(MATCH(I8,SL_CHARTS_2012!$Y$1:$Y$39999,1),$E$231,1),IF(INDIRECT(CONCATENATE($E$232,ADDRESS(MATCH(I8,SL_CHARTS_2012!$Y$1:$Y$39999,1),$E$231,1)))&lt;I8,ADDRESS(MATCH(I8,SL_CHARTS_2012!$Y$1:$Y$39999,1)-1,$E$231,1),ADDRESS(MATCH(I8,SL_CHARTS_2012!$Y$1:$Y$39999,1),$E$231,1)))</f>
        <v>$Y$19</v>
      </c>
      <c r="J229" s="317" t="str">
        <f aca="true">IF(INDIRECT(CONCATENATE($E$232,ADDRESS(MATCH(J8,SL_CHARTS_2012!$Y$1:$Y$39999,1),$E$231,1)))=J8,ADDRESS(MATCH(J8,SL_CHARTS_2012!$Y$1:$Y$39999,1),$E$231,1),IF(INDIRECT(CONCATENATE($E$232,ADDRESS(MATCH(J8,SL_CHARTS_2012!$Y$1:$Y$39999,1),$E$231,1)))&lt;J8,ADDRESS(MATCH(J8,SL_CHARTS_2012!$Y$1:$Y$39999,1)-1,$E$231,1),ADDRESS(MATCH(J8,SL_CHARTS_2012!$Y$1:$Y$39999,1),$E$231,1)))</f>
        <v>$Y$18</v>
      </c>
      <c r="K229" s="317" t="str">
        <f aca="true">IF(INDIRECT(CONCATENATE($E$232,ADDRESS(MATCH(K8,SL_CHARTS_2012!$Y$1:$Y$39999,1),$E$231,1)))=K8,ADDRESS(MATCH(K8,SL_CHARTS_2012!$Y$1:$Y$39999,1),$E$231,1),IF(INDIRECT(CONCATENATE($E$232,ADDRESS(MATCH(K8,SL_CHARTS_2012!$Y$1:$Y$39999,1),$E$231,1)))&lt;K8,ADDRESS(MATCH(K8,SL_CHARTS_2012!$Y$1:$Y$39999,1)-1,$E$231,1),ADDRESS(MATCH(K8,SL_CHARTS_2012!$Y$1:$Y$39999,1),$E$231,1)))</f>
        <v>$Y$18</v>
      </c>
      <c r="L229" s="317" t="str">
        <f aca="true">IF(INDIRECT(CONCATENATE($E$232,ADDRESS(MATCH(L8,SL_CHARTS_2012!$Y$1:$Y$39999,1),$E$231,1)))=L8,ADDRESS(MATCH(L8,SL_CHARTS_2012!$Y$1:$Y$39999,1),$E$231,1),IF(INDIRECT(CONCATENATE($E$232,ADDRESS(MATCH(L8,SL_CHARTS_2012!$Y$1:$Y$39999,1),$E$231,1)))&lt;L8,ADDRESS(MATCH(L8,SL_CHARTS_2012!$Y$1:$Y$39999,1)-1,$E$231,1),ADDRESS(MATCH(L8,SL_CHARTS_2012!$Y$1:$Y$39999,1),$E$231,1)))</f>
        <v>$Y$17</v>
      </c>
      <c r="M229" s="317" t="str">
        <f aca="true">IF(INDIRECT(CONCATENATE($E$232,ADDRESS(MATCH(M8,SL_CHARTS_2012!$Y$1:$Y$39999,1),$E$231,1)))=M8,ADDRESS(MATCH(M8,SL_CHARTS_2012!$Y$1:$Y$39999,1),$E$231,1),IF(INDIRECT(CONCATENATE($E$232,ADDRESS(MATCH(M8,SL_CHARTS_2012!$Y$1:$Y$39999,1),$E$231,1)))&lt;M8,ADDRESS(MATCH(M8,SL_CHARTS_2012!$Y$1:$Y$39999,1)-1,$E$231,1),ADDRESS(MATCH(M8,SL_CHARTS_2012!$Y$1:$Y$39999,1),$E$231,1)))</f>
        <v>$Y$17</v>
      </c>
      <c r="N229" s="317" t="str">
        <f aca="true">IF(INDIRECT(CONCATENATE($E$232,ADDRESS(MATCH(N8,SL_CHARTS_2012!$Y$1:$Y$39999,1),$E$231,1)))=N8,ADDRESS(MATCH(N8,SL_CHARTS_2012!$Y$1:$Y$39999,1),$E$231,1),IF(INDIRECT(CONCATENATE($E$232,ADDRESS(MATCH(N8,SL_CHARTS_2012!$Y$1:$Y$39999,1),$E$231,1)))&lt;N8,ADDRESS(MATCH(N8,SL_CHARTS_2012!$Y$1:$Y$39999,1)-1,$E$231,1),ADDRESS(MATCH(N8,SL_CHARTS_2012!$Y$1:$Y$39999,1),$E$231,1)))</f>
        <v>$Y$14</v>
      </c>
      <c r="O229" s="317" t="str">
        <f aca="true">IF(INDIRECT(CONCATENATE($E$232,ADDRESS(MATCH(O8,SL_CHARTS_2012!$Y$1:$Y$39999,1),$E$231,1)))=O8,ADDRESS(MATCH(O8,SL_CHARTS_2012!$Y$1:$Y$39999,1),$E$231,1),IF(INDIRECT(CONCATENATE($E$232,ADDRESS(MATCH(O8,SL_CHARTS_2012!$Y$1:$Y$39999,1),$E$231,1)))&lt;O8,ADDRESS(MATCH(O8,SL_CHARTS_2012!$Y$1:$Y$39999,1)-1,$E$231,1),ADDRESS(MATCH(O8,SL_CHARTS_2012!$Y$1:$Y$39999,1),$E$231,1)))</f>
        <v>$Y$12</v>
      </c>
      <c r="P229" s="317" t="str">
        <f aca="true">IF(INDIRECT(CONCATENATE($E$232,ADDRESS(MATCH(P8,SL_CHARTS_2012!$Y$1:$Y$39999,1),$E$231,1)))=P8,ADDRESS(MATCH(P8,SL_CHARTS_2012!$Y$1:$Y$39999,1),$E$231,1),IF(INDIRECT(CONCATENATE($E$232,ADDRESS(MATCH(P8,SL_CHARTS_2012!$Y$1:$Y$39999,1),$E$231,1)))&lt;P8,ADDRESS(MATCH(P8,SL_CHARTS_2012!$Y$1:$Y$39999,1)-1,$E$231,1),ADDRESS(MATCH(P8,SL_CHARTS_2012!$Y$1:$Y$39999,1),$E$231,1)))</f>
        <v>$Y$12</v>
      </c>
      <c r="Q229" s="317" t="str">
        <f aca="true">IF(INDIRECT(CONCATENATE($E$232,ADDRESS(MATCH(Q8,SL_CHARTS_2012!$Y$1:$Y$39999,1),$E$231,1)))=Q8,ADDRESS(MATCH(Q8,SL_CHARTS_2012!$Y$1:$Y$39999,1),$E$231,1),IF(INDIRECT(CONCATENATE($E$232,ADDRESS(MATCH(Q8,SL_CHARTS_2012!$Y$1:$Y$39999,1),$E$231,1)))&lt;Q8,ADDRESS(MATCH(Q8,SL_CHARTS_2012!$Y$1:$Y$39999,1)-1,$E$231,1),ADDRESS(MATCH(Q8,SL_CHARTS_2012!$Y$1:$Y$39999,1),$E$231,1)))</f>
        <v>$Y$10</v>
      </c>
      <c r="R229" s="317" t="str">
        <f aca="true">IF(INDIRECT(CONCATENATE($E$232,ADDRESS(MATCH(R8,SL_CHARTS_2012!$Y$1:$Y$39999,1),$E$231,1)))=R8,ADDRESS(MATCH(R8,SL_CHARTS_2012!$Y$1:$Y$39999,1),$E$231,1),IF(INDIRECT(CONCATENATE($E$232,ADDRESS(MATCH(R8,SL_CHARTS_2012!$Y$1:$Y$39999,1),$E$231,1)))&lt;R8,ADDRESS(MATCH(R8,SL_CHARTS_2012!$Y$1:$Y$39999,1)-1,$E$231,1),ADDRESS(MATCH(R8,SL_CHARTS_2012!$Y$1:$Y$39999,1),$E$231,1)))</f>
        <v>$Y$9</v>
      </c>
      <c r="S229" s="317" t="str">
        <f aca="true">IF(INDIRECT(CONCATENATE($E$232,ADDRESS(MATCH(S8,SL_CHARTS_2012!$Y$1:$Y$39999,1),$E$231,1)))=S8,ADDRESS(MATCH(S8,SL_CHARTS_2012!$Y$1:$Y$39999,1),$E$231,1),IF(INDIRECT(CONCATENATE($E$232,ADDRESS(MATCH(S8,SL_CHARTS_2012!$Y$1:$Y$39999,1),$E$231,1)))&lt;S8,ADDRESS(MATCH(S8,SL_CHARTS_2012!$Y$1:$Y$39999,1)-1,$E$231,1),ADDRESS(MATCH(S8,SL_CHARTS_2012!$Y$1:$Y$39999,1),$E$231,1)))</f>
        <v>$Y$7</v>
      </c>
      <c r="T229" s="317" t="str">
        <f aca="true">IF(INDIRECT(CONCATENATE($E$232,ADDRESS(MATCH(T8,SL_CHARTS_2012!$Y$1:$Y$39999,1),$E$231,1)))=T8,ADDRESS(MATCH(T8,SL_CHARTS_2012!$Y$1:$Y$39999,1),$E$231,1),IF(INDIRECT(CONCATENATE($E$232,ADDRESS(MATCH(T8,SL_CHARTS_2012!$Y$1:$Y$39999,1),$E$231,1)))&lt;T8,ADDRESS(MATCH(T8,SL_CHARTS_2012!$Y$1:$Y$39999,1)-1,$E$231,1),ADDRESS(MATCH(T8,SL_CHARTS_2012!$Y$1:$Y$39999,1),$E$231,1)))</f>
        <v>$Y$6</v>
      </c>
      <c r="U229" s="317" t="str">
        <f aca="true">IF(INDIRECT(CONCATENATE($E$232,ADDRESS(MATCH(U8,SL_CHARTS_2012!$Y$1:$Y$39999,1),$E$231,1)))=U8,ADDRESS(MATCH(U8,SL_CHARTS_2012!$Y$1:$Y$39999,1),$E$231,1),IF(INDIRECT(CONCATENATE($E$232,ADDRESS(MATCH(U8,SL_CHARTS_2012!$Y$1:$Y$39999,1),$E$231,1)))&lt;U8,ADDRESS(MATCH(U8,SL_CHARTS_2012!$Y$1:$Y$39999,1),$E$231,1),ADDRESS(MATCH(U8,SL_CHARTS_2012!$Y$1:$Y$39999,1),$E$231,1)))</f>
        <v>$Y$6</v>
      </c>
      <c r="V229" s="317" t="str">
        <f aca="true">IF(INDIRECT(CONCATENATE($E$232,ADDRESS(MATCH(V8,SL_CHARTS_2012!$Y$1:$Y$39999,1),$E$231,1)))=V8,ADDRESS(MATCH(V8,SL_CHARTS_2012!$Y$1:$Y$39999,1),$E$231,1),IF(INDIRECT(CONCATENATE($E$232,ADDRESS(MATCH(V8,SL_CHARTS_2012!$Y$1:$Y$39999,1),$E$231,1)))&lt;V8,ADDRESS(MATCH(V8,SL_CHARTS_2012!$Y$1:$Y$39999,1)-1,$E$231,1),ADDRESS(MATCH(V8,SL_CHARTS_2012!$Y$1:$Y$39999,1),$E$231,1)))</f>
        <v>$Y$4</v>
      </c>
      <c r="W229" s="317" t="str">
        <f aca="true">IF(INDIRECT(CONCATENATE($E$232,ADDRESS(MATCH(W8,SL_CHARTS_2012!$Y$1:$Y$39999,1),$E$231,1)))=W8,ADDRESS(MATCH(W8,SL_CHARTS_2012!$Y$1:$Y$39999,1),$E$231,1),IF(INDIRECT(CONCATENATE($E$232,ADDRESS(MATCH(W8,SL_CHARTS_2012!$Y$1:$Y$39999,1),$E$231,1)))&lt;W8,ADDRESS(MATCH(W8,SL_CHARTS_2012!$Y$1:$Y$39999,1)-1,$E$231,1),ADDRESS(MATCH(W8,SL_CHARTS_2012!$Y$1:$Y$39999,1),$E$231,1)))</f>
        <v>$Y$3</v>
      </c>
      <c r="X229" s="317" t="e">
        <f aca="true">IF(INDIRECT(CONCATENATE($E$232,ADDRESS(MATCH(X8,SL_CHARTS_2012!$Y$1:$Y$39999,1),$E$231,1)))=X8,ADDRESS(MATCH(X8,SL_CHARTS_2012!$Y$1:$Y$39999,1),$E$231,1),IF(INDIRECT(CONCATENATE($E$232,ADDRESS(MATCH(X8,SL_CHARTS_2012!$Y$1:$Y$39999,1),$E$231,1)))&lt;X8,ADDRESS(MATCH(X8,SL_CHARTS_2012!$Y$1:$Y$39999,1)-1,$E$231,1),ADDRESS(MATCH(X8,SL_CHARTS_2012!$Y$1:$Y$39999,1),$E$231,1)))</f>
        <v>#N/A</v>
      </c>
      <c r="Y229" s="317" t="e">
        <f aca="true">IF(INDIRECT(CONCATENATE($E$232,ADDRESS(MATCH(Y8,SL_CHARTS_2012!$Y$1:$Y$39999,1),$E$231,1)))=Y8,ADDRESS(MATCH(Y8,SL_CHARTS_2012!$Y$1:$Y$39999,1),$E$231,1),IF(INDIRECT(CONCATENATE($E$232,ADDRESS(MATCH(Y8,SL_CHARTS_2012!$Y$1:$Y$39999,1),$E$231,1)))&lt;Y8,ADDRESS(MATCH(Y8,SL_CHARTS_2012!$Y$1:$Y$39999,1)-1,$E$231,1),ADDRESS(MATCH(Y8,SL_CHARTS_2012!$Y$1:$Y$39999,1),$E$231,1)))</f>
        <v>#N/A</v>
      </c>
      <c r="Z229" s="317" t="e">
        <f aca="true">IF(INDIRECT(CONCATENATE($E$232,ADDRESS(MATCH(Z8,SL_CHARTS_2012!$Y$1:$Y$39999,1),$E$231,1)))=Z8,ADDRESS(MATCH(Z8,SL_CHARTS_2012!$Y$1:$Y$39999,1),$E$231,1),IF(INDIRECT(CONCATENATE($E$232,ADDRESS(MATCH(Z8,SL_CHARTS_2012!$Y$1:$Y$39999,1),$E$231,1)))&lt;Z8,ADDRESS(MATCH(Z8,SL_CHARTS_2012!$Y$1:$Y$39999,1)-1,$E$231,1),ADDRESS(MATCH(Z8,SL_CHARTS_2012!$Y$1:$Y$39999,1),$E$231,1)))</f>
        <v>#N/A</v>
      </c>
      <c r="AA229" s="317" t="e">
        <f aca="true">IF(INDIRECT(CONCATENATE($E$232,ADDRESS(MATCH(AA8,SL_CHARTS_2012!$Y$1:$Y$39999,1),$E$231,1)))=AA8,ADDRESS(MATCH(AA8,SL_CHARTS_2012!$Y$1:$Y$39999,1),$E$231,1),IF(INDIRECT(CONCATENATE($E$232,ADDRESS(MATCH(AA8,SL_CHARTS_2012!$Y$1:$Y$39999,1),$E$231,1)))&lt;AA8,ADDRESS(MATCH(AA8,SL_CHARTS_2012!$Y$1:$Y$39999,1)-1,$E$231,1),ADDRESS(MATCH(AA8,SL_CHARTS_2012!$Y$1:$Y$39999,1),$E$231,1)))</f>
        <v>#N/A</v>
      </c>
      <c r="AB229" s="317" t="e">
        <f aca="true">IF(INDIRECT(CONCATENATE($E$232,ADDRESS(MATCH(AB8,SL_CHARTS_2012!$Y$1:$Y$39999,1),$E$231,1)))=AB8,ADDRESS(MATCH(AB8,SL_CHARTS_2012!$Y$1:$Y$39999,1),$E$231,1),IF(INDIRECT(CONCATENATE($E$232,ADDRESS(MATCH(AB8,SL_CHARTS_2012!$Y$1:$Y$39999,1),$E$231,1)))&lt;AB8,ADDRESS(MATCH(AB8,SL_CHARTS_2012!$Y$1:$Y$39999,1)-1,$E$231,1),ADDRESS(MATCH(AB8,SL_CHARTS_2012!$Y$1:$Y$39999,1),$E$231,1)))</f>
        <v>#N/A</v>
      </c>
      <c r="AC229" s="317" t="e">
        <f aca="true">IF(INDIRECT(CONCATENATE($E$232,ADDRESS(MATCH(AC8,SL_CHARTS_2012!$Y$1:$Y$39999,1),$E$231,1)))=AC8,ADDRESS(MATCH(AC8,SL_CHARTS_2012!$Y$1:$Y$39999,1),$E$231,1),IF(INDIRECT(CONCATENATE($E$232,ADDRESS(MATCH(AC8,SL_CHARTS_2012!$Y$1:$Y$39999,1),$E$231,1)))&lt;AC8,ADDRESS(MATCH(AC8,SL_CHARTS_2012!$Y$1:$Y$39999,1)-1,$E$231,1),ADDRESS(MATCH(AC8,SL_CHARTS_2012!$Y$1:$Y$39999,1),$E$231,1)))</f>
        <v>#N/A</v>
      </c>
    </row>
    <row r="230" s="22" customFormat="true" ht="15" hidden="false" customHeight="true" outlineLevel="0" collapsed="false">
      <c r="B230" s="203"/>
      <c r="C230" s="203"/>
      <c r="D230" s="204" t="s">
        <v>241</v>
      </c>
      <c r="E230" s="315" t="n">
        <f aca="true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92.3</v>
      </c>
      <c r="F230" s="316" t="n">
        <f aca="true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86</v>
      </c>
      <c r="G230" s="316" t="n">
        <f aca="true">INDIRECT(CONCATENATE($E$232,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,$E$231,1),ADDRESS(MATCH(G8,SL_CHARTS_2012!$Y$1:$Y$39999,1),$E$231,1)))))</f>
        <v>86</v>
      </c>
      <c r="H230" s="316" t="n">
        <f aca="true">INDIRECT(CONCATENATE($E$232,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,$E$231,1),ADDRESS(MATCH(H8,SL_CHARTS_2012!$Y$1:$Y$39999,1),$E$231,1)))))</f>
        <v>83</v>
      </c>
      <c r="I230" s="316" t="n">
        <f aca="true">INDIRECT(CONCATENATE($E$232,IF(INDIRECT(CONCATENATE($E$232,ADDRESS(MATCH(I8,SL_CHARTS_2012!$Y$1:$Y$39999,1),$E$231,1)))=I8,ADDRESS(MATCH(I8,SL_CHARTS_2012!$Y$1:$Y$39999,1),$E$231,1),IF(INDIRECT(CONCATENATE($E$232,ADDRESS(MATCH(I8,SL_CHARTS_2012!$Y$1:$Y$39999,1),$E$231,1)))&lt;I8,ADDRESS(MATCH(I8,SL_CHARTS_2012!$Y$1:$Y$39999,1),$E$231,1),ADDRESS(MATCH(I8,SL_CHARTS_2012!$Y$1:$Y$39999,1),$E$231,1)))))</f>
        <v>69</v>
      </c>
      <c r="J230" s="316" t="n">
        <f aca="true">INDIRECT(CONCATENATE($E$232,IF(INDIRECT(CONCATENATE($E$232,ADDRESS(MATCH(J8,SL_CHARTS_2012!$Y$1:$Y$39999,1),$E$231,1)))=J8,ADDRESS(MATCH(J8,SL_CHARTS_2012!$Y$1:$Y$39999,1),$E$231,1),IF(INDIRECT(CONCATENATE($E$232,ADDRESS(MATCH(J8,SL_CHARTS_2012!$Y$1:$Y$39999,1),$E$231,1)))&lt;J8,ADDRESS(MATCH(J8,SL_CHARTS_2012!$Y$1:$Y$39999,1),$E$231,1),ADDRESS(MATCH(J8,SL_CHARTS_2012!$Y$1:$Y$39999,1),$E$231,1)))))</f>
        <v>61.5</v>
      </c>
      <c r="K230" s="316" t="n">
        <f aca="true">INDIRECT(CONCATENATE($E$232,IF(INDIRECT(CONCATENATE($E$232,ADDRESS(MATCH(K8,SL_CHARTS_2012!$Y$1:$Y$39999,1),$E$231,1)))=K8,ADDRESS(MATCH(K8,SL_CHARTS_2012!$Y$1:$Y$39999,1),$E$231,1),IF(INDIRECT(CONCATENATE($E$232,ADDRESS(MATCH(K8,SL_CHARTS_2012!$Y$1:$Y$39999,1),$E$231,1)))&lt;K8,ADDRESS(MATCH(K8,SL_CHARTS_2012!$Y$1:$Y$39999,1),$E$231,1),ADDRESS(MATCH(K8,SL_CHARTS_2012!$Y$1:$Y$39999,1),$E$231,1)))))</f>
        <v>61.5</v>
      </c>
      <c r="L230" s="316" t="n">
        <f aca="true">INDIRECT(CONCATENATE($E$232,IF(INDIRECT(CONCATENATE($E$232,ADDRESS(MATCH(L8,SL_CHARTS_2012!$Y$1:$Y$39999,1),$E$231,1)))=L8,ADDRESS(MATCH(L8,SL_CHARTS_2012!$Y$1:$Y$39999,1),$E$231,1),IF(INDIRECT(CONCATENATE($E$232,ADDRESS(MATCH(L8,SL_CHARTS_2012!$Y$1:$Y$39999,1),$E$231,1)))&lt;L8,ADDRESS(MATCH(L8,SL_CHARTS_2012!$Y$1:$Y$39999,1),$E$231,1),ADDRESS(MATCH(L8,SL_CHARTS_2012!$Y$1:$Y$39999,1),$E$231,1)))))</f>
        <v>55.6</v>
      </c>
      <c r="M230" s="316" t="n">
        <f aca="true">INDIRECT(CONCATENATE($E$232,IF(INDIRECT(CONCATENATE($E$232,ADDRESS(MATCH(M8,SL_CHARTS_2012!$Y$1:$Y$39999,1),$E$231,1)))=M8,ADDRESS(MATCH(M8,SL_CHARTS_2012!$Y$1:$Y$39999,1),$E$231,1),IF(INDIRECT(CONCATENATE($E$232,ADDRESS(MATCH(M8,SL_CHARTS_2012!$Y$1:$Y$39999,1),$E$231,1)))&lt;M8,ADDRESS(MATCH(M8,SL_CHARTS_2012!$Y$1:$Y$39999,1),$E$231,1),ADDRESS(MATCH(M8,SL_CHARTS_2012!$Y$1:$Y$39999,1),$E$231,1)))))</f>
        <v>55.6</v>
      </c>
      <c r="N230" s="316" t="n">
        <f aca="true">INDIRECT(CONCATENATE($E$232,IF(INDIRECT(CONCATENATE($E$232,ADDRESS(MATCH(N8,SL_CHARTS_2012!$Y$1:$Y$39999,1),$E$231,1)))=N8,ADDRESS(MATCH(N8,SL_CHARTS_2012!$Y$1:$Y$39999,1),$E$231,1),IF(INDIRECT(CONCATENATE($E$232,ADDRESS(MATCH(N8,SL_CHARTS_2012!$Y$1:$Y$39999,1),$E$231,1)))&lt;N8,ADDRESS(MATCH(N8,SL_CHARTS_2012!$Y$1:$Y$39999,1),$E$231,1),ADDRESS(MATCH(N8,SL_CHARTS_2012!$Y$1:$Y$39999,1),$E$231,1)))))</f>
        <v>44</v>
      </c>
      <c r="O230" s="316" t="n">
        <f aca="true">INDIRECT(CONCATENATE($E$232,IF(INDIRECT(CONCATENATE($E$232,ADDRESS(MATCH(O8,SL_CHARTS_2012!$Y$1:$Y$39999,1),$E$231,1)))=O8,ADDRESS(MATCH(O8,SL_CHARTS_2012!$Y$1:$Y$39999,1),$E$231,1),IF(INDIRECT(CONCATENATE($E$232,ADDRESS(MATCH(O8,SL_CHARTS_2012!$Y$1:$Y$39999,1),$E$231,1)))&lt;O8,ADDRESS(MATCH(O8,SL_CHARTS_2012!$Y$1:$Y$39999,1),$E$231,1),ADDRESS(MATCH(O8,SL_CHARTS_2012!$Y$1:$Y$39999,1),$E$231,1)))))</f>
        <v>37.2</v>
      </c>
      <c r="P230" s="316" t="n">
        <f aca="true">INDIRECT(CONCATENATE($E$232,IF(INDIRECT(CONCATENATE($E$232,ADDRESS(MATCH(P8,SL_CHARTS_2012!$Y$1:$Y$39999,1),$E$231,1)))=P8,ADDRESS(MATCH(P8,SL_CHARTS_2012!$Y$1:$Y$39999,1),$E$231,1),IF(INDIRECT(CONCATENATE($E$232,ADDRESS(MATCH(P8,SL_CHARTS_2012!$Y$1:$Y$39999,1),$E$231,1)))&lt;P8,ADDRESS(MATCH(P8,SL_CHARTS_2012!$Y$1:$Y$39999,1),$E$231,1),ADDRESS(MATCH(P8,SL_CHARTS_2012!$Y$1:$Y$39999,1),$E$231,1)))))</f>
        <v>37.2</v>
      </c>
      <c r="Q230" s="316" t="n">
        <f aca="true">INDIRECT(CONCATENATE($E$232,IF(INDIRECT(CONCATENATE($E$232,ADDRESS(MATCH(Q8,SL_CHARTS_2012!$Y$1:$Y$39999,1),$E$231,1)))=Q8,ADDRESS(MATCH(Q8,SL_CHARTS_2012!$Y$1:$Y$39999,1),$E$231,1),IF(INDIRECT(CONCATENATE($E$232,ADDRESS(MATCH(Q8,SL_CHARTS_2012!$Y$1:$Y$39999,1),$E$231,1)))&lt;Q8,ADDRESS(MATCH(Q8,SL_CHARTS_2012!$Y$1:$Y$39999,1),$E$231,1),ADDRESS(MATCH(Q8,SL_CHARTS_2012!$Y$1:$Y$39999,1),$E$231,1)))))</f>
        <v>28.5</v>
      </c>
      <c r="R230" s="316" t="n">
        <f aca="true">INDIRECT(CONCATENATE($E$232,IF(INDIRECT(CONCATENATE($E$232,ADDRESS(MATCH(R8,SL_CHARTS_2012!$Y$1:$Y$39999,1),$E$231,1)))=R8,ADDRESS(MATCH(R8,SL_CHARTS_2012!$Y$1:$Y$39999,1),$E$231,1),IF(INDIRECT(CONCATENATE($E$232,ADDRESS(MATCH(R8,SL_CHARTS_2012!$Y$1:$Y$39999,1),$E$231,1)))&lt;R8,ADDRESS(MATCH(R8,SL_CHARTS_2012!$Y$1:$Y$39999,1),$E$231,1),ADDRESS(MATCH(R8,SL_CHARTS_2012!$Y$1:$Y$39999,1),$E$231,1)))))</f>
        <v>26.3</v>
      </c>
      <c r="S230" s="316" t="n">
        <f aca="true">INDIRECT(CONCATENATE($E$232,IF(INDIRECT(CONCATENATE($E$232,ADDRESS(MATCH(S8,SL_CHARTS_2012!$Y$1:$Y$39999,1),$E$231,1)))=S8,ADDRESS(MATCH(S8,SL_CHARTS_2012!$Y$1:$Y$39999,1),$E$231,1),IF(INDIRECT(CONCATENATE($E$232,ADDRESS(MATCH(S8,SL_CHARTS_2012!$Y$1:$Y$39999,1),$E$231,1)))&lt;S8,ADDRESS(MATCH(S8,SL_CHARTS_2012!$Y$1:$Y$39999,1),$E$231,1),ADDRESS(MATCH(S8,SL_CHARTS_2012!$Y$1:$Y$39999,1),$E$231,1)))))</f>
        <v>21</v>
      </c>
      <c r="T230" s="316" t="n">
        <f aca="true">INDIRECT(CONCATENATE($E$232,IF(INDIRECT(CONCATENATE($E$232,ADDRESS(MATCH(T8,SL_CHARTS_2012!$Y$1:$Y$39999,1),$E$231,1)))=T8,ADDRESS(MATCH(T8,SL_CHARTS_2012!$Y$1:$Y$39999,1),$E$231,1),IF(INDIRECT(CONCATENATE($E$232,ADDRESS(MATCH(T8,SL_CHARTS_2012!$Y$1:$Y$39999,1),$E$231,1)))&lt;T8,ADDRESS(MATCH(T8,SL_CHARTS_2012!$Y$1:$Y$39999,1),$E$231,1),ADDRESS(MATCH(T8,SL_CHARTS_2012!$Y$1:$Y$39999,1),$E$231,1)))))</f>
        <v>16</v>
      </c>
      <c r="U230" s="316" t="n">
        <f aca="true">INDIRECT(CONCATENATE($E$232,IF(INDIRECT(CONCATENATE($E$232,ADDRESS(MATCH(U8,SL_CHARTS_2012!$Y$1:$Y$39999,1),$E$231,1)))=U8,ADDRESS(MATCH(U8,SL_CHARTS_2012!$Y$1:$Y$39999,1),$E$231,1),IF(INDIRECT(CONCATENATE($E$232,ADDRESS(MATCH(U8,SL_CHARTS_2012!$Y$1:$Y$39999,1),$E$231,1)))&lt;U8,ADDRESS(MATCH(U8,SL_CHARTS_2012!$Y$1:$Y$39999,1),$E$231,1),ADDRESS(MATCH(U8,SL_CHARTS_2012!$Y$1:$Y$39999,1),$E$231,1)))))</f>
        <v>14</v>
      </c>
      <c r="V230" s="316" t="n">
        <f aca="true">INDIRECT(CONCATENATE($E$232,IF(INDIRECT(CONCATENATE($E$232,ADDRESS(MATCH(V8,SL_CHARTS_2012!$Y$1:$Y$39999,1),$E$231,1)))=V8,ADDRESS(MATCH(V8,SL_CHARTS_2012!$Y$1:$Y$39999,1),$E$231,1),IF(INDIRECT(CONCATENATE($E$232,ADDRESS(MATCH(V8,SL_CHARTS_2012!$Y$1:$Y$39999,1),$E$231,1)))&lt;V8,ADDRESS(MATCH(V8,SL_CHARTS_2012!$Y$1:$Y$39999,1),$E$231,1),ADDRESS(MATCH(V8,SL_CHARTS_2012!$Y$1:$Y$39999,1),$E$231,1)))))</f>
        <v>12</v>
      </c>
      <c r="W230" s="316" t="n">
        <f aca="true">INDIRECT(CONCATENATE($E$232,IF(INDIRECT(CONCATENATE($E$232,ADDRESS(MATCH(W8,SL_CHARTS_2012!$Y$1:$Y$39999,1),$E$231,1)))=W8,ADDRESS(MATCH(W8,SL_CHARTS_2012!$Y$1:$Y$39999,1),$E$231,1),IF(INDIRECT(CONCATENATE($E$232,ADDRESS(MATCH(W8,SL_CHARTS_2012!$Y$1:$Y$39999,1),$E$231,1)))&lt;W8,ADDRESS(MATCH(W8,SL_CHARTS_2012!$Y$1:$Y$39999,1),$E$231,1),ADDRESS(MATCH(W8,SL_CHARTS_2012!$Y$1:$Y$39999,1),$E$231,1)))))</f>
        <v>10</v>
      </c>
      <c r="X230" s="316" t="e">
        <f aca="true">INDIRECT(CONCATENATE($E$232,IF(INDIRECT(CONCATENATE($E$232,ADDRESS(MATCH(X8,SL_CHARTS_2012!$Y$1:$Y$39999,1),$E$231,1)))=X8,ADDRESS(MATCH(X8,SL_CHARTS_2012!$Y$1:$Y$39999,1),$E$231,1),IF(INDIRECT(CONCATENATE($E$232,ADDRESS(MATCH(X8,SL_CHARTS_2012!$Y$1:$Y$39999,1),$E$231,1)))&lt;X8,ADDRESS(MATCH(X8,SL_CHARTS_2012!$Y$1:$Y$39999,1),$E$231,1),ADDRESS(MATCH(X8,SL_CHARTS_2012!$Y$1:$Y$39999,1),$E$231,1)))))</f>
        <v>#N/A</v>
      </c>
      <c r="Y230" s="316" t="e">
        <f aca="true">INDIRECT(CONCATENATE($E$232,IF(INDIRECT(CONCATENATE($E$232,ADDRESS(MATCH(Y8,SL_CHARTS_2012!$Y$1:$Y$39999,1),$E$231,1)))=Y8,ADDRESS(MATCH(Y8,SL_CHARTS_2012!$Y$1:$Y$39999,1),$E$231,1),IF(INDIRECT(CONCATENATE($E$232,ADDRESS(MATCH(Y8,SL_CHARTS_2012!$Y$1:$Y$39999,1),$E$231,1)))&lt;Y8,ADDRESS(MATCH(Y8,SL_CHARTS_2012!$Y$1:$Y$39999,1),$E$231,1),ADDRESS(MATCH(Y8,SL_CHARTS_2012!$Y$1:$Y$39999,1),$E$231,1)))))</f>
        <v>#N/A</v>
      </c>
      <c r="Z230" s="316" t="e">
        <f aca="true">INDIRECT(CONCATENATE($E$232,IF(INDIRECT(CONCATENATE($E$232,ADDRESS(MATCH(Z8,SL_CHARTS_2012!$Y$1:$Y$39999,1),$E$231,1)))=Z8,ADDRESS(MATCH(Z8,SL_CHARTS_2012!$Y$1:$Y$39999,1),$E$231,1),IF(INDIRECT(CONCATENATE($E$232,ADDRESS(MATCH(Z8,SL_CHARTS_2012!$Y$1:$Y$39999,1),$E$231,1)))&lt;Z8,ADDRESS(MATCH(Z8,SL_CHARTS_2012!$Y$1:$Y$39999,1),$E$231,1),ADDRESS(MATCH(Z8,SL_CHARTS_2012!$Y$1:$Y$39999,1),$E$231,1)))))</f>
        <v>#N/A</v>
      </c>
      <c r="AA230" s="316" t="e">
        <f aca="true">INDIRECT(CONCATENATE($E$232,IF(INDIRECT(CONCATENATE($E$232,ADDRESS(MATCH(AA8,SL_CHARTS_2012!$Y$1:$Y$39999,1),$E$231,1)))=AA8,ADDRESS(MATCH(AA8,SL_CHARTS_2012!$Y$1:$Y$39999,1),$E$231,1),IF(INDIRECT(CONCATENATE($E$232,ADDRESS(MATCH(AA8,SL_CHARTS_2012!$Y$1:$Y$39999,1),$E$231,1)))&lt;AA8,ADDRESS(MATCH(AA8,SL_CHARTS_2012!$Y$1:$Y$39999,1),$E$231,1),ADDRESS(MATCH(AA8,SL_CHARTS_2012!$Y$1:$Y$39999,1),$E$231,1)))))</f>
        <v>#N/A</v>
      </c>
      <c r="AB230" s="316" t="e">
        <f aca="true">INDIRECT(CONCATENATE($E$232,IF(INDIRECT(CONCATENATE($E$232,ADDRESS(MATCH(AB8,SL_CHARTS_2012!$Y$1:$Y$39999,1),$E$231,1)))=AB8,ADDRESS(MATCH(AB8,SL_CHARTS_2012!$Y$1:$Y$39999,1),$E$231,1),IF(INDIRECT(CONCATENATE($E$232,ADDRESS(MATCH(AB8,SL_CHARTS_2012!$Y$1:$Y$39999,1),$E$231,1)))&lt;AB8,ADDRESS(MATCH(AB8,SL_CHARTS_2012!$Y$1:$Y$39999,1),$E$231,1),ADDRESS(MATCH(AB8,SL_CHARTS_2012!$Y$1:$Y$39999,1),$E$231,1)))))</f>
        <v>#N/A</v>
      </c>
      <c r="AC230" s="316" t="e">
        <f aca="true">INDIRECT(CONCATENATE($E$232,IF(INDIRECT(CONCATENATE($E$232,ADDRESS(MATCH(AC8,SL_CHARTS_2012!$Y$1:$Y$39999,1),$E$231,1)))=AC8,ADDRESS(MATCH(AC8,SL_CHARTS_2012!$Y$1:$Y$39999,1),$E$231,1),IF(INDIRECT(CONCATENATE($E$232,ADDRESS(MATCH(AC8,SL_CHARTS_2012!$Y$1:$Y$39999,1),$E$231,1)))&lt;AC8,ADDRESS(MATCH(AC8,SL_CHARTS_2012!$Y$1:$Y$39999,1),$E$231,1),ADDRESS(MATCH(AC8,SL_CHARTS_2012!$Y$1:$Y$39999,1),$E$231,1)))))</f>
        <v>#N/A</v>
      </c>
    </row>
    <row r="231" s="22" customFormat="true" ht="15" hidden="true" customHeight="true" outlineLevel="0" collapsed="false">
      <c r="B231" s="203"/>
      <c r="C231" s="207" t="s">
        <v>220</v>
      </c>
      <c r="D231" s="207"/>
      <c r="E231" s="208" t="n">
        <v>25</v>
      </c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  <c r="AA231" s="208"/>
      <c r="AB231" s="208"/>
      <c r="AC231" s="208"/>
    </row>
    <row r="232" s="22" customFormat="true" ht="15" hidden="true" customHeight="true" outlineLevel="0" collapsed="false">
      <c r="B232" s="203"/>
      <c r="C232" s="318"/>
      <c r="D232" s="213" t="s">
        <v>223</v>
      </c>
      <c r="E232" s="214" t="s">
        <v>224</v>
      </c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19"/>
      <c r="Z232" s="319"/>
      <c r="AA232" s="319"/>
      <c r="AB232" s="319"/>
      <c r="AC232" s="319"/>
    </row>
    <row r="233" s="22" customFormat="true" ht="15" hidden="true" customHeight="true" outlineLevel="0" collapsed="false">
      <c r="B233" s="203"/>
      <c r="C233" s="318"/>
      <c r="D233" s="213"/>
      <c r="E233" s="214" t="s">
        <v>225</v>
      </c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  <c r="AA233" s="319"/>
      <c r="AB233" s="319"/>
      <c r="AC233" s="319"/>
    </row>
    <row r="234" s="22" customFormat="true" ht="15" hidden="true" customHeight="true" outlineLevel="0" collapsed="false">
      <c r="B234" s="203"/>
      <c r="C234" s="209" t="s">
        <v>216</v>
      </c>
      <c r="D234" s="210" t="s">
        <v>221</v>
      </c>
      <c r="E234" s="211" t="str">
        <f aca="false">ADDRESS(MATCH(E230,SL_CHARTS_2012!$Y$1:$Y$3999,1),$E$231+2,1)</f>
        <v>$AA$27</v>
      </c>
      <c r="F234" s="211" t="str">
        <f aca="false">ADDRESS(MATCH(F230,SL_CHARTS_2012!$Y$1:$Y$3999,1),$E$231+2,1)</f>
        <v>$AA$25</v>
      </c>
      <c r="G234" s="211" t="str">
        <f aca="false">ADDRESS(MATCH(G230,SL_CHARTS_2012!$Y$1:$Y$3999,1),$E$231+2,1)</f>
        <v>$AA$25</v>
      </c>
      <c r="H234" s="211" t="str">
        <f aca="false">ADDRESS(MATCH(H230,SL_CHARTS_2012!$Y$1:$Y$3999,1),$E$231+2,1)</f>
        <v>$AA$24</v>
      </c>
      <c r="I234" s="211" t="str">
        <f aca="false">ADDRESS(MATCH(I230,SL_CHARTS_2012!$Y$1:$Y$3999,1),$E$231+2,1)</f>
        <v>$AA$20</v>
      </c>
      <c r="J234" s="211" t="str">
        <f aca="false">ADDRESS(MATCH(J230,SL_CHARTS_2012!$Y$1:$Y$3999,1),$E$231+2,1)</f>
        <v>$AA$19</v>
      </c>
      <c r="K234" s="211" t="str">
        <f aca="false">ADDRESS(MATCH(K230,SL_CHARTS_2012!$Y$1:$Y$3999,1),$E$231+2,1)</f>
        <v>$AA$19</v>
      </c>
      <c r="L234" s="211" t="str">
        <f aca="false">ADDRESS(MATCH(L230,SL_CHARTS_2012!$Y$1:$Y$3999,1),$E$231+2,1)</f>
        <v>$AA$18</v>
      </c>
      <c r="M234" s="211" t="str">
        <f aca="false">ADDRESS(MATCH(M230,SL_CHARTS_2012!$Y$1:$Y$3999,1),$E$231+2,1)</f>
        <v>$AA$18</v>
      </c>
      <c r="N234" s="211" t="str">
        <f aca="false">ADDRESS(MATCH(N230,SL_CHARTS_2012!$Y$1:$Y$3999,1),$E$231+2,1)</f>
        <v>$AA$15</v>
      </c>
      <c r="O234" s="211" t="str">
        <f aca="false">ADDRESS(MATCH(O230,SL_CHARTS_2012!$Y$1:$Y$3999,1),$E$231+2,1)</f>
        <v>$AA$13</v>
      </c>
      <c r="P234" s="211" t="str">
        <f aca="false">ADDRESS(MATCH(P230,SL_CHARTS_2012!$Y$1:$Y$3999,1),$E$231+2,1)</f>
        <v>$AA$13</v>
      </c>
      <c r="Q234" s="211" t="str">
        <f aca="false">ADDRESS(MATCH(Q230,SL_CHARTS_2012!$Y$1:$Y$3999,1),$E$231+2,1)</f>
        <v>$AA$11</v>
      </c>
      <c r="R234" s="211" t="str">
        <f aca="false">ADDRESS(MATCH(R230,SL_CHARTS_2012!$Y$1:$Y$3999,1),$E$231+2,1)</f>
        <v>$AA$10</v>
      </c>
      <c r="S234" s="211" t="str">
        <f aca="false">ADDRESS(MATCH(S230,SL_CHARTS_2012!$Y$1:$Y$3999,1),$E$231+2,1)</f>
        <v>$AA$8</v>
      </c>
      <c r="T234" s="211" t="str">
        <f aca="false">ADDRESS(MATCH(T230,SL_CHARTS_2012!$Y$1:$Y$3999,1),$E$231+2,1)</f>
        <v>$AA$7</v>
      </c>
      <c r="U234" s="211" t="str">
        <f aca="false">ADDRESS(MATCH(U230,SL_CHARTS_2012!$Y$1:$Y$3999,1),$E$231+2,1)</f>
        <v>$AA$6</v>
      </c>
      <c r="V234" s="211" t="str">
        <f aca="false">ADDRESS(MATCH(V230,SL_CHARTS_2012!$Y$1:$Y$3999,1),$E$231+2,1)</f>
        <v>$AA$5</v>
      </c>
      <c r="W234" s="211" t="str">
        <f aca="false">ADDRESS(MATCH(W230,SL_CHARTS_2012!$Y$1:$Y$3999,1),$E$231+2,1)</f>
        <v>$AA$4</v>
      </c>
      <c r="X234" s="211" t="e">
        <f aca="false">ADDRESS(MATCH(X230,SL_CHARTS_2012!$Y$1:$Y$3999,1),$E$231+2,1)</f>
        <v>#N/A</v>
      </c>
      <c r="Y234" s="211" t="e">
        <f aca="false">ADDRESS(MATCH(Y230,SL_CHARTS_2012!$Y$1:$Y$3999,1),$E$231+2,1)</f>
        <v>#N/A</v>
      </c>
      <c r="Z234" s="211" t="e">
        <f aca="false">ADDRESS(MATCH(Z230,SL_CHARTS_2012!$Y$1:$Y$3999,1),$E$231+2,1)</f>
        <v>#N/A</v>
      </c>
      <c r="AA234" s="211" t="e">
        <f aca="false">ADDRESS(MATCH(AA230,SL_CHARTS_2012!$Y$1:$Y$3999,1),$E$231+2,1)</f>
        <v>#N/A</v>
      </c>
      <c r="AB234" s="211" t="e">
        <f aca="false">ADDRESS(MATCH(AB230,SL_CHARTS_2012!$Y$1:$Y$3999,1),$E$231+2,1)</f>
        <v>#N/A</v>
      </c>
      <c r="AC234" s="211" t="e">
        <f aca="false">ADDRESS(MATCH(AC230,SL_CHARTS_2012!$Y$1:$Y$3999,1),$E$231+2,1)</f>
        <v>#N/A</v>
      </c>
    </row>
    <row r="235" s="22" customFormat="true" ht="15" hidden="true" customHeight="true" outlineLevel="0" collapsed="false">
      <c r="B235" s="203"/>
      <c r="C235" s="209"/>
      <c r="D235" s="210" t="s">
        <v>222</v>
      </c>
      <c r="E235" s="211" t="str">
        <f aca="false">ADDRESS(MATCH(E228,SL_CHARTS_2012!$Y$1:$Y$3999,1),$E$231+2,1)</f>
        <v>$AA$31</v>
      </c>
      <c r="F235" s="211" t="str">
        <f aca="false">ADDRESS(MATCH(F228,SL_CHARTS_2012!$Y$1:$Y$3999,1),$E$231+2,1)</f>
        <v>$AA$28</v>
      </c>
      <c r="G235" s="211" t="str">
        <f aca="false">ADDRESS(MATCH(G228,SL_CHARTS_2012!$Y$1:$Y$3999,1),$E$231+2,1)</f>
        <v>$AA$26</v>
      </c>
      <c r="H235" s="211" t="str">
        <f aca="false">ADDRESS(MATCH(H228,SL_CHARTS_2012!$Y$1:$Y$3999,1),$E$231+2,1)</f>
        <v>$AA$26</v>
      </c>
      <c r="I235" s="211" t="str">
        <f aca="false">ADDRESS(MATCH(I228,SL_CHARTS_2012!$Y$1:$Y$3999,1),$E$231+2,1)</f>
        <v>$AA$25</v>
      </c>
      <c r="J235" s="211" t="str">
        <f aca="false">ADDRESS(MATCH(J228,SL_CHARTS_2012!$Y$1:$Y$3999,1),$E$231+2,1)</f>
        <v>$AA$21</v>
      </c>
      <c r="K235" s="211" t="str">
        <f aca="false">ADDRESS(MATCH(K228,SL_CHARTS_2012!$Y$1:$Y$3999,1),$E$231+2,1)</f>
        <v>$AA$20</v>
      </c>
      <c r="L235" s="211" t="str">
        <f aca="false">ADDRESS(MATCH(L228,SL_CHARTS_2012!$Y$1:$Y$3999,1),$E$231+2,1)</f>
        <v>$AA$20</v>
      </c>
      <c r="M235" s="211" t="str">
        <f aca="false">ADDRESS(MATCH(M228,SL_CHARTS_2012!$Y$1:$Y$3999,1),$E$231+2,1)</f>
        <v>$AA$19</v>
      </c>
      <c r="N235" s="211" t="str">
        <f aca="false">ADDRESS(MATCH(N228,SL_CHARTS_2012!$Y$1:$Y$3999,1),$E$231+2,1)</f>
        <v>$AA$19</v>
      </c>
      <c r="O235" s="211" t="str">
        <f aca="false">ADDRESS(MATCH(O228,SL_CHARTS_2012!$Y$1:$Y$3999,1),$E$231+2,1)</f>
        <v>$AA$16</v>
      </c>
      <c r="P235" s="211" t="str">
        <f aca="false">ADDRESS(MATCH(P228,SL_CHARTS_2012!$Y$1:$Y$3999,1),$E$231+2,1)</f>
        <v>$AA$14</v>
      </c>
      <c r="Q235" s="211" t="str">
        <f aca="false">ADDRESS(MATCH(Q228,SL_CHARTS_2012!$Y$1:$Y$3999,1),$E$231+2,1)</f>
        <v>$AA$14</v>
      </c>
      <c r="R235" s="211" t="str">
        <f aca="false">ADDRESS(MATCH(R228,SL_CHARTS_2012!$Y$1:$Y$3999,1),$E$231+2,1)</f>
        <v>$AA$12</v>
      </c>
      <c r="S235" s="211" t="str">
        <f aca="false">ADDRESS(MATCH(S228,SL_CHARTS_2012!$Y$1:$Y$3999,1),$E$231+2,1)</f>
        <v>$AA$11</v>
      </c>
      <c r="T235" s="211" t="str">
        <f aca="false">ADDRESS(MATCH(T228,SL_CHARTS_2012!$Y$1:$Y$3999,1),$E$231+2,1)</f>
        <v>$AA$9</v>
      </c>
      <c r="U235" s="211" t="str">
        <f aca="false">ADDRESS(MATCH(U228,SL_CHARTS_2012!$Y$1:$Y$3999,1),$E$231+2,1)</f>
        <v>$AA$8</v>
      </c>
      <c r="V235" s="211" t="str">
        <f aca="false">ADDRESS(MATCH(V228,SL_CHARTS_2012!$Y$1:$Y$3999,1),$E$231+2,1)</f>
        <v>$AA$7</v>
      </c>
      <c r="W235" s="211" t="str">
        <f aca="false">ADDRESS(MATCH(W228,SL_CHARTS_2012!$Y$1:$Y$3999,1),$E$231+2,1)</f>
        <v>$AA$6</v>
      </c>
      <c r="X235" s="211" t="str">
        <f aca="false">ADDRESS(MATCH(X228,SL_CHARTS_2012!$Y$1:$Y$3999,1),$E$231+2,1)</f>
        <v>$AA$5</v>
      </c>
      <c r="Y235" s="211" t="e">
        <f aca="false">ADDRESS(MATCH(Y228,SL_CHARTS_2012!$Y$1:$Y$3999,1),$E$231+2,1)</f>
        <v>#N/A</v>
      </c>
      <c r="Z235" s="211" t="e">
        <f aca="false">ADDRESS(MATCH(Z228,SL_CHARTS_2012!$Y$1:$Y$3999,1),$E$231+2,1)</f>
        <v>#N/A</v>
      </c>
      <c r="AA235" s="211" t="e">
        <f aca="false">ADDRESS(MATCH(AA228,SL_CHARTS_2012!$Y$1:$Y$3999,1),$E$231+2,1)</f>
        <v>#N/A</v>
      </c>
      <c r="AB235" s="211" t="e">
        <f aca="false">ADDRESS(MATCH(AB228,SL_CHARTS_2012!$Y$1:$Y$3999,1),$E$231+2,1)</f>
        <v>#N/A</v>
      </c>
      <c r="AC235" s="211" t="e">
        <f aca="false">ADDRESS(MATCH(AC228,SL_CHARTS_2012!$Y$1:$Y$3999,1),$E$231+2,1)</f>
        <v>#N/A</v>
      </c>
    </row>
    <row r="236" s="22" customFormat="true" ht="15" hidden="true" customHeight="true" outlineLevel="0" collapsed="false">
      <c r="B236" s="203"/>
      <c r="C236" s="215" t="s">
        <v>226</v>
      </c>
      <c r="D236" s="320" t="s">
        <v>227</v>
      </c>
      <c r="E236" s="321" t="str">
        <f aca="false">CONCATENATE(ROUND(E228,1),E$7,ROUND(E230,1))</f>
        <v>103-92,3</v>
      </c>
      <c r="F236" s="321" t="str">
        <f aca="false">CONCATENATE(ROUND(F228,1),F$7,ROUND(F230,1))</f>
        <v>95-86</v>
      </c>
      <c r="G236" s="321" t="str">
        <f aca="false">CONCATENATE(ROUND(G228,1),G$7,ROUND(G230,1))</f>
        <v>90-86</v>
      </c>
      <c r="H236" s="321" t="str">
        <f aca="false">CONCATENATE(ROUND(H228,1),H$7,ROUND(H230,1))</f>
        <v>90-83</v>
      </c>
      <c r="I236" s="321" t="str">
        <f aca="false">CONCATENATE(ROUND(I228,1),I$7,ROUND(I230,1))</f>
        <v>86-69</v>
      </c>
      <c r="J236" s="321" t="str">
        <f aca="false">CONCATENATE(ROUND(J228,1),J$7,ROUND(J230,1))</f>
        <v>75-61,5</v>
      </c>
      <c r="K236" s="321" t="str">
        <f aca="false">CONCATENATE(ROUND(K228,1),K$7,ROUND(K230,1))</f>
        <v>69-61,5</v>
      </c>
      <c r="L236" s="321" t="str">
        <f aca="false">CONCATENATE(ROUND(L228,1),L$7,ROUND(L230,1))</f>
        <v>69-55,6</v>
      </c>
      <c r="M236" s="321" t="str">
        <f aca="false">CONCATENATE(ROUND(M228,1),M$7,ROUND(M230,1))</f>
        <v>61,5-55,6</v>
      </c>
      <c r="N236" s="321" t="str">
        <f aca="false">CONCATENATE(ROUND(N228,1),N$7,ROUND(N230,1))</f>
        <v>61,5-44</v>
      </c>
      <c r="O236" s="321" t="str">
        <f aca="false">CONCATENATE(ROUND(O228,1),O$7,ROUND(O230,1))</f>
        <v>48-37,2</v>
      </c>
      <c r="P236" s="321" t="str">
        <f aca="false">CONCATENATE(ROUND(P228,1),P$7,ROUND(P230,1))</f>
        <v>42-37,2</v>
      </c>
      <c r="Q236" s="321" t="str">
        <f aca="false">CONCATENATE(ROUND(Q228,1),Q$7,ROUND(Q230,1))</f>
        <v>42-28,5</v>
      </c>
      <c r="R236" s="321" t="str">
        <f aca="false">CONCATENATE(ROUND(R228,1),R$7,ROUND(R230,1))</f>
        <v>34-26,3</v>
      </c>
      <c r="S236" s="321" t="str">
        <f aca="false">CONCATENATE(ROUND(S228,1),S$7,ROUND(S230,1))</f>
        <v>28,5-21</v>
      </c>
      <c r="T236" s="321" t="str">
        <f aca="false">CONCATENATE(ROUND(T228,1),T$7,ROUND(T230,1))</f>
        <v>24,8-16</v>
      </c>
      <c r="U236" s="321" t="str">
        <f aca="false">CONCATENATE(ROUND(U228,1),U$7,ROUND(U230,1))</f>
        <v>21-14</v>
      </c>
      <c r="V236" s="321" t="str">
        <f aca="false">CONCATENATE(ROUND(V228,1),V$7,ROUND(V230,1))</f>
        <v>16-12</v>
      </c>
      <c r="W236" s="321" t="str">
        <f aca="false">CONCATENATE(ROUND(W228,1),W$7,ROUND(W230,1))</f>
        <v>14-10</v>
      </c>
      <c r="X236" s="322" t="e">
        <f aca="false">CONCATENATE(ROUND(X228,1),X$7,ROUND(X230,1))</f>
        <v>#N/A</v>
      </c>
      <c r="Y236" s="322" t="e">
        <f aca="false">CONCATENATE(ROUND(Y228,1),Y$7,ROUND(Y230,1))</f>
        <v>#N/A</v>
      </c>
      <c r="Z236" s="322" t="e">
        <f aca="false">CONCATENATE(ROUND(Z228,1),Z$7,ROUND(Z230,1))</f>
        <v>#N/A</v>
      </c>
      <c r="AA236" s="322" t="e">
        <f aca="false">CONCATENATE(ROUND(AA228,1),AA$7,ROUND(AA230,1))</f>
        <v>#N/A</v>
      </c>
      <c r="AB236" s="322" t="e">
        <f aca="false">CONCATENATE(ROUND(AB228,1),AB$7,ROUND(AB230,1))</f>
        <v>#N/A</v>
      </c>
      <c r="AC236" s="322" t="e">
        <f aca="false">CONCATENATE(ROUND(AC228,1),AC$7,ROUND(AC230,1))</f>
        <v>#N/A</v>
      </c>
    </row>
    <row r="237" s="22" customFormat="true" ht="15" hidden="false" customHeight="true" outlineLevel="0" collapsed="false">
      <c r="B237" s="203"/>
      <c r="C237" s="215"/>
      <c r="D237" s="323" t="s">
        <v>228</v>
      </c>
      <c r="E237" s="323" t="n">
        <f aca="true">AVERAGE(INDIRECT(CONCATENATE($E$232,E234,$E$233,E235),1))</f>
        <v>152.68</v>
      </c>
      <c r="F237" s="323" t="n">
        <f aca="true">AVERAGE(INDIRECT(CONCATENATE($E$232,F234,$E$233,F235),1))</f>
        <v>160.375</v>
      </c>
      <c r="G237" s="323" t="n">
        <f aca="true">AVERAGE(INDIRECT(CONCATENATE($E$232,G234,$E$233,G235),1))</f>
        <v>148.85</v>
      </c>
      <c r="H237" s="323" t="n">
        <f aca="true">AVERAGE(INDIRECT(CONCATENATE($E$232,H234,$E$233,H235),1))</f>
        <v>153.266666666667</v>
      </c>
      <c r="I237" s="323" t="n">
        <f aca="true">AVERAGE(INDIRECT(CONCATENATE($E$232,I234,$E$233,I235),1))</f>
        <v>164.866666666667</v>
      </c>
      <c r="J237" s="323" t="n">
        <f aca="true">AVERAGE(INDIRECT(CONCATENATE($E$232,J234,$E$233,J235),1))</f>
        <v>176.933333333333</v>
      </c>
      <c r="K237" s="323" t="n">
        <f aca="true">AVERAGE(INDIRECT(CONCATENATE($E$232,K234,$E$233,K235),1))</f>
        <v>180.7</v>
      </c>
      <c r="L237" s="323" t="n">
        <f aca="true">AVERAGE(INDIRECT(CONCATENATE($E$232,L234,$E$233,L235),1))</f>
        <v>188.766666666667</v>
      </c>
      <c r="M237" s="323" t="n">
        <f aca="true">AVERAGE(INDIRECT(CONCATENATE($E$232,M234,$E$233,M235),1))</f>
        <v>188.55</v>
      </c>
      <c r="N237" s="323" t="n">
        <f aca="true">AVERAGE(INDIRECT(CONCATENATE($E$232,N234,$E$233,N235),1))</f>
        <v>199.3</v>
      </c>
      <c r="O237" s="323" t="n">
        <f aca="true">AVERAGE(INDIRECT(CONCATENATE($E$232,O234,$E$233,O235),1))</f>
        <v>163.175</v>
      </c>
      <c r="P237" s="323" t="n">
        <f aca="true">AVERAGE(INDIRECT(CONCATENATE($E$232,P234,$E$233,P235),1))</f>
        <v>134.5</v>
      </c>
      <c r="Q237" s="323" t="n">
        <f aca="true">AVERAGE(INDIRECT(CONCATENATE($E$232,Q234,$E$233,Q235),1))</f>
        <v>109.7</v>
      </c>
      <c r="R237" s="323" t="n">
        <f aca="true">AVERAGE(INDIRECT(CONCATENATE($E$232,R234,$E$233,R235),1))</f>
        <v>77.1666666666667</v>
      </c>
      <c r="S237" s="323" t="n">
        <f aca="true">AVERAGE(INDIRECT(CONCATENATE($E$232,S234,$E$233,S235),1))</f>
        <v>49.8</v>
      </c>
      <c r="T237" s="323" t="n">
        <f aca="true">AVERAGE(INDIRECT(CONCATENATE($E$232,T234,$E$233,T235),1))</f>
        <v>33.8</v>
      </c>
      <c r="U237" s="323" t="n">
        <f aca="true">AVERAGE(INDIRECT(CONCATENATE($E$232,U234,$E$233,U235),1))</f>
        <v>30.2</v>
      </c>
      <c r="V237" s="323" t="n">
        <f aca="true">AVERAGE(INDIRECT(CONCATENATE($E$232,V234,$E$233,V235),1))</f>
        <v>25.6</v>
      </c>
      <c r="W237" s="323" t="n">
        <f aca="true">AVERAGE(INDIRECT(CONCATENATE($E$232,W234,$E$233,W235),1))</f>
        <v>19.3333333333333</v>
      </c>
      <c r="X237" s="323" t="e">
        <f aca="true">AVERAGE(INDIRECT(CONCATENATE($E$232,X234,$E$233,X235),1))</f>
        <v>#N/A</v>
      </c>
      <c r="Y237" s="323" t="e">
        <f aca="true">AVERAGE(INDIRECT(CONCATENATE($E$232,Y234,$E$233,Y235),1))</f>
        <v>#N/A</v>
      </c>
      <c r="Z237" s="323" t="e">
        <f aca="true">AVERAGE(INDIRECT(CONCATENATE($E$232,Z234,$E$233,Z235),1))</f>
        <v>#N/A</v>
      </c>
      <c r="AA237" s="323" t="e">
        <f aca="true">AVERAGE(INDIRECT(CONCATENATE($E$232,AA234,$E$233,AA235),1))</f>
        <v>#N/A</v>
      </c>
      <c r="AB237" s="323" t="e">
        <f aca="true">AVERAGE(INDIRECT(CONCATENATE($E$232,AB234,$E$233,AB235),1))</f>
        <v>#N/A</v>
      </c>
      <c r="AC237" s="323" t="e">
        <f aca="true">AVERAGE(INDIRECT(CONCATENATE($E$232,AC234,$E$233,AC235),1))</f>
        <v>#N/A</v>
      </c>
    </row>
    <row r="238" customFormat="false" ht="15" hidden="false" customHeight="true" outlineLevel="0" collapsed="false">
      <c r="A238" s="22"/>
      <c r="B238" s="203"/>
      <c r="C238" s="215"/>
      <c r="D238" s="324" t="s">
        <v>229</v>
      </c>
      <c r="E238" s="324" t="n">
        <f aca="true">MIN(INDIRECT(CONCATENATE($E$232,E234,$E$233,E235),1))</f>
        <v>137.7</v>
      </c>
      <c r="F238" s="324" t="n">
        <f aca="true">MIN(INDIRECT(CONCATENATE($E$232,F234,$E$233,F235),1))</f>
        <v>148.1</v>
      </c>
      <c r="G238" s="324" t="n">
        <f aca="true">MIN(INDIRECT(CONCATENATE($E$232,G234,$E$233,G235),1))</f>
        <v>148.1</v>
      </c>
      <c r="H238" s="324" t="n">
        <f aca="true">MIN(INDIRECT(CONCATENATE($E$232,H234,$E$233,H235),1))</f>
        <v>148.1</v>
      </c>
      <c r="I238" s="324" t="n">
        <f aca="true">MIN(INDIRECT(CONCATENATE($E$232,I234,$E$233,I235),1))</f>
        <v>148.1</v>
      </c>
      <c r="J238" s="324" t="n">
        <f aca="true">MIN(INDIRECT(CONCATENATE($E$232,J234,$E$233,J235),1))</f>
        <v>169.4</v>
      </c>
      <c r="K238" s="324" t="n">
        <f aca="true">MIN(INDIRECT(CONCATENATE($E$232,K234,$E$233,K235),1))</f>
        <v>172.2</v>
      </c>
      <c r="L238" s="324" t="n">
        <f aca="true">MIN(INDIRECT(CONCATENATE($E$232,L234,$E$233,L235),1))</f>
        <v>172.2</v>
      </c>
      <c r="M238" s="324" t="n">
        <f aca="true">MIN(INDIRECT(CONCATENATE($E$232,M234,$E$233,M235),1))</f>
        <v>172.2</v>
      </c>
      <c r="N238" s="324" t="n">
        <f aca="true">MIN(INDIRECT(CONCATENATE($E$232,N234,$E$233,N235),1))</f>
        <v>172.2</v>
      </c>
      <c r="O238" s="324" t="n">
        <f aca="true">MIN(INDIRECT(CONCATENATE($E$232,O234,$E$233,O235),1))</f>
        <v>119.8</v>
      </c>
      <c r="P238" s="324" t="n">
        <f aca="true">MIN(INDIRECT(CONCATENATE($E$232,P234,$E$233,P235),1))</f>
        <v>119.8</v>
      </c>
      <c r="Q238" s="324" t="n">
        <f aca="true">MIN(INDIRECT(CONCATENATE($E$232,Q234,$E$233,Q235),1))</f>
        <v>58.9</v>
      </c>
      <c r="R238" s="324" t="n">
        <f aca="true">MIN(INDIRECT(CONCATENATE($E$232,R234,$E$233,R235),1))</f>
        <v>58.9</v>
      </c>
      <c r="S238" s="324" t="n">
        <f aca="true">MIN(INDIRECT(CONCATENATE($E$232,S234,$E$233,S235),1))</f>
        <v>32.6</v>
      </c>
      <c r="T238" s="324" t="n">
        <f aca="true">MIN(INDIRECT(CONCATENATE($E$232,T234,$E$233,T235),1))</f>
        <v>22.8</v>
      </c>
      <c r="U238" s="324" t="n">
        <f aca="true">MIN(INDIRECT(CONCATENATE($E$232,U234,$E$233,U235),1))</f>
        <v>22.8</v>
      </c>
      <c r="V238" s="324" t="n">
        <f aca="true">MIN(INDIRECT(CONCATENATE($E$232,V234,$E$233,V235),1))</f>
        <v>18.8</v>
      </c>
      <c r="W238" s="324" t="n">
        <f aca="true">MIN(INDIRECT(CONCATENATE($E$232,W234,$E$233,W235),1))</f>
        <v>4</v>
      </c>
      <c r="X238" s="324" t="e">
        <f aca="true">MIN(INDIRECT(CONCATENATE($E$232,X234,$E$233,X235),1))</f>
        <v>#N/A</v>
      </c>
      <c r="Y238" s="324" t="e">
        <f aca="true">MIN(INDIRECT(CONCATENATE($E$232,Y234,$E$233,Y235),1))</f>
        <v>#N/A</v>
      </c>
      <c r="Z238" s="324" t="e">
        <f aca="true">MIN(INDIRECT(CONCATENATE($E$232,Z234,$E$233,Z235),1))</f>
        <v>#N/A</v>
      </c>
      <c r="AA238" s="324" t="e">
        <f aca="true">MIN(INDIRECT(CONCATENATE($E$232,AA234,$E$233,AA235),1))</f>
        <v>#N/A</v>
      </c>
      <c r="AB238" s="324" t="e">
        <f aca="true">MIN(INDIRECT(CONCATENATE($E$232,AB234,$E$233,AB235),1))</f>
        <v>#N/A</v>
      </c>
      <c r="AC238" s="324" t="e">
        <f aca="true">MIN(INDIRECT(CONCATENATE($E$232,AC234,$E$233,AC235),1))</f>
        <v>#N/A</v>
      </c>
    </row>
    <row r="239" customFormat="false" ht="15" hidden="false" customHeight="true" outlineLevel="0" collapsed="false">
      <c r="A239" s="22"/>
      <c r="B239" s="203"/>
      <c r="C239" s="215"/>
      <c r="D239" s="325" t="s">
        <v>230</v>
      </c>
      <c r="E239" s="325" t="n">
        <f aca="true">MAX(INDIRECT(CONCATENATE($E$232,E234,$E$233,E235),1))</f>
        <v>179.7</v>
      </c>
      <c r="F239" s="325" t="n">
        <f aca="true">MAX(INDIRECT(CONCATENATE($E$232,F234,$E$233,F235),1))</f>
        <v>179.7</v>
      </c>
      <c r="G239" s="325" t="n">
        <f aca="true">MAX(INDIRECT(CONCATENATE($E$232,G234,$E$233,G235),1))</f>
        <v>149.6</v>
      </c>
      <c r="H239" s="325" t="n">
        <f aca="true">MAX(INDIRECT(CONCATENATE($E$232,H234,$E$233,H235),1))</f>
        <v>162.1</v>
      </c>
      <c r="I239" s="325" t="n">
        <f aca="true">MAX(INDIRECT(CONCATENATE($E$232,I234,$E$233,I235),1))</f>
        <v>189.2</v>
      </c>
      <c r="J239" s="325" t="n">
        <f aca="true">MAX(INDIRECT(CONCATENATE($E$232,J234,$E$233,J235),1))</f>
        <v>189.2</v>
      </c>
      <c r="K239" s="325" t="n">
        <f aca="true">MAX(INDIRECT(CONCATENATE($E$232,K234,$E$233,K235),1))</f>
        <v>189.2</v>
      </c>
      <c r="L239" s="325" t="n">
        <f aca="true">MAX(INDIRECT(CONCATENATE($E$232,L234,$E$233,L235),1))</f>
        <v>204.9</v>
      </c>
      <c r="M239" s="325" t="n">
        <f aca="true">MAX(INDIRECT(CONCATENATE($E$232,M234,$E$233,M235),1))</f>
        <v>204.9</v>
      </c>
      <c r="N239" s="325" t="n">
        <f aca="true">MAX(INDIRECT(CONCATENATE($E$232,N234,$E$233,N235),1))</f>
        <v>235.7</v>
      </c>
      <c r="O239" s="325" t="n">
        <f aca="true">MAX(INDIRECT(CONCATENATE($E$232,O234,$E$233,O235),1))</f>
        <v>207.3</v>
      </c>
      <c r="P239" s="325" t="n">
        <f aca="true">MAX(INDIRECT(CONCATENATE($E$232,P234,$E$233,P235),1))</f>
        <v>149.2</v>
      </c>
      <c r="Q239" s="325" t="n">
        <f aca="true">MAX(INDIRECT(CONCATENATE($E$232,Q234,$E$233,Q235),1))</f>
        <v>149.2</v>
      </c>
      <c r="R239" s="325" t="n">
        <f aca="true">MAX(INDIRECT(CONCATENATE($E$232,R234,$E$233,R235),1))</f>
        <v>110.9</v>
      </c>
      <c r="S239" s="325" t="n">
        <f aca="true">MAX(INDIRECT(CONCATENATE($E$232,S234,$E$233,S235),1))</f>
        <v>61.7</v>
      </c>
      <c r="T239" s="325" t="n">
        <f aca="true">MAX(INDIRECT(CONCATENATE($E$232,T234,$E$233,T235),1))</f>
        <v>46</v>
      </c>
      <c r="U239" s="325" t="n">
        <f aca="true">MAX(INDIRECT(CONCATENATE($E$232,U234,$E$233,U235),1))</f>
        <v>35.2</v>
      </c>
      <c r="V239" s="325" t="n">
        <f aca="true">MAX(INDIRECT(CONCATENATE($E$232,V234,$E$233,V235),1))</f>
        <v>35.2</v>
      </c>
      <c r="W239" s="325" t="n">
        <f aca="true">MAX(INDIRECT(CONCATENATE($E$232,W234,$E$233,W235),1))</f>
        <v>35.2</v>
      </c>
      <c r="X239" s="325" t="e">
        <f aca="true">MAX(INDIRECT(CONCATENATE($E$232,X234,$E$233,X235),1))</f>
        <v>#N/A</v>
      </c>
      <c r="Y239" s="325" t="e">
        <f aca="true">MAX(INDIRECT(CONCATENATE($E$232,Y234,$E$233,Y235),1))</f>
        <v>#N/A</v>
      </c>
      <c r="Z239" s="325" t="e">
        <f aca="true">MAX(INDIRECT(CONCATENATE($E$232,Z234,$E$233,Z235),1))</f>
        <v>#N/A</v>
      </c>
      <c r="AA239" s="325" t="e">
        <f aca="true">MAX(INDIRECT(CONCATENATE($E$232,AA234,$E$233,AA235),1))</f>
        <v>#N/A</v>
      </c>
      <c r="AB239" s="325" t="e">
        <f aca="true">MAX(INDIRECT(CONCATENATE($E$232,AB234,$E$233,AB235),1))</f>
        <v>#N/A</v>
      </c>
      <c r="AC239" s="325" t="e">
        <f aca="true">MAX(INDIRECT(CONCATENATE($E$232,AC234,$E$233,AC235),1))</f>
        <v>#N/A</v>
      </c>
    </row>
    <row r="240" customFormat="false" ht="15" hidden="true" customHeight="true" outlineLevel="0" collapsed="false">
      <c r="A240" s="22"/>
      <c r="B240" s="203"/>
      <c r="C240" s="215"/>
      <c r="D240" s="312" t="s">
        <v>231</v>
      </c>
      <c r="E240" s="326" t="n">
        <v>-15</v>
      </c>
      <c r="F240" s="326" t="n">
        <v>-15</v>
      </c>
      <c r="G240" s="326" t="n">
        <v>-15</v>
      </c>
      <c r="H240" s="326" t="n">
        <v>-15</v>
      </c>
      <c r="I240" s="326" t="n">
        <v>-15</v>
      </c>
      <c r="J240" s="326" t="n">
        <v>-15</v>
      </c>
      <c r="K240" s="326" t="n">
        <v>-15</v>
      </c>
      <c r="L240" s="326" t="n">
        <v>-15</v>
      </c>
      <c r="M240" s="326" t="n">
        <v>-15</v>
      </c>
      <c r="N240" s="326" t="n">
        <v>-15</v>
      </c>
      <c r="O240" s="326" t="n">
        <v>-15</v>
      </c>
      <c r="P240" s="326" t="n">
        <v>-15</v>
      </c>
      <c r="Q240" s="326" t="n">
        <v>-15</v>
      </c>
      <c r="R240" s="326" t="n">
        <v>-15</v>
      </c>
      <c r="S240" s="326" t="n">
        <v>-15</v>
      </c>
      <c r="T240" s="326" t="n">
        <v>-15</v>
      </c>
      <c r="U240" s="326" t="n">
        <v>-15</v>
      </c>
      <c r="V240" s="326" t="n">
        <v>-15</v>
      </c>
      <c r="W240" s="326" t="n">
        <v>-15</v>
      </c>
      <c r="X240" s="327" t="n">
        <v>-15</v>
      </c>
      <c r="Y240" s="327" t="n">
        <v>-15</v>
      </c>
      <c r="Z240" s="327" t="n">
        <v>-15</v>
      </c>
      <c r="AA240" s="327" t="n">
        <v>-15</v>
      </c>
      <c r="AB240" s="327" t="n">
        <v>-15</v>
      </c>
      <c r="AC240" s="327" t="n">
        <v>-15</v>
      </c>
    </row>
    <row r="241" customFormat="false" ht="15" hidden="true" customHeight="true" outlineLevel="0" collapsed="false">
      <c r="A241" s="22"/>
      <c r="B241" s="203"/>
      <c r="C241" s="215"/>
      <c r="D241" s="312" t="s">
        <v>232</v>
      </c>
      <c r="E241" s="326" t="n">
        <v>15</v>
      </c>
      <c r="F241" s="326" t="n">
        <v>15</v>
      </c>
      <c r="G241" s="326" t="n">
        <v>15</v>
      </c>
      <c r="H241" s="326" t="n">
        <v>15</v>
      </c>
      <c r="I241" s="326" t="n">
        <v>15</v>
      </c>
      <c r="J241" s="326" t="n">
        <v>15</v>
      </c>
      <c r="K241" s="326" t="n">
        <v>15</v>
      </c>
      <c r="L241" s="326" t="n">
        <v>15</v>
      </c>
      <c r="M241" s="326" t="n">
        <v>15</v>
      </c>
      <c r="N241" s="326" t="n">
        <v>15</v>
      </c>
      <c r="O241" s="326" t="n">
        <v>15</v>
      </c>
      <c r="P241" s="326" t="n">
        <v>15</v>
      </c>
      <c r="Q241" s="326" t="n">
        <v>15</v>
      </c>
      <c r="R241" s="326" t="n">
        <v>15</v>
      </c>
      <c r="S241" s="326" t="n">
        <v>15</v>
      </c>
      <c r="T241" s="326" t="n">
        <v>15</v>
      </c>
      <c r="U241" s="326" t="n">
        <v>15</v>
      </c>
      <c r="V241" s="326" t="n">
        <v>15</v>
      </c>
      <c r="W241" s="326" t="n">
        <v>15</v>
      </c>
      <c r="X241" s="327" t="n">
        <v>15</v>
      </c>
      <c r="Y241" s="327" t="n">
        <v>15</v>
      </c>
      <c r="Z241" s="327" t="n">
        <v>15</v>
      </c>
      <c r="AA241" s="327" t="n">
        <v>15</v>
      </c>
      <c r="AB241" s="327" t="n">
        <v>15</v>
      </c>
      <c r="AC241" s="327" t="n">
        <v>15</v>
      </c>
    </row>
    <row r="242" customFormat="false" ht="15" hidden="true" customHeight="true" outlineLevel="0" collapsed="false">
      <c r="A242" s="22"/>
      <c r="B242" s="203"/>
      <c r="C242" s="215"/>
      <c r="D242" s="312" t="s">
        <v>233</v>
      </c>
      <c r="E242" s="313" t="n">
        <f aca="false">E238+E240</f>
        <v>122.7</v>
      </c>
      <c r="F242" s="313" t="n">
        <f aca="false">F238+F240</f>
        <v>133.1</v>
      </c>
      <c r="G242" s="313" t="n">
        <f aca="false">G238+G240</f>
        <v>133.1</v>
      </c>
      <c r="H242" s="313" t="n">
        <f aca="false">H238+H240</f>
        <v>133.1</v>
      </c>
      <c r="I242" s="313" t="n">
        <f aca="false">I238+I240</f>
        <v>133.1</v>
      </c>
      <c r="J242" s="313" t="n">
        <f aca="false">J238+J240</f>
        <v>154.4</v>
      </c>
      <c r="K242" s="313" t="n">
        <f aca="false">K238+K240</f>
        <v>157.2</v>
      </c>
      <c r="L242" s="313" t="n">
        <f aca="false">L238+L240</f>
        <v>157.2</v>
      </c>
      <c r="M242" s="313" t="n">
        <f aca="false">M238+M240</f>
        <v>157.2</v>
      </c>
      <c r="N242" s="313" t="n">
        <f aca="false">N238+N240</f>
        <v>157.2</v>
      </c>
      <c r="O242" s="313" t="n">
        <f aca="false">O238+O240</f>
        <v>104.8</v>
      </c>
      <c r="P242" s="313" t="n">
        <f aca="false">P238+P240</f>
        <v>104.8</v>
      </c>
      <c r="Q242" s="313" t="n">
        <f aca="false">Q238+Q240</f>
        <v>43.9</v>
      </c>
      <c r="R242" s="313" t="n">
        <f aca="false">R238+R240</f>
        <v>43.9</v>
      </c>
      <c r="S242" s="313" t="n">
        <f aca="false">S238+S240</f>
        <v>17.6</v>
      </c>
      <c r="T242" s="313" t="n">
        <f aca="false">T238+T240</f>
        <v>7.8</v>
      </c>
      <c r="U242" s="313" t="n">
        <f aca="false">U238+U240</f>
        <v>7.8</v>
      </c>
      <c r="V242" s="313" t="n">
        <f aca="false">V238+V240</f>
        <v>3.8</v>
      </c>
      <c r="W242" s="313" t="n">
        <f aca="false">W238+W240</f>
        <v>-11</v>
      </c>
      <c r="X242" s="328" t="e">
        <f aca="false">X238+X240</f>
        <v>#N/A</v>
      </c>
      <c r="Y242" s="328" t="e">
        <f aca="false">Y238+Y240</f>
        <v>#N/A</v>
      </c>
      <c r="Z242" s="328" t="e">
        <f aca="false">Z238+Z240</f>
        <v>#N/A</v>
      </c>
      <c r="AA242" s="328" t="e">
        <f aca="false">AA238+AA240</f>
        <v>#N/A</v>
      </c>
      <c r="AB242" s="328" t="e">
        <f aca="false">AB238+AB240</f>
        <v>#N/A</v>
      </c>
      <c r="AC242" s="328" t="e">
        <f aca="false">AC238+AC240</f>
        <v>#N/A</v>
      </c>
    </row>
    <row r="243" customFormat="false" ht="15" hidden="true" customHeight="true" outlineLevel="0" collapsed="false">
      <c r="A243" s="22"/>
      <c r="B243" s="203"/>
      <c r="C243" s="215"/>
      <c r="D243" s="329" t="s">
        <v>234</v>
      </c>
      <c r="E243" s="330" t="n">
        <f aca="false">E239+E241</f>
        <v>194.7</v>
      </c>
      <c r="F243" s="330" t="n">
        <f aca="false">F239+F241</f>
        <v>194.7</v>
      </c>
      <c r="G243" s="330" t="n">
        <f aca="false">G239+G241</f>
        <v>164.6</v>
      </c>
      <c r="H243" s="330" t="n">
        <f aca="false">H239+H241</f>
        <v>177.1</v>
      </c>
      <c r="I243" s="330" t="n">
        <f aca="false">I239+I241</f>
        <v>204.2</v>
      </c>
      <c r="J243" s="330" t="n">
        <f aca="false">J239+J241</f>
        <v>204.2</v>
      </c>
      <c r="K243" s="330" t="n">
        <f aca="false">K239+K241</f>
        <v>204.2</v>
      </c>
      <c r="L243" s="330" t="n">
        <f aca="false">L239+L241</f>
        <v>219.9</v>
      </c>
      <c r="M243" s="330" t="n">
        <f aca="false">M239+M241</f>
        <v>219.9</v>
      </c>
      <c r="N243" s="330" t="n">
        <f aca="false">N239+N241</f>
        <v>250.7</v>
      </c>
      <c r="O243" s="330" t="n">
        <f aca="false">O239+O241</f>
        <v>222.3</v>
      </c>
      <c r="P243" s="330" t="n">
        <f aca="false">P239+P241</f>
        <v>164.2</v>
      </c>
      <c r="Q243" s="330" t="n">
        <f aca="false">Q239+Q241</f>
        <v>164.2</v>
      </c>
      <c r="R243" s="330" t="n">
        <f aca="false">R239+R241</f>
        <v>125.9</v>
      </c>
      <c r="S243" s="330" t="n">
        <f aca="false">S239+S241</f>
        <v>76.7</v>
      </c>
      <c r="T243" s="330" t="n">
        <f aca="false">T239+T241</f>
        <v>61</v>
      </c>
      <c r="U243" s="330" t="n">
        <f aca="false">U239+U241</f>
        <v>50.2</v>
      </c>
      <c r="V243" s="330" t="n">
        <f aca="false">V239+V241</f>
        <v>50.2</v>
      </c>
      <c r="W243" s="330" t="n">
        <f aca="false">W239+W241</f>
        <v>50.2</v>
      </c>
      <c r="X243" s="331" t="e">
        <f aca="false">X239+X241</f>
        <v>#N/A</v>
      </c>
      <c r="Y243" s="331" t="e">
        <f aca="false">Y239+Y241</f>
        <v>#N/A</v>
      </c>
      <c r="Z243" s="331" t="e">
        <f aca="false">Z239+Z241</f>
        <v>#N/A</v>
      </c>
      <c r="AA243" s="331" t="e">
        <f aca="false">AA239+AA241</f>
        <v>#N/A</v>
      </c>
      <c r="AB243" s="331" t="e">
        <f aca="false">AB239+AB241</f>
        <v>#N/A</v>
      </c>
      <c r="AC243" s="331" t="e">
        <f aca="false">AC239+AC241</f>
        <v>#N/A</v>
      </c>
    </row>
    <row r="244" customFormat="false" ht="15" hidden="true" customHeight="true" outlineLevel="0" collapsed="false">
      <c r="A244" s="22"/>
      <c r="B244" s="332" t="s">
        <v>251</v>
      </c>
      <c r="C244" s="333" t="s">
        <v>216</v>
      </c>
      <c r="D244" s="234" t="s">
        <v>238</v>
      </c>
      <c r="E244" s="235" t="str">
        <f aca="true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$V$898</v>
      </c>
      <c r="F244" s="235" t="str">
        <f aca="true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$V$844</v>
      </c>
      <c r="G244" s="235" t="str">
        <f aca="true">IF(INDIRECT(CONCATENATE($E$253,ADDRESS(MATCH(G4,SL_CHARTS_2012!$V$1:$V$39999,1),$E$252,1)))=G4,ADDRESS(MATCH(G4,SL_CHARTS_2012!$V$1:$V$39999,1),$E$252,1), IF(INDIRECT(CONCATENATE($E$253,ADDRESS(MATCH(G4,SL_CHARTS_2012!$V$1:$V$39999,1),$E$252,1)))&lt;G4, ADDRESS(MATCH(G4,SL_CHARTS_2012!$V$1:$V$39999,1)+1,$E$252,1), ADDRESS(MATCH(G4,SL_CHARTS_2012!$V$1:$V$39999,1),$E$252,1)))</f>
        <v>$V$800</v>
      </c>
      <c r="H244" s="235" t="str">
        <f aca="true">IF(INDIRECT(CONCATENATE($E$253,ADDRESS(MATCH(H4,SL_CHARTS_2012!$V$1:$V$39999,1),$E$252,1)))=H4,ADDRESS(MATCH(H4,SL_CHARTS_2012!$V$1:$V$39999,1),$E$252,1), IF(INDIRECT(CONCATENATE($E$253,ADDRESS(MATCH(H4,SL_CHARTS_2012!$V$1:$V$39999,1),$E$252,1)))&lt;H4, ADDRESS(MATCH(H4,SL_CHARTS_2012!$V$1:$V$39999,1)+1,$E$252,1), ADDRESS(MATCH(H4,SL_CHARTS_2012!$V$1:$V$39999,1),$E$252,1)))</f>
        <v>$V$767</v>
      </c>
      <c r="I244" s="235" t="str">
        <f aca="true">IF(INDIRECT(CONCATENATE($E$253,ADDRESS(MATCH(I4,SL_CHARTS_2012!$V$1:$V$39999,1),$E$252,1)))=I4,ADDRESS(MATCH(I4,SL_CHARTS_2012!$V$1:$V$39999,1),$E$252,1), IF(INDIRECT(CONCATENATE($E$253,ADDRESS(MATCH(I4,SL_CHARTS_2012!$V$1:$V$39999,1),$E$252,1)))&lt;I4, ADDRESS(MATCH(I4,SL_CHARTS_2012!$V$1:$V$39999,1)+1,$E$252,1), ADDRESS(MATCH(I4,SL_CHARTS_2012!$V$1:$V$39999,1),$E$252,1)))</f>
        <v>$V$740</v>
      </c>
      <c r="J244" s="235" t="str">
        <f aca="true">IF(INDIRECT(CONCATENATE($E$253,ADDRESS(MATCH(J4,SL_CHARTS_2012!$V$1:$V$39999,1),$E$252,1)))=J4,ADDRESS(MATCH(J4,SL_CHARTS_2012!$V$1:$V$39999,1),$E$252,1), IF(INDIRECT(CONCATENATE($E$253,ADDRESS(MATCH(J4,SL_CHARTS_2012!$V$1:$V$39999,1),$E$252,1)))&lt;J4, ADDRESS(MATCH(J4,SL_CHARTS_2012!$V$1:$V$39999,1)+1,$E$252,1), ADDRESS(MATCH(J4,SL_CHARTS_2012!$V$1:$V$39999,1),$E$252,1)))</f>
        <v>$V$626</v>
      </c>
      <c r="K244" s="235" t="str">
        <f aca="true">IF(INDIRECT(CONCATENATE($E$253,ADDRESS(MATCH(K4,SL_CHARTS_2012!$V$1:$V$39999,1),$E$252,1)))=K4,ADDRESS(MATCH(K4,SL_CHARTS_2012!$V$1:$V$39999,1),$E$252,1), IF(INDIRECT(CONCATENATE($E$253,ADDRESS(MATCH(K4,SL_CHARTS_2012!$V$1:$V$39999,1),$E$252,1)))&lt;K4, ADDRESS(MATCH(K4,SL_CHARTS_2012!$V$1:$V$39999,1)+1,$E$252,1), ADDRESS(MATCH(K4,SL_CHARTS_2012!$V$1:$V$39999,1),$E$252,1)))</f>
        <v>$V$560</v>
      </c>
      <c r="L244" s="235" t="str">
        <f aca="true">IF(INDIRECT(CONCATENATE($E$253,ADDRESS(MATCH(L4,SL_CHARTS_2012!$V$1:$V$39999,1),$E$252,1)))=L4,ADDRESS(MATCH(L4,SL_CHARTS_2012!$V$1:$V$39999,1),$E$252,1), IF(INDIRECT(CONCATENATE($E$253,ADDRESS(MATCH(L4,SL_CHARTS_2012!$V$1:$V$39999,1),$E$252,1)))&lt;L4, ADDRESS(MATCH(L4,SL_CHARTS_2012!$V$1:$V$39999,1)+1,$E$252,1), ADDRESS(MATCH(L4,SL_CHARTS_2012!$V$1:$V$39999,1),$E$252,1)))</f>
        <v>$V$513</v>
      </c>
      <c r="M244" s="235" t="str">
        <f aca="true">IF(INDIRECT(CONCATENATE($E$253,ADDRESS(MATCH(M4,SL_CHARTS_2012!$V$1:$V$39999,1),$E$252,1)))=M4,ADDRESS(MATCH(M4,SL_CHARTS_2012!$V$1:$V$39999,1),$E$252,1), IF(INDIRECT(CONCATENATE($E$253,ADDRESS(MATCH(M4,SL_CHARTS_2012!$V$1:$V$39999,1),$E$252,1)))&lt;M4, ADDRESS(MATCH(M4,SL_CHARTS_2012!$V$1:$V$39999,1)+1,$E$252,1), ADDRESS(MATCH(M4,SL_CHARTS_2012!$V$1:$V$39999,1),$E$252,1)))</f>
        <v>$V$489</v>
      </c>
      <c r="N244" s="235" t="str">
        <f aca="true">IF(INDIRECT(CONCATENATE($E$253,ADDRESS(MATCH(N4,SL_CHARTS_2012!$V$1:$V$39999,1),$E$252,1)))=N4,ADDRESS(MATCH(N4,SL_CHARTS_2012!$V$1:$V$39999,1),$E$252,1), IF(INDIRECT(CONCATENATE($E$253,ADDRESS(MATCH(N4,SL_CHARTS_2012!$V$1:$V$39999,1),$E$252,1)))&lt;N4, ADDRESS(MATCH(N4,SL_CHARTS_2012!$V$1:$V$39999,1)+1,$E$252,1), ADDRESS(MATCH(N4,SL_CHARTS_2012!$V$1:$V$39999,1),$E$252,1)))</f>
        <v>$V$460</v>
      </c>
      <c r="O244" s="235" t="str">
        <f aca="true">IF(INDIRECT(CONCATENATE($E$253,ADDRESS(MATCH(O4,SL_CHARTS_2012!$V$1:$V$39999,1),$E$252,1)))=O4,ADDRESS(MATCH(O4,SL_CHARTS_2012!$V$1:$V$39999,1),$E$252,1), IF(INDIRECT(CONCATENATE($E$253,ADDRESS(MATCH(O4,SL_CHARTS_2012!$V$1:$V$39999,1),$E$252,1)))&lt;O4, ADDRESS(MATCH(O4,SL_CHARTS_2012!$V$1:$V$39999,1)+1,$E$252,1), ADDRESS(MATCH(O4,SL_CHARTS_2012!$V$1:$V$39999,1),$E$252,1)))</f>
        <v>$V$391</v>
      </c>
      <c r="P244" s="235" t="str">
        <f aca="true">IF(INDIRECT(CONCATENATE($E$253,ADDRESS(MATCH(P4,SL_CHARTS_2012!$V$1:$V$39999,1),$E$252,1)))=P4,ADDRESS(MATCH(P4,SL_CHARTS_2012!$V$1:$V$39999,1),$E$252,1), IF(INDIRECT(CONCATENATE($E$253,ADDRESS(MATCH(P4,SL_CHARTS_2012!$V$1:$V$39999,1),$E$252,1)))&lt;P4, ADDRESS(MATCH(P4,SL_CHARTS_2012!$V$1:$V$39999,1)+1,$E$252,1), ADDRESS(MATCH(P4,SL_CHARTS_2012!$V$1:$V$39999,1),$E$252,1)))</f>
        <v>$V$324</v>
      </c>
      <c r="Q244" s="235" t="str">
        <f aca="true">IF(INDIRECT(CONCATENATE($E$253,ADDRESS(MATCH(Q4,SL_CHARTS_2012!$V$1:$V$39999,1),$E$252,1)))=Q4,ADDRESS(MATCH(Q4,SL_CHARTS_2012!$V$1:$V$39999,1),$E$252,1), IF(INDIRECT(CONCATENATE($E$253,ADDRESS(MATCH(Q4,SL_CHARTS_2012!$V$1:$V$39999,1),$E$252,1)))&lt;Q4, ADDRESS(MATCH(Q4,SL_CHARTS_2012!$V$1:$V$39999,1)+1,$E$252,1), ADDRESS(MATCH(Q4,SL_CHARTS_2012!$V$1:$V$39999,1),$E$252,1)))</f>
        <v>$V$288</v>
      </c>
      <c r="R244" s="235" t="str">
        <f aca="true">IF(INDIRECT(CONCATENATE($E$253,ADDRESS(MATCH(R4,SL_CHARTS_2012!$V$1:$V$39999,1),$E$252,1)))=R4,ADDRESS(MATCH(R4,SL_CHARTS_2012!$V$1:$V$39999,1),$E$252,1), IF(INDIRECT(CONCATENATE($E$253,ADDRESS(MATCH(R4,SL_CHARTS_2012!$V$1:$V$39999,1),$E$252,1)))&lt;R4, ADDRESS(MATCH(R4,SL_CHARTS_2012!$V$1:$V$39999,1)+1,$E$252,1), ADDRESS(MATCH(R4,SL_CHARTS_2012!$V$1:$V$39999,1),$E$252,1)))</f>
        <v>$V$246</v>
      </c>
      <c r="S244" s="235" t="str">
        <f aca="true">IF(INDIRECT(CONCATENATE($E$253,ADDRESS(MATCH(S4,SL_CHARTS_2012!$V$1:$V$39999,1),$E$252,1)))=S4,ADDRESS(MATCH(S4,SL_CHARTS_2012!$V$1:$V$39999,1),$E$252,1), IF(INDIRECT(CONCATENATE($E$253,ADDRESS(MATCH(S4,SL_CHARTS_2012!$V$1:$V$39999,1),$E$252,1)))&lt;S4, ADDRESS(MATCH(S4,SL_CHARTS_2012!$V$1:$V$39999,1)+1,$E$252,1), ADDRESS(MATCH(S4,SL_CHARTS_2012!$V$1:$V$39999,1),$E$252,1)))</f>
        <v>$V$194</v>
      </c>
      <c r="T244" s="235" t="str">
        <f aca="true">IF(INDIRECT(CONCATENATE($E$253,ADDRESS(MATCH(T4,SL_CHARTS_2012!$V$1:$V$39999,1),$E$252,1)))=T4,ADDRESS(MATCH(T4,SL_CHARTS_2012!$V$1:$V$39999,1),$E$252,1), IF(INDIRECT(CONCATENATE($E$253,ADDRESS(MATCH(T4,SL_CHARTS_2012!$V$1:$V$39999,1),$E$252,1)))&lt;T4, ADDRESS(MATCH(T4,SL_CHARTS_2012!$V$1:$V$39999,1)+1,$E$252,1), ADDRESS(MATCH(T4,SL_CHARTS_2012!$V$1:$V$39999,1),$E$252,1)))</f>
        <v>$V$147</v>
      </c>
      <c r="U244" s="235" t="str">
        <f aca="true">IF(INDIRECT(CONCATENATE($E$253,ADDRESS(MATCH(U4,SL_CHARTS_2012!$V$1:$V$39999,1),$E$252,1)))=U4,ADDRESS(MATCH(U4,SL_CHARTS_2012!$V$1:$V$39999,1),$E$252,1), IF(INDIRECT(CONCATENATE($E$253,ADDRESS(MATCH(U4,SL_CHARTS_2012!$V$1:$V$39999,1),$E$252,1)))&lt;U4, ADDRESS(MATCH(U4,SL_CHARTS_2012!$V$1:$V$39999,1)+1,$E$252,1), ADDRESS(MATCH(U4,SL_CHARTS_2012!$V$1:$V$39999,1),$E$252,1)))</f>
        <v>$V$119</v>
      </c>
      <c r="V244" s="235" t="str">
        <f aca="true">IF(INDIRECT(CONCATENATE($E$253,ADDRESS(MATCH(V4,SL_CHARTS_2012!$V$1:$V$39999,1),$E$252,1)))=V4,ADDRESS(MATCH(V4,SL_CHARTS_2012!$V$1:$V$39999,1),$E$252,1), IF(INDIRECT(CONCATENATE($E$253,ADDRESS(MATCH(V4,SL_CHARTS_2012!$V$1:$V$39999,1),$E$252,1)))&lt;V4, ADDRESS(MATCH(V4,SL_CHARTS_2012!$V$1:$V$39999,1)+1,$E$252,1), ADDRESS(MATCH(V4,SL_CHARTS_2012!$V$1:$V$39999,1),$E$252,1)))</f>
        <v>$V$70</v>
      </c>
      <c r="W244" s="235" t="str">
        <f aca="true">IF(INDIRECT(CONCATENATE($E$253,ADDRESS(MATCH(W4,SL_CHARTS_2012!$V$1:$V$39999,1),$E$252,1)))=W4,ADDRESS(MATCH(W4,SL_CHARTS_2012!$V$1:$V$39999,1),$E$252,1), IF(INDIRECT(CONCATENATE($E$253,ADDRESS(MATCH(W4,SL_CHARTS_2012!$V$1:$V$39999,1),$E$252,1)))&lt;W4, ADDRESS(MATCH(W4,SL_CHARTS_2012!$V$1:$V$39999,1)+1,$E$252,1), ADDRESS(MATCH(W4,SL_CHARTS_2012!$V$1:$V$39999,1),$E$252,1)))</f>
        <v>$V$48</v>
      </c>
      <c r="X244" s="334" t="str">
        <f aca="true">IF(INDIRECT(CONCATENATE($E$253,ADDRESS(MATCH(X4,SL_CHARTS_2012!$V$1:$V$39999,1),$E$252,1)))=X4,ADDRESS(MATCH(X4,SL_CHARTS_2012!$V$1:$V$39999,1),$E$252,1), IF(INDIRECT(CONCATENATE($E$253,ADDRESS(MATCH(X4,SL_CHARTS_2012!$V$1:$V$39999,1),$E$252,1)))&lt;X4, ADDRESS(MATCH(X4,SL_CHARTS_2012!$V$1:$V$39999,1)+1,$E$252,1), ADDRESS(MATCH(X4,SL_CHARTS_2012!$V$1:$V$39999,1),$E$252,1)))</f>
        <v>$V$26</v>
      </c>
      <c r="Y244" s="334" t="e">
        <f aca="true">IF(INDIRECT(CONCATENATE($E$253,ADDRESS(MATCH(Y4,SL_CHARTS_2012!$V$1:$V$39999,1),$E$252,1)))=Y4,ADDRESS(MATCH(Y4,SL_CHARTS_2012!$V$1:$V$39999,1),$E$252,1), IF(INDIRECT(CONCATENATE($E$253,ADDRESS(MATCH(Y4,SL_CHARTS_2012!$V$1:$V$39999,1),$E$252,1)))&lt;Y4, ADDRESS(MATCH(Y4,SL_CHARTS_2012!$V$1:$V$39999,1)+1,$E$252,1), ADDRESS(MATCH(Y4,SL_CHARTS_2012!$V$1:$V$39999,1),$E$252,1)))</f>
        <v>#N/A</v>
      </c>
      <c r="Z244" s="334" t="e">
        <f aca="true">IF(INDIRECT(CONCATENATE($E$253,ADDRESS(MATCH(Z4,SL_CHARTS_2012!$V$1:$V$39999,1),$E$252,1)))=Z4,ADDRESS(MATCH(Z4,SL_CHARTS_2012!$V$1:$V$39999,1),$E$252,1), IF(INDIRECT(CONCATENATE($E$253,ADDRESS(MATCH(Z4,SL_CHARTS_2012!$V$1:$V$39999,1),$E$252,1)))&lt;Z4, ADDRESS(MATCH(Z4,SL_CHARTS_2012!$V$1:$V$39999,1)+1,$E$252,1), ADDRESS(MATCH(Z4,SL_CHARTS_2012!$V$1:$V$39999,1),$E$252,1)))</f>
        <v>#N/A</v>
      </c>
      <c r="AA244" s="334" t="e">
        <f aca="true">IF(INDIRECT(CONCATENATE($E$253,ADDRESS(MATCH(AA4,SL_CHARTS_2012!$V$1:$V$39999,1),$E$252,1)))=AA4,ADDRESS(MATCH(AA4,SL_CHARTS_2012!$V$1:$V$39999,1),$E$252,1), IF(INDIRECT(CONCATENATE($E$253,ADDRESS(MATCH(AA4,SL_CHARTS_2012!$V$1:$V$39999,1),$E$252,1)))&lt;AA4, ADDRESS(MATCH(AA4,SL_CHARTS_2012!$V$1:$V$39999,1)+1,$E$252,1), ADDRESS(MATCH(AA4,SL_CHARTS_2012!$V$1:$V$39999,1),$E$252,1)))</f>
        <v>#N/A</v>
      </c>
      <c r="AB244" s="334" t="e">
        <f aca="true">IF(INDIRECT(CONCATENATE($E$253,ADDRESS(MATCH(AB4,SL_CHARTS_2012!$V$1:$V$39999,1),$E$252,1)))=AB4,ADDRESS(MATCH(AB4,SL_CHARTS_2012!$V$1:$V$39999,1),$E$252,1), IF(INDIRECT(CONCATENATE($E$253,ADDRESS(MATCH(AB4,SL_CHARTS_2012!$V$1:$V$39999,1),$E$252,1)))&lt;AB4, ADDRESS(MATCH(AB4,SL_CHARTS_2012!$V$1:$V$39999,1)+1,$E$252,1), ADDRESS(MATCH(AB4,SL_CHARTS_2012!$V$1:$V$39999,1),$E$252,1)))</f>
        <v>#N/A</v>
      </c>
      <c r="AC244" s="334" t="e">
        <f aca="true">IF(INDIRECT(CONCATENATE($E$253,ADDRESS(MATCH(AC4,SL_CHARTS_2012!$V$1:$V$39999,1),$E$252,1)))=AC4,ADDRESS(MATCH(AC4,SL_CHARTS_2012!$V$1:$V$39999,1),$E$252,1), IF(INDIRECT(CONCATENATE($E$253,ADDRESS(MATCH(AC4,SL_CHARTS_2012!$V$1:$V$39999,1),$E$252,1)))&lt;AC4, ADDRESS(MATCH(AC4,SL_CHARTS_2012!$V$1:$V$39999,1)+1,$E$252,1), ADDRESS(MATCH(AC4,SL_CHARTS_2012!$V$1:$V$39999,1),$E$252,1)))</f>
        <v>#N/A</v>
      </c>
    </row>
    <row r="245" customFormat="false" ht="15" hidden="false" customHeight="true" outlineLevel="0" collapsed="false">
      <c r="A245" s="22"/>
      <c r="B245" s="332"/>
      <c r="C245" s="332"/>
      <c r="D245" s="172" t="s">
        <v>239</v>
      </c>
      <c r="E245" s="236" t="n">
        <f aca="true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100.5</v>
      </c>
      <c r="F245" s="237" t="n">
        <f aca="true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93.9</v>
      </c>
      <c r="G245" s="237" t="n">
        <f aca="true">INDIRECT(CONCATENATE($E$253,IF(INDIRECT(CONCATENATE($E$253,ADDRESS(MATCH(G4,SL_CHARTS_2012!$V$1:$V$39999,1),$E$252,1)))=G4,ADDRESS(MATCH(G4,SL_CHARTS_2012!$V$1:$V$39999,1),$E$252,1),IF(INDIRECT(CONCATENATE($E$253,ADDRESS(MATCH(G4,SL_CHARTS_2012!$V$1:$V$39999,1),$E$252,1)))&lt;G4,ADDRESS(MATCH(G4,SL_CHARTS_2012!$V$1:$V$39999,1)+1,$E$252,1),ADDRESS(MATCH(G4,SL_CHARTS_2012!$V$1:$V$39999,1),$E$252,1)))))</f>
        <v>89.8</v>
      </c>
      <c r="H245" s="237" t="n">
        <f aca="true">INDIRECT(CONCATENATE($E$253,IF(INDIRECT(CONCATENATE($E$253,ADDRESS(MATCH(H4,SL_CHARTS_2012!$V$1:$V$39999,1),$E$252,1)))=H4,ADDRESS(MATCH(H4,SL_CHARTS_2012!$V$1:$V$39999,1),$E$252,1),IF(INDIRECT(CONCATENATE($E$253,ADDRESS(MATCH(H4,SL_CHARTS_2012!$V$1:$V$39999,1),$E$252,1)))&lt;H4,ADDRESS(MATCH(H4,SL_CHARTS_2012!$V$1:$V$39999,1)+1,$E$252,1),ADDRESS(MATCH(H4,SL_CHARTS_2012!$V$1:$V$39999,1),$E$252,1)))))</f>
        <v>86.3</v>
      </c>
      <c r="I245" s="237" t="n">
        <f aca="true">INDIRECT(CONCATENATE($E$253,IF(INDIRECT(CONCATENATE($E$253,ADDRESS(MATCH(I4,SL_CHARTS_2012!$V$1:$V$39999,1),$E$252,1)))=I4,ADDRESS(MATCH(I4,SL_CHARTS_2012!$V$1:$V$39999,1),$E$252,1),IF(INDIRECT(CONCATENATE($E$253,ADDRESS(MATCH(I4,SL_CHARTS_2012!$V$1:$V$39999,1),$E$252,1)))&lt;I4,ADDRESS(MATCH(I4,SL_CHARTS_2012!$V$1:$V$39999,1)+1,$E$252,1),ADDRESS(MATCH(I4,SL_CHARTS_2012!$V$1:$V$39999,1),$E$252,1)))))</f>
        <v>83.6</v>
      </c>
      <c r="J245" s="237" t="n">
        <f aca="true">INDIRECT(CONCATENATE($E$253,IF(INDIRECT(CONCATENATE($E$253,ADDRESS(MATCH(J4,SL_CHARTS_2012!$V$1:$V$39999,1),$E$252,1)))=J4,ADDRESS(MATCH(J4,SL_CHARTS_2012!$V$1:$V$39999,1),$E$252,1),IF(INDIRECT(CONCATENATE($E$253,ADDRESS(MATCH(J4,SL_CHARTS_2012!$V$1:$V$39999,1),$E$252,1)))&lt;J4,ADDRESS(MATCH(J4,SL_CHARTS_2012!$V$1:$V$39999,1)+1,$E$252,1),ADDRESS(MATCH(J4,SL_CHARTS_2012!$V$1:$V$39999,1),$E$252,1)))))</f>
        <v>72.1</v>
      </c>
      <c r="K245" s="237" t="n">
        <f aca="true">INDIRECT(CONCATENATE($E$253,IF(INDIRECT(CONCATENATE($E$253,ADDRESS(MATCH(K4,SL_CHARTS_2012!$V$1:$V$39999,1),$E$252,1)))=K4,ADDRESS(MATCH(K4,SL_CHARTS_2012!$V$1:$V$39999,1),$E$252,1),IF(INDIRECT(CONCATENATE($E$253,ADDRESS(MATCH(K4,SL_CHARTS_2012!$V$1:$V$39999,1),$E$252,1)))&lt;K4,ADDRESS(MATCH(K4,SL_CHARTS_2012!$V$1:$V$39999,1)+1,$E$252,1),ADDRESS(MATCH(K4,SL_CHARTS_2012!$V$1:$V$39999,1),$E$252,1)))))</f>
        <v>66</v>
      </c>
      <c r="L245" s="237" t="n">
        <f aca="true">INDIRECT(CONCATENATE($E$253,IF(INDIRECT(CONCATENATE($E$253,ADDRESS(MATCH(L4,SL_CHARTS_2012!$V$1:$V$39999,1),$E$252,1)))=L4,ADDRESS(MATCH(L4,SL_CHARTS_2012!$V$1:$V$39999,1),$E$252,1),IF(INDIRECT(CONCATENATE($E$253,ADDRESS(MATCH(L4,SL_CHARTS_2012!$V$1:$V$39999,1),$E$252,1)))&lt;L4,ADDRESS(MATCH(L4,SL_CHARTS_2012!$V$1:$V$39999,1)+1,$E$252,1),ADDRESS(MATCH(L4,SL_CHARTS_2012!$V$1:$V$39999,1),$E$252,1)))))</f>
        <v>61.6</v>
      </c>
      <c r="M245" s="237" t="n">
        <f aca="true">INDIRECT(CONCATENATE($E$253,IF(INDIRECT(CONCATENATE($E$253,ADDRESS(MATCH(M4,SL_CHARTS_2012!$V$1:$V$39999,1),$E$252,1)))=M4,ADDRESS(MATCH(M4,SL_CHARTS_2012!$V$1:$V$39999,1),$E$252,1),IF(INDIRECT(CONCATENATE($E$253,ADDRESS(MATCH(M4,SL_CHARTS_2012!$V$1:$V$39999,1),$E$252,1)))&lt;M4,ADDRESS(MATCH(M4,SL_CHARTS_2012!$V$1:$V$39999,1)+1,$E$252,1),ADDRESS(MATCH(M4,SL_CHARTS_2012!$V$1:$V$39999,1),$E$252,1)))))</f>
        <v>59.2</v>
      </c>
      <c r="N245" s="237" t="n">
        <f aca="true">INDIRECT(CONCATENATE($E$253,IF(INDIRECT(CONCATENATE($E$253,ADDRESS(MATCH(N4,SL_CHARTS_2012!$V$1:$V$39999,1),$E$252,1)))=N4,ADDRESS(MATCH(N4,SL_CHARTS_2012!$V$1:$V$39999,1),$E$252,1),IF(INDIRECT(CONCATENATE($E$253,ADDRESS(MATCH(N4,SL_CHARTS_2012!$V$1:$V$39999,1),$E$252,1)))&lt;N4,ADDRESS(MATCH(N4,SL_CHARTS_2012!$V$1:$V$39999,1)+1,$E$252,1),ADDRESS(MATCH(N4,SL_CHARTS_2012!$V$1:$V$39999,1),$E$252,1)))))</f>
        <v>56</v>
      </c>
      <c r="O245" s="237" t="n">
        <f aca="true">INDIRECT(CONCATENATE($E$253,IF(INDIRECT(CONCATENATE($E$253,ADDRESS(MATCH(O4,SL_CHARTS_2012!$V$1:$V$39999,1),$E$252,1)))=O4,ADDRESS(MATCH(O4,SL_CHARTS_2012!$V$1:$V$39999,1),$E$252,1),IF(INDIRECT(CONCATENATE($E$253,ADDRESS(MATCH(O4,SL_CHARTS_2012!$V$1:$V$39999,1),$E$252,1)))&lt;O4,ADDRESS(MATCH(O4,SL_CHARTS_2012!$V$1:$V$39999,1)+1,$E$252,1),ADDRESS(MATCH(O4,SL_CHARTS_2012!$V$1:$V$39999,1),$E$252,1)))))</f>
        <v>47.8</v>
      </c>
      <c r="P245" s="237" t="n">
        <f aca="true">INDIRECT(CONCATENATE($E$253,IF(INDIRECT(CONCATENATE($E$253,ADDRESS(MATCH(P4,SL_CHARTS_2012!$V$1:$V$39999,1),$E$252,1)))=P4,ADDRESS(MATCH(P4,SL_CHARTS_2012!$V$1:$V$39999,1),$E$252,1),IF(INDIRECT(CONCATENATE($E$253,ADDRESS(MATCH(P4,SL_CHARTS_2012!$V$1:$V$39999,1),$E$252,1)))&lt;P4,ADDRESS(MATCH(P4,SL_CHARTS_2012!$V$1:$V$39999,1)+1,$E$252,1),ADDRESS(MATCH(P4,SL_CHARTS_2012!$V$1:$V$39999,1),$E$252,1)))))</f>
        <v>41.3</v>
      </c>
      <c r="Q245" s="237" t="n">
        <f aca="true">INDIRECT(CONCATENATE($E$253,IF(INDIRECT(CONCATENATE($E$253,ADDRESS(MATCH(Q4,SL_CHARTS_2012!$V$1:$V$39999,1),$E$252,1)))=Q4,ADDRESS(MATCH(Q4,SL_CHARTS_2012!$V$1:$V$39999,1),$E$252,1),IF(INDIRECT(CONCATENATE($E$253,ADDRESS(MATCH(Q4,SL_CHARTS_2012!$V$1:$V$39999,1),$E$252,1)))&lt;Q4,ADDRESS(MATCH(Q4,SL_CHARTS_2012!$V$1:$V$39999,1)+1,$E$252,1),ADDRESS(MATCH(Q4,SL_CHARTS_2012!$V$1:$V$39999,1),$E$252,1)))))</f>
        <v>38</v>
      </c>
      <c r="R245" s="237" t="n">
        <f aca="true">INDIRECT(CONCATENATE($E$253,IF(INDIRECT(CONCATENATE($E$253,ADDRESS(MATCH(R4,SL_CHARTS_2012!$V$1:$V$39999,1),$E$252,1)))=R4,ADDRESS(MATCH(R4,SL_CHARTS_2012!$V$1:$V$39999,1),$E$252,1),IF(INDIRECT(CONCATENATE($E$253,ADDRESS(MATCH(R4,SL_CHARTS_2012!$V$1:$V$39999,1),$E$252,1)))&lt;R4,ADDRESS(MATCH(R4,SL_CHARTS_2012!$V$1:$V$39999,1)+1,$E$252,1),ADDRESS(MATCH(R4,SL_CHARTS_2012!$V$1:$V$39999,1),$E$252,1)))))</f>
        <v>33.9</v>
      </c>
      <c r="S245" s="237" t="n">
        <f aca="true">INDIRECT(CONCATENATE($E$253,IF(INDIRECT(CONCATENATE($E$253,ADDRESS(MATCH(S4,SL_CHARTS_2012!$V$1:$V$39999,1),$E$252,1)))=S4,ADDRESS(MATCH(S4,SL_CHARTS_2012!$V$1:$V$39999,1),$E$252,1),IF(INDIRECT(CONCATENATE($E$253,ADDRESS(MATCH(S4,SL_CHARTS_2012!$V$1:$V$39999,1),$E$252,1)))&lt;S4,ADDRESS(MATCH(S4,SL_CHARTS_2012!$V$1:$V$39999,1)+1,$E$252,1),ADDRESS(MATCH(S4,SL_CHARTS_2012!$V$1:$V$39999,1),$E$252,1)))))</f>
        <v>28.1</v>
      </c>
      <c r="T245" s="237" t="n">
        <f aca="true">INDIRECT(CONCATENATE($E$253,IF(INDIRECT(CONCATENATE($E$253,ADDRESS(MATCH(T4,SL_CHARTS_2012!$V$1:$V$39999,1),$E$252,1)))=T4,ADDRESS(MATCH(T4,SL_CHARTS_2012!$V$1:$V$39999,1),$E$252,1),IF(INDIRECT(CONCATENATE($E$253,ADDRESS(MATCH(T4,SL_CHARTS_2012!$V$1:$V$39999,1),$E$252,1)))&lt;T4,ADDRESS(MATCH(T4,SL_CHARTS_2012!$V$1:$V$39999,1)+1,$E$252,1),ADDRESS(MATCH(T4,SL_CHARTS_2012!$V$1:$V$39999,1),$E$252,1)))))</f>
        <v>23.1</v>
      </c>
      <c r="U245" s="237" t="n">
        <f aca="true">INDIRECT(CONCATENATE($E$253,IF(INDIRECT(CONCATENATE($E$253,ADDRESS(MATCH(U4,SL_CHARTS_2012!$V$1:$V$39999,1),$E$252,1)))=U4,ADDRESS(MATCH(U4,SL_CHARTS_2012!$V$1:$V$39999,1),$E$252,1),IF(INDIRECT(CONCATENATE($E$253,ADDRESS(MATCH(U4,SL_CHARTS_2012!$V$1:$V$39999,1),$E$252,1)))&lt;U4,ADDRESS(MATCH(U4,SL_CHARTS_2012!$V$1:$V$39999,1)+1,$E$252,1),ADDRESS(MATCH(U4,SL_CHARTS_2012!$V$1:$V$39999,1),$E$252,1)))))</f>
        <v>20.5</v>
      </c>
      <c r="V245" s="237" t="n">
        <f aca="true">INDIRECT(CONCATENATE($E$253,IF(INDIRECT(CONCATENATE($E$253,ADDRESS(MATCH(V4,SL_CHARTS_2012!$V$1:$V$39999,1),$E$252,1)))=V4,ADDRESS(MATCH(V4,SL_CHARTS_2012!$V$1:$V$39999,1),$E$252,1),IF(INDIRECT(CONCATENATE($E$253,ADDRESS(MATCH(V4,SL_CHARTS_2012!$V$1:$V$39999,1),$E$252,1)))&lt;V4,ADDRESS(MATCH(V4,SL_CHARTS_2012!$V$1:$V$39999,1)+1,$E$252,1),ADDRESS(MATCH(V4,SL_CHARTS_2012!$V$1:$V$39999,1),$E$252,1)))))</f>
        <v>16</v>
      </c>
      <c r="W245" s="237" t="n">
        <f aca="true">INDIRECT(CONCATENATE($E$253,IF(INDIRECT(CONCATENATE($E$253,ADDRESS(MATCH(W4,SL_CHARTS_2012!$V$1:$V$39999,1),$E$252,1)))=W4,ADDRESS(MATCH(W4,SL_CHARTS_2012!$V$1:$V$39999,1),$E$252,1),IF(INDIRECT(CONCATENATE($E$253,ADDRESS(MATCH(W4,SL_CHARTS_2012!$V$1:$V$39999,1),$E$252,1)))&lt;W4,ADDRESS(MATCH(W4,SL_CHARTS_2012!$V$1:$V$39999,1)+1,$E$252,1),ADDRESS(MATCH(W4,SL_CHARTS_2012!$V$1:$V$39999,1),$E$252,1)))))</f>
        <v>13.9</v>
      </c>
      <c r="X245" s="295" t="n">
        <f aca="true">INDIRECT(CONCATENATE($E$253,IF(INDIRECT(CONCATENATE($E$253,ADDRESS(MATCH(X4,SL_CHARTS_2012!$V$1:$V$39999,1),$E$252,1)))=X4,ADDRESS(MATCH(X4,SL_CHARTS_2012!$V$1:$V$39999,1),$E$252,1),IF(INDIRECT(CONCATENATE($E$253,ADDRESS(MATCH(X4,SL_CHARTS_2012!$V$1:$V$39999,1),$E$252,1)))&lt;X4,ADDRESS(MATCH(X4,SL_CHARTS_2012!$V$1:$V$39999,1)+1,$E$252,1),ADDRESS(MATCH(X4,SL_CHARTS_2012!$V$1:$V$39999,1),$E$252,1)))))</f>
        <v>11.7</v>
      </c>
      <c r="Y245" s="295" t="e">
        <f aca="true">INDIRECT(CONCATENATE($E$253,IF(INDIRECT(CONCATENATE($E$253,ADDRESS(MATCH(Y4,SL_CHARTS_2012!$V$1:$V$39999,1),$E$252,1)))=Y4,ADDRESS(MATCH(Y4,SL_CHARTS_2012!$V$1:$V$39999,1),$E$252,1),IF(INDIRECT(CONCATENATE($E$253,ADDRESS(MATCH(Y4,SL_CHARTS_2012!$V$1:$V$39999,1),$E$252,1)))&lt;Y4,ADDRESS(MATCH(Y4,SL_CHARTS_2012!$V$1:$V$39999,1)+1,$E$252,1),ADDRESS(MATCH(Y4,SL_CHARTS_2012!$V$1:$V$39999,1),$E$252,1)))))</f>
        <v>#N/A</v>
      </c>
      <c r="Z245" s="295" t="e">
        <f aca="true">INDIRECT(CONCATENATE($E$253,IF(INDIRECT(CONCATENATE($E$253,ADDRESS(MATCH(Z4,SL_CHARTS_2012!$V$1:$V$39999,1),$E$252,1)))=Z4,ADDRESS(MATCH(Z4,SL_CHARTS_2012!$V$1:$V$39999,1),$E$252,1),IF(INDIRECT(CONCATENATE($E$253,ADDRESS(MATCH(Z4,SL_CHARTS_2012!$V$1:$V$39999,1),$E$252,1)))&lt;Z4,ADDRESS(MATCH(Z4,SL_CHARTS_2012!$V$1:$V$39999,1)+1,$E$252,1),ADDRESS(MATCH(Z4,SL_CHARTS_2012!$V$1:$V$39999,1),$E$252,1)))))</f>
        <v>#N/A</v>
      </c>
      <c r="AA245" s="295" t="e">
        <f aca="true">INDIRECT(CONCATENATE($E$253,IF(INDIRECT(CONCATENATE($E$253,ADDRESS(MATCH(AA4,SL_CHARTS_2012!$V$1:$V$39999,1),$E$252,1)))=AA4,ADDRESS(MATCH(AA4,SL_CHARTS_2012!$V$1:$V$39999,1),$E$252,1),IF(INDIRECT(CONCATENATE($E$253,ADDRESS(MATCH(AA4,SL_CHARTS_2012!$V$1:$V$39999,1),$E$252,1)))&lt;AA4,ADDRESS(MATCH(AA4,SL_CHARTS_2012!$V$1:$V$39999,1)+1,$E$252,1),ADDRESS(MATCH(AA4,SL_CHARTS_2012!$V$1:$V$39999,1),$E$252,1)))))</f>
        <v>#N/A</v>
      </c>
      <c r="AB245" s="295" t="e">
        <f aca="true">INDIRECT(CONCATENATE($E$253,IF(INDIRECT(CONCATENATE($E$253,ADDRESS(MATCH(AB4,SL_CHARTS_2012!$V$1:$V$39999,1),$E$252,1)))=AB4,ADDRESS(MATCH(AB4,SL_CHARTS_2012!$V$1:$V$39999,1),$E$252,1),IF(INDIRECT(CONCATENATE($E$253,ADDRESS(MATCH(AB4,SL_CHARTS_2012!$V$1:$V$39999,1),$E$252,1)))&lt;AB4,ADDRESS(MATCH(AB4,SL_CHARTS_2012!$V$1:$V$39999,1)+1,$E$252,1),ADDRESS(MATCH(AB4,SL_CHARTS_2012!$V$1:$V$39999,1),$E$252,1)))))</f>
        <v>#N/A</v>
      </c>
      <c r="AC245" s="295" t="e">
        <f aca="true">INDIRECT(CONCATENATE($E$253,IF(INDIRECT(CONCATENATE($E$253,ADDRESS(MATCH(AC4,SL_CHARTS_2012!$V$1:$V$39999,1),$E$252,1)))=AC4,ADDRESS(MATCH(AC4,SL_CHARTS_2012!$V$1:$V$39999,1),$E$252,1),IF(INDIRECT(CONCATENATE($E$253,ADDRESS(MATCH(AC4,SL_CHARTS_2012!$V$1:$V$39999,1),$E$252,1)))&lt;AC4,ADDRESS(MATCH(AC4,SL_CHARTS_2012!$V$1:$V$39999,1)+1,$E$252,1),ADDRESS(MATCH(AC4,SL_CHARTS_2012!$V$1:$V$39999,1),$E$252,1)))))</f>
        <v>#N/A</v>
      </c>
    </row>
    <row r="246" customFormat="false" ht="15" hidden="true" customHeight="true" outlineLevel="0" collapsed="false">
      <c r="A246" s="22"/>
      <c r="B246" s="332"/>
      <c r="C246" s="332"/>
      <c r="D246" s="234" t="s">
        <v>240</v>
      </c>
      <c r="E246" s="235" t="str">
        <f aca="true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$V$844</v>
      </c>
      <c r="F246" s="235" t="str">
        <f aca="true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$V$800</v>
      </c>
      <c r="G246" s="235" t="str">
        <f aca="true">IF(INDIRECT(CONCATENATE($E$253,ADDRESS(MATCH(G8,SL_CHARTS_2012!$V$1:$V$39999,1),$E$252,1)))=G8,ADDRESS(MATCH(G8,SL_CHARTS_2012!$V$1:$V$39999,1),$E$252,1),IF(INDIRECT(CONCATENATE($E$253,ADDRESS(MATCH(G8,SL_CHARTS_2012!$V$1:$V$39999,1),$E$252,1)))&gt;G8, ADDRESS(MATCH(G8,SL_CHARTS_2012!$V$1:$V$39999,1)-1,$E$252,1), ADDRESS(MATCH(G8,SL_CHARTS_2012!$V$1:$V$39999,1),$E$252,1)))</f>
        <v>$V$767</v>
      </c>
      <c r="H246" s="235" t="str">
        <f aca="true">IF(INDIRECT(CONCATENATE($E$253,ADDRESS(MATCH(H8,SL_CHARTS_2012!$V$1:$V$39999,1),$E$252,1)))=H8,ADDRESS(MATCH(H8,SL_CHARTS_2012!$V$1:$V$39999,1),$E$252,1),IF(INDIRECT(CONCATENATE($E$253,ADDRESS(MATCH(H8,SL_CHARTS_2012!$V$1:$V$39999,1),$E$252,1)))&gt;H8, ADDRESS(MATCH(H8,SL_CHARTS_2012!$V$1:$V$39999,1)-1,$E$252,1), ADDRESS(MATCH(H8,SL_CHARTS_2012!$V$1:$V$39999,1),$E$252,1)))</f>
        <v>$V$740</v>
      </c>
      <c r="I246" s="235" t="str">
        <f aca="true">IF(INDIRECT(CONCATENATE($E$253,ADDRESS(MATCH(I8,SL_CHARTS_2012!$V$1:$V$39999,1),$E$252,1)))=I8,ADDRESS(MATCH(I8,SL_CHARTS_2012!$V$1:$V$39999,1),$E$252,1),IF(INDIRECT(CONCATENATE($E$253,ADDRESS(MATCH(I8,SL_CHARTS_2012!$V$1:$V$39999,1),$E$252,1)))&gt;I8, ADDRESS(MATCH(I8,SL_CHARTS_2012!$V$1:$V$39999,1)-1,$E$252,1), ADDRESS(MATCH(I8,SL_CHARTS_2012!$V$1:$V$39999,1),$E$252,1)))</f>
        <v>$V$626</v>
      </c>
      <c r="J246" s="235" t="str">
        <f aca="true">IF(INDIRECT(CONCATENATE($E$253,ADDRESS(MATCH(J8,SL_CHARTS_2012!$V$1:$V$39999,1),$E$252,1)))=J8,ADDRESS(MATCH(J8,SL_CHARTS_2012!$V$1:$V$39999,1),$E$252,1),IF(INDIRECT(CONCATENATE($E$253,ADDRESS(MATCH(J8,SL_CHARTS_2012!$V$1:$V$39999,1),$E$252,1)))&gt;J8, ADDRESS(MATCH(J8,SL_CHARTS_2012!$V$1:$V$39999,1)-1,$E$252,1), ADDRESS(MATCH(J8,SL_CHARTS_2012!$V$1:$V$39999,1),$E$252,1)))</f>
        <v>$V$560</v>
      </c>
      <c r="K246" s="235" t="str">
        <f aca="true">IF(INDIRECT(CONCATENATE($E$253,ADDRESS(MATCH(K8,SL_CHARTS_2012!$V$1:$V$39999,1),$E$252,1)))=K8,ADDRESS(MATCH(K8,SL_CHARTS_2012!$V$1:$V$39999,1),$E$252,1),IF(INDIRECT(CONCATENATE($E$253,ADDRESS(MATCH(K8,SL_CHARTS_2012!$V$1:$V$39999,1),$E$252,1)))&gt;K8, ADDRESS(MATCH(K8,SL_CHARTS_2012!$V$1:$V$39999,1)-1,$E$252,1), ADDRESS(MATCH(K8,SL_CHARTS_2012!$V$1:$V$39999,1),$E$252,1)))</f>
        <v>$V$513</v>
      </c>
      <c r="L246" s="235" t="str">
        <f aca="true">IF(INDIRECT(CONCATENATE($E$253,ADDRESS(MATCH(L8,SL_CHARTS_2012!$V$1:$V$39999,1),$E$252,1)))=L8,ADDRESS(MATCH(L8,SL_CHARTS_2012!$V$1:$V$39999,1),$E$252,1),IF(INDIRECT(CONCATENATE($E$253,ADDRESS(MATCH(L8,SL_CHARTS_2012!$V$1:$V$39999,1),$E$252,1)))&gt;L8, ADDRESS(MATCH(L8,SL_CHARTS_2012!$V$1:$V$39999,1)-1,$E$252,1), ADDRESS(MATCH(L8,SL_CHARTS_2012!$V$1:$V$39999,1),$E$252,1)))</f>
        <v>$V$489</v>
      </c>
      <c r="M246" s="235" t="str">
        <f aca="true">IF(INDIRECT(CONCATENATE($E$253,ADDRESS(MATCH(M8,SL_CHARTS_2012!$V$1:$V$39999,1),$E$252,1)))=M8,ADDRESS(MATCH(M8,SL_CHARTS_2012!$V$1:$V$39999,1),$E$252,1),IF(INDIRECT(CONCATENATE($E$253,ADDRESS(MATCH(M8,SL_CHARTS_2012!$V$1:$V$39999,1),$E$252,1)))&gt;M8, ADDRESS(MATCH(M8,SL_CHARTS_2012!$V$1:$V$39999,1)-1,$E$252,1), ADDRESS(MATCH(M8,SL_CHARTS_2012!$V$1:$V$39999,1),$E$252,1)))</f>
        <v>$V$460</v>
      </c>
      <c r="N246" s="235" t="str">
        <f aca="true">IF(INDIRECT(CONCATENATE($E$253,ADDRESS(MATCH(N8,SL_CHARTS_2012!$V$1:$V$39999,1),$E$252,1)))=N8,ADDRESS(MATCH(N8,SL_CHARTS_2012!$V$1:$V$39999,1),$E$252,1),IF(INDIRECT(CONCATENATE($E$253,ADDRESS(MATCH(N8,SL_CHARTS_2012!$V$1:$V$39999,1),$E$252,1)))&gt;N8, ADDRESS(MATCH(N8,SL_CHARTS_2012!$V$1:$V$39999,1)-1,$E$252,1), ADDRESS(MATCH(N8,SL_CHARTS_2012!$V$1:$V$39999,1),$E$252,1)))</f>
        <v>$V$391</v>
      </c>
      <c r="O246" s="235" t="str">
        <f aca="true">IF(INDIRECT(CONCATENATE($E$253,ADDRESS(MATCH(O8,SL_CHARTS_2012!$V$1:$V$39999,1),$E$252,1)))=O8,ADDRESS(MATCH(O8,SL_CHARTS_2012!$V$1:$V$39999,1),$E$252,1),IF(INDIRECT(CONCATENATE($E$253,ADDRESS(MATCH(O8,SL_CHARTS_2012!$V$1:$V$39999,1),$E$252,1)))&gt;O8, ADDRESS(MATCH(O8,SL_CHARTS_2012!$V$1:$V$39999,1)-1,$E$252,1), ADDRESS(MATCH(O8,SL_CHARTS_2012!$V$1:$V$39999,1),$E$252,1)))</f>
        <v>$V$324</v>
      </c>
      <c r="P246" s="235" t="str">
        <f aca="true">IF(INDIRECT(CONCATENATE($E$253,ADDRESS(MATCH(P8,SL_CHARTS_2012!$V$1:$V$39999,1),$E$252,1)))=P8,ADDRESS(MATCH(P8,SL_CHARTS_2012!$V$1:$V$39999,1),$E$252,1),IF(INDIRECT(CONCATENATE($E$253,ADDRESS(MATCH(P8,SL_CHARTS_2012!$V$1:$V$39999,1),$E$252,1)))&gt;P8, ADDRESS(MATCH(P8,SL_CHARTS_2012!$V$1:$V$39999,1)-1,$E$252,1), ADDRESS(MATCH(P8,SL_CHARTS_2012!$V$1:$V$39999,1),$E$252,1)))</f>
        <v>$V$288</v>
      </c>
      <c r="Q246" s="235" t="str">
        <f aca="true">IF(INDIRECT(CONCATENATE($E$253,ADDRESS(MATCH(Q8,SL_CHARTS_2012!$V$1:$V$39999,1),$E$252,1)))=Q8,ADDRESS(MATCH(Q8,SL_CHARTS_2012!$V$1:$V$39999,1),$E$252,1),IF(INDIRECT(CONCATENATE($E$253,ADDRESS(MATCH(Q8,SL_CHARTS_2012!$V$1:$V$39999,1),$E$252,1)))&gt;Q8, ADDRESS(MATCH(Q8,SL_CHARTS_2012!$V$1:$V$39999,1)-1,$E$252,1), ADDRESS(MATCH(Q8,SL_CHARTS_2012!$V$1:$V$39999,1),$E$252,1)))</f>
        <v>$V$246</v>
      </c>
      <c r="R246" s="235" t="str">
        <f aca="true">IF(INDIRECT(CONCATENATE($E$253,ADDRESS(MATCH(R8,SL_CHARTS_2012!$V$1:$V$39999,1),$E$252,1)))=R8,ADDRESS(MATCH(R8,SL_CHARTS_2012!$V$1:$V$39999,1),$E$252,1),IF(INDIRECT(CONCATENATE($E$253,ADDRESS(MATCH(R8,SL_CHARTS_2012!$V$1:$V$39999,1),$E$252,1)))&gt;R8, ADDRESS(MATCH(R8,SL_CHARTS_2012!$V$1:$V$39999,1)-1,$E$252,1), ADDRESS(MATCH(R8,SL_CHARTS_2012!$V$1:$V$39999,1),$E$252,1)))</f>
        <v>$V$194</v>
      </c>
      <c r="S246" s="235" t="str">
        <f aca="true">IF(INDIRECT(CONCATENATE($E$253,ADDRESS(MATCH(S8,SL_CHARTS_2012!$V$1:$V$39999,1),$E$252,1)))=S8,ADDRESS(MATCH(S8,SL_CHARTS_2012!$V$1:$V$39999,1),$E$252,1),IF(INDIRECT(CONCATENATE($E$253,ADDRESS(MATCH(S8,SL_CHARTS_2012!$V$1:$V$39999,1),$E$252,1)))&gt;S8, ADDRESS(MATCH(S8,SL_CHARTS_2012!$V$1:$V$39999,1)-1,$E$252,1), ADDRESS(MATCH(S8,SL_CHARTS_2012!$V$1:$V$39999,1),$E$252,1)))</f>
        <v>$V$146</v>
      </c>
      <c r="T246" s="235" t="str">
        <f aca="true">IF(INDIRECT(CONCATENATE($E$253,ADDRESS(MATCH(T8,SL_CHARTS_2012!$V$1:$V$39999,1),$E$252,1)))=T8,ADDRESS(MATCH(T8,SL_CHARTS_2012!$V$1:$V$39999,1),$E$252,1),IF(INDIRECT(CONCATENATE($E$253,ADDRESS(MATCH(T8,SL_CHARTS_2012!$V$1:$V$39999,1),$E$252,1)))&gt;T8, ADDRESS(MATCH(T8,SL_CHARTS_2012!$V$1:$V$39999,1)-1,$E$252,1), ADDRESS(MATCH(T8,SL_CHARTS_2012!$V$1:$V$39999,1),$E$252,1)))</f>
        <v>$V$118</v>
      </c>
      <c r="U246" s="235" t="str">
        <f aca="true">IF(INDIRECT(CONCATENATE($E$253,ADDRESS(MATCH(U8,SL_CHARTS_2012!$V$1:$V$39999,1),$E$252,1)))=U8,ADDRESS(MATCH(U8,SL_CHARTS_2012!$V$1:$V$39999,1),$E$252,1),IF(INDIRECT(CONCATENATE($E$253,ADDRESS(MATCH(U8,SL_CHARTS_2012!$V$1:$V$39999,1),$E$252,1)))&gt;U8, ADDRESS(MATCH(U8,SL_CHARTS_2012!$V$1:$V$39999,1)-1,$E$252,1), ADDRESS(MATCH(U8,SL_CHARTS_2012!$V$1:$V$39999,1),$E$252,1)))</f>
        <v>$V$69</v>
      </c>
      <c r="V246" s="235" t="str">
        <f aca="true">IF(INDIRECT(CONCATENATE($E$253,ADDRESS(MATCH(V8,SL_CHARTS_2012!$V$1:$V$39999,1),$E$252,1)))=V8,ADDRESS(MATCH(V8,SL_CHARTS_2012!$V$1:$V$39999,1),$E$252,1),IF(INDIRECT(CONCATENATE($E$253,ADDRESS(MATCH(V8,SL_CHARTS_2012!$V$1:$V$39999,1),$E$252,1)))&gt;V8, ADDRESS(MATCH(V8,SL_CHARTS_2012!$V$1:$V$39999,1)-1,$E$252,1), ADDRESS(MATCH(V8,SL_CHARTS_2012!$V$1:$V$39999,1),$E$252,1)))</f>
        <v>$V$47</v>
      </c>
      <c r="W246" s="235" t="str">
        <f aca="true">IF(INDIRECT(CONCATENATE($E$253,ADDRESS(MATCH(W8,SL_CHARTS_2012!$V$1:$V$39999,1),$E$252,1)))=W8,ADDRESS(MATCH(W8,SL_CHARTS_2012!$V$1:$V$39999,1),$E$252,1),IF(INDIRECT(CONCATENATE($E$253,ADDRESS(MATCH(W8,SL_CHARTS_2012!$V$1:$V$39999,1),$E$252,1)))&gt;W8, ADDRESS(MATCH(W8,SL_CHARTS_2012!$V$1:$V$39999,1)-1,$E$252,1), ADDRESS(MATCH(W8,SL_CHARTS_2012!$V$1:$V$39999,1),$E$252,1)))</f>
        <v>$V$25</v>
      </c>
      <c r="X246" s="334" t="e">
        <f aca="true">IF(INDIRECT(CONCATENATE($E$253,ADDRESS(MATCH(X8,SL_CHARTS_2012!$V$1:$V$39999,1),$E$252,1)))=X8,ADDRESS(MATCH(X8,SL_CHARTS_2012!$V$1:$V$39999,1),$E$252,1),IF(INDIRECT(CONCATENATE($E$253,ADDRESS(MATCH(X8,SL_CHARTS_2012!$V$1:$V$39999,1),$E$252,1)))&gt;X8, ADDRESS(MATCH(X8,SL_CHARTS_2012!$V$1:$V$39999,1)-1,$E$252,1), ADDRESS(MATCH(X8,SL_CHARTS_2012!$V$1:$V$39999,1),$E$252,1)))</f>
        <v>#N/A</v>
      </c>
      <c r="Y246" s="334" t="e">
        <f aca="true">IF(INDIRECT(CONCATENATE($E$253,ADDRESS(MATCH(Y8,SL_CHARTS_2012!$V$1:$V$39999,1),$E$252,1)))=Y8,ADDRESS(MATCH(Y8,SL_CHARTS_2012!$V$1:$V$39999,1),$E$252,1),IF(INDIRECT(CONCATENATE($E$253,ADDRESS(MATCH(Y8,SL_CHARTS_2012!$V$1:$V$39999,1),$E$252,1)))&gt;Y8, ADDRESS(MATCH(Y8,SL_CHARTS_2012!$V$1:$V$39999,1)-1,$E$252,1), ADDRESS(MATCH(Y8,SL_CHARTS_2012!$V$1:$V$39999,1),$E$252,1)))</f>
        <v>#N/A</v>
      </c>
      <c r="Z246" s="334" t="e">
        <f aca="true">IF(INDIRECT(CONCATENATE($E$253,ADDRESS(MATCH(Z8,SL_CHARTS_2012!$V$1:$V$39999,1),$E$252,1)))=Z8,ADDRESS(MATCH(Z8,SL_CHARTS_2012!$V$1:$V$39999,1),$E$252,1),IF(INDIRECT(CONCATENATE($E$253,ADDRESS(MATCH(Z8,SL_CHARTS_2012!$V$1:$V$39999,1),$E$252,1)))&gt;Z8, ADDRESS(MATCH(Z8,SL_CHARTS_2012!$V$1:$V$39999,1)-1,$E$252,1), ADDRESS(MATCH(Z8,SL_CHARTS_2012!$V$1:$V$39999,1),$E$252,1)))</f>
        <v>#N/A</v>
      </c>
      <c r="AA246" s="334" t="e">
        <f aca="true">IF(INDIRECT(CONCATENATE($E$253,ADDRESS(MATCH(AA8,SL_CHARTS_2012!$V$1:$V$39999,1),$E$252,1)))=AA8,ADDRESS(MATCH(AA8,SL_CHARTS_2012!$V$1:$V$39999,1),$E$252,1),IF(INDIRECT(CONCATENATE($E$253,ADDRESS(MATCH(AA8,SL_CHARTS_2012!$V$1:$V$39999,1),$E$252,1)))&gt;AA8, ADDRESS(MATCH(AA8,SL_CHARTS_2012!$V$1:$V$39999,1)-1,$E$252,1), ADDRESS(MATCH(AA8,SL_CHARTS_2012!$V$1:$V$39999,1),$E$252,1)))</f>
        <v>#N/A</v>
      </c>
      <c r="AB246" s="334" t="e">
        <f aca="true">IF(INDIRECT(CONCATENATE($E$253,ADDRESS(MATCH(AB8,SL_CHARTS_2012!$V$1:$V$39999,1),$E$252,1)))=AB8,ADDRESS(MATCH(AB8,SL_CHARTS_2012!$V$1:$V$39999,1),$E$252,1),IF(INDIRECT(CONCATENATE($E$253,ADDRESS(MATCH(AB8,SL_CHARTS_2012!$V$1:$V$39999,1),$E$252,1)))&gt;AB8, ADDRESS(MATCH(AB8,SL_CHARTS_2012!$V$1:$V$39999,1)-1,$E$252,1), ADDRESS(MATCH(AB8,SL_CHARTS_2012!$V$1:$V$39999,1),$E$252,1)))</f>
        <v>#N/A</v>
      </c>
      <c r="AC246" s="334" t="e">
        <f aca="true">IF(INDIRECT(CONCATENATE($E$253,ADDRESS(MATCH(AC8,SL_CHARTS_2012!$V$1:$V$39999,1),$E$252,1)))=AC8,ADDRESS(MATCH(AC8,SL_CHARTS_2012!$V$1:$V$39999,1),$E$252,1),IF(INDIRECT(CONCATENATE($E$253,ADDRESS(MATCH(AC8,SL_CHARTS_2012!$V$1:$V$39999,1),$E$252,1)))&gt;AC8, ADDRESS(MATCH(AC8,SL_CHARTS_2012!$V$1:$V$39999,1)-1,$E$252,1), ADDRESS(MATCH(AC8,SL_CHARTS_2012!$V$1:$V$39999,1),$E$252,1)))</f>
        <v>#N/A</v>
      </c>
    </row>
    <row r="247" customFormat="false" ht="15" hidden="false" customHeight="true" outlineLevel="0" collapsed="false">
      <c r="A247" s="22"/>
      <c r="B247" s="332"/>
      <c r="C247" s="332"/>
      <c r="D247" s="172" t="s">
        <v>241</v>
      </c>
      <c r="E247" s="236" t="n">
        <f aca="true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93.9</v>
      </c>
      <c r="F247" s="237" t="n">
        <f aca="true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89.8</v>
      </c>
      <c r="G247" s="237" t="n">
        <f aca="true">INDIRECT(CONCATENATE($E$253,IF(INDIRECT(CONCATENATE($E$253,ADDRESS(MATCH(G8,SL_CHARTS_2012!$V$1:$V$39999,1),$E$252,1)))=G8,ADDRESS(MATCH(G8,SL_CHARTS_2012!$V$1:$V$39999,1),$E$252,1),IF(INDIRECT(CONCATENATE($E$253,ADDRESS(MATCH(G8,SL_CHARTS_2012!$V$1:$V$39999,1),$E$252,1)))&gt;G8,ADDRESS(MATCH(G8,SL_CHARTS_2012!$V$1:$V$39999,1)-1,$E$252,1),ADDRESS(MATCH(G8,SL_CHARTS_2012!$V$1:$V$39999,1),$E$252,1)))))</f>
        <v>86.3</v>
      </c>
      <c r="H247" s="237" t="n">
        <f aca="true">INDIRECT(CONCATENATE($E$253,IF(INDIRECT(CONCATENATE($E$253,ADDRESS(MATCH(H8,SL_CHARTS_2012!$V$1:$V$39999,1),$E$252,1)))=H8,ADDRESS(MATCH(H8,SL_CHARTS_2012!$V$1:$V$39999,1),$E$252,1),IF(INDIRECT(CONCATENATE($E$253,ADDRESS(MATCH(H8,SL_CHARTS_2012!$V$1:$V$39999,1),$E$252,1)))&gt;H8,ADDRESS(MATCH(H8,SL_CHARTS_2012!$V$1:$V$39999,1)-1,$E$252,1),ADDRESS(MATCH(H8,SL_CHARTS_2012!$V$1:$V$39999,1),$E$252,1)))))</f>
        <v>83.6</v>
      </c>
      <c r="I247" s="237" t="n">
        <f aca="true">INDIRECT(CONCATENATE($E$253,IF(INDIRECT(CONCATENATE($E$253,ADDRESS(MATCH(I8,SL_CHARTS_2012!$V$1:$V$39999,1),$E$252,1)))=I8,ADDRESS(MATCH(I8,SL_CHARTS_2012!$V$1:$V$39999,1),$E$252,1),IF(INDIRECT(CONCATENATE($E$253,ADDRESS(MATCH(I8,SL_CHARTS_2012!$V$1:$V$39999,1),$E$252,1)))&gt;I8,ADDRESS(MATCH(I8,SL_CHARTS_2012!$V$1:$V$39999,1)-1,$E$252,1),ADDRESS(MATCH(I8,SL_CHARTS_2012!$V$1:$V$39999,1),$E$252,1)))))</f>
        <v>72.1</v>
      </c>
      <c r="J247" s="237" t="n">
        <f aca="true">INDIRECT(CONCATENATE($E$253,IF(INDIRECT(CONCATENATE($E$253,ADDRESS(MATCH(J8,SL_CHARTS_2012!$V$1:$V$39999,1),$E$252,1)))=J8,ADDRESS(MATCH(J8,SL_CHARTS_2012!$V$1:$V$39999,1),$E$252,1),IF(INDIRECT(CONCATENATE($E$253,ADDRESS(MATCH(J8,SL_CHARTS_2012!$V$1:$V$39999,1),$E$252,1)))&gt;J8,ADDRESS(MATCH(J8,SL_CHARTS_2012!$V$1:$V$39999,1)-1,$E$252,1),ADDRESS(MATCH(J8,SL_CHARTS_2012!$V$1:$V$39999,1),$E$252,1)))))</f>
        <v>66</v>
      </c>
      <c r="K247" s="237" t="n">
        <f aca="true">INDIRECT(CONCATENATE($E$253,IF(INDIRECT(CONCATENATE($E$253,ADDRESS(MATCH(K8,SL_CHARTS_2012!$V$1:$V$39999,1),$E$252,1)))=K8,ADDRESS(MATCH(K8,SL_CHARTS_2012!$V$1:$V$39999,1),$E$252,1),IF(INDIRECT(CONCATENATE($E$253,ADDRESS(MATCH(K8,SL_CHARTS_2012!$V$1:$V$39999,1),$E$252,1)))&gt;K8,ADDRESS(MATCH(K8,SL_CHARTS_2012!$V$1:$V$39999,1)-1,$E$252,1),ADDRESS(MATCH(K8,SL_CHARTS_2012!$V$1:$V$39999,1),$E$252,1)))))</f>
        <v>61.6</v>
      </c>
      <c r="L247" s="237" t="n">
        <f aca="true">INDIRECT(CONCATENATE($E$253,IF(INDIRECT(CONCATENATE($E$253,ADDRESS(MATCH(L8,SL_CHARTS_2012!$V$1:$V$39999,1),$E$252,1)))=L8,ADDRESS(MATCH(L8,SL_CHARTS_2012!$V$1:$V$39999,1),$E$252,1),IF(INDIRECT(CONCATENATE($E$253,ADDRESS(MATCH(L8,SL_CHARTS_2012!$V$1:$V$39999,1),$E$252,1)))&gt;L8,ADDRESS(MATCH(L8,SL_CHARTS_2012!$V$1:$V$39999,1)-1,$E$252,1),ADDRESS(MATCH(L8,SL_CHARTS_2012!$V$1:$V$39999,1),$E$252,1)))))</f>
        <v>59.2</v>
      </c>
      <c r="M247" s="237" t="n">
        <f aca="true">INDIRECT(CONCATENATE($E$253,IF(INDIRECT(CONCATENATE($E$253,ADDRESS(MATCH(M8,SL_CHARTS_2012!$V$1:$V$39999,1),$E$252,1)))=M8,ADDRESS(MATCH(M8,SL_CHARTS_2012!$V$1:$V$39999,1),$E$252,1),IF(INDIRECT(CONCATENATE($E$253,ADDRESS(MATCH(M8,SL_CHARTS_2012!$V$1:$V$39999,1),$E$252,1)))&gt;M8,ADDRESS(MATCH(M8,SL_CHARTS_2012!$V$1:$V$39999,1)-1,$E$252,1),ADDRESS(MATCH(M8,SL_CHARTS_2012!$V$1:$V$39999,1),$E$252,1)))))</f>
        <v>56</v>
      </c>
      <c r="N247" s="237" t="n">
        <f aca="true">INDIRECT(CONCATENATE($E$253,IF(INDIRECT(CONCATENATE($E$253,ADDRESS(MATCH(N8,SL_CHARTS_2012!$V$1:$V$39999,1),$E$252,1)))=N8,ADDRESS(MATCH(N8,SL_CHARTS_2012!$V$1:$V$39999,1),$E$252,1),IF(INDIRECT(CONCATENATE($E$253,ADDRESS(MATCH(N8,SL_CHARTS_2012!$V$1:$V$39999,1),$E$252,1)))&gt;N8,ADDRESS(MATCH(N8,SL_CHARTS_2012!$V$1:$V$39999,1)-1,$E$252,1),ADDRESS(MATCH(N8,SL_CHARTS_2012!$V$1:$V$39999,1),$E$252,1)))))</f>
        <v>47.8</v>
      </c>
      <c r="O247" s="237" t="n">
        <f aca="true">INDIRECT(CONCATENATE($E$253,IF(INDIRECT(CONCATENATE($E$253,ADDRESS(MATCH(O8,SL_CHARTS_2012!$V$1:$V$39999,1),$E$252,1)))=O8,ADDRESS(MATCH(O8,SL_CHARTS_2012!$V$1:$V$39999,1),$E$252,1),IF(INDIRECT(CONCATENATE($E$253,ADDRESS(MATCH(O8,SL_CHARTS_2012!$V$1:$V$39999,1),$E$252,1)))&gt;O8,ADDRESS(MATCH(O8,SL_CHARTS_2012!$V$1:$V$39999,1)-1,$E$252,1),ADDRESS(MATCH(O8,SL_CHARTS_2012!$V$1:$V$39999,1),$E$252,1)))))</f>
        <v>41.3</v>
      </c>
      <c r="P247" s="237" t="n">
        <f aca="true">INDIRECT(CONCATENATE($E$253,IF(INDIRECT(CONCATENATE($E$253,ADDRESS(MATCH(P8,SL_CHARTS_2012!$V$1:$V$39999,1),$E$252,1)))=P8,ADDRESS(MATCH(P8,SL_CHARTS_2012!$V$1:$V$39999,1),$E$252,1),IF(INDIRECT(CONCATENATE($E$253,ADDRESS(MATCH(P8,SL_CHARTS_2012!$V$1:$V$39999,1),$E$252,1)))&gt;P8,ADDRESS(MATCH(P8,SL_CHARTS_2012!$V$1:$V$39999,1)-1,$E$252,1),ADDRESS(MATCH(P8,SL_CHARTS_2012!$V$1:$V$39999,1),$E$252,1)))))</f>
        <v>38</v>
      </c>
      <c r="Q247" s="237" t="n">
        <f aca="true">INDIRECT(CONCATENATE($E$253,IF(INDIRECT(CONCATENATE($E$253,ADDRESS(MATCH(Q8,SL_CHARTS_2012!$V$1:$V$39999,1),$E$252,1)))=Q8,ADDRESS(MATCH(Q8,SL_CHARTS_2012!$V$1:$V$39999,1),$E$252,1),IF(INDIRECT(CONCATENATE($E$253,ADDRESS(MATCH(Q8,SL_CHARTS_2012!$V$1:$V$39999,1),$E$252,1)))&gt;Q8,ADDRESS(MATCH(Q8,SL_CHARTS_2012!$V$1:$V$39999,1)-1,$E$252,1),ADDRESS(MATCH(Q8,SL_CHARTS_2012!$V$1:$V$39999,1),$E$252,1)))))</f>
        <v>33.9</v>
      </c>
      <c r="R247" s="237" t="n">
        <f aca="true">INDIRECT(CONCATENATE($E$253,IF(INDIRECT(CONCATENATE($E$253,ADDRESS(MATCH(R8,SL_CHARTS_2012!$V$1:$V$39999,1),$E$252,1)))=R8,ADDRESS(MATCH(R8,SL_CHARTS_2012!$V$1:$V$39999,1),$E$252,1),IF(INDIRECT(CONCATENATE($E$253,ADDRESS(MATCH(R8,SL_CHARTS_2012!$V$1:$V$39999,1),$E$252,1)))&gt;R8,ADDRESS(MATCH(R8,SL_CHARTS_2012!$V$1:$V$39999,1)-1,$E$252,1),ADDRESS(MATCH(R8,SL_CHARTS_2012!$V$1:$V$39999,1),$E$252,1)))))</f>
        <v>28.1</v>
      </c>
      <c r="S247" s="237" t="n">
        <f aca="true">INDIRECT(CONCATENATE($E$253,IF(INDIRECT(CONCATENATE($E$253,ADDRESS(MATCH(S8,SL_CHARTS_2012!$V$1:$V$39999,1),$E$252,1)))=S8,ADDRESS(MATCH(S8,SL_CHARTS_2012!$V$1:$V$39999,1),$E$252,1),IF(INDIRECT(CONCATENATE($E$253,ADDRESS(MATCH(S8,SL_CHARTS_2012!$V$1:$V$39999,1),$E$252,1)))&gt;S8,ADDRESS(MATCH(S8,SL_CHARTS_2012!$V$1:$V$39999,1)-1,$E$252,1),ADDRESS(MATCH(S8,SL_CHARTS_2012!$V$1:$V$39999,1),$E$252,1)))))</f>
        <v>23</v>
      </c>
      <c r="T247" s="237" t="n">
        <f aca="true">INDIRECT(CONCATENATE($E$253,IF(INDIRECT(CONCATENATE($E$253,ADDRESS(MATCH(T8,SL_CHARTS_2012!$V$1:$V$39999,1),$E$252,1)))=T8,ADDRESS(MATCH(T8,SL_CHARTS_2012!$V$1:$V$39999,1),$E$252,1),IF(INDIRECT(CONCATENATE($E$253,ADDRESS(MATCH(T8,SL_CHARTS_2012!$V$1:$V$39999,1),$E$252,1)))&gt;T8,ADDRESS(MATCH(T8,SL_CHARTS_2012!$V$1:$V$39999,1)-1,$E$252,1),ADDRESS(MATCH(T8,SL_CHARTS_2012!$V$1:$V$39999,1),$E$252,1)))))</f>
        <v>20.4</v>
      </c>
      <c r="U247" s="237" t="n">
        <f aca="true">INDIRECT(CONCATENATE($E$253,IF(INDIRECT(CONCATENATE($E$253,ADDRESS(MATCH(U8,SL_CHARTS_2012!$V$1:$V$39999,1),$E$252,1)))=U8,ADDRESS(MATCH(U8,SL_CHARTS_2012!$V$1:$V$39999,1),$E$252,1),IF(INDIRECT(CONCATENATE($E$253,ADDRESS(MATCH(U8,SL_CHARTS_2012!$V$1:$V$39999,1),$E$252,1)))&gt;U8,ADDRESS(MATCH(U8,SL_CHARTS_2012!$V$1:$V$39999,1)-1,$E$252,1),ADDRESS(MATCH(U8,SL_CHARTS_2012!$V$1:$V$39999,1),$E$252,1)))))</f>
        <v>15.9</v>
      </c>
      <c r="V247" s="237" t="n">
        <f aca="true">INDIRECT(CONCATENATE($E$253,IF(INDIRECT(CONCATENATE($E$253,ADDRESS(MATCH(V8,SL_CHARTS_2012!$V$1:$V$39999,1),$E$252,1)))=V8,ADDRESS(MATCH(V8,SL_CHARTS_2012!$V$1:$V$39999,1),$E$252,1),IF(INDIRECT(CONCATENATE($E$253,ADDRESS(MATCH(V8,SL_CHARTS_2012!$V$1:$V$39999,1),$E$252,1)))&gt;V8,ADDRESS(MATCH(V8,SL_CHARTS_2012!$V$1:$V$39999,1)-1,$E$252,1),ADDRESS(MATCH(V8,SL_CHARTS_2012!$V$1:$V$39999,1),$E$252,1)))))</f>
        <v>13.8</v>
      </c>
      <c r="W247" s="237" t="n">
        <f aca="true">INDIRECT(CONCATENATE($E$253,IF(INDIRECT(CONCATENATE($E$253,ADDRESS(MATCH(W8,SL_CHARTS_2012!$V$1:$V$39999,1),$E$252,1)))=W8,ADDRESS(MATCH(W8,SL_CHARTS_2012!$V$1:$V$39999,1),$E$252,1),IF(INDIRECT(CONCATENATE($E$253,ADDRESS(MATCH(W8,SL_CHARTS_2012!$V$1:$V$39999,1),$E$252,1)))&gt;W8,ADDRESS(MATCH(W8,SL_CHARTS_2012!$V$1:$V$39999,1)-1,$E$252,1),ADDRESS(MATCH(W8,SL_CHARTS_2012!$V$1:$V$39999,1),$E$252,1)))))</f>
        <v>11.6</v>
      </c>
      <c r="X247" s="295" t="e">
        <f aca="true">INDIRECT(CONCATENATE($E$253,IF(INDIRECT(CONCATENATE($E$253,ADDRESS(MATCH(X8,SL_CHARTS_2012!$V$1:$V$39999,1),$E$252,1)))=X8,ADDRESS(MATCH(X8,SL_CHARTS_2012!$V$1:$V$39999,1),$E$252,1),IF(INDIRECT(CONCATENATE($E$253,ADDRESS(MATCH(X8,SL_CHARTS_2012!$V$1:$V$39999,1),$E$252,1)))&gt;X8,ADDRESS(MATCH(X8,SL_CHARTS_2012!$V$1:$V$39999,1)-1,$E$252,1),ADDRESS(MATCH(X8,SL_CHARTS_2012!$V$1:$V$39999,1),$E$252,1)))))</f>
        <v>#N/A</v>
      </c>
      <c r="Y247" s="295" t="e">
        <f aca="true">INDIRECT(CONCATENATE($E$253,IF(INDIRECT(CONCATENATE($E$253,ADDRESS(MATCH(Y8,SL_CHARTS_2012!$V$1:$V$39999,1),$E$252,1)))=Y8,ADDRESS(MATCH(Y8,SL_CHARTS_2012!$V$1:$V$39999,1),$E$252,1),IF(INDIRECT(CONCATENATE($E$253,ADDRESS(MATCH(Y8,SL_CHARTS_2012!$V$1:$V$39999,1),$E$252,1)))&gt;Y8,ADDRESS(MATCH(Y8,SL_CHARTS_2012!$V$1:$V$39999,1)-1,$E$252,1),ADDRESS(MATCH(Y8,SL_CHARTS_2012!$V$1:$V$39999,1),$E$252,1)))))</f>
        <v>#N/A</v>
      </c>
      <c r="Z247" s="295" t="e">
        <f aca="true">INDIRECT(CONCATENATE($E$253,IF(INDIRECT(CONCATENATE($E$253,ADDRESS(MATCH(Z8,SL_CHARTS_2012!$V$1:$V$39999,1),$E$252,1)))=Z8,ADDRESS(MATCH(Z8,SL_CHARTS_2012!$V$1:$V$39999,1),$E$252,1),IF(INDIRECT(CONCATENATE($E$253,ADDRESS(MATCH(Z8,SL_CHARTS_2012!$V$1:$V$39999,1),$E$252,1)))&gt;Z8,ADDRESS(MATCH(Z8,SL_CHARTS_2012!$V$1:$V$39999,1)-1,$E$252,1),ADDRESS(MATCH(Z8,SL_CHARTS_2012!$V$1:$V$39999,1),$E$252,1)))))</f>
        <v>#N/A</v>
      </c>
      <c r="AA247" s="295" t="e">
        <f aca="true">INDIRECT(CONCATENATE($E$253,IF(INDIRECT(CONCATENATE($E$253,ADDRESS(MATCH(AA8,SL_CHARTS_2012!$V$1:$V$39999,1),$E$252,1)))=AA8,ADDRESS(MATCH(AA8,SL_CHARTS_2012!$V$1:$V$39999,1),$E$252,1),IF(INDIRECT(CONCATENATE($E$253,ADDRESS(MATCH(AA8,SL_CHARTS_2012!$V$1:$V$39999,1),$E$252,1)))&gt;AA8,ADDRESS(MATCH(AA8,SL_CHARTS_2012!$V$1:$V$39999,1)-1,$E$252,1),ADDRESS(MATCH(AA8,SL_CHARTS_2012!$V$1:$V$39999,1),$E$252,1)))))</f>
        <v>#N/A</v>
      </c>
      <c r="AB247" s="295" t="e">
        <f aca="true">INDIRECT(CONCATENATE($E$253,IF(INDIRECT(CONCATENATE($E$253,ADDRESS(MATCH(AB8,SL_CHARTS_2012!$V$1:$V$39999,1),$E$252,1)))=AB8,ADDRESS(MATCH(AB8,SL_CHARTS_2012!$V$1:$V$39999,1),$E$252,1),IF(INDIRECT(CONCATENATE($E$253,ADDRESS(MATCH(AB8,SL_CHARTS_2012!$V$1:$V$39999,1),$E$252,1)))&gt;AB8,ADDRESS(MATCH(AB8,SL_CHARTS_2012!$V$1:$V$39999,1)-1,$E$252,1),ADDRESS(MATCH(AB8,SL_CHARTS_2012!$V$1:$V$39999,1),$E$252,1)))))</f>
        <v>#N/A</v>
      </c>
      <c r="AC247" s="295" t="e">
        <f aca="true">INDIRECT(CONCATENATE($E$253,IF(INDIRECT(CONCATENATE($E$253,ADDRESS(MATCH(AC8,SL_CHARTS_2012!$V$1:$V$39999,1),$E$252,1)))=AC8,ADDRESS(MATCH(AC8,SL_CHARTS_2012!$V$1:$V$39999,1),$E$252,1),IF(INDIRECT(CONCATENATE($E$253,ADDRESS(MATCH(AC8,SL_CHARTS_2012!$V$1:$V$39999,1),$E$252,1)))&gt;AC8,ADDRESS(MATCH(AC8,SL_CHARTS_2012!$V$1:$V$39999,1)-1,$E$252,1),ADDRESS(MATCH(AC8,SL_CHARTS_2012!$V$1:$V$39999,1),$E$252,1)))))</f>
        <v>#N/A</v>
      </c>
    </row>
    <row r="248" customFormat="false" ht="15" hidden="true" customHeight="true" outlineLevel="0" collapsed="false">
      <c r="A248" s="22"/>
      <c r="B248" s="332"/>
      <c r="C248" s="173" t="s">
        <v>219</v>
      </c>
      <c r="D248" s="238" t="s">
        <v>238</v>
      </c>
      <c r="E248" s="239" t="str">
        <f aca="true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$V$898</v>
      </c>
      <c r="F248" s="239" t="str">
        <f aca="true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$V$844</v>
      </c>
      <c r="G248" s="239" t="str">
        <f aca="true">IF(INDIRECT(CONCATENATE($E$253,ADDRESS(MATCH(G6,SL_CHARTS_2012!$V$1:$V$39999,1),$E$252,1)))=G6,ADDRESS(MATCH(G6,SL_CHARTS_2012!$V$1:$V$39999,1),$E$252,1), IF(INDIRECT(CONCATENATE($E$253,ADDRESS(MATCH(G6,SL_CHARTS_2012!$V$1:$V$39999,1),$E$252,1)))&lt;G6, ADDRESS(MATCH(G6,SL_CHARTS_2012!$V$1:$V$39999,1)+1,$E$252,1), ADDRESS(MATCH(G6,SL_CHARTS_2012!$V$1:$V$39999,1),$E$252,1)))</f>
        <v>$V$803</v>
      </c>
      <c r="H248" s="239" t="str">
        <f aca="true">IF(INDIRECT(CONCATENATE($E$253,ADDRESS(MATCH(H6,SL_CHARTS_2012!$V$1:$V$39999,1),$E$252,1)))=H6,ADDRESS(MATCH(H6,SL_CHARTS_2012!$V$1:$V$39999,1),$E$252,1), IF(INDIRECT(CONCATENATE($E$253,ADDRESS(MATCH(H6,SL_CHARTS_2012!$V$1:$V$39999,1),$E$252,1)))&lt;H6, ADDRESS(MATCH(H6,SL_CHARTS_2012!$V$1:$V$39999,1)+1,$E$252,1), ADDRESS(MATCH(H6,SL_CHARTS_2012!$V$1:$V$39999,1),$E$252,1)))</f>
        <v>$V$772</v>
      </c>
      <c r="I248" s="239" t="str">
        <f aca="true">IF(INDIRECT(CONCATENATE($E$253,ADDRESS(MATCH(I6,SL_CHARTS_2012!$V$1:$V$39999,1),$E$252,1)))=I6,ADDRESS(MATCH(I6,SL_CHARTS_2012!$V$1:$V$39999,1),$E$252,1), IF(INDIRECT(CONCATENATE($E$253,ADDRESS(MATCH(I6,SL_CHARTS_2012!$V$1:$V$39999,1),$E$252,1)))&lt;I6, ADDRESS(MATCH(I6,SL_CHARTS_2012!$V$1:$V$39999,1)+1,$E$252,1), ADDRESS(MATCH(I6,SL_CHARTS_2012!$V$1:$V$39999,1),$E$252,1)))</f>
        <v>$V$742</v>
      </c>
      <c r="J248" s="239" t="str">
        <f aca="true">IF(INDIRECT(CONCATENATE($E$253,ADDRESS(MATCH(J6,SL_CHARTS_2012!$V$1:$V$39999,1),$E$252,1)))=J6,ADDRESS(MATCH(J6,SL_CHARTS_2012!$V$1:$V$39999,1),$E$252,1), IF(INDIRECT(CONCATENATE($E$253,ADDRESS(MATCH(J6,SL_CHARTS_2012!$V$1:$V$39999,1),$E$252,1)))&lt;J6, ADDRESS(MATCH(J6,SL_CHARTS_2012!$V$1:$V$39999,1)+1,$E$252,1), ADDRESS(MATCH(J6,SL_CHARTS_2012!$V$1:$V$39999,1),$E$252,1)))</f>
        <v>$V$628</v>
      </c>
      <c r="K248" s="239" t="str">
        <f aca="true">IF(INDIRECT(CONCATENATE($E$253,ADDRESS(MATCH(K6,SL_CHARTS_2012!$V$1:$V$39999,1),$E$252,1)))=K6,ADDRESS(MATCH(K6,SL_CHARTS_2012!$V$1:$V$39999,1),$E$252,1), IF(INDIRECT(CONCATENATE($E$253,ADDRESS(MATCH(K6,SL_CHARTS_2012!$V$1:$V$39999,1),$E$252,1)))&lt;K6, ADDRESS(MATCH(K6,SL_CHARTS_2012!$V$1:$V$39999,1)+1,$E$252,1), ADDRESS(MATCH(K6,SL_CHARTS_2012!$V$1:$V$39999,1),$E$252,1)))</f>
        <v>$V$560</v>
      </c>
      <c r="L248" s="239" t="str">
        <f aca="true">IF(INDIRECT(CONCATENATE($E$253,ADDRESS(MATCH(L6,SL_CHARTS_2012!$V$1:$V$39999,1),$E$252,1)))=L6,ADDRESS(MATCH(L6,SL_CHARTS_2012!$V$1:$V$39999,1),$E$252,1), IF(INDIRECT(CONCATENATE($E$253,ADDRESS(MATCH(L6,SL_CHARTS_2012!$V$1:$V$39999,1),$E$252,1)))&lt;L6, ADDRESS(MATCH(L6,SL_CHARTS_2012!$V$1:$V$39999,1)+1,$E$252,1), ADDRESS(MATCH(L6,SL_CHARTS_2012!$V$1:$V$39999,1),$E$252,1)))</f>
        <v>$V$513</v>
      </c>
      <c r="M248" s="239" t="str">
        <f aca="true">IF(INDIRECT(CONCATENATE($E$253,ADDRESS(MATCH(M6,SL_CHARTS_2012!$V$1:$V$39999,1),$E$252,1)))=M6,ADDRESS(MATCH(M6,SL_CHARTS_2012!$V$1:$V$39999,1),$E$252,1), IF(INDIRECT(CONCATENATE($E$253,ADDRESS(MATCH(M6,SL_CHARTS_2012!$V$1:$V$39999,1),$E$252,1)))&lt;M6, ADDRESS(MATCH(M6,SL_CHARTS_2012!$V$1:$V$39999,1)+1,$E$252,1), ADDRESS(MATCH(M6,SL_CHARTS_2012!$V$1:$V$39999,1),$E$252,1)))</f>
        <v>$V$489</v>
      </c>
      <c r="N248" s="239" t="str">
        <f aca="true">IF(INDIRECT(CONCATENATE($E$253,ADDRESS(MATCH(N6,SL_CHARTS_2012!$V$1:$V$39999,1),$E$252,1)))=N6,ADDRESS(MATCH(N6,SL_CHARTS_2012!$V$1:$V$39999,1),$E$252,1), IF(INDIRECT(CONCATENATE($E$253,ADDRESS(MATCH(N6,SL_CHARTS_2012!$V$1:$V$39999,1),$E$252,1)))&lt;N6, ADDRESS(MATCH(N6,SL_CHARTS_2012!$V$1:$V$39999,1)+1,$E$252,1), ADDRESS(MATCH(N6,SL_CHARTS_2012!$V$1:$V$39999,1),$E$252,1)))</f>
        <v>$V$460</v>
      </c>
      <c r="O248" s="239" t="str">
        <f aca="true">IF(INDIRECT(CONCATENATE($E$253,ADDRESS(MATCH(O6,SL_CHARTS_2012!$V$1:$V$39999,1),$E$252,1)))=O6,ADDRESS(MATCH(O6,SL_CHARTS_2012!$V$1:$V$39999,1),$E$252,1), IF(INDIRECT(CONCATENATE($E$253,ADDRESS(MATCH(O6,SL_CHARTS_2012!$V$1:$V$39999,1),$E$252,1)))&lt;O6, ADDRESS(MATCH(O6,SL_CHARTS_2012!$V$1:$V$39999,1)+1,$E$252,1), ADDRESS(MATCH(O6,SL_CHARTS_2012!$V$1:$V$39999,1),$E$252,1)))</f>
        <v>$V$391</v>
      </c>
      <c r="P248" s="239" t="str">
        <f aca="true">IF(INDIRECT(CONCATENATE($E$253,ADDRESS(MATCH(P6,SL_CHARTS_2012!$V$1:$V$39999,1),$E$252,1)))=P6,ADDRESS(MATCH(P6,SL_CHARTS_2012!$V$1:$V$39999,1),$E$252,1), IF(INDIRECT(CONCATENATE($E$253,ADDRESS(MATCH(P6,SL_CHARTS_2012!$V$1:$V$39999,1),$E$252,1)))&lt;P6, ADDRESS(MATCH(P6,SL_CHARTS_2012!$V$1:$V$39999,1)+1,$E$252,1), ADDRESS(MATCH(P6,SL_CHARTS_2012!$V$1:$V$39999,1),$E$252,1)))</f>
        <v>$V$324</v>
      </c>
      <c r="Q248" s="239" t="str">
        <f aca="true">IF(INDIRECT(CONCATENATE($E$253,ADDRESS(MATCH(Q6,SL_CHARTS_2012!$V$1:$V$39999,1),$E$252,1)))=Q6,ADDRESS(MATCH(Q6,SL_CHARTS_2012!$V$1:$V$39999,1),$E$252,1), IF(INDIRECT(CONCATENATE($E$253,ADDRESS(MATCH(Q6,SL_CHARTS_2012!$V$1:$V$39999,1),$E$252,1)))&lt;Q6, ADDRESS(MATCH(Q6,SL_CHARTS_2012!$V$1:$V$39999,1)+1,$E$252,1), ADDRESS(MATCH(Q6,SL_CHARTS_2012!$V$1:$V$39999,1),$E$252,1)))</f>
        <v>$V$288</v>
      </c>
      <c r="R248" s="239" t="str">
        <f aca="true">IF(INDIRECT(CONCATENATE($E$253,ADDRESS(MATCH(R6,SL_CHARTS_2012!$V$1:$V$39999,1),$E$252,1)))=R6,ADDRESS(MATCH(R6,SL_CHARTS_2012!$V$1:$V$39999,1),$E$252,1), IF(INDIRECT(CONCATENATE($E$253,ADDRESS(MATCH(R6,SL_CHARTS_2012!$V$1:$V$39999,1),$E$252,1)))&lt;R6, ADDRESS(MATCH(R6,SL_CHARTS_2012!$V$1:$V$39999,1)+1,$E$252,1), ADDRESS(MATCH(R6,SL_CHARTS_2012!$V$1:$V$39999,1),$E$252,1)))</f>
        <v>$V$246</v>
      </c>
      <c r="S248" s="239" t="str">
        <f aca="true">IF(INDIRECT(CONCATENATE($E$253,ADDRESS(MATCH(S6,SL_CHARTS_2012!$V$1:$V$39999,1),$E$252,1)))=S6,ADDRESS(MATCH(S6,SL_CHARTS_2012!$V$1:$V$39999,1),$E$252,1), IF(INDIRECT(CONCATENATE($E$253,ADDRESS(MATCH(S6,SL_CHARTS_2012!$V$1:$V$39999,1),$E$252,1)))&lt;S6, ADDRESS(MATCH(S6,SL_CHARTS_2012!$V$1:$V$39999,1)+1,$E$252,1), ADDRESS(MATCH(S6,SL_CHARTS_2012!$V$1:$V$39999,1),$E$252,1)))</f>
        <v>$V$194</v>
      </c>
      <c r="T248" s="239" t="str">
        <f aca="true">IF(INDIRECT(CONCATENATE($E$253,ADDRESS(MATCH(T6,SL_CHARTS_2012!$V$1:$V$39999,1),$E$252,1)))=T6,ADDRESS(MATCH(T6,SL_CHARTS_2012!$V$1:$V$39999,1),$E$252,1), IF(INDIRECT(CONCATENATE($E$253,ADDRESS(MATCH(T6,SL_CHARTS_2012!$V$1:$V$39999,1),$E$252,1)))&lt;T6, ADDRESS(MATCH(T6,SL_CHARTS_2012!$V$1:$V$39999,1)+1,$E$252,1), ADDRESS(MATCH(T6,SL_CHARTS_2012!$V$1:$V$39999,1),$E$252,1)))</f>
        <v>$V$147</v>
      </c>
      <c r="U248" s="239" t="str">
        <f aca="true">IF(INDIRECT(CONCATENATE($E$253,ADDRESS(MATCH(U6,SL_CHARTS_2012!$V$1:$V$39999,1),$E$252,1)))=U6,ADDRESS(MATCH(U6,SL_CHARTS_2012!$V$1:$V$39999,1),$E$252,1), IF(INDIRECT(CONCATENATE($E$253,ADDRESS(MATCH(U6,SL_CHARTS_2012!$V$1:$V$39999,1),$E$252,1)))&lt;U6, ADDRESS(MATCH(U6,SL_CHARTS_2012!$V$1:$V$39999,1)+1,$E$252,1), ADDRESS(MATCH(U6,SL_CHARTS_2012!$V$1:$V$39999,1),$E$252,1)))</f>
        <v>$V$119</v>
      </c>
      <c r="V248" s="239" t="str">
        <f aca="true">IF(INDIRECT(CONCATENATE($E$253,ADDRESS(MATCH(V6,SL_CHARTS_2012!$V$1:$V$39999,1),$E$252,1)))=V6,ADDRESS(MATCH(V6,SL_CHARTS_2012!$V$1:$V$39999,1),$E$252,1), IF(INDIRECT(CONCATENATE($E$253,ADDRESS(MATCH(V6,SL_CHARTS_2012!$V$1:$V$39999,1),$E$252,1)))&lt;V6, ADDRESS(MATCH(V6,SL_CHARTS_2012!$V$1:$V$39999,1)+1,$E$252,1), ADDRESS(MATCH(V6,SL_CHARTS_2012!$V$1:$V$39999,1),$E$252,1)))</f>
        <v>$V$70</v>
      </c>
      <c r="W248" s="239" t="str">
        <f aca="true">IF(INDIRECT(CONCATENATE($E$253,ADDRESS(MATCH(W6,SL_CHARTS_2012!$V$1:$V$39999,1),$E$252,1)))=W6,ADDRESS(MATCH(W6,SL_CHARTS_2012!$V$1:$V$39999,1),$E$252,1), IF(INDIRECT(CONCATENATE($E$253,ADDRESS(MATCH(W6,SL_CHARTS_2012!$V$1:$V$39999,1),$E$252,1)))&lt;W6, ADDRESS(MATCH(W6,SL_CHARTS_2012!$V$1:$V$39999,1)+1,$E$252,1), ADDRESS(MATCH(W6,SL_CHARTS_2012!$V$1:$V$39999,1),$E$252,1)))</f>
        <v>$V$48</v>
      </c>
      <c r="X248" s="335" t="str">
        <f aca="true">IF(INDIRECT(CONCATENATE($E$253,ADDRESS(MATCH(X6,SL_CHARTS_2012!$V$1:$V$39999,1),$E$252,1)))=X6,ADDRESS(MATCH(X6,SL_CHARTS_2012!$V$1:$V$39999,1),$E$252,1), IF(INDIRECT(CONCATENATE($E$253,ADDRESS(MATCH(X6,SL_CHARTS_2012!$V$1:$V$39999,1),$E$252,1)))&lt;X6, ADDRESS(MATCH(X6,SL_CHARTS_2012!$V$1:$V$39999,1)+1,$E$252,1), ADDRESS(MATCH(X6,SL_CHARTS_2012!$V$1:$V$39999,1),$E$252,1)))</f>
        <v>$V$26</v>
      </c>
      <c r="Y248" s="335" t="e">
        <f aca="true">IF(INDIRECT(CONCATENATE($E$253,ADDRESS(MATCH(Y6,SL_CHARTS_2012!$V$1:$V$39999,1),$E$252,1)))=Y6,ADDRESS(MATCH(Y6,SL_CHARTS_2012!$V$1:$V$39999,1),$E$252,1), IF(INDIRECT(CONCATENATE($E$253,ADDRESS(MATCH(Y6,SL_CHARTS_2012!$V$1:$V$39999,1),$E$252,1)))&lt;Y6, ADDRESS(MATCH(Y6,SL_CHARTS_2012!$V$1:$V$39999,1)+1,$E$252,1), ADDRESS(MATCH(Y6,SL_CHARTS_2012!$V$1:$V$39999,1),$E$252,1)))</f>
        <v>#N/A</v>
      </c>
      <c r="Z248" s="335" t="e">
        <f aca="true">IF(INDIRECT(CONCATENATE($E$253,ADDRESS(MATCH(Z6,SL_CHARTS_2012!$V$1:$V$39999,1),$E$252,1)))=Z6,ADDRESS(MATCH(Z6,SL_CHARTS_2012!$V$1:$V$39999,1),$E$252,1), IF(INDIRECT(CONCATENATE($E$253,ADDRESS(MATCH(Z6,SL_CHARTS_2012!$V$1:$V$39999,1),$E$252,1)))&lt;Z6, ADDRESS(MATCH(Z6,SL_CHARTS_2012!$V$1:$V$39999,1)+1,$E$252,1), ADDRESS(MATCH(Z6,SL_CHARTS_2012!$V$1:$V$39999,1),$E$252,1)))</f>
        <v>#N/A</v>
      </c>
      <c r="AA248" s="335" t="e">
        <f aca="true">IF(INDIRECT(CONCATENATE($E$253,ADDRESS(MATCH(AA6,SL_CHARTS_2012!$V$1:$V$39999,1),$E$252,1)))=AA6,ADDRESS(MATCH(AA6,SL_CHARTS_2012!$V$1:$V$39999,1),$E$252,1), IF(INDIRECT(CONCATENATE($E$253,ADDRESS(MATCH(AA6,SL_CHARTS_2012!$V$1:$V$39999,1),$E$252,1)))&lt;AA6, ADDRESS(MATCH(AA6,SL_CHARTS_2012!$V$1:$V$39999,1)+1,$E$252,1), ADDRESS(MATCH(AA6,SL_CHARTS_2012!$V$1:$V$39999,1),$E$252,1)))</f>
        <v>#N/A</v>
      </c>
      <c r="AB248" s="335" t="e">
        <f aca="true">IF(INDIRECT(CONCATENATE($E$253,ADDRESS(MATCH(AB6,SL_CHARTS_2012!$V$1:$V$39999,1),$E$252,1)))=AB6,ADDRESS(MATCH(AB6,SL_CHARTS_2012!$V$1:$V$39999,1),$E$252,1), IF(INDIRECT(CONCATENATE($E$253,ADDRESS(MATCH(AB6,SL_CHARTS_2012!$V$1:$V$39999,1),$E$252,1)))&lt;AB6, ADDRESS(MATCH(AB6,SL_CHARTS_2012!$V$1:$V$39999,1)+1,$E$252,1), ADDRESS(MATCH(AB6,SL_CHARTS_2012!$V$1:$V$39999,1),$E$252,1)))</f>
        <v>#N/A</v>
      </c>
      <c r="AC248" s="335" t="e">
        <f aca="true">IF(INDIRECT(CONCATENATE($E$253,ADDRESS(MATCH(AC6,SL_CHARTS_2012!$V$1:$V$39999,1),$E$252,1)))=AC6,ADDRESS(MATCH(AC6,SL_CHARTS_2012!$V$1:$V$39999,1),$E$252,1), IF(INDIRECT(CONCATENATE($E$253,ADDRESS(MATCH(AC6,SL_CHARTS_2012!$V$1:$V$39999,1),$E$252,1)))&lt;AC6, ADDRESS(MATCH(AC6,SL_CHARTS_2012!$V$1:$V$39999,1)+1,$E$252,1), ADDRESS(MATCH(AC6,SL_CHARTS_2012!$V$1:$V$39999,1),$E$252,1)))</f>
        <v>#N/A</v>
      </c>
    </row>
    <row r="249" customFormat="false" ht="15" hidden="false" customHeight="true" outlineLevel="0" collapsed="false">
      <c r="A249" s="22"/>
      <c r="B249" s="332"/>
      <c r="C249" s="173"/>
      <c r="D249" s="240" t="s">
        <v>217</v>
      </c>
      <c r="E249" s="241" t="n">
        <f aca="true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100.5</v>
      </c>
      <c r="F249" s="242" t="n">
        <f aca="true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93.9</v>
      </c>
      <c r="G249" s="242" t="n">
        <f aca="true">INDIRECT(CONCATENATE($E$253,IF(INDIRECT(CONCATENATE($E$253,ADDRESS(MATCH(G6,SL_CHARTS_2012!$V$1:$V$39999,1),$E$252,1)))=G6,ADDRESS(MATCH(G6,SL_CHARTS_2012!$V$1:$V$39999,1),$E$252,1),IF(INDIRECT(CONCATENATE($E$253,ADDRESS(MATCH(G6,SL_CHARTS_2012!$V$1:$V$39999,1),$E$252,1)))&lt;G6,ADDRESS(MATCH(G6,SL_CHARTS_2012!$V$1:$V$39999,1)+1,$E$252,1),ADDRESS(MATCH(G6,SL_CHARTS_2012!$V$1:$V$39999,1),$E$252,1)))))</f>
        <v>90.1</v>
      </c>
      <c r="H249" s="242" t="n">
        <f aca="true">INDIRECT(CONCATENATE($E$253,IF(INDIRECT(CONCATENATE($E$253,ADDRESS(MATCH(H6,SL_CHARTS_2012!$V$1:$V$39999,1),$E$252,1)))=H6,ADDRESS(MATCH(H6,SL_CHARTS_2012!$V$1:$V$39999,1),$E$252,1),IF(INDIRECT(CONCATENATE($E$253,ADDRESS(MATCH(H6,SL_CHARTS_2012!$V$1:$V$39999,1),$E$252,1)))&lt;H6,ADDRESS(MATCH(H6,SL_CHARTS_2012!$V$1:$V$39999,1)+1,$E$252,1),ADDRESS(MATCH(H6,SL_CHARTS_2012!$V$1:$V$39999,1),$E$252,1)))))</f>
        <v>86.8</v>
      </c>
      <c r="I249" s="242" t="n">
        <f aca="true">INDIRECT(CONCATENATE($E$253,IF(INDIRECT(CONCATENATE($E$253,ADDRESS(MATCH(I6,SL_CHARTS_2012!$V$1:$V$39999,1),$E$252,1)))=I6,ADDRESS(MATCH(I6,SL_CHARTS_2012!$V$1:$V$39999,1),$E$252,1),IF(INDIRECT(CONCATENATE($E$253,ADDRESS(MATCH(I6,SL_CHARTS_2012!$V$1:$V$39999,1),$E$252,1)))&lt;I6,ADDRESS(MATCH(I6,SL_CHARTS_2012!$V$1:$V$39999,1)+1,$E$252,1),ADDRESS(MATCH(I6,SL_CHARTS_2012!$V$1:$V$39999,1),$E$252,1)))))</f>
        <v>83.8</v>
      </c>
      <c r="J249" s="242" t="n">
        <f aca="true">INDIRECT(CONCATENATE($E$253,IF(INDIRECT(CONCATENATE($E$253,ADDRESS(MATCH(J6,SL_CHARTS_2012!$V$1:$V$39999,1),$E$252,1)))=J6,ADDRESS(MATCH(J6,SL_CHARTS_2012!$V$1:$V$39999,1),$E$252,1),IF(INDIRECT(CONCATENATE($E$253,ADDRESS(MATCH(J6,SL_CHARTS_2012!$V$1:$V$39999,1),$E$252,1)))&lt;J6,ADDRESS(MATCH(J6,SL_CHARTS_2012!$V$1:$V$39999,1)+1,$E$252,1),ADDRESS(MATCH(J6,SL_CHARTS_2012!$V$1:$V$39999,1),$E$252,1)))))</f>
        <v>72.3</v>
      </c>
      <c r="K249" s="242" t="n">
        <f aca="true">INDIRECT(CONCATENATE($E$253,IF(INDIRECT(CONCATENATE($E$253,ADDRESS(MATCH(K6,SL_CHARTS_2012!$V$1:$V$39999,1),$E$252,1)))=K6,ADDRESS(MATCH(K6,SL_CHARTS_2012!$V$1:$V$39999,1),$E$252,1),IF(INDIRECT(CONCATENATE($E$253,ADDRESS(MATCH(K6,SL_CHARTS_2012!$V$1:$V$39999,1),$E$252,1)))&lt;K6,ADDRESS(MATCH(K6,SL_CHARTS_2012!$V$1:$V$39999,1)+1,$E$252,1),ADDRESS(MATCH(K6,SL_CHARTS_2012!$V$1:$V$39999,1),$E$252,1)))))</f>
        <v>66</v>
      </c>
      <c r="L249" s="242" t="n">
        <f aca="true">INDIRECT(CONCATENATE($E$253,IF(INDIRECT(CONCATENATE($E$253,ADDRESS(MATCH(L6,SL_CHARTS_2012!$V$1:$V$39999,1),$E$252,1)))=L6,ADDRESS(MATCH(L6,SL_CHARTS_2012!$V$1:$V$39999,1),$E$252,1),IF(INDIRECT(CONCATENATE($E$253,ADDRESS(MATCH(L6,SL_CHARTS_2012!$V$1:$V$39999,1),$E$252,1)))&lt;L6,ADDRESS(MATCH(L6,SL_CHARTS_2012!$V$1:$V$39999,1)+1,$E$252,1),ADDRESS(MATCH(L6,SL_CHARTS_2012!$V$1:$V$39999,1),$E$252,1)))))</f>
        <v>61.6</v>
      </c>
      <c r="M249" s="242" t="n">
        <f aca="true">INDIRECT(CONCATENATE($E$253,IF(INDIRECT(CONCATENATE($E$253,ADDRESS(MATCH(M6,SL_CHARTS_2012!$V$1:$V$39999,1),$E$252,1)))=M6,ADDRESS(MATCH(M6,SL_CHARTS_2012!$V$1:$V$39999,1),$E$252,1),IF(INDIRECT(CONCATENATE($E$253,ADDRESS(MATCH(M6,SL_CHARTS_2012!$V$1:$V$39999,1),$E$252,1)))&lt;M6,ADDRESS(MATCH(M6,SL_CHARTS_2012!$V$1:$V$39999,1)+1,$E$252,1),ADDRESS(MATCH(M6,SL_CHARTS_2012!$V$1:$V$39999,1),$E$252,1)))))</f>
        <v>59.2</v>
      </c>
      <c r="N249" s="242" t="n">
        <f aca="true">INDIRECT(CONCATENATE($E$253,IF(INDIRECT(CONCATENATE($E$253,ADDRESS(MATCH(N6,SL_CHARTS_2012!$V$1:$V$39999,1),$E$252,1)))=N6,ADDRESS(MATCH(N6,SL_CHARTS_2012!$V$1:$V$39999,1),$E$252,1),IF(INDIRECT(CONCATENATE($E$253,ADDRESS(MATCH(N6,SL_CHARTS_2012!$V$1:$V$39999,1),$E$252,1)))&lt;N6,ADDRESS(MATCH(N6,SL_CHARTS_2012!$V$1:$V$39999,1)+1,$E$252,1),ADDRESS(MATCH(N6,SL_CHARTS_2012!$V$1:$V$39999,1),$E$252,1)))))</f>
        <v>56</v>
      </c>
      <c r="O249" s="242" t="n">
        <f aca="true">INDIRECT(CONCATENATE($E$253,IF(INDIRECT(CONCATENATE($E$253,ADDRESS(MATCH(O6,SL_CHARTS_2012!$V$1:$V$39999,1),$E$252,1)))=O6,ADDRESS(MATCH(O6,SL_CHARTS_2012!$V$1:$V$39999,1),$E$252,1),IF(INDIRECT(CONCATENATE($E$253,ADDRESS(MATCH(O6,SL_CHARTS_2012!$V$1:$V$39999,1),$E$252,1)))&lt;O6,ADDRESS(MATCH(O6,SL_CHARTS_2012!$V$1:$V$39999,1)+1,$E$252,1),ADDRESS(MATCH(O6,SL_CHARTS_2012!$V$1:$V$39999,1),$E$252,1)))))</f>
        <v>47.8</v>
      </c>
      <c r="P249" s="242" t="n">
        <f aca="true">INDIRECT(CONCATENATE($E$253,IF(INDIRECT(CONCATENATE($E$253,ADDRESS(MATCH(P6,SL_CHARTS_2012!$V$1:$V$39999,1),$E$252,1)))=P6,ADDRESS(MATCH(P6,SL_CHARTS_2012!$V$1:$V$39999,1),$E$252,1),IF(INDIRECT(CONCATENATE($E$253,ADDRESS(MATCH(P6,SL_CHARTS_2012!$V$1:$V$39999,1),$E$252,1)))&lt;P6,ADDRESS(MATCH(P6,SL_CHARTS_2012!$V$1:$V$39999,1)+1,$E$252,1),ADDRESS(MATCH(P6,SL_CHARTS_2012!$V$1:$V$39999,1),$E$252,1)))))</f>
        <v>41.3</v>
      </c>
      <c r="Q249" s="242" t="n">
        <f aca="true">INDIRECT(CONCATENATE($E$253,IF(INDIRECT(CONCATENATE($E$253,ADDRESS(MATCH(Q6,SL_CHARTS_2012!$V$1:$V$39999,1),$E$252,1)))=Q6,ADDRESS(MATCH(Q6,SL_CHARTS_2012!$V$1:$V$39999,1),$E$252,1),IF(INDIRECT(CONCATENATE($E$253,ADDRESS(MATCH(Q6,SL_CHARTS_2012!$V$1:$V$39999,1),$E$252,1)))&lt;Q6,ADDRESS(MATCH(Q6,SL_CHARTS_2012!$V$1:$V$39999,1)+1,$E$252,1),ADDRESS(MATCH(Q6,SL_CHARTS_2012!$V$1:$V$39999,1),$E$252,1)))))</f>
        <v>38</v>
      </c>
      <c r="R249" s="242" t="n">
        <f aca="true">INDIRECT(CONCATENATE($E$253,IF(INDIRECT(CONCATENATE($E$253,ADDRESS(MATCH(R6,SL_CHARTS_2012!$V$1:$V$39999,1),$E$252,1)))=R6,ADDRESS(MATCH(R6,SL_CHARTS_2012!$V$1:$V$39999,1),$E$252,1),IF(INDIRECT(CONCATENATE($E$253,ADDRESS(MATCH(R6,SL_CHARTS_2012!$V$1:$V$39999,1),$E$252,1)))&lt;R6,ADDRESS(MATCH(R6,SL_CHARTS_2012!$V$1:$V$39999,1)+1,$E$252,1),ADDRESS(MATCH(R6,SL_CHARTS_2012!$V$1:$V$39999,1),$E$252,1)))))</f>
        <v>33.9</v>
      </c>
      <c r="S249" s="242" t="n">
        <f aca="true">INDIRECT(CONCATENATE($E$253,IF(INDIRECT(CONCATENATE($E$253,ADDRESS(MATCH(S6,SL_CHARTS_2012!$V$1:$V$39999,1),$E$252,1)))=S6,ADDRESS(MATCH(S6,SL_CHARTS_2012!$V$1:$V$39999,1),$E$252,1),IF(INDIRECT(CONCATENATE($E$253,ADDRESS(MATCH(S6,SL_CHARTS_2012!$V$1:$V$39999,1),$E$252,1)))&lt;S6,ADDRESS(MATCH(S6,SL_CHARTS_2012!$V$1:$V$39999,1)+1,$E$252,1),ADDRESS(MATCH(S6,SL_CHARTS_2012!$V$1:$V$39999,1),$E$252,1)))))</f>
        <v>28.1</v>
      </c>
      <c r="T249" s="242" t="n">
        <f aca="true">INDIRECT(CONCATENATE($E$253,IF(INDIRECT(CONCATENATE($E$253,ADDRESS(MATCH(T6,SL_CHARTS_2012!$V$1:$V$39999,1),$E$252,1)))=T6,ADDRESS(MATCH(T6,SL_CHARTS_2012!$V$1:$V$39999,1),$E$252,1),IF(INDIRECT(CONCATENATE($E$253,ADDRESS(MATCH(T6,SL_CHARTS_2012!$V$1:$V$39999,1),$E$252,1)))&lt;T6,ADDRESS(MATCH(T6,SL_CHARTS_2012!$V$1:$V$39999,1)+1,$E$252,1),ADDRESS(MATCH(T6,SL_CHARTS_2012!$V$1:$V$39999,1),$E$252,1)))))</f>
        <v>23.1</v>
      </c>
      <c r="U249" s="242" t="n">
        <f aca="true">INDIRECT(CONCATENATE($E$253,IF(INDIRECT(CONCATENATE($E$253,ADDRESS(MATCH(U6,SL_CHARTS_2012!$V$1:$V$39999,1),$E$252,1)))=U6,ADDRESS(MATCH(U6,SL_CHARTS_2012!$V$1:$V$39999,1),$E$252,1),IF(INDIRECT(CONCATENATE($E$253,ADDRESS(MATCH(U6,SL_CHARTS_2012!$V$1:$V$39999,1),$E$252,1)))&lt;U6,ADDRESS(MATCH(U6,SL_CHARTS_2012!$V$1:$V$39999,1)+1,$E$252,1),ADDRESS(MATCH(U6,SL_CHARTS_2012!$V$1:$V$39999,1),$E$252,1)))))</f>
        <v>20.5</v>
      </c>
      <c r="V249" s="242" t="n">
        <f aca="true">INDIRECT(CONCATENATE($E$253,IF(INDIRECT(CONCATENATE($E$253,ADDRESS(MATCH(V6,SL_CHARTS_2012!$V$1:$V$39999,1),$E$252,1)))=V6,ADDRESS(MATCH(V6,SL_CHARTS_2012!$V$1:$V$39999,1),$E$252,1),IF(INDIRECT(CONCATENATE($E$253,ADDRESS(MATCH(V6,SL_CHARTS_2012!$V$1:$V$39999,1),$E$252,1)))&lt;V6,ADDRESS(MATCH(V6,SL_CHARTS_2012!$V$1:$V$39999,1)+1,$E$252,1),ADDRESS(MATCH(V6,SL_CHARTS_2012!$V$1:$V$39999,1),$E$252,1)))))</f>
        <v>16</v>
      </c>
      <c r="W249" s="242" t="n">
        <f aca="true">INDIRECT(CONCATENATE($E$253,IF(INDIRECT(CONCATENATE($E$253,ADDRESS(MATCH(W6,SL_CHARTS_2012!$V$1:$V$39999,1),$E$252,1)))=W6,ADDRESS(MATCH(W6,SL_CHARTS_2012!$V$1:$V$39999,1),$E$252,1),IF(INDIRECT(CONCATENATE($E$253,ADDRESS(MATCH(W6,SL_CHARTS_2012!$V$1:$V$39999,1),$E$252,1)))&lt;W6,ADDRESS(MATCH(W6,SL_CHARTS_2012!$V$1:$V$39999,1)+1,$E$252,1),ADDRESS(MATCH(W6,SL_CHARTS_2012!$V$1:$V$39999,1),$E$252,1)))))</f>
        <v>13.9</v>
      </c>
      <c r="X249" s="336" t="n">
        <f aca="true">INDIRECT(CONCATENATE($E$253,IF(INDIRECT(CONCATENATE($E$253,ADDRESS(MATCH(X6,SL_CHARTS_2012!$V$1:$V$39999,1),$E$252,1)))=X6,ADDRESS(MATCH(X6,SL_CHARTS_2012!$V$1:$V$39999,1),$E$252,1),IF(INDIRECT(CONCATENATE($E$253,ADDRESS(MATCH(X6,SL_CHARTS_2012!$V$1:$V$39999,1),$E$252,1)))&lt;X6,ADDRESS(MATCH(X6,SL_CHARTS_2012!$V$1:$V$39999,1)+1,$E$252,1),ADDRESS(MATCH(X6,SL_CHARTS_2012!$V$1:$V$39999,1),$E$252,1)))))</f>
        <v>11.7</v>
      </c>
      <c r="Y249" s="336" t="e">
        <f aca="true">INDIRECT(CONCATENATE($E$253,IF(INDIRECT(CONCATENATE($E$253,ADDRESS(MATCH(Y6,SL_CHARTS_2012!$V$1:$V$39999,1),$E$252,1)))=Y6,ADDRESS(MATCH(Y6,SL_CHARTS_2012!$V$1:$V$39999,1),$E$252,1),IF(INDIRECT(CONCATENATE($E$253,ADDRESS(MATCH(Y6,SL_CHARTS_2012!$V$1:$V$39999,1),$E$252,1)))&lt;Y6,ADDRESS(MATCH(Y6,SL_CHARTS_2012!$V$1:$V$39999,1)+1,$E$252,1),ADDRESS(MATCH(Y6,SL_CHARTS_2012!$V$1:$V$39999,1),$E$252,1)))))</f>
        <v>#N/A</v>
      </c>
      <c r="Z249" s="336" t="e">
        <f aca="true">INDIRECT(CONCATENATE($E$253,IF(INDIRECT(CONCATENATE($E$253,ADDRESS(MATCH(Z6,SL_CHARTS_2012!$V$1:$V$39999,1),$E$252,1)))=Z6,ADDRESS(MATCH(Z6,SL_CHARTS_2012!$V$1:$V$39999,1),$E$252,1),IF(INDIRECT(CONCATENATE($E$253,ADDRESS(MATCH(Z6,SL_CHARTS_2012!$V$1:$V$39999,1),$E$252,1)))&lt;Z6,ADDRESS(MATCH(Z6,SL_CHARTS_2012!$V$1:$V$39999,1)+1,$E$252,1),ADDRESS(MATCH(Z6,SL_CHARTS_2012!$V$1:$V$39999,1),$E$252,1)))))</f>
        <v>#N/A</v>
      </c>
      <c r="AA249" s="336" t="e">
        <f aca="true">INDIRECT(CONCATENATE($E$253,IF(INDIRECT(CONCATENATE($E$253,ADDRESS(MATCH(AA6,SL_CHARTS_2012!$V$1:$V$39999,1),$E$252,1)))=AA6,ADDRESS(MATCH(AA6,SL_CHARTS_2012!$V$1:$V$39999,1),$E$252,1),IF(INDIRECT(CONCATENATE($E$253,ADDRESS(MATCH(AA6,SL_CHARTS_2012!$V$1:$V$39999,1),$E$252,1)))&lt;AA6,ADDRESS(MATCH(AA6,SL_CHARTS_2012!$V$1:$V$39999,1)+1,$E$252,1),ADDRESS(MATCH(AA6,SL_CHARTS_2012!$V$1:$V$39999,1),$E$252,1)))))</f>
        <v>#N/A</v>
      </c>
      <c r="AB249" s="336" t="e">
        <f aca="true">INDIRECT(CONCATENATE($E$253,IF(INDIRECT(CONCATENATE($E$253,ADDRESS(MATCH(AB6,SL_CHARTS_2012!$V$1:$V$39999,1),$E$252,1)))=AB6,ADDRESS(MATCH(AB6,SL_CHARTS_2012!$V$1:$V$39999,1),$E$252,1),IF(INDIRECT(CONCATENATE($E$253,ADDRESS(MATCH(AB6,SL_CHARTS_2012!$V$1:$V$39999,1),$E$252,1)))&lt;AB6,ADDRESS(MATCH(AB6,SL_CHARTS_2012!$V$1:$V$39999,1)+1,$E$252,1),ADDRESS(MATCH(AB6,SL_CHARTS_2012!$V$1:$V$39999,1),$E$252,1)))))</f>
        <v>#N/A</v>
      </c>
      <c r="AC249" s="336" t="e">
        <f aca="true">INDIRECT(CONCATENATE($E$253,IF(INDIRECT(CONCATENATE($E$253,ADDRESS(MATCH(AC6,SL_CHARTS_2012!$V$1:$V$39999,1),$E$252,1)))=AC6,ADDRESS(MATCH(AC6,SL_CHARTS_2012!$V$1:$V$39999,1),$E$252,1),IF(INDIRECT(CONCATENATE($E$253,ADDRESS(MATCH(AC6,SL_CHARTS_2012!$V$1:$V$39999,1),$E$252,1)))&lt;AC6,ADDRESS(MATCH(AC6,SL_CHARTS_2012!$V$1:$V$39999,1)+1,$E$252,1),ADDRESS(MATCH(AC6,SL_CHARTS_2012!$V$1:$V$39999,1),$E$252,1)))))</f>
        <v>#N/A</v>
      </c>
    </row>
    <row r="250" customFormat="false" ht="15" hidden="true" customHeight="true" outlineLevel="0" collapsed="false">
      <c r="A250" s="22"/>
      <c r="B250" s="332"/>
      <c r="C250" s="173"/>
      <c r="D250" s="238" t="s">
        <v>240</v>
      </c>
      <c r="E250" s="239" t="str">
        <f aca="true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$V$844</v>
      </c>
      <c r="F250" s="239" t="str">
        <f aca="true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$V$797</v>
      </c>
      <c r="G250" s="239" t="str">
        <f aca="true">IF(INDIRECT(CONCATENATE($E$253,ADDRESS(MATCH(G10,SL_CHARTS_2012!$V$1:$V$39999,1),$E$252,1)))=G10,ADDRESS(MATCH(G10,SL_CHARTS_2012!$V$1:$V$39999,1),$E$252,1),IF(INDIRECT(CONCATENATE($E$253,ADDRESS(MATCH(G10,SL_CHARTS_2012!$V$1:$V$39999,1),$E$252,1)))&gt;G10, ADDRESS(MATCH(G10,SL_CHARTS_2012!$V$1:$V$39999,1)-1,$E$252,1), ADDRESS(MATCH(G10,SL_CHARTS_2012!$V$1:$V$39999,1),$E$252,1)))</f>
        <v>$V$762</v>
      </c>
      <c r="H250" s="239" t="str">
        <f aca="true">IF(INDIRECT(CONCATENATE($E$253,ADDRESS(MATCH(H10,SL_CHARTS_2012!$V$1:$V$39999,1),$E$252,1)))=H10,ADDRESS(MATCH(H10,SL_CHARTS_2012!$V$1:$V$39999,1),$E$252,1),IF(INDIRECT(CONCATENATE($E$253,ADDRESS(MATCH(H10,SL_CHARTS_2012!$V$1:$V$39999,1),$E$252,1)))&gt;H10, ADDRESS(MATCH(H10,SL_CHARTS_2012!$V$1:$V$39999,1)-1,$E$252,1), ADDRESS(MATCH(H10,SL_CHARTS_2012!$V$1:$V$39999,1),$E$252,1)))</f>
        <v>$V$737</v>
      </c>
      <c r="I250" s="239" t="str">
        <f aca="true">IF(INDIRECT(CONCATENATE($E$253,ADDRESS(MATCH(I10,SL_CHARTS_2012!$V$1:$V$39999,1),$E$252,1)))=I10,ADDRESS(MATCH(I10,SL_CHARTS_2012!$V$1:$V$39999,1),$E$252,1),IF(INDIRECT(CONCATENATE($E$253,ADDRESS(MATCH(I10,SL_CHARTS_2012!$V$1:$V$39999,1),$E$252,1)))&gt;I10, ADDRESS(MATCH(I10,SL_CHARTS_2012!$V$1:$V$39999,1)-1,$E$252,1), ADDRESS(MATCH(I10,SL_CHARTS_2012!$V$1:$V$39999,1),$E$252,1)))</f>
        <v>$V$624</v>
      </c>
      <c r="J250" s="239" t="str">
        <f aca="true">IF(INDIRECT(CONCATENATE($E$253,ADDRESS(MATCH(J10,SL_CHARTS_2012!$V$1:$V$39999,1),$E$252,1)))=J10,ADDRESS(MATCH(J10,SL_CHARTS_2012!$V$1:$V$39999,1),$E$252,1),IF(INDIRECT(CONCATENATE($E$253,ADDRESS(MATCH(J10,SL_CHARTS_2012!$V$1:$V$39999,1),$E$252,1)))&gt;J10, ADDRESS(MATCH(J10,SL_CHARTS_2012!$V$1:$V$39999,1)-1,$E$252,1), ADDRESS(MATCH(J10,SL_CHARTS_2012!$V$1:$V$39999,1),$E$252,1)))</f>
        <v>$V$560</v>
      </c>
      <c r="K250" s="239" t="str">
        <f aca="true">IF(INDIRECT(CONCATENATE($E$253,ADDRESS(MATCH(K10,SL_CHARTS_2012!$V$1:$V$39999,1),$E$252,1)))=K10,ADDRESS(MATCH(K10,SL_CHARTS_2012!$V$1:$V$39999,1),$E$252,1),IF(INDIRECT(CONCATENATE($E$253,ADDRESS(MATCH(K10,SL_CHARTS_2012!$V$1:$V$39999,1),$E$252,1)))&gt;K10, ADDRESS(MATCH(K10,SL_CHARTS_2012!$V$1:$V$39999,1)-1,$E$252,1), ADDRESS(MATCH(K10,SL_CHARTS_2012!$V$1:$V$39999,1),$E$252,1)))</f>
        <v>$V$513</v>
      </c>
      <c r="L250" s="239" t="str">
        <f aca="true">IF(INDIRECT(CONCATENATE($E$253,ADDRESS(MATCH(L10,SL_CHARTS_2012!$V$1:$V$39999,1),$E$252,1)))=L10,ADDRESS(MATCH(L10,SL_CHARTS_2012!$V$1:$V$39999,1),$E$252,1),IF(INDIRECT(CONCATENATE($E$253,ADDRESS(MATCH(L10,SL_CHARTS_2012!$V$1:$V$39999,1),$E$252,1)))&gt;L10, ADDRESS(MATCH(L10,SL_CHARTS_2012!$V$1:$V$39999,1)-1,$E$252,1), ADDRESS(MATCH(L10,SL_CHARTS_2012!$V$1:$V$39999,1),$E$252,1)))</f>
        <v>$V$489</v>
      </c>
      <c r="M250" s="239" t="str">
        <f aca="true">IF(INDIRECT(CONCATENATE($E$253,ADDRESS(MATCH(M10,SL_CHARTS_2012!$V$1:$V$39999,1),$E$252,1)))=M10,ADDRESS(MATCH(M10,SL_CHARTS_2012!$V$1:$V$39999,1),$E$252,1),IF(INDIRECT(CONCATENATE($E$253,ADDRESS(MATCH(M10,SL_CHARTS_2012!$V$1:$V$39999,1),$E$252,1)))&gt;M10, ADDRESS(MATCH(M10,SL_CHARTS_2012!$V$1:$V$39999,1)-1,$E$252,1), ADDRESS(MATCH(M10,SL_CHARTS_2012!$V$1:$V$39999,1),$E$252,1)))</f>
        <v>$V$460</v>
      </c>
      <c r="N250" s="239" t="str">
        <f aca="true">IF(INDIRECT(CONCATENATE($E$253,ADDRESS(MATCH(N10,SL_CHARTS_2012!$V$1:$V$39999,1),$E$252,1)))=N10,ADDRESS(MATCH(N10,SL_CHARTS_2012!$V$1:$V$39999,1),$E$252,1),IF(INDIRECT(CONCATENATE($E$253,ADDRESS(MATCH(N10,SL_CHARTS_2012!$V$1:$V$39999,1),$E$252,1)))&gt;N10, ADDRESS(MATCH(N10,SL_CHARTS_2012!$V$1:$V$39999,1)-1,$E$252,1), ADDRESS(MATCH(N10,SL_CHARTS_2012!$V$1:$V$39999,1),$E$252,1)))</f>
        <v>$V$391</v>
      </c>
      <c r="O250" s="239" t="str">
        <f aca="true">IF(INDIRECT(CONCATENATE($E$253,ADDRESS(MATCH(O10,SL_CHARTS_2012!$V$1:$V$39999,1),$E$252,1)))=O10,ADDRESS(MATCH(O10,SL_CHARTS_2012!$V$1:$V$39999,1),$E$252,1),IF(INDIRECT(CONCATENATE($E$253,ADDRESS(MATCH(O10,SL_CHARTS_2012!$V$1:$V$39999,1),$E$252,1)))&gt;O10, ADDRESS(MATCH(O10,SL_CHARTS_2012!$V$1:$V$39999,1)-1,$E$252,1), ADDRESS(MATCH(O10,SL_CHARTS_2012!$V$1:$V$39999,1),$E$252,1)))</f>
        <v>$V$324</v>
      </c>
      <c r="P250" s="239" t="str">
        <f aca="true">IF(INDIRECT(CONCATENATE($E$253,ADDRESS(MATCH(P10,SL_CHARTS_2012!$V$1:$V$39999,1),$E$252,1)))=P10,ADDRESS(MATCH(P10,SL_CHARTS_2012!$V$1:$V$39999,1),$E$252,1),IF(INDIRECT(CONCATENATE($E$253,ADDRESS(MATCH(P10,SL_CHARTS_2012!$V$1:$V$39999,1),$E$252,1)))&gt;P10, ADDRESS(MATCH(P10,SL_CHARTS_2012!$V$1:$V$39999,1)-1,$E$252,1), ADDRESS(MATCH(P10,SL_CHARTS_2012!$V$1:$V$39999,1),$E$252,1)))</f>
        <v>$V$288</v>
      </c>
      <c r="Q250" s="239" t="str">
        <f aca="true">IF(INDIRECT(CONCATENATE($E$253,ADDRESS(MATCH(Q10,SL_CHARTS_2012!$V$1:$V$39999,1),$E$252,1)))=Q10,ADDRESS(MATCH(Q10,SL_CHARTS_2012!$V$1:$V$39999,1),$E$252,1),IF(INDIRECT(CONCATENATE($E$253,ADDRESS(MATCH(Q10,SL_CHARTS_2012!$V$1:$V$39999,1),$E$252,1)))&gt;Q10, ADDRESS(MATCH(Q10,SL_CHARTS_2012!$V$1:$V$39999,1)-1,$E$252,1), ADDRESS(MATCH(Q10,SL_CHARTS_2012!$V$1:$V$39999,1),$E$252,1)))</f>
        <v>$V$246</v>
      </c>
      <c r="R250" s="239" t="str">
        <f aca="true">IF(INDIRECT(CONCATENATE($E$253,ADDRESS(MATCH(R10,SL_CHARTS_2012!$V$1:$V$39999,1),$E$252,1)))=R10,ADDRESS(MATCH(R10,SL_CHARTS_2012!$V$1:$V$39999,1),$E$252,1),IF(INDIRECT(CONCATENATE($E$253,ADDRESS(MATCH(R10,SL_CHARTS_2012!$V$1:$V$39999,1),$E$252,1)))&gt;R10, ADDRESS(MATCH(R10,SL_CHARTS_2012!$V$1:$V$39999,1)-1,$E$252,1), ADDRESS(MATCH(R10,SL_CHARTS_2012!$V$1:$V$39999,1),$E$252,1)))</f>
        <v>$V$194</v>
      </c>
      <c r="S250" s="239" t="str">
        <f aca="true">IF(INDIRECT(CONCATENATE($E$253,ADDRESS(MATCH(S10,SL_CHARTS_2012!$V$1:$V$39999,1),$E$252,1)))=S10,ADDRESS(MATCH(S10,SL_CHARTS_2012!$V$1:$V$39999,1),$E$252,1),IF(INDIRECT(CONCATENATE($E$253,ADDRESS(MATCH(S10,SL_CHARTS_2012!$V$1:$V$39999,1),$E$252,1)))&gt;S10, ADDRESS(MATCH(S10,SL_CHARTS_2012!$V$1:$V$39999,1)-1,$E$252,1), ADDRESS(MATCH(S10,SL_CHARTS_2012!$V$1:$V$39999,1),$E$252,1)))</f>
        <v>$V$146</v>
      </c>
      <c r="T250" s="239" t="str">
        <f aca="true">IF(INDIRECT(CONCATENATE($E$253,ADDRESS(MATCH(T10,SL_CHARTS_2012!$V$1:$V$39999,1),$E$252,1)))=T10,ADDRESS(MATCH(T10,SL_CHARTS_2012!$V$1:$V$39999,1),$E$252,1),IF(INDIRECT(CONCATENATE($E$253,ADDRESS(MATCH(T10,SL_CHARTS_2012!$V$1:$V$39999,1),$E$252,1)))&gt;T10, ADDRESS(MATCH(T10,SL_CHARTS_2012!$V$1:$V$39999,1)-1,$E$252,1), ADDRESS(MATCH(T10,SL_CHARTS_2012!$V$1:$V$39999,1),$E$252,1)))</f>
        <v>$V$118</v>
      </c>
      <c r="U250" s="239" t="str">
        <f aca="true">IF(INDIRECT(CONCATENATE($E$253,ADDRESS(MATCH(U10,SL_CHARTS_2012!$V$1:$V$39999,1),$E$252,1)))=U10,ADDRESS(MATCH(U10,SL_CHARTS_2012!$V$1:$V$39999,1),$E$252,1),IF(INDIRECT(CONCATENATE($E$253,ADDRESS(MATCH(U10,SL_CHARTS_2012!$V$1:$V$39999,1),$E$252,1)))&gt;U10, ADDRESS(MATCH(U10,SL_CHARTS_2012!$V$1:$V$39999,1)-1,$E$252,1), ADDRESS(MATCH(U10,SL_CHARTS_2012!$V$1:$V$39999,1),$E$252,1)))</f>
        <v>$V$69</v>
      </c>
      <c r="V250" s="239" t="str">
        <f aca="true">IF(INDIRECT(CONCATENATE($E$253,ADDRESS(MATCH(V10,SL_CHARTS_2012!$V$1:$V$39999,1),$E$252,1)))=V10,ADDRESS(MATCH(V10,SL_CHARTS_2012!$V$1:$V$39999,1),$E$252,1),IF(INDIRECT(CONCATENATE($E$253,ADDRESS(MATCH(V10,SL_CHARTS_2012!$V$1:$V$39999,1),$E$252,1)))&gt;V10, ADDRESS(MATCH(V10,SL_CHARTS_2012!$V$1:$V$39999,1)-1,$E$252,1), ADDRESS(MATCH(V10,SL_CHARTS_2012!$V$1:$V$39999,1),$E$252,1)))</f>
        <v>$V$47</v>
      </c>
      <c r="W250" s="239" t="str">
        <f aca="true">IF(INDIRECT(CONCATENATE($E$253,ADDRESS(MATCH(W10,SL_CHARTS_2012!$V$1:$V$39999,1),$E$252,1)))=W10,ADDRESS(MATCH(W10,SL_CHARTS_2012!$V$1:$V$39999,1),$E$252,1),IF(INDIRECT(CONCATENATE($E$253,ADDRESS(MATCH(W10,SL_CHARTS_2012!$V$1:$V$39999,1),$E$252,1)))&gt;W10, ADDRESS(MATCH(W10,SL_CHARTS_2012!$V$1:$V$39999,1)-1,$E$252,1), ADDRESS(MATCH(W10,SL_CHARTS_2012!$V$1:$V$39999,1),$E$252,1)))</f>
        <v>$V$25</v>
      </c>
      <c r="X250" s="335" t="e">
        <f aca="true">IF(INDIRECT(CONCATENATE($E$253,ADDRESS(MATCH(X10,SL_CHARTS_2012!$V$1:$V$39999,1),$E$252,1)))=X10,ADDRESS(MATCH(X10,SL_CHARTS_2012!$V$1:$V$39999,1),$E$252,1),IF(INDIRECT(CONCATENATE($E$253,ADDRESS(MATCH(X10,SL_CHARTS_2012!$V$1:$V$39999,1),$E$252,1)))&gt;X10, ADDRESS(MATCH(X10,SL_CHARTS_2012!$V$1:$V$39999,1)-1,$E$252,1), ADDRESS(MATCH(X10,SL_CHARTS_2012!$V$1:$V$39999,1),$E$252,1)))</f>
        <v>#N/A</v>
      </c>
      <c r="Y250" s="335" t="e">
        <f aca="true">IF(INDIRECT(CONCATENATE($E$253,ADDRESS(MATCH(Y10,SL_CHARTS_2012!$V$1:$V$39999,1),$E$252,1)))=Y10,ADDRESS(MATCH(Y10,SL_CHARTS_2012!$V$1:$V$39999,1),$E$252,1),IF(INDIRECT(CONCATENATE($E$253,ADDRESS(MATCH(Y10,SL_CHARTS_2012!$V$1:$V$39999,1),$E$252,1)))&gt;Y10, ADDRESS(MATCH(Y10,SL_CHARTS_2012!$V$1:$V$39999,1)-1,$E$252,1), ADDRESS(MATCH(Y10,SL_CHARTS_2012!$V$1:$V$39999,1),$E$252,1)))</f>
        <v>#N/A</v>
      </c>
      <c r="Z250" s="335" t="e">
        <f aca="true">IF(INDIRECT(CONCATENATE($E$253,ADDRESS(MATCH(Z10,SL_CHARTS_2012!$V$1:$V$39999,1),$E$252,1)))=Z10,ADDRESS(MATCH(Z10,SL_CHARTS_2012!$V$1:$V$39999,1),$E$252,1),IF(INDIRECT(CONCATENATE($E$253,ADDRESS(MATCH(Z10,SL_CHARTS_2012!$V$1:$V$39999,1),$E$252,1)))&gt;Z10, ADDRESS(MATCH(Z10,SL_CHARTS_2012!$V$1:$V$39999,1)-1,$E$252,1), ADDRESS(MATCH(Z10,SL_CHARTS_2012!$V$1:$V$39999,1),$E$252,1)))</f>
        <v>#N/A</v>
      </c>
      <c r="AA250" s="335" t="e">
        <f aca="true">IF(INDIRECT(CONCATENATE($E$253,ADDRESS(MATCH(AA10,SL_CHARTS_2012!$V$1:$V$39999,1),$E$252,1)))=AA10,ADDRESS(MATCH(AA10,SL_CHARTS_2012!$V$1:$V$39999,1),$E$252,1),IF(INDIRECT(CONCATENATE($E$253,ADDRESS(MATCH(AA10,SL_CHARTS_2012!$V$1:$V$39999,1),$E$252,1)))&gt;AA10, ADDRESS(MATCH(AA10,SL_CHARTS_2012!$V$1:$V$39999,1)-1,$E$252,1), ADDRESS(MATCH(AA10,SL_CHARTS_2012!$V$1:$V$39999,1),$E$252,1)))</f>
        <v>#N/A</v>
      </c>
      <c r="AB250" s="335" t="e">
        <f aca="true">IF(INDIRECT(CONCATENATE($E$253,ADDRESS(MATCH(AB10,SL_CHARTS_2012!$V$1:$V$39999,1),$E$252,1)))=AB10,ADDRESS(MATCH(AB10,SL_CHARTS_2012!$V$1:$V$39999,1),$E$252,1),IF(INDIRECT(CONCATENATE($E$253,ADDRESS(MATCH(AB10,SL_CHARTS_2012!$V$1:$V$39999,1),$E$252,1)))&gt;AB10, ADDRESS(MATCH(AB10,SL_CHARTS_2012!$V$1:$V$39999,1)-1,$E$252,1), ADDRESS(MATCH(AB10,SL_CHARTS_2012!$V$1:$V$39999,1),$E$252,1)))</f>
        <v>#N/A</v>
      </c>
      <c r="AC250" s="335" t="e">
        <f aca="true">IF(INDIRECT(CONCATENATE($E$253,ADDRESS(MATCH(AC10,SL_CHARTS_2012!$V$1:$V$39999,1),$E$252,1)))=AC10,ADDRESS(MATCH(AC10,SL_CHARTS_2012!$V$1:$V$39999,1),$E$252,1),IF(INDIRECT(CONCATENATE($E$253,ADDRESS(MATCH(AC10,SL_CHARTS_2012!$V$1:$V$39999,1),$E$252,1)))&gt;AC10, ADDRESS(MATCH(AC10,SL_CHARTS_2012!$V$1:$V$39999,1)-1,$E$252,1), ADDRESS(MATCH(AC10,SL_CHARTS_2012!$V$1:$V$39999,1),$E$252,1)))</f>
        <v>#N/A</v>
      </c>
    </row>
    <row r="251" customFormat="false" ht="15" hidden="false" customHeight="true" outlineLevel="0" collapsed="false">
      <c r="A251" s="22"/>
      <c r="B251" s="332"/>
      <c r="C251" s="173"/>
      <c r="D251" s="240" t="s">
        <v>218</v>
      </c>
      <c r="E251" s="241" t="n">
        <f aca="true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93.9</v>
      </c>
      <c r="F251" s="241" t="n">
        <f aca="true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89.5</v>
      </c>
      <c r="G251" s="241" t="n">
        <f aca="true">INDIRECT(CONCATENATE($E$253,IF(INDIRECT(CONCATENATE($E$253,ADDRESS(MATCH(G10,SL_CHARTS_2012!$V$1:$V$39999,1),$E$252,1)))=G10,ADDRESS(MATCH(G10,SL_CHARTS_2012!$V$1:$V$39999,1),$E$252,1),IF(INDIRECT(CONCATENATE($E$253,ADDRESS(MATCH(G10,SL_CHARTS_2012!$V$1:$V$39999,1),$E$252,1)))&gt;G10,ADDRESS(MATCH(G10,SL_CHARTS_2012!$V$1:$V$39999,1)-1,$E$252),ADDRESS(MATCH(G10,SL_CHARTS_2012!$V$1:$V$39999,1),$E$252,1)))))</f>
        <v>85.8</v>
      </c>
      <c r="H251" s="241" t="n">
        <f aca="true">INDIRECT(CONCATENATE($E$253,IF(INDIRECT(CONCATENATE($E$253,ADDRESS(MATCH(H10,SL_CHARTS_2012!$V$1:$V$39999,1),$E$252,1)))=H10,ADDRESS(MATCH(H10,SL_CHARTS_2012!$V$1:$V$39999,1),$E$252,1),IF(INDIRECT(CONCATENATE($E$253,ADDRESS(MATCH(H10,SL_CHARTS_2012!$V$1:$V$39999,1),$E$252,1)))&gt;H10,ADDRESS(MATCH(H10,SL_CHARTS_2012!$V$1:$V$39999,1)-1,$E$252),ADDRESS(MATCH(H10,SL_CHARTS_2012!$V$1:$V$39999,1),$E$252,1)))))</f>
        <v>83.4</v>
      </c>
      <c r="I251" s="241" t="n">
        <f aca="true">INDIRECT(CONCATENATE($E$253,IF(INDIRECT(CONCATENATE($E$253,ADDRESS(MATCH(I10,SL_CHARTS_2012!$V$1:$V$39999,1),$E$252,1)))=I10,ADDRESS(MATCH(I10,SL_CHARTS_2012!$V$1:$V$39999,1),$E$252,1),IF(INDIRECT(CONCATENATE($E$253,ADDRESS(MATCH(I10,SL_CHARTS_2012!$V$1:$V$39999,1),$E$252,1)))&gt;I10,ADDRESS(MATCH(I10,SL_CHARTS_2012!$V$1:$V$39999,1)-1,$E$252),ADDRESS(MATCH(I10,SL_CHARTS_2012!$V$1:$V$39999,1),$E$252,1)))))</f>
        <v>71.9</v>
      </c>
      <c r="J251" s="241" t="n">
        <f aca="true">INDIRECT(CONCATENATE($E$253,IF(INDIRECT(CONCATENATE($E$253,ADDRESS(MATCH(J10,SL_CHARTS_2012!$V$1:$V$39999,1),$E$252,1)))=J10,ADDRESS(MATCH(J10,SL_CHARTS_2012!$V$1:$V$39999,1),$E$252,1),IF(INDIRECT(CONCATENATE($E$253,ADDRESS(MATCH(J10,SL_CHARTS_2012!$V$1:$V$39999,1),$E$252,1)))&gt;J10,ADDRESS(MATCH(J10,SL_CHARTS_2012!$V$1:$V$39999,1)-1,$E$252),ADDRESS(MATCH(J10,SL_CHARTS_2012!$V$1:$V$39999,1),$E$252,1)))))</f>
        <v>66</v>
      </c>
      <c r="K251" s="241" t="n">
        <f aca="true">INDIRECT(CONCATENATE($E$253,IF(INDIRECT(CONCATENATE($E$253,ADDRESS(MATCH(K10,SL_CHARTS_2012!$V$1:$V$39999,1),$E$252,1)))=K10,ADDRESS(MATCH(K10,SL_CHARTS_2012!$V$1:$V$39999,1),$E$252,1),IF(INDIRECT(CONCATENATE($E$253,ADDRESS(MATCH(K10,SL_CHARTS_2012!$V$1:$V$39999,1),$E$252,1)))&gt;K10,ADDRESS(MATCH(K10,SL_CHARTS_2012!$V$1:$V$39999,1)-1,$E$252),ADDRESS(MATCH(K10,SL_CHARTS_2012!$V$1:$V$39999,1),$E$252,1)))))</f>
        <v>61.6</v>
      </c>
      <c r="L251" s="241" t="n">
        <f aca="true">INDIRECT(CONCATENATE($E$253,IF(INDIRECT(CONCATENATE($E$253,ADDRESS(MATCH(L10,SL_CHARTS_2012!$V$1:$V$39999,1),$E$252,1)))=L10,ADDRESS(MATCH(L10,SL_CHARTS_2012!$V$1:$V$39999,1),$E$252,1),IF(INDIRECT(CONCATENATE($E$253,ADDRESS(MATCH(L10,SL_CHARTS_2012!$V$1:$V$39999,1),$E$252,1)))&gt;L10,ADDRESS(MATCH(L10,SL_CHARTS_2012!$V$1:$V$39999,1)-1,$E$252),ADDRESS(MATCH(L10,SL_CHARTS_2012!$V$1:$V$39999,1),$E$252,1)))))</f>
        <v>59.2</v>
      </c>
      <c r="M251" s="241" t="n">
        <f aca="true">INDIRECT(CONCATENATE($E$253,IF(INDIRECT(CONCATENATE($E$253,ADDRESS(MATCH(M10,SL_CHARTS_2012!$V$1:$V$39999,1),$E$252,1)))=M10,ADDRESS(MATCH(M10,SL_CHARTS_2012!$V$1:$V$39999,1),$E$252,1),IF(INDIRECT(CONCATENATE($E$253,ADDRESS(MATCH(M10,SL_CHARTS_2012!$V$1:$V$39999,1),$E$252,1)))&gt;M10,ADDRESS(MATCH(M10,SL_CHARTS_2012!$V$1:$V$39999,1)-1,$E$252),ADDRESS(MATCH(M10,SL_CHARTS_2012!$V$1:$V$39999,1),$E$252,1)))))</f>
        <v>56</v>
      </c>
      <c r="N251" s="241" t="n">
        <f aca="true">INDIRECT(CONCATENATE($E$253,IF(INDIRECT(CONCATENATE($E$253,ADDRESS(MATCH(N10,SL_CHARTS_2012!$V$1:$V$39999,1),$E$252,1)))=N10,ADDRESS(MATCH(N10,SL_CHARTS_2012!$V$1:$V$39999,1),$E$252,1),IF(INDIRECT(CONCATENATE($E$253,ADDRESS(MATCH(N10,SL_CHARTS_2012!$V$1:$V$39999,1),$E$252,1)))&gt;N10,ADDRESS(MATCH(N10,SL_CHARTS_2012!$V$1:$V$39999,1)-1,$E$252),ADDRESS(MATCH(N10,SL_CHARTS_2012!$V$1:$V$39999,1),$E$252,1)))))</f>
        <v>47.8</v>
      </c>
      <c r="O251" s="241" t="n">
        <f aca="true">INDIRECT(CONCATENATE($E$253,IF(INDIRECT(CONCATENATE($E$253,ADDRESS(MATCH(O10,SL_CHARTS_2012!$V$1:$V$39999,1),$E$252,1)))=O10,ADDRESS(MATCH(O10,SL_CHARTS_2012!$V$1:$V$39999,1),$E$252,1),IF(INDIRECT(CONCATENATE($E$253,ADDRESS(MATCH(O10,SL_CHARTS_2012!$V$1:$V$39999,1),$E$252,1)))&gt;O10,ADDRESS(MATCH(O10,SL_CHARTS_2012!$V$1:$V$39999,1)-1,$E$252),ADDRESS(MATCH(O10,SL_CHARTS_2012!$V$1:$V$39999,1),$E$252,1)))))</f>
        <v>41.3</v>
      </c>
      <c r="P251" s="241" t="n">
        <f aca="true">INDIRECT(CONCATENATE($E$253,IF(INDIRECT(CONCATENATE($E$253,ADDRESS(MATCH(P10,SL_CHARTS_2012!$V$1:$V$39999,1),$E$252,1)))=P10,ADDRESS(MATCH(P10,SL_CHARTS_2012!$V$1:$V$39999,1),$E$252,1),IF(INDIRECT(CONCATENATE($E$253,ADDRESS(MATCH(P10,SL_CHARTS_2012!$V$1:$V$39999,1),$E$252,1)))&gt;P10,ADDRESS(MATCH(P10,SL_CHARTS_2012!$V$1:$V$39999,1)-1,$E$252),ADDRESS(MATCH(P10,SL_CHARTS_2012!$V$1:$V$39999,1),$E$252,1)))))</f>
        <v>38</v>
      </c>
      <c r="Q251" s="241" t="n">
        <f aca="true">INDIRECT(CONCATENATE($E$253,IF(INDIRECT(CONCATENATE($E$253,ADDRESS(MATCH(Q10,SL_CHARTS_2012!$V$1:$V$39999,1),$E$252,1)))=Q10,ADDRESS(MATCH(Q10,SL_CHARTS_2012!$V$1:$V$39999,1),$E$252,1),IF(INDIRECT(CONCATENATE($E$253,ADDRESS(MATCH(Q10,SL_CHARTS_2012!$V$1:$V$39999,1),$E$252,1)))&gt;Q10,ADDRESS(MATCH(Q10,SL_CHARTS_2012!$V$1:$V$39999,1)-1,$E$252),ADDRESS(MATCH(Q10,SL_CHARTS_2012!$V$1:$V$39999,1),$E$252,1)))))</f>
        <v>33.9</v>
      </c>
      <c r="R251" s="241" t="n">
        <f aca="true">INDIRECT(CONCATENATE($E$253,IF(INDIRECT(CONCATENATE($E$253,ADDRESS(MATCH(R10,SL_CHARTS_2012!$V$1:$V$39999,1),$E$252,1)))=R10,ADDRESS(MATCH(R10,SL_CHARTS_2012!$V$1:$V$39999,1),$E$252,1),IF(INDIRECT(CONCATENATE($E$253,ADDRESS(MATCH(R10,SL_CHARTS_2012!$V$1:$V$39999,1),$E$252,1)))&gt;R10,ADDRESS(MATCH(R10,SL_CHARTS_2012!$V$1:$V$39999,1)-1,$E$252),ADDRESS(MATCH(R10,SL_CHARTS_2012!$V$1:$V$39999,1),$E$252,1)))))</f>
        <v>28.1</v>
      </c>
      <c r="S251" s="241" t="n">
        <f aca="true">INDIRECT(CONCATENATE($E$253,IF(INDIRECT(CONCATENATE($E$253,ADDRESS(MATCH(S10,SL_CHARTS_2012!$V$1:$V$39999,1),$E$252,1)))=S10,ADDRESS(MATCH(S10,SL_CHARTS_2012!$V$1:$V$39999,1),$E$252,1),IF(INDIRECT(CONCATENATE($E$253,ADDRESS(MATCH(S10,SL_CHARTS_2012!$V$1:$V$39999,1),$E$252,1)))&gt;S10,ADDRESS(MATCH(S10,SL_CHARTS_2012!$V$1:$V$39999,1)-1,$E$252),ADDRESS(MATCH(S10,SL_CHARTS_2012!$V$1:$V$39999,1),$E$252,1)))))</f>
        <v>23</v>
      </c>
      <c r="T251" s="241" t="n">
        <f aca="true">INDIRECT(CONCATENATE($E$253,IF(INDIRECT(CONCATENATE($E$253,ADDRESS(MATCH(T10,SL_CHARTS_2012!$V$1:$V$39999,1),$E$252,1)))=T10,ADDRESS(MATCH(T10,SL_CHARTS_2012!$V$1:$V$39999,1),$E$252,1),IF(INDIRECT(CONCATENATE($E$253,ADDRESS(MATCH(T10,SL_CHARTS_2012!$V$1:$V$39999,1),$E$252,1)))&gt;T10,ADDRESS(MATCH(T10,SL_CHARTS_2012!$V$1:$V$39999,1)-1,$E$252),ADDRESS(MATCH(T10,SL_CHARTS_2012!$V$1:$V$39999,1),$E$252,1)))))</f>
        <v>20.4</v>
      </c>
      <c r="U251" s="241" t="n">
        <f aca="true">INDIRECT(CONCATENATE($E$253,IF(INDIRECT(CONCATENATE($E$253,ADDRESS(MATCH(U10,SL_CHARTS_2012!$V$1:$V$39999,1),$E$252,1)))=U10,ADDRESS(MATCH(U10,SL_CHARTS_2012!$V$1:$V$39999,1),$E$252,1),IF(INDIRECT(CONCATENATE($E$253,ADDRESS(MATCH(U10,SL_CHARTS_2012!$V$1:$V$39999,1),$E$252,1)))&gt;U10,ADDRESS(MATCH(U10,SL_CHARTS_2012!$V$1:$V$39999,1)-1,$E$252),ADDRESS(MATCH(U10,SL_CHARTS_2012!$V$1:$V$39999,1),$E$252,1)))))</f>
        <v>15.9</v>
      </c>
      <c r="V251" s="241" t="n">
        <f aca="true">INDIRECT(CONCATENATE($E$253,IF(INDIRECT(CONCATENATE($E$253,ADDRESS(MATCH(V10,SL_CHARTS_2012!$V$1:$V$39999,1),$E$252,1)))=V10,ADDRESS(MATCH(V10,SL_CHARTS_2012!$V$1:$V$39999,1),$E$252,1),IF(INDIRECT(CONCATENATE($E$253,ADDRESS(MATCH(V10,SL_CHARTS_2012!$V$1:$V$39999,1),$E$252,1)))&gt;V10,ADDRESS(MATCH(V10,SL_CHARTS_2012!$V$1:$V$39999,1)-1,$E$252),ADDRESS(MATCH(V10,SL_CHARTS_2012!$V$1:$V$39999,1),$E$252,1)))))</f>
        <v>13.8</v>
      </c>
      <c r="W251" s="241" t="n">
        <f aca="true">INDIRECT(CONCATENATE($E$253,IF(INDIRECT(CONCATENATE($E$253,ADDRESS(MATCH(W10,SL_CHARTS_2012!$V$1:$V$39999,1),$E$252,1)))=W10,ADDRESS(MATCH(W10,SL_CHARTS_2012!$V$1:$V$39999,1),$E$252,1),IF(INDIRECT(CONCATENATE($E$253,ADDRESS(MATCH(W10,SL_CHARTS_2012!$V$1:$V$39999,1),$E$252,1)))&gt;W10,ADDRESS(MATCH(W10,SL_CHARTS_2012!$V$1:$V$39999,1)-1,$E$252),ADDRESS(MATCH(W10,SL_CHARTS_2012!$V$1:$V$39999,1),$E$252,1)))))</f>
        <v>11.6</v>
      </c>
      <c r="X251" s="273" t="e">
        <f aca="true">INDIRECT(CONCATENATE($E$253,IF(INDIRECT(CONCATENATE($E$253,ADDRESS(MATCH(X10,SL_CHARTS_2012!$V$1:$V$39999,1),$E$252,1)))=X10,ADDRESS(MATCH(X10,SL_CHARTS_2012!$V$1:$V$39999,1),$E$252,1),IF(INDIRECT(CONCATENATE($E$253,ADDRESS(MATCH(X10,SL_CHARTS_2012!$V$1:$V$39999,1),$E$252,1)))&gt;X10,ADDRESS(MATCH(X10,SL_CHARTS_2012!$V$1:$V$39999,1)-1,$E$252),ADDRESS(MATCH(X10,SL_CHARTS_2012!$V$1:$V$39999,1),$E$252,1)))))</f>
        <v>#N/A</v>
      </c>
      <c r="Y251" s="273" t="e">
        <f aca="true">INDIRECT(CONCATENATE($E$253,IF(INDIRECT(CONCATENATE($E$253,ADDRESS(MATCH(Y10,SL_CHARTS_2012!$V$1:$V$39999,1),$E$252,1)))=Y10,ADDRESS(MATCH(Y10,SL_CHARTS_2012!$V$1:$V$39999,1),$E$252,1),IF(INDIRECT(CONCATENATE($E$253,ADDRESS(MATCH(Y10,SL_CHARTS_2012!$V$1:$V$39999,1),$E$252,1)))&gt;Y10,ADDRESS(MATCH(Y10,SL_CHARTS_2012!$V$1:$V$39999,1)-1,$E$252),ADDRESS(MATCH(Y10,SL_CHARTS_2012!$V$1:$V$39999,1),$E$252,1)))))</f>
        <v>#N/A</v>
      </c>
      <c r="Z251" s="273" t="e">
        <f aca="true">INDIRECT(CONCATENATE($E$253,IF(INDIRECT(CONCATENATE($E$253,ADDRESS(MATCH(Z10,SL_CHARTS_2012!$V$1:$V$39999,1),$E$252,1)))=Z10,ADDRESS(MATCH(Z10,SL_CHARTS_2012!$V$1:$V$39999,1),$E$252,1),IF(INDIRECT(CONCATENATE($E$253,ADDRESS(MATCH(Z10,SL_CHARTS_2012!$V$1:$V$39999,1),$E$252,1)))&gt;Z10,ADDRESS(MATCH(Z10,SL_CHARTS_2012!$V$1:$V$39999,1)-1,$E$252),ADDRESS(MATCH(Z10,SL_CHARTS_2012!$V$1:$V$39999,1),$E$252,1)))))</f>
        <v>#N/A</v>
      </c>
      <c r="AA251" s="273" t="e">
        <f aca="true">INDIRECT(CONCATENATE($E$253,IF(INDIRECT(CONCATENATE($E$253,ADDRESS(MATCH(AA10,SL_CHARTS_2012!$V$1:$V$39999,1),$E$252,1)))=AA10,ADDRESS(MATCH(AA10,SL_CHARTS_2012!$V$1:$V$39999,1),$E$252,1),IF(INDIRECT(CONCATENATE($E$253,ADDRESS(MATCH(AA10,SL_CHARTS_2012!$V$1:$V$39999,1),$E$252,1)))&gt;AA10,ADDRESS(MATCH(AA10,SL_CHARTS_2012!$V$1:$V$39999,1)-1,$E$252),ADDRESS(MATCH(AA10,SL_CHARTS_2012!$V$1:$V$39999,1),$E$252,1)))))</f>
        <v>#N/A</v>
      </c>
      <c r="AB251" s="273" t="e">
        <f aca="true">INDIRECT(CONCATENATE($E$253,IF(INDIRECT(CONCATENATE($E$253,ADDRESS(MATCH(AB10,SL_CHARTS_2012!$V$1:$V$39999,1),$E$252,1)))=AB10,ADDRESS(MATCH(AB10,SL_CHARTS_2012!$V$1:$V$39999,1),$E$252,1),IF(INDIRECT(CONCATENATE($E$253,ADDRESS(MATCH(AB10,SL_CHARTS_2012!$V$1:$V$39999,1),$E$252,1)))&gt;AB10,ADDRESS(MATCH(AB10,SL_CHARTS_2012!$V$1:$V$39999,1)-1,$E$252),ADDRESS(MATCH(AB10,SL_CHARTS_2012!$V$1:$V$39999,1),$E$252,1)))))</f>
        <v>#N/A</v>
      </c>
      <c r="AC251" s="273" t="e">
        <f aca="true">INDIRECT(CONCATENATE($E$253,IF(INDIRECT(CONCATENATE($E$253,ADDRESS(MATCH(AC10,SL_CHARTS_2012!$V$1:$V$39999,1),$E$252,1)))=AC10,ADDRESS(MATCH(AC10,SL_CHARTS_2012!$V$1:$V$39999,1),$E$252,1),IF(INDIRECT(CONCATENATE($E$253,ADDRESS(MATCH(AC10,SL_CHARTS_2012!$V$1:$V$39999,1),$E$252,1)))&gt;AC10,ADDRESS(MATCH(AC10,SL_CHARTS_2012!$V$1:$V$39999,1)-1,$E$252),ADDRESS(MATCH(AC10,SL_CHARTS_2012!$V$1:$V$39999,1),$E$252,1)))))</f>
        <v>#N/A</v>
      </c>
    </row>
    <row r="252" customFormat="false" ht="15" hidden="true" customHeight="true" outlineLevel="0" collapsed="false">
      <c r="A252" s="22"/>
      <c r="B252" s="332"/>
      <c r="C252" s="175" t="s">
        <v>220</v>
      </c>
      <c r="D252" s="175"/>
      <c r="E252" s="176" t="n">
        <v>22</v>
      </c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  <c r="AA252" s="176"/>
      <c r="AB252" s="176"/>
      <c r="AC252" s="176"/>
    </row>
    <row r="253" customFormat="false" ht="15" hidden="true" customHeight="true" outlineLevel="0" collapsed="false">
      <c r="A253" s="22"/>
      <c r="B253" s="332"/>
      <c r="C253" s="243"/>
      <c r="D253" s="182" t="s">
        <v>223</v>
      </c>
      <c r="E253" s="183" t="s">
        <v>224</v>
      </c>
      <c r="F253" s="244"/>
      <c r="G253" s="244"/>
      <c r="H253" s="244"/>
      <c r="I253" s="244"/>
      <c r="J253" s="244"/>
      <c r="K253" s="244"/>
      <c r="L253" s="244"/>
      <c r="M253" s="244"/>
      <c r="N253" s="244"/>
      <c r="O253" s="244"/>
      <c r="P253" s="244"/>
      <c r="Q253" s="244"/>
      <c r="R253" s="244"/>
      <c r="S253" s="244"/>
      <c r="T253" s="244"/>
      <c r="U253" s="244"/>
      <c r="V253" s="244"/>
      <c r="W253" s="244"/>
      <c r="X253" s="244"/>
      <c r="Y253" s="244"/>
      <c r="Z253" s="244"/>
      <c r="AA253" s="244"/>
      <c r="AB253" s="244"/>
      <c r="AC253" s="244"/>
    </row>
    <row r="254" customFormat="false" ht="15" hidden="true" customHeight="true" outlineLevel="0" collapsed="false">
      <c r="A254" s="22"/>
      <c r="B254" s="332"/>
      <c r="C254" s="243"/>
      <c r="D254" s="182"/>
      <c r="E254" s="183" t="s">
        <v>225</v>
      </c>
      <c r="F254" s="244"/>
      <c r="G254" s="244"/>
      <c r="H254" s="244"/>
      <c r="I254" s="244"/>
      <c r="J254" s="244"/>
      <c r="K254" s="244"/>
      <c r="L254" s="244"/>
      <c r="M254" s="244"/>
      <c r="N254" s="244"/>
      <c r="O254" s="244"/>
      <c r="P254" s="244"/>
      <c r="Q254" s="244"/>
      <c r="R254" s="244"/>
      <c r="S254" s="244"/>
      <c r="T254" s="244"/>
      <c r="U254" s="244"/>
      <c r="V254" s="244"/>
      <c r="W254" s="244"/>
      <c r="X254" s="244"/>
      <c r="Y254" s="244"/>
      <c r="Z254" s="244"/>
      <c r="AA254" s="244"/>
      <c r="AB254" s="244"/>
      <c r="AC254" s="244"/>
    </row>
    <row r="255" customFormat="false" ht="15" hidden="true" customHeight="true" outlineLevel="0" collapsed="false">
      <c r="A255" s="22"/>
      <c r="B255" s="332"/>
      <c r="C255" s="178" t="s">
        <v>216</v>
      </c>
      <c r="D255" s="245" t="s">
        <v>221</v>
      </c>
      <c r="E255" s="180" t="str">
        <f aca="false">ADDRESS(MATCH(E247,SL_CHARTS_2012!$V$1:$V$3999,1),$E$252+1,1)</f>
        <v>$W$844</v>
      </c>
      <c r="F255" s="180" t="str">
        <f aca="false">ADDRESS(MATCH(F247,SL_CHARTS_2012!$V$1:$V$3999,1),$E$252+1,1)</f>
        <v>$W$800</v>
      </c>
      <c r="G255" s="180" t="str">
        <f aca="false">ADDRESS(MATCH(G247,SL_CHARTS_2012!$V$1:$V$3999,1),$E$252+1,1)</f>
        <v>$W$767</v>
      </c>
      <c r="H255" s="180" t="str">
        <f aca="false">ADDRESS(MATCH(H247,SL_CHARTS_2012!$V$1:$V$3999,1),$E$252+1,1)</f>
        <v>$W$740</v>
      </c>
      <c r="I255" s="180" t="str">
        <f aca="false">ADDRESS(MATCH(I247,SL_CHARTS_2012!$V$1:$V$3999,1),$E$252+1,1)</f>
        <v>$W$626</v>
      </c>
      <c r="J255" s="180" t="str">
        <f aca="false">ADDRESS(MATCH(J247,SL_CHARTS_2012!$V$1:$V$3999,1),$E$252+1,1)</f>
        <v>$W$560</v>
      </c>
      <c r="K255" s="180" t="str">
        <f aca="false">ADDRESS(MATCH(K247,SL_CHARTS_2012!$V$1:$V$3999,1),$E$252+1,1)</f>
        <v>$W$513</v>
      </c>
      <c r="L255" s="180" t="str">
        <f aca="false">ADDRESS(MATCH(L247,SL_CHARTS_2012!$V$1:$V$3999,1),$E$252+1,1)</f>
        <v>$W$489</v>
      </c>
      <c r="M255" s="180" t="str">
        <f aca="false">ADDRESS(MATCH(M247,SL_CHARTS_2012!$V$1:$V$3999,1),$E$252+1,1)</f>
        <v>$W$460</v>
      </c>
      <c r="N255" s="180" t="str">
        <f aca="false">ADDRESS(MATCH(N247,SL_CHARTS_2012!$V$1:$V$3999,1),$E$252+1,1)</f>
        <v>$W$391</v>
      </c>
      <c r="O255" s="180" t="str">
        <f aca="false">ADDRESS(MATCH(O247,SL_CHARTS_2012!$V$1:$V$3999,1),$E$252+1,1)</f>
        <v>$W$324</v>
      </c>
      <c r="P255" s="180" t="str">
        <f aca="false">ADDRESS(MATCH(P247,SL_CHARTS_2012!$V$1:$V$3999,1),$E$252+1,1)</f>
        <v>$W$288</v>
      </c>
      <c r="Q255" s="180" t="str">
        <f aca="false">ADDRESS(MATCH(Q247,SL_CHARTS_2012!$V$1:$V$3999,1),$E$252+1,1)</f>
        <v>$W$246</v>
      </c>
      <c r="R255" s="180" t="str">
        <f aca="false">ADDRESS(MATCH(R247,SL_CHARTS_2012!$V$1:$V$3999,1),$E$252+1,1)</f>
        <v>$W$194</v>
      </c>
      <c r="S255" s="180" t="str">
        <f aca="false">ADDRESS(MATCH(S247,SL_CHARTS_2012!$V$1:$V$3999,1),$E$252+1,1)</f>
        <v>$W$146</v>
      </c>
      <c r="T255" s="180" t="str">
        <f aca="false">ADDRESS(MATCH(T247,SL_CHARTS_2012!$V$1:$V$3999,1),$E$252+1,1)</f>
        <v>$W$118</v>
      </c>
      <c r="U255" s="180" t="str">
        <f aca="false">ADDRESS(MATCH(U247,SL_CHARTS_2012!$V$1:$V$3999,1),$E$252+1,1)</f>
        <v>$W$69</v>
      </c>
      <c r="V255" s="180" t="str">
        <f aca="false">ADDRESS(MATCH(V247,SL_CHARTS_2012!$V$1:$V$3999,1),$E$252+1,1)</f>
        <v>$W$47</v>
      </c>
      <c r="W255" s="180" t="str">
        <f aca="false">ADDRESS(MATCH(W247,SL_CHARTS_2012!$V$1:$V$3999,1),$E$252+1,1)</f>
        <v>$W$25</v>
      </c>
      <c r="X255" s="274" t="e">
        <f aca="false">ADDRESS(MATCH(X247,SL_CHARTS_2012!$V$1:$V$3999,1),$E$252+1,1)</f>
        <v>#N/A</v>
      </c>
      <c r="Y255" s="274" t="e">
        <f aca="false">ADDRESS(MATCH(Y247,SL_CHARTS_2012!$V$1:$V$3999,1),$E$252+1,1)</f>
        <v>#N/A</v>
      </c>
      <c r="Z255" s="274" t="e">
        <f aca="false">ADDRESS(MATCH(Z247,SL_CHARTS_2012!$V$1:$V$3999,1),$E$252+1,1)</f>
        <v>#N/A</v>
      </c>
      <c r="AA255" s="274" t="e">
        <f aca="false">ADDRESS(MATCH(AA247,SL_CHARTS_2012!$V$1:$V$3999,1),$E$252+1,1)</f>
        <v>#N/A</v>
      </c>
      <c r="AB255" s="274" t="e">
        <f aca="false">ADDRESS(MATCH(AB247,SL_CHARTS_2012!$V$1:$V$3999,1),$E$252+1,1)</f>
        <v>#N/A</v>
      </c>
      <c r="AC255" s="274" t="e">
        <f aca="false">ADDRESS(MATCH(AC247,SL_CHARTS_2012!$V$1:$V$3999,1),$E$252+1,1)</f>
        <v>#N/A</v>
      </c>
    </row>
    <row r="256" customFormat="false" ht="15" hidden="true" customHeight="true" outlineLevel="0" collapsed="false">
      <c r="A256" s="22"/>
      <c r="B256" s="332"/>
      <c r="C256" s="178"/>
      <c r="D256" s="245" t="s">
        <v>222</v>
      </c>
      <c r="E256" s="180" t="str">
        <f aca="false">ADDRESS(MATCH(E245,SL_CHARTS_2012!$V$1:$V$3999,1),$E$252+1,1)</f>
        <v>$W$898</v>
      </c>
      <c r="F256" s="180" t="str">
        <f aca="false">ADDRESS(MATCH(F245,SL_CHARTS_2012!$V$1:$V$3999,1),$E$252+1,1)</f>
        <v>$W$844</v>
      </c>
      <c r="G256" s="180" t="str">
        <f aca="false">ADDRESS(MATCH(G245,SL_CHARTS_2012!$V$1:$V$3999,1),$E$252+1,1)</f>
        <v>$W$800</v>
      </c>
      <c r="H256" s="180" t="str">
        <f aca="false">ADDRESS(MATCH(H245,SL_CHARTS_2012!$V$1:$V$3999,1),$E$252+1,1)</f>
        <v>$W$767</v>
      </c>
      <c r="I256" s="180" t="str">
        <f aca="false">ADDRESS(MATCH(I245,SL_CHARTS_2012!$V$1:$V$3999,1),$E$252+1,1)</f>
        <v>$W$740</v>
      </c>
      <c r="J256" s="180" t="str">
        <f aca="false">ADDRESS(MATCH(J245,SL_CHARTS_2012!$V$1:$V$3999,1),$E$252+1,1)</f>
        <v>$W$626</v>
      </c>
      <c r="K256" s="180" t="str">
        <f aca="false">ADDRESS(MATCH(K245,SL_CHARTS_2012!$V$1:$V$3999,1),$E$252+1,1)</f>
        <v>$W$560</v>
      </c>
      <c r="L256" s="180" t="str">
        <f aca="false">ADDRESS(MATCH(L245,SL_CHARTS_2012!$V$1:$V$3999,1),$E$252+1,1)</f>
        <v>$W$513</v>
      </c>
      <c r="M256" s="180" t="str">
        <f aca="false">ADDRESS(MATCH(M245,SL_CHARTS_2012!$V$1:$V$3999,1),$E$252+1,1)</f>
        <v>$W$489</v>
      </c>
      <c r="N256" s="180" t="str">
        <f aca="false">ADDRESS(MATCH(N245,SL_CHARTS_2012!$V$1:$V$3999,1),$E$252+1,1)</f>
        <v>$W$460</v>
      </c>
      <c r="O256" s="180" t="str">
        <f aca="false">ADDRESS(MATCH(O245,SL_CHARTS_2012!$V$1:$V$3999,1),$E$252+1,1)</f>
        <v>$W$391</v>
      </c>
      <c r="P256" s="180" t="str">
        <f aca="false">ADDRESS(MATCH(P245,SL_CHARTS_2012!$V$1:$V$3999,1),$E$252+1,1)</f>
        <v>$W$324</v>
      </c>
      <c r="Q256" s="180" t="str">
        <f aca="false">ADDRESS(MATCH(Q245,SL_CHARTS_2012!$V$1:$V$3999,1),$E$252+1,1)</f>
        <v>$W$288</v>
      </c>
      <c r="R256" s="180" t="str">
        <f aca="false">ADDRESS(MATCH(R245,SL_CHARTS_2012!$V$1:$V$3999,1),$E$252+1,1)</f>
        <v>$W$246</v>
      </c>
      <c r="S256" s="180" t="str">
        <f aca="false">ADDRESS(MATCH(S245,SL_CHARTS_2012!$V$1:$V$3999,1),$E$252+1,1)</f>
        <v>$W$194</v>
      </c>
      <c r="T256" s="180" t="str">
        <f aca="false">ADDRESS(MATCH(T245,SL_CHARTS_2012!$V$1:$V$3999,1),$E$252+1,1)</f>
        <v>$W$147</v>
      </c>
      <c r="U256" s="180" t="str">
        <f aca="false">ADDRESS(MATCH(U245,SL_CHARTS_2012!$V$1:$V$3999,1),$E$252+1,1)</f>
        <v>$W$119</v>
      </c>
      <c r="V256" s="180" t="str">
        <f aca="false">ADDRESS(MATCH(V245,SL_CHARTS_2012!$V$1:$V$3999,1),$E$252+1,1)</f>
        <v>$W$70</v>
      </c>
      <c r="W256" s="180" t="str">
        <f aca="false">ADDRESS(MATCH(W245,SL_CHARTS_2012!$V$1:$V$3999,1),$E$252+1,1)</f>
        <v>$W$48</v>
      </c>
      <c r="X256" s="274" t="str">
        <f aca="false">ADDRESS(MATCH(X245,SL_CHARTS_2012!$V$1:$V$3999,1),$E$252+1,1)</f>
        <v>$W$26</v>
      </c>
      <c r="Y256" s="274" t="e">
        <f aca="false">ADDRESS(MATCH(Y245,SL_CHARTS_2012!$V$1:$V$3999,1),$E$252+1,1)</f>
        <v>#N/A</v>
      </c>
      <c r="Z256" s="274" t="e">
        <f aca="false">ADDRESS(MATCH(Z245,SL_CHARTS_2012!$V$1:$V$3999,1),$E$252+1,1)</f>
        <v>#N/A</v>
      </c>
      <c r="AA256" s="274" t="e">
        <f aca="false">ADDRESS(MATCH(AA245,SL_CHARTS_2012!$V$1:$V$3999,1),$E$252+1,1)</f>
        <v>#N/A</v>
      </c>
      <c r="AB256" s="274" t="e">
        <f aca="false">ADDRESS(MATCH(AB245,SL_CHARTS_2012!$V$1:$V$3999,1),$E$252+1,1)</f>
        <v>#N/A</v>
      </c>
      <c r="AC256" s="274" t="e">
        <f aca="false">ADDRESS(MATCH(AC245,SL_CHARTS_2012!$V$1:$V$3999,1),$E$252+1,1)</f>
        <v>#N/A</v>
      </c>
    </row>
    <row r="257" customFormat="false" ht="15" hidden="true" customHeight="true" outlineLevel="0" collapsed="false">
      <c r="A257" s="22"/>
      <c r="B257" s="332"/>
      <c r="C257" s="173" t="s">
        <v>219</v>
      </c>
      <c r="D257" s="246" t="s">
        <v>221</v>
      </c>
      <c r="E257" s="174" t="str">
        <f aca="false">ADDRESS(MATCH(E251,SL_CHARTS_2012!$V$1:$V$3999,1),$E$252+1,1)</f>
        <v>$W$844</v>
      </c>
      <c r="F257" s="174" t="str">
        <f aca="false">ADDRESS(MATCH(F251,SL_CHARTS_2012!$V$1:$V$3999,1),$E$252+1,1)</f>
        <v>$W$797</v>
      </c>
      <c r="G257" s="174" t="str">
        <f aca="false">ADDRESS(MATCH(G251,SL_CHARTS_2012!$V$1:$V$3999,1),$E$252+1,1)</f>
        <v>$W$762</v>
      </c>
      <c r="H257" s="174" t="str">
        <f aca="false">ADDRESS(MATCH(H251,SL_CHARTS_2012!$V$1:$V$3999,1),$E$252+1,1)</f>
        <v>$W$737</v>
      </c>
      <c r="I257" s="174" t="str">
        <f aca="false">ADDRESS(MATCH(I251,SL_CHARTS_2012!$V$1:$V$3999,1),$E$252+1,1)</f>
        <v>$W$624</v>
      </c>
      <c r="J257" s="174" t="str">
        <f aca="false">ADDRESS(MATCH(J251,SL_CHARTS_2012!$V$1:$V$3999,1),$E$252+1,1)</f>
        <v>$W$560</v>
      </c>
      <c r="K257" s="174" t="str">
        <f aca="false">ADDRESS(MATCH(K251,SL_CHARTS_2012!$V$1:$V$3999,1),$E$252+1,1)</f>
        <v>$W$513</v>
      </c>
      <c r="L257" s="174" t="str">
        <f aca="false">ADDRESS(MATCH(L251,SL_CHARTS_2012!$V$1:$V$3999,1),$E$252+1,1)</f>
        <v>$W$489</v>
      </c>
      <c r="M257" s="174" t="str">
        <f aca="false">ADDRESS(MATCH(M251,SL_CHARTS_2012!$V$1:$V$3999,1),$E$252+1,1)</f>
        <v>$W$460</v>
      </c>
      <c r="N257" s="174" t="str">
        <f aca="false">ADDRESS(MATCH(N251,SL_CHARTS_2012!$V$1:$V$3999,1),$E$252+1,1)</f>
        <v>$W$391</v>
      </c>
      <c r="O257" s="174" t="str">
        <f aca="false">ADDRESS(MATCH(O251,SL_CHARTS_2012!$V$1:$V$3999,1),$E$252+1,1)</f>
        <v>$W$324</v>
      </c>
      <c r="P257" s="174" t="str">
        <f aca="false">ADDRESS(MATCH(P251,SL_CHARTS_2012!$V$1:$V$3999,1),$E$252+1,1)</f>
        <v>$W$288</v>
      </c>
      <c r="Q257" s="174" t="str">
        <f aca="false">ADDRESS(MATCH(Q251,SL_CHARTS_2012!$V$1:$V$3999,1),$E$252+1,1)</f>
        <v>$W$246</v>
      </c>
      <c r="R257" s="174" t="str">
        <f aca="false">ADDRESS(MATCH(R251,SL_CHARTS_2012!$V$1:$V$3999,1),$E$252+1,1)</f>
        <v>$W$194</v>
      </c>
      <c r="S257" s="174" t="str">
        <f aca="false">ADDRESS(MATCH(S251,SL_CHARTS_2012!$V$1:$V$3999,1),$E$252+1,1)</f>
        <v>$W$146</v>
      </c>
      <c r="T257" s="174" t="str">
        <f aca="false">ADDRESS(MATCH(T251,SL_CHARTS_2012!$V$1:$V$3999,1),$E$252+1,1)</f>
        <v>$W$118</v>
      </c>
      <c r="U257" s="174" t="str">
        <f aca="false">ADDRESS(MATCH(U251,SL_CHARTS_2012!$V$1:$V$3999,1),$E$252+1,1)</f>
        <v>$W$69</v>
      </c>
      <c r="V257" s="174" t="str">
        <f aca="false">ADDRESS(MATCH(V251,SL_CHARTS_2012!$V$1:$V$3999,1),$E$252+1,1)</f>
        <v>$W$47</v>
      </c>
      <c r="W257" s="174" t="str">
        <f aca="false">ADDRESS(MATCH(W251,SL_CHARTS_2012!$V$1:$V$3999,1),$E$252+1,1)</f>
        <v>$W$25</v>
      </c>
      <c r="X257" s="275" t="e">
        <f aca="false">ADDRESS(MATCH(X251,SL_CHARTS_2012!$V$1:$V$3999,1),$E$252+1,1)</f>
        <v>#N/A</v>
      </c>
      <c r="Y257" s="275" t="e">
        <f aca="false">ADDRESS(MATCH(Y251,SL_CHARTS_2012!$V$1:$V$3999,1),$E$252+1,1)</f>
        <v>#N/A</v>
      </c>
      <c r="Z257" s="275" t="e">
        <f aca="false">ADDRESS(MATCH(Z251,SL_CHARTS_2012!$V$1:$V$3999,1),$E$252+1,1)</f>
        <v>#N/A</v>
      </c>
      <c r="AA257" s="275" t="e">
        <f aca="false">ADDRESS(MATCH(AA251,SL_CHARTS_2012!$V$1:$V$3999,1),$E$252+1,1)</f>
        <v>#N/A</v>
      </c>
      <c r="AB257" s="275" t="e">
        <f aca="false">ADDRESS(MATCH(AB251,SL_CHARTS_2012!$V$1:$V$3999,1),$E$252+1,1)</f>
        <v>#N/A</v>
      </c>
      <c r="AC257" s="275" t="e">
        <f aca="false">ADDRESS(MATCH(AC251,SL_CHARTS_2012!$V$1:$V$3999,1),$E$252+1,1)</f>
        <v>#N/A</v>
      </c>
    </row>
    <row r="258" customFormat="false" ht="15" hidden="true" customHeight="true" outlineLevel="0" collapsed="false">
      <c r="A258" s="22"/>
      <c r="B258" s="332"/>
      <c r="C258" s="173"/>
      <c r="D258" s="246" t="s">
        <v>222</v>
      </c>
      <c r="E258" s="174" t="str">
        <f aca="false">ADDRESS(MATCH(E249,SL_CHARTS_2012!$V$1:$V$3999,1),$E$252+1,1)</f>
        <v>$W$898</v>
      </c>
      <c r="F258" s="174" t="str">
        <f aca="false">ADDRESS(MATCH(F249,SL_CHARTS_2012!$V$1:$V$3999,1),$E$252+1,1)</f>
        <v>$W$844</v>
      </c>
      <c r="G258" s="174" t="str">
        <f aca="false">ADDRESS(MATCH(G249,SL_CHARTS_2012!$V$1:$V$3999,1),$E$252+1,1)</f>
        <v>$W$803</v>
      </c>
      <c r="H258" s="174" t="str">
        <f aca="false">ADDRESS(MATCH(H249,SL_CHARTS_2012!$V$1:$V$3999,1),$E$252+1,1)</f>
        <v>$W$772</v>
      </c>
      <c r="I258" s="174" t="str">
        <f aca="false">ADDRESS(MATCH(I249,SL_CHARTS_2012!$V$1:$V$3999,1),$E$252+1,1)</f>
        <v>$W$742</v>
      </c>
      <c r="J258" s="174" t="str">
        <f aca="false">ADDRESS(MATCH(J249,SL_CHARTS_2012!$V$1:$V$3999,1),$E$252+1,1)</f>
        <v>$W$628</v>
      </c>
      <c r="K258" s="174" t="str">
        <f aca="false">ADDRESS(MATCH(K249,SL_CHARTS_2012!$V$1:$V$3999,1),$E$252+1,1)</f>
        <v>$W$560</v>
      </c>
      <c r="L258" s="174" t="str">
        <f aca="false">ADDRESS(MATCH(L249,SL_CHARTS_2012!$V$1:$V$3999,1),$E$252+1,1)</f>
        <v>$W$513</v>
      </c>
      <c r="M258" s="174" t="str">
        <f aca="false">ADDRESS(MATCH(M249,SL_CHARTS_2012!$V$1:$V$3999,1),$E$252+1,1)</f>
        <v>$W$489</v>
      </c>
      <c r="N258" s="174" t="str">
        <f aca="false">ADDRESS(MATCH(N249,SL_CHARTS_2012!$V$1:$V$3999,1),$E$252+1,1)</f>
        <v>$W$460</v>
      </c>
      <c r="O258" s="174" t="str">
        <f aca="false">ADDRESS(MATCH(O249,SL_CHARTS_2012!$V$1:$V$3999,1),$E$252+1,1)</f>
        <v>$W$391</v>
      </c>
      <c r="P258" s="174" t="str">
        <f aca="false">ADDRESS(MATCH(P249,SL_CHARTS_2012!$V$1:$V$3999,1),$E$252+1,1)</f>
        <v>$W$324</v>
      </c>
      <c r="Q258" s="174" t="str">
        <f aca="false">ADDRESS(MATCH(Q249,SL_CHARTS_2012!$V$1:$V$3999,1),$E$252+1,1)</f>
        <v>$W$288</v>
      </c>
      <c r="R258" s="174" t="str">
        <f aca="false">ADDRESS(MATCH(R249,SL_CHARTS_2012!$V$1:$V$3999,1),$E$252+1,1)</f>
        <v>$W$246</v>
      </c>
      <c r="S258" s="174" t="str">
        <f aca="false">ADDRESS(MATCH(S249,SL_CHARTS_2012!$V$1:$V$3999,1),$E$252+1,1)</f>
        <v>$W$194</v>
      </c>
      <c r="T258" s="174" t="str">
        <f aca="false">ADDRESS(MATCH(T249,SL_CHARTS_2012!$V$1:$V$3999,1),$E$252+1,1)</f>
        <v>$W$147</v>
      </c>
      <c r="U258" s="174" t="str">
        <f aca="false">ADDRESS(MATCH(U249,SL_CHARTS_2012!$V$1:$V$3999,1),$E$252+1,1)</f>
        <v>$W$119</v>
      </c>
      <c r="V258" s="174" t="str">
        <f aca="false">ADDRESS(MATCH(V249,SL_CHARTS_2012!$V$1:$V$3999,1),$E$252+1,1)</f>
        <v>$W$70</v>
      </c>
      <c r="W258" s="174" t="str">
        <f aca="false">ADDRESS(MATCH(W249,SL_CHARTS_2012!$V$1:$V$3999,1),$E$252+1,1)</f>
        <v>$W$48</v>
      </c>
      <c r="X258" s="275" t="str">
        <f aca="false">ADDRESS(MATCH(X249,SL_CHARTS_2012!$V$1:$V$3999,1),$E$252+1,1)</f>
        <v>$W$26</v>
      </c>
      <c r="Y258" s="275" t="e">
        <f aca="false">ADDRESS(MATCH(Y249,SL_CHARTS_2012!$V$1:$V$3999,1),$E$252+1,1)</f>
        <v>#N/A</v>
      </c>
      <c r="Z258" s="275" t="e">
        <f aca="false">ADDRESS(MATCH(Z249,SL_CHARTS_2012!$V$1:$V$3999,1),$E$252+1,1)</f>
        <v>#N/A</v>
      </c>
      <c r="AA258" s="275" t="e">
        <f aca="false">ADDRESS(MATCH(AA249,SL_CHARTS_2012!$V$1:$V$3999,1),$E$252+1,1)</f>
        <v>#N/A</v>
      </c>
      <c r="AB258" s="275" t="e">
        <f aca="false">ADDRESS(MATCH(AB249,SL_CHARTS_2012!$V$1:$V$3999,1),$E$252+1,1)</f>
        <v>#N/A</v>
      </c>
      <c r="AC258" s="275" t="e">
        <f aca="false">ADDRESS(MATCH(AC249,SL_CHARTS_2012!$V$1:$V$3999,1),$E$252+1,1)</f>
        <v>#N/A</v>
      </c>
    </row>
    <row r="259" customFormat="false" ht="15" hidden="false" customHeight="true" outlineLevel="0" collapsed="false">
      <c r="A259" s="22"/>
      <c r="B259" s="332"/>
      <c r="C259" s="184" t="s">
        <v>226</v>
      </c>
      <c r="D259" s="276" t="s">
        <v>227</v>
      </c>
      <c r="E259" s="337" t="str">
        <f aca="false">CONCATENATE(ROUND(E245,1),E$7,ROUND(E247,1))</f>
        <v>100,5-93,9</v>
      </c>
      <c r="F259" s="337" t="str">
        <f aca="false">CONCATENATE(ROUND(F245,1),F$7,ROUND(F247,1))</f>
        <v>93,9-89,8</v>
      </c>
      <c r="G259" s="337" t="str">
        <f aca="false">CONCATENATE(ROUND(G245,1),G$7,ROUND(G247,1))</f>
        <v>89,8-86,3</v>
      </c>
      <c r="H259" s="337" t="str">
        <f aca="false">CONCATENATE(ROUND(H245,1),H$7,ROUND(H247,1))</f>
        <v>86,3-83,6</v>
      </c>
      <c r="I259" s="337" t="str">
        <f aca="false">CONCATENATE(ROUND(I245,1),I$7,ROUND(I247,1))</f>
        <v>83,6-72,1</v>
      </c>
      <c r="J259" s="337" t="str">
        <f aca="false">CONCATENATE(ROUND(J245,1),J$7,ROUND(J247,1))</f>
        <v>72,1-66</v>
      </c>
      <c r="K259" s="337" t="str">
        <f aca="false">CONCATENATE(ROUND(K245,1),K$7,ROUND(K247,1))</f>
        <v>66-61,6</v>
      </c>
      <c r="L259" s="337" t="str">
        <f aca="false">CONCATENATE(ROUND(L245,1),L$7,ROUND(L247,1))</f>
        <v>61,6-59,2</v>
      </c>
      <c r="M259" s="337" t="str">
        <f aca="false">CONCATENATE(ROUND(M245,1),M$7,ROUND(M247,1))</f>
        <v>59,2-56</v>
      </c>
      <c r="N259" s="337" t="str">
        <f aca="false">CONCATENATE(ROUND(N245,1),N$7,ROUND(N247,1))</f>
        <v>56-47,8</v>
      </c>
      <c r="O259" s="337" t="str">
        <f aca="false">CONCATENATE(ROUND(O245,1),O$7,ROUND(O247,1))</f>
        <v>47,8-41,3</v>
      </c>
      <c r="P259" s="337" t="str">
        <f aca="false">CONCATENATE(ROUND(P245,1),P$7,ROUND(P247,1))</f>
        <v>41,3-38</v>
      </c>
      <c r="Q259" s="337" t="str">
        <f aca="false">CONCATENATE(ROUND(Q245,1),Q$7,ROUND(Q247,1))</f>
        <v>38-33,9</v>
      </c>
      <c r="R259" s="337" t="str">
        <f aca="false">CONCATENATE(ROUND(R245,1),R$7,ROUND(R247,1))</f>
        <v>33,9-28,1</v>
      </c>
      <c r="S259" s="337" t="str">
        <f aca="false">CONCATENATE(ROUND(S245,1),S$7,ROUND(S247,1))</f>
        <v>28,1-23</v>
      </c>
      <c r="T259" s="337" t="str">
        <f aca="false">CONCATENATE(ROUND(T245,1),T$7,ROUND(T247,1))</f>
        <v>23,1-20,4</v>
      </c>
      <c r="U259" s="337" t="str">
        <f aca="false">CONCATENATE(ROUND(U245,1),U$7,ROUND(U247,1))</f>
        <v>20,5-15,9</v>
      </c>
      <c r="V259" s="337" t="str">
        <f aca="false">CONCATENATE(ROUND(V245,1),V$7,ROUND(V247,1))</f>
        <v>16-13,8</v>
      </c>
      <c r="W259" s="337" t="str">
        <f aca="false">CONCATENATE(ROUND(W245,1),W$7,ROUND(W247,1))</f>
        <v>13,9-11,6</v>
      </c>
      <c r="X259" s="338" t="e">
        <f aca="false">CONCATENATE(ROUND(X245,1),X$7,ROUND(X247,1))</f>
        <v>#N/A</v>
      </c>
      <c r="Y259" s="338" t="e">
        <f aca="false">CONCATENATE(ROUND(Y245,1),Y$7,ROUND(Y247,1))</f>
        <v>#N/A</v>
      </c>
      <c r="Z259" s="338" t="e">
        <f aca="false">CONCATENATE(ROUND(Z245,1),Z$7,ROUND(Z247,1))</f>
        <v>#N/A</v>
      </c>
      <c r="AA259" s="338" t="e">
        <f aca="false">CONCATENATE(ROUND(AA245,1),AA$7,ROUND(AA247,1))</f>
        <v>#N/A</v>
      </c>
      <c r="AB259" s="338" t="e">
        <f aca="false">CONCATENATE(ROUND(AB245,1),AB$7,ROUND(AB247,1))</f>
        <v>#N/A</v>
      </c>
      <c r="AC259" s="338" t="e">
        <f aca="false">CONCATENATE(ROUND(AC245,1),AC$7,ROUND(AC247,1))</f>
        <v>#N/A</v>
      </c>
    </row>
    <row r="260" customFormat="false" ht="15" hidden="false" customHeight="true" outlineLevel="0" collapsed="false">
      <c r="A260" s="22"/>
      <c r="B260" s="332"/>
      <c r="C260" s="184"/>
      <c r="D260" s="279" t="s">
        <v>228</v>
      </c>
      <c r="E260" s="279" t="n">
        <f aca="true">AVERAGE(INDIRECT(CONCATENATE($E$253,E255,$E$254,E256),1))</f>
        <v>64.2440524242424</v>
      </c>
      <c r="F260" s="279" t="n">
        <f aca="true">AVERAGE(INDIRECT(CONCATENATE($E$253,F255,$E$254,F256),1))</f>
        <v>53.7886496296296</v>
      </c>
      <c r="G260" s="279" t="n">
        <f aca="true">AVERAGE(INDIRECT(CONCATENATE($E$253,G255,$E$254,G256),1))</f>
        <v>49.9607629901961</v>
      </c>
      <c r="H260" s="279" t="n">
        <f aca="true">AVERAGE(INDIRECT(CONCATENATE($E$253,H255,$E$254,H256),1))</f>
        <v>67.0201435714286</v>
      </c>
      <c r="I260" s="279" t="n">
        <f aca="true">AVERAGE(INDIRECT(CONCATENATE($E$253,I255,$E$254,I256),1))</f>
        <v>66.3985414782609</v>
      </c>
      <c r="J260" s="279" t="n">
        <f aca="true">AVERAGE(INDIRECT(CONCATENATE($E$253,J255,$E$254,J256),1))</f>
        <v>72.2400876865672</v>
      </c>
      <c r="K260" s="279" t="n">
        <f aca="true">AVERAGE(INDIRECT(CONCATENATE($E$253,K255,$E$254,K256),1))</f>
        <v>56.8339533854167</v>
      </c>
      <c r="L260" s="279" t="n">
        <f aca="true">AVERAGE(INDIRECT(CONCATENATE($E$253,L255,$E$254,L256),1))</f>
        <v>58.369042</v>
      </c>
      <c r="M260" s="279" t="n">
        <f aca="true">AVERAGE(INDIRECT(CONCATENATE($E$253,M255,$E$254,M256),1))</f>
        <v>66.192228</v>
      </c>
      <c r="N260" s="279" t="n">
        <f aca="true">AVERAGE(INDIRECT(CONCATENATE($E$253,N255,$E$254,N256),1))</f>
        <v>101.326713095238</v>
      </c>
      <c r="O260" s="279" t="n">
        <f aca="true">AVERAGE(INDIRECT(CONCATENATE($E$253,O255,$E$254,O256),1))</f>
        <v>74.2482051470588</v>
      </c>
      <c r="P260" s="279" t="n">
        <f aca="true">AVERAGE(INDIRECT(CONCATENATE($E$253,P255,$E$254,P256),1))</f>
        <v>25.0319932432432</v>
      </c>
      <c r="Q260" s="279" t="n">
        <f aca="true">AVERAGE(INDIRECT(CONCATENATE($E$253,Q255,$E$254,Q256),1))</f>
        <v>41.7256186046512</v>
      </c>
      <c r="R260" s="279" t="n">
        <f aca="true">AVERAGE(INDIRECT(CONCATENATE($E$253,R255,$E$254,R256),1))</f>
        <v>7.20701886792453</v>
      </c>
      <c r="S260" s="279" t="n">
        <f aca="true">AVERAGE(INDIRECT(CONCATENATE($E$253,S255,$E$254,S256),1))</f>
        <v>0.0928610204081691</v>
      </c>
      <c r="T260" s="279" t="n">
        <f aca="true">AVERAGE(INDIRECT(CONCATENATE($E$253,T255,$E$254,T256),1))</f>
        <v>-8.07131083333334</v>
      </c>
      <c r="U260" s="279" t="n">
        <f aca="true">AVERAGE(INDIRECT(CONCATENATE($E$253,U255,$E$254,U256),1))</f>
        <v>0.0132637975620914</v>
      </c>
      <c r="V260" s="279" t="n">
        <f aca="true">AVERAGE(INDIRECT(CONCATENATE($E$253,V255,$E$254,V256),1))</f>
        <v>5.90070972916667</v>
      </c>
      <c r="W260" s="279" t="n">
        <f aca="true">AVERAGE(INDIRECT(CONCATENATE($E$253,W255,$E$254,W256),1))</f>
        <v>6.406364518125</v>
      </c>
      <c r="X260" s="339" t="e">
        <f aca="true">AVERAGE(INDIRECT(CONCATENATE($E$253,X255,$E$254,X256),1))</f>
        <v>#N/A</v>
      </c>
      <c r="Y260" s="339" t="e">
        <f aca="true">AVERAGE(INDIRECT(CONCATENATE($E$253,Y255,$E$254,Y256),1))</f>
        <v>#N/A</v>
      </c>
      <c r="Z260" s="339" t="e">
        <f aca="true">AVERAGE(INDIRECT(CONCATENATE($E$253,Z255,$E$254,Z256),1))</f>
        <v>#N/A</v>
      </c>
      <c r="AA260" s="339" t="e">
        <f aca="true">AVERAGE(INDIRECT(CONCATENATE($E$253,AA255,$E$254,AA256),1))</f>
        <v>#N/A</v>
      </c>
      <c r="AB260" s="339" t="e">
        <f aca="true">AVERAGE(INDIRECT(CONCATENATE($E$253,AB255,$E$254,AB256),1))</f>
        <v>#N/A</v>
      </c>
      <c r="AC260" s="339" t="e">
        <f aca="true">AVERAGE(INDIRECT(CONCATENATE($E$253,AC255,$E$254,AC256),1))</f>
        <v>#N/A</v>
      </c>
    </row>
    <row r="261" customFormat="false" ht="15" hidden="false" customHeight="true" outlineLevel="0" collapsed="false">
      <c r="A261" s="22"/>
      <c r="B261" s="332"/>
      <c r="C261" s="184"/>
      <c r="D261" s="281" t="s">
        <v>229</v>
      </c>
      <c r="E261" s="281" t="n">
        <f aca="true">MIN(INDIRECT(CONCATENATE($E$253,E255,$E$254,E256),1))</f>
        <v>49</v>
      </c>
      <c r="F261" s="281" t="n">
        <f aca="true">MIN(INDIRECT(CONCATENATE($E$253,F255,$E$254,F256),1))</f>
        <v>31</v>
      </c>
      <c r="G261" s="281" t="n">
        <f aca="true">MIN(INDIRECT(CONCATENATE($E$253,G255,$E$254,G256),1))</f>
        <v>39</v>
      </c>
      <c r="H261" s="281" t="n">
        <f aca="true">MIN(INDIRECT(CONCATENATE($E$253,H255,$E$254,H256),1))</f>
        <v>46</v>
      </c>
      <c r="I261" s="281" t="n">
        <f aca="true">MIN(INDIRECT(CONCATENATE($E$253,I255,$E$254,I256),1))</f>
        <v>30</v>
      </c>
      <c r="J261" s="281" t="n">
        <f aca="true">MIN(INDIRECT(CONCATENATE($E$253,J255,$E$254,J256),1))</f>
        <v>32</v>
      </c>
      <c r="K261" s="281" t="n">
        <f aca="true">MIN(INDIRECT(CONCATENATE($E$253,K255,$E$254,K256),1))</f>
        <v>22</v>
      </c>
      <c r="L261" s="281" t="n">
        <f aca="true">MIN(INDIRECT(CONCATENATE($E$253,L255,$E$254,L256),1))</f>
        <v>32</v>
      </c>
      <c r="M261" s="281" t="n">
        <f aca="true">MIN(INDIRECT(CONCATENATE($E$253,M255,$E$254,M256),1))</f>
        <v>30</v>
      </c>
      <c r="N261" s="281" t="n">
        <f aca="true">MIN(INDIRECT(CONCATENATE($E$253,N255,$E$254,N256),1))</f>
        <v>53</v>
      </c>
      <c r="O261" s="281" t="n">
        <f aca="true">MIN(INDIRECT(CONCATENATE($E$253,O255,$E$254,O256),1))</f>
        <v>26</v>
      </c>
      <c r="P261" s="281" t="n">
        <f aca="true">MIN(INDIRECT(CONCATENATE($E$253,P255,$E$254,P256),1))</f>
        <v>-18</v>
      </c>
      <c r="Q261" s="281" t="n">
        <f aca="true">MIN(INDIRECT(CONCATENATE($E$253,Q255,$E$254,Q256),1))</f>
        <v>-5</v>
      </c>
      <c r="R261" s="281" t="n">
        <f aca="true">MIN(INDIRECT(CONCATENATE($E$253,R255,$E$254,R256),1))</f>
        <v>-22</v>
      </c>
      <c r="S261" s="281" t="n">
        <f aca="true">MIN(INDIRECT(CONCATENATE($E$253,S255,$E$254,S256),1))</f>
        <v>-31.14945</v>
      </c>
      <c r="T261" s="281" t="n">
        <f aca="true">MIN(INDIRECT(CONCATENATE($E$253,T255,$E$254,T256),1))</f>
        <v>-42</v>
      </c>
      <c r="U261" s="281" t="n">
        <f aca="true">MIN(INDIRECT(CONCATENATE($E$253,U255,$E$254,U256),1))</f>
        <v>-25</v>
      </c>
      <c r="V261" s="281" t="n">
        <f aca="true">MIN(INDIRECT(CONCATENATE($E$253,V255,$E$254,V256),1))</f>
        <v>-19</v>
      </c>
      <c r="W261" s="281" t="n">
        <f aca="true">MIN(INDIRECT(CONCATENATE($E$253,W255,$E$254,W256),1))</f>
        <v>-13</v>
      </c>
      <c r="X261" s="340" t="e">
        <f aca="true">MIN(INDIRECT(CONCATENATE($E$253,X255,$E$254,X256),1))</f>
        <v>#N/A</v>
      </c>
      <c r="Y261" s="340" t="e">
        <f aca="true">MIN(INDIRECT(CONCATENATE($E$253,Y255,$E$254,Y256),1))</f>
        <v>#N/A</v>
      </c>
      <c r="Z261" s="340" t="e">
        <f aca="true">MIN(INDIRECT(CONCATENATE($E$253,Z255,$E$254,Z256),1))</f>
        <v>#N/A</v>
      </c>
      <c r="AA261" s="340" t="e">
        <f aca="true">MIN(INDIRECT(CONCATENATE($E$253,AA255,$E$254,AA256),1))</f>
        <v>#N/A</v>
      </c>
      <c r="AB261" s="340" t="e">
        <f aca="true">MIN(INDIRECT(CONCATENATE($E$253,AB255,$E$254,AB256),1))</f>
        <v>#N/A</v>
      </c>
      <c r="AC261" s="340" t="e">
        <f aca="true">MIN(INDIRECT(CONCATENATE($E$253,AC255,$E$254,AC256),1))</f>
        <v>#N/A</v>
      </c>
      <c r="AD261" s="341"/>
    </row>
    <row r="262" customFormat="false" ht="15" hidden="false" customHeight="true" outlineLevel="0" collapsed="false">
      <c r="A262" s="22"/>
      <c r="B262" s="332"/>
      <c r="C262" s="184"/>
      <c r="D262" s="281" t="s">
        <v>230</v>
      </c>
      <c r="E262" s="281" t="n">
        <f aca="true">MAX(INDIRECT(CONCATENATE($E$253,E255,$E$254,E256),1))</f>
        <v>77.16605</v>
      </c>
      <c r="F262" s="281" t="n">
        <f aca="true">MAX(INDIRECT(CONCATENATE($E$253,F255,$E$254,F256),1))</f>
        <v>79.34845</v>
      </c>
      <c r="G262" s="281" t="n">
        <f aca="true">MAX(INDIRECT(CONCATENATE($E$253,G255,$E$254,G256),1))</f>
        <v>64.34005</v>
      </c>
      <c r="H262" s="281" t="n">
        <f aca="true">MAX(INDIRECT(CONCATENATE($E$253,H255,$E$254,H256),1))</f>
        <v>78.2914</v>
      </c>
      <c r="I262" s="281" t="n">
        <f aca="true">MAX(INDIRECT(CONCATENATE($E$253,I255,$E$254,I256),1))</f>
        <v>94.65505</v>
      </c>
      <c r="J262" s="281" t="n">
        <f aca="true">MAX(INDIRECT(CONCATENATE($E$253,J255,$E$254,J256),1))</f>
        <v>109.8464</v>
      </c>
      <c r="K262" s="281" t="n">
        <f aca="true">MAX(INDIRECT(CONCATENATE($E$253,K255,$E$254,K256),1))</f>
        <v>94.8221</v>
      </c>
      <c r="L262" s="281" t="n">
        <f aca="true">MAX(INDIRECT(CONCATENATE($E$253,L255,$E$254,L256),1))</f>
        <v>85.2468</v>
      </c>
      <c r="M262" s="281" t="n">
        <f aca="true">MAX(INDIRECT(CONCATENATE($E$253,M255,$E$254,M256),1))</f>
        <v>109.16705</v>
      </c>
      <c r="N262" s="281" t="n">
        <f aca="true">MAX(INDIRECT(CONCATENATE($E$253,N255,$E$254,N256),1))</f>
        <v>151.2994</v>
      </c>
      <c r="O262" s="281" t="n">
        <f aca="true">MAX(INDIRECT(CONCATENATE($E$253,O255,$E$254,O256),1))</f>
        <v>129.0971</v>
      </c>
      <c r="P262" s="281" t="n">
        <f aca="true">MAX(INDIRECT(CONCATENATE($E$253,P255,$E$254,P256),1))</f>
        <v>68.16445</v>
      </c>
      <c r="Q262" s="281" t="n">
        <f aca="true">MAX(INDIRECT(CONCATENATE($E$253,Q255,$E$254,Q256),1))</f>
        <v>69.4826</v>
      </c>
      <c r="R262" s="281" t="n">
        <f aca="true">MAX(INDIRECT(CONCATENATE($E$253,R255,$E$254,R256),1))</f>
        <v>41.45055</v>
      </c>
      <c r="S262" s="281" t="n">
        <f aca="true">MAX(INDIRECT(CONCATENATE($E$253,S255,$E$254,S256),1))</f>
        <v>43.75055</v>
      </c>
      <c r="T262" s="281" t="n">
        <f aca="true">MAX(INDIRECT(CONCATENATE($E$253,T255,$E$254,T256),1))</f>
        <v>39.8428</v>
      </c>
      <c r="U262" s="281" t="n">
        <f aca="true">MAX(INDIRECT(CONCATENATE($E$253,U255,$E$254,U256),1))</f>
        <v>14.51047</v>
      </c>
      <c r="V262" s="281" t="n">
        <f aca="true">MAX(INDIRECT(CONCATENATE($E$253,V255,$E$254,V256),1))</f>
        <v>26.83955</v>
      </c>
      <c r="W262" s="281" t="n">
        <f aca="true">MAX(INDIRECT(CONCATENATE($E$253,W255,$E$254,W256),1))</f>
        <v>20.93155</v>
      </c>
      <c r="X262" s="340" t="e">
        <f aca="true">MAX(INDIRECT(CONCATENATE($E$253,X255,$E$254,X256),1))</f>
        <v>#N/A</v>
      </c>
      <c r="Y262" s="340" t="e">
        <f aca="true">MAX(INDIRECT(CONCATENATE($E$253,Y255,$E$254,Y256),1))</f>
        <v>#N/A</v>
      </c>
      <c r="Z262" s="340" t="e">
        <f aca="true">MAX(INDIRECT(CONCATENATE($E$253,Z255,$E$254,Z256),1))</f>
        <v>#N/A</v>
      </c>
      <c r="AA262" s="340" t="e">
        <f aca="true">MAX(INDIRECT(CONCATENATE($E$253,AA255,$E$254,AA256),1))</f>
        <v>#N/A</v>
      </c>
      <c r="AB262" s="340" t="e">
        <f aca="true">MAX(INDIRECT(CONCATENATE($E$253,AB255,$E$254,AB256),1))</f>
        <v>#N/A</v>
      </c>
      <c r="AC262" s="340" t="e">
        <f aca="true">MAX(INDIRECT(CONCATENATE($E$253,AC255,$E$254,AC256),1))</f>
        <v>#N/A</v>
      </c>
    </row>
    <row r="263" customFormat="false" ht="15" hidden="true" customHeight="true" outlineLevel="0" collapsed="false">
      <c r="A263" s="22"/>
      <c r="B263" s="332"/>
      <c r="C263" s="184"/>
      <c r="D263" s="234" t="s">
        <v>231</v>
      </c>
      <c r="E263" s="284" t="n">
        <v>-15</v>
      </c>
      <c r="F263" s="284" t="n">
        <v>-15</v>
      </c>
      <c r="G263" s="284" t="n">
        <v>-15</v>
      </c>
      <c r="H263" s="284" t="n">
        <v>-15</v>
      </c>
      <c r="I263" s="284" t="n">
        <v>-15</v>
      </c>
      <c r="J263" s="284" t="n">
        <v>-15</v>
      </c>
      <c r="K263" s="284" t="n">
        <v>-15</v>
      </c>
      <c r="L263" s="284" t="n">
        <v>-15</v>
      </c>
      <c r="M263" s="284" t="n">
        <v>-15</v>
      </c>
      <c r="N263" s="284" t="n">
        <v>-15</v>
      </c>
      <c r="O263" s="284" t="n">
        <v>-15</v>
      </c>
      <c r="P263" s="284" t="n">
        <v>-15</v>
      </c>
      <c r="Q263" s="284" t="n">
        <v>-15</v>
      </c>
      <c r="R263" s="284" t="n">
        <v>-15</v>
      </c>
      <c r="S263" s="284" t="n">
        <v>-15</v>
      </c>
      <c r="T263" s="284" t="n">
        <v>-15</v>
      </c>
      <c r="U263" s="284" t="n">
        <v>-15</v>
      </c>
      <c r="V263" s="284" t="n">
        <v>-15</v>
      </c>
      <c r="W263" s="284" t="n">
        <v>-15</v>
      </c>
      <c r="X263" s="342" t="n">
        <v>-15</v>
      </c>
      <c r="Y263" s="342" t="n">
        <v>-15</v>
      </c>
      <c r="Z263" s="342" t="n">
        <v>-15</v>
      </c>
      <c r="AA263" s="342" t="n">
        <v>-15</v>
      </c>
      <c r="AB263" s="342" t="n">
        <v>-15</v>
      </c>
      <c r="AC263" s="342" t="n">
        <v>-15</v>
      </c>
    </row>
    <row r="264" customFormat="false" ht="15" hidden="true" customHeight="true" outlineLevel="0" collapsed="false">
      <c r="A264" s="22"/>
      <c r="B264" s="332"/>
      <c r="C264" s="184"/>
      <c r="D264" s="234" t="s">
        <v>232</v>
      </c>
      <c r="E264" s="284" t="n">
        <v>15</v>
      </c>
      <c r="F264" s="284" t="n">
        <v>15</v>
      </c>
      <c r="G264" s="284" t="n">
        <v>15</v>
      </c>
      <c r="H264" s="284" t="n">
        <v>15</v>
      </c>
      <c r="I264" s="284" t="n">
        <v>15</v>
      </c>
      <c r="J264" s="284" t="n">
        <v>15</v>
      </c>
      <c r="K264" s="284" t="n">
        <v>15</v>
      </c>
      <c r="L264" s="284" t="n">
        <v>15</v>
      </c>
      <c r="M264" s="284" t="n">
        <v>15</v>
      </c>
      <c r="N264" s="284" t="n">
        <v>15</v>
      </c>
      <c r="O264" s="284" t="n">
        <v>15</v>
      </c>
      <c r="P264" s="284" t="n">
        <v>15</v>
      </c>
      <c r="Q264" s="284" t="n">
        <v>15</v>
      </c>
      <c r="R264" s="284" t="n">
        <v>15</v>
      </c>
      <c r="S264" s="284" t="n">
        <v>15</v>
      </c>
      <c r="T264" s="284" t="n">
        <v>15</v>
      </c>
      <c r="U264" s="284" t="n">
        <v>15</v>
      </c>
      <c r="V264" s="284" t="n">
        <v>15</v>
      </c>
      <c r="W264" s="284" t="n">
        <v>15</v>
      </c>
      <c r="X264" s="342" t="n">
        <v>15</v>
      </c>
      <c r="Y264" s="342" t="n">
        <v>15</v>
      </c>
      <c r="Z264" s="342" t="n">
        <v>15</v>
      </c>
      <c r="AA264" s="342" t="n">
        <v>15</v>
      </c>
      <c r="AB264" s="342" t="n">
        <v>15</v>
      </c>
      <c r="AC264" s="342" t="n">
        <v>15</v>
      </c>
    </row>
    <row r="265" customFormat="false" ht="15" hidden="true" customHeight="true" outlineLevel="0" collapsed="false">
      <c r="A265" s="22"/>
      <c r="B265" s="332"/>
      <c r="C265" s="184"/>
      <c r="D265" s="234" t="s">
        <v>233</v>
      </c>
      <c r="E265" s="235" t="n">
        <f aca="false">E261+E263</f>
        <v>34</v>
      </c>
      <c r="F265" s="235" t="n">
        <f aca="false">F261+F263</f>
        <v>16</v>
      </c>
      <c r="G265" s="235" t="n">
        <f aca="false">G261+G263</f>
        <v>24</v>
      </c>
      <c r="H265" s="235" t="n">
        <f aca="false">H261+H263</f>
        <v>31</v>
      </c>
      <c r="I265" s="235" t="n">
        <f aca="false">I261+I263</f>
        <v>15</v>
      </c>
      <c r="J265" s="235" t="n">
        <f aca="false">J261+J263</f>
        <v>17</v>
      </c>
      <c r="K265" s="235" t="n">
        <f aca="false">K261+K263</f>
        <v>7</v>
      </c>
      <c r="L265" s="235" t="n">
        <f aca="false">L261+L263</f>
        <v>17</v>
      </c>
      <c r="M265" s="235" t="n">
        <f aca="false">M261+M263</f>
        <v>15</v>
      </c>
      <c r="N265" s="235" t="n">
        <f aca="false">N261+N263</f>
        <v>38</v>
      </c>
      <c r="O265" s="235" t="n">
        <f aca="false">O261+O263</f>
        <v>11</v>
      </c>
      <c r="P265" s="235" t="n">
        <f aca="false">P261+P263</f>
        <v>-33</v>
      </c>
      <c r="Q265" s="235" t="n">
        <f aca="false">Q261+Q263</f>
        <v>-20</v>
      </c>
      <c r="R265" s="235" t="n">
        <f aca="false">R261+R263</f>
        <v>-37</v>
      </c>
      <c r="S265" s="235" t="n">
        <f aca="false">S261+S263</f>
        <v>-46.14945</v>
      </c>
      <c r="T265" s="235" t="n">
        <f aca="false">T261+T263</f>
        <v>-57</v>
      </c>
      <c r="U265" s="235" t="n">
        <f aca="false">U261+U263</f>
        <v>-40</v>
      </c>
      <c r="V265" s="235" t="n">
        <f aca="false">V261+V263</f>
        <v>-34</v>
      </c>
      <c r="W265" s="235" t="n">
        <f aca="false">W261+W263</f>
        <v>-28</v>
      </c>
      <c r="X265" s="334" t="e">
        <f aca="false">X261+X263</f>
        <v>#N/A</v>
      </c>
      <c r="Y265" s="334" t="e">
        <f aca="false">Y261+Y263</f>
        <v>#N/A</v>
      </c>
      <c r="Z265" s="334" t="e">
        <f aca="false">Z261+Z263</f>
        <v>#N/A</v>
      </c>
      <c r="AA265" s="334" t="e">
        <f aca="false">AA261+AA263</f>
        <v>#N/A</v>
      </c>
      <c r="AB265" s="334" t="e">
        <f aca="false">AB261+AB263</f>
        <v>#N/A</v>
      </c>
      <c r="AC265" s="334" t="e">
        <f aca="false">AC261+AC263</f>
        <v>#N/A</v>
      </c>
    </row>
    <row r="266" customFormat="false" ht="15" hidden="true" customHeight="true" outlineLevel="0" collapsed="false">
      <c r="A266" s="22"/>
      <c r="B266" s="332"/>
      <c r="C266" s="184"/>
      <c r="D266" s="234" t="s">
        <v>234</v>
      </c>
      <c r="E266" s="235" t="n">
        <f aca="false">E262+E264</f>
        <v>92.16605</v>
      </c>
      <c r="F266" s="235" t="n">
        <f aca="false">F262+F264</f>
        <v>94.34845</v>
      </c>
      <c r="G266" s="235" t="n">
        <f aca="false">G262+G264</f>
        <v>79.34005</v>
      </c>
      <c r="H266" s="235" t="n">
        <f aca="false">H262+H264</f>
        <v>93.2914</v>
      </c>
      <c r="I266" s="235" t="n">
        <f aca="false">I262+I264</f>
        <v>109.65505</v>
      </c>
      <c r="J266" s="235" t="n">
        <f aca="false">J262+J264</f>
        <v>124.8464</v>
      </c>
      <c r="K266" s="235" t="n">
        <f aca="false">K262+K264</f>
        <v>109.8221</v>
      </c>
      <c r="L266" s="235" t="n">
        <f aca="false">L262+L264</f>
        <v>100.2468</v>
      </c>
      <c r="M266" s="235" t="n">
        <f aca="false">M262+M264</f>
        <v>124.16705</v>
      </c>
      <c r="N266" s="235" t="n">
        <f aca="false">N262+N264</f>
        <v>166.2994</v>
      </c>
      <c r="O266" s="235" t="n">
        <f aca="false">O262+O264</f>
        <v>144.0971</v>
      </c>
      <c r="P266" s="235" t="n">
        <f aca="false">P262+P264</f>
        <v>83.16445</v>
      </c>
      <c r="Q266" s="235" t="n">
        <f aca="false">Q262+Q264</f>
        <v>84.4826</v>
      </c>
      <c r="R266" s="235" t="n">
        <f aca="false">R262+R264</f>
        <v>56.45055</v>
      </c>
      <c r="S266" s="235" t="n">
        <f aca="false">S262+S264</f>
        <v>58.75055</v>
      </c>
      <c r="T266" s="235" t="n">
        <f aca="false">T262+T264</f>
        <v>54.8428</v>
      </c>
      <c r="U266" s="235" t="n">
        <f aca="false">U262+U264</f>
        <v>29.51047</v>
      </c>
      <c r="V266" s="235" t="n">
        <f aca="false">V262+V264</f>
        <v>41.83955</v>
      </c>
      <c r="W266" s="235" t="n">
        <f aca="false">W262+W264</f>
        <v>35.93155</v>
      </c>
      <c r="X266" s="334" t="e">
        <f aca="false">X262+X264</f>
        <v>#N/A</v>
      </c>
      <c r="Y266" s="334" t="e">
        <f aca="false">Y262+Y264</f>
        <v>#N/A</v>
      </c>
      <c r="Z266" s="334" t="e">
        <f aca="false">Z262+Z264</f>
        <v>#N/A</v>
      </c>
      <c r="AA266" s="334" t="e">
        <f aca="false">AA262+AA264</f>
        <v>#N/A</v>
      </c>
      <c r="AB266" s="334" t="e">
        <f aca="false">AB262+AB264</f>
        <v>#N/A</v>
      </c>
      <c r="AC266" s="334" t="e">
        <f aca="false">AC262+AC264</f>
        <v>#N/A</v>
      </c>
    </row>
    <row r="267" customFormat="false" ht="15" hidden="false" customHeight="true" outlineLevel="0" collapsed="false">
      <c r="A267" s="22"/>
      <c r="B267" s="332"/>
      <c r="C267" s="192" t="s">
        <v>235</v>
      </c>
      <c r="D267" s="248" t="s">
        <v>227</v>
      </c>
      <c r="E267" s="249" t="str">
        <f aca="false">CONCATENATE(ROUND(E245,1),E$7,ROUND(E247,1))</f>
        <v>100,5-93,9</v>
      </c>
      <c r="F267" s="249" t="str">
        <f aca="false">CONCATENATE(ROUND(F245,1),F$7,ROUND(F247,1))</f>
        <v>93,9-89,8</v>
      </c>
      <c r="G267" s="249" t="str">
        <f aca="false">CONCATENATE(ROUND(G245,1),G$7,ROUND(G247,1))</f>
        <v>89,8-86,3</v>
      </c>
      <c r="H267" s="249" t="str">
        <f aca="false">CONCATENATE(ROUND(H245,1),H$7,ROUND(H247,1))</f>
        <v>86,3-83,6</v>
      </c>
      <c r="I267" s="249" t="str">
        <f aca="false">CONCATENATE(ROUND(I245,1),I$7,ROUND(I247,1))</f>
        <v>83,6-72,1</v>
      </c>
      <c r="J267" s="249" t="str">
        <f aca="false">CONCATENATE(ROUND(J245,1),J$7,ROUND(J247,1))</f>
        <v>72,1-66</v>
      </c>
      <c r="K267" s="249" t="str">
        <f aca="false">CONCATENATE(ROUND(K245,1),K$7,ROUND(K247,1))</f>
        <v>66-61,6</v>
      </c>
      <c r="L267" s="249" t="str">
        <f aca="false">CONCATENATE(ROUND(L245,1),L$7,ROUND(L247,1))</f>
        <v>61,6-59,2</v>
      </c>
      <c r="M267" s="249" t="str">
        <f aca="false">CONCATENATE(ROUND(M245,1),M$7,ROUND(M247,1))</f>
        <v>59,2-56</v>
      </c>
      <c r="N267" s="249" t="str">
        <f aca="false">CONCATENATE(ROUND(N245,1),N$7,ROUND(N247,1))</f>
        <v>56-47,8</v>
      </c>
      <c r="O267" s="249" t="str">
        <f aca="false">CONCATENATE(ROUND(O245,1),O$7,ROUND(O247,1))</f>
        <v>47,8-41,3</v>
      </c>
      <c r="P267" s="249" t="str">
        <f aca="false">CONCATENATE(ROUND(P245,1),P$7,ROUND(P247,1))</f>
        <v>41,3-38</v>
      </c>
      <c r="Q267" s="249" t="str">
        <f aca="false">CONCATENATE(ROUND(Q245,1),Q$7,ROUND(Q247,1))</f>
        <v>38-33,9</v>
      </c>
      <c r="R267" s="249" t="str">
        <f aca="false">CONCATENATE(ROUND(R245,1),R$7,ROUND(R247,1))</f>
        <v>33,9-28,1</v>
      </c>
      <c r="S267" s="249" t="str">
        <f aca="false">CONCATENATE(ROUND(S245,1),S$7,ROUND(S247,1))</f>
        <v>28,1-23</v>
      </c>
      <c r="T267" s="249" t="str">
        <f aca="false">CONCATENATE(ROUND(T245,1),T$7,ROUND(T247,1))</f>
        <v>23,1-20,4</v>
      </c>
      <c r="U267" s="249" t="str">
        <f aca="false">CONCATENATE(ROUND(U245,1),U$7,ROUND(U247,1))</f>
        <v>20,5-15,9</v>
      </c>
      <c r="V267" s="249" t="str">
        <f aca="false">CONCATENATE(ROUND(V245,1),V$7,ROUND(V247,1))</f>
        <v>16-13,8</v>
      </c>
      <c r="W267" s="249" t="str">
        <f aca="false">CONCATENATE(ROUND(W245,1),W$7,ROUND(W247,1))</f>
        <v>13,9-11,6</v>
      </c>
      <c r="X267" s="343" t="e">
        <f aca="false">CONCATENATE(ROUND(X245,1),X$7,ROUND(X247,1))</f>
        <v>#N/A</v>
      </c>
      <c r="Y267" s="343" t="e">
        <f aca="false">CONCATENATE(ROUND(Y245,1),Y$7,ROUND(Y247,1))</f>
        <v>#N/A</v>
      </c>
      <c r="Z267" s="343" t="e">
        <f aca="false">CONCATENATE(ROUND(Z245,1),Z$7,ROUND(Z247,1))</f>
        <v>#N/A</v>
      </c>
      <c r="AA267" s="343" t="e">
        <f aca="false">CONCATENATE(ROUND(AA245,1),AA$7,ROUND(AA247,1))</f>
        <v>#N/A</v>
      </c>
      <c r="AB267" s="343" t="e">
        <f aca="false">CONCATENATE(ROUND(AB245,1),AB$7,ROUND(AB247,1))</f>
        <v>#N/A</v>
      </c>
      <c r="AC267" s="343" t="e">
        <f aca="false">CONCATENATE(ROUND(AC245,1),AC$7,ROUND(AC247,1))</f>
        <v>#N/A</v>
      </c>
    </row>
    <row r="268" customFormat="false" ht="15" hidden="false" customHeight="true" outlineLevel="0" collapsed="false">
      <c r="A268" s="22"/>
      <c r="B268" s="332"/>
      <c r="C268" s="192"/>
      <c r="D268" s="250" t="s">
        <v>228</v>
      </c>
      <c r="E268" s="250" t="n">
        <f aca="true">AVERAGE(INDIRECT(CONCATENATE($E$253,E257,$E$254,E258),1))</f>
        <v>64.2440524242424</v>
      </c>
      <c r="F268" s="250" t="n">
        <f aca="true">AVERAGE(INDIRECT(CONCATENATE($E$253,F257,$E$254,F258),1))</f>
        <v>52.9625173611111</v>
      </c>
      <c r="G268" s="250" t="n">
        <f aca="true">AVERAGE(INDIRECT(CONCATENATE($E$253,G257,$E$254,G258),1))</f>
        <v>49.6174172619048</v>
      </c>
      <c r="H268" s="250" t="n">
        <f aca="true">AVERAGE(INDIRECT(CONCATENATE($E$253,H257,$E$254,H258),1))</f>
        <v>66.0239297222222</v>
      </c>
      <c r="I268" s="250" t="n">
        <f aca="true">AVERAGE(INDIRECT(CONCATENATE($E$253,I257,$E$254,I258),1))</f>
        <v>66.5114598319328</v>
      </c>
      <c r="J268" s="250" t="n">
        <f aca="true">AVERAGE(INDIRECT(CONCATENATE($E$253,J257,$E$254,J258),1))</f>
        <v>72.0219032608696</v>
      </c>
      <c r="K268" s="250" t="n">
        <f aca="true">AVERAGE(INDIRECT(CONCATENATE($E$253,K257,$E$254,K258),1))</f>
        <v>56.8339533854167</v>
      </c>
      <c r="L268" s="250" t="n">
        <f aca="true">AVERAGE(INDIRECT(CONCATENATE($E$253,L257,$E$254,L258),1))</f>
        <v>58.369042</v>
      </c>
      <c r="M268" s="250" t="n">
        <f aca="true">AVERAGE(INDIRECT(CONCATENATE($E$253,M257,$E$254,M258),1))</f>
        <v>66.192228</v>
      </c>
      <c r="N268" s="250" t="n">
        <f aca="true">AVERAGE(INDIRECT(CONCATENATE($E$253,N257,$E$254,N258),1))</f>
        <v>101.326713095238</v>
      </c>
      <c r="O268" s="250" t="n">
        <f aca="true">AVERAGE(INDIRECT(CONCATENATE($E$253,O257,$E$254,O258),1))</f>
        <v>74.2482051470588</v>
      </c>
      <c r="P268" s="250" t="n">
        <f aca="true">AVERAGE(INDIRECT(CONCATENATE($E$253,P257,$E$254,P258),1))</f>
        <v>25.0319932432432</v>
      </c>
      <c r="Q268" s="250" t="n">
        <f aca="true">AVERAGE(INDIRECT(CONCATENATE($E$253,Q257,$E$254,Q258),1))</f>
        <v>41.7256186046512</v>
      </c>
      <c r="R268" s="250" t="n">
        <f aca="true">AVERAGE(INDIRECT(CONCATENATE($E$253,R257,$E$254,R258),1))</f>
        <v>7.20701886792453</v>
      </c>
      <c r="S268" s="250" t="n">
        <f aca="true">AVERAGE(INDIRECT(CONCATENATE($E$253,S257,$E$254,S258),1))</f>
        <v>0.0928610204081691</v>
      </c>
      <c r="T268" s="250" t="n">
        <f aca="true">AVERAGE(INDIRECT(CONCATENATE($E$253,T257,$E$254,T258),1))</f>
        <v>-8.07131083333334</v>
      </c>
      <c r="U268" s="250" t="n">
        <f aca="true">AVERAGE(INDIRECT(CONCATENATE($E$253,U257,$E$254,U258),1))</f>
        <v>0.0132637975620914</v>
      </c>
      <c r="V268" s="250" t="n">
        <f aca="true">AVERAGE(INDIRECT(CONCATENATE($E$253,V257,$E$254,V258),1))</f>
        <v>5.90070972916667</v>
      </c>
      <c r="W268" s="250" t="n">
        <f aca="true">AVERAGE(INDIRECT(CONCATENATE($E$253,W257,$E$254,W258),1))</f>
        <v>6.406364518125</v>
      </c>
      <c r="X268" s="344" t="e">
        <f aca="true">AVERAGE(INDIRECT(CONCATENATE($E$253,X257,$E$254,X258),1))</f>
        <v>#N/A</v>
      </c>
      <c r="Y268" s="344" t="e">
        <f aca="true">AVERAGE(INDIRECT(CONCATENATE($E$253,Y257,$E$254,Y258),1))</f>
        <v>#N/A</v>
      </c>
      <c r="Z268" s="344" t="e">
        <f aca="true">AVERAGE(INDIRECT(CONCATENATE($E$253,Z257,$E$254,Z258),1))</f>
        <v>#N/A</v>
      </c>
      <c r="AA268" s="344" t="e">
        <f aca="true">AVERAGE(INDIRECT(CONCATENATE($E$253,AA257,$E$254,AA258),1))</f>
        <v>#N/A</v>
      </c>
      <c r="AB268" s="344" t="e">
        <f aca="true">AVERAGE(INDIRECT(CONCATENATE($E$253,AB257,$E$254,AB258),1))</f>
        <v>#N/A</v>
      </c>
      <c r="AC268" s="344" t="e">
        <f aca="true">AVERAGE(INDIRECT(CONCATENATE($E$253,AC257,$E$254,AC258),1))</f>
        <v>#N/A</v>
      </c>
    </row>
    <row r="269" customFormat="false" ht="15" hidden="false" customHeight="true" outlineLevel="0" collapsed="false">
      <c r="A269" s="22"/>
      <c r="B269" s="332"/>
      <c r="C269" s="192"/>
      <c r="D269" s="251" t="s">
        <v>229</v>
      </c>
      <c r="E269" s="251" t="n">
        <f aca="true">MIN(INDIRECT(CONCATENATE($E$253,E257,$E$254,E258),1))</f>
        <v>49</v>
      </c>
      <c r="F269" s="251" t="n">
        <f aca="true">MIN(INDIRECT(CONCATENATE($E$253,F257,$E$254,F258),1))</f>
        <v>31</v>
      </c>
      <c r="G269" s="251" t="n">
        <f aca="true">MIN(INDIRECT(CONCATENATE($E$253,G257,$E$254,G258),1))</f>
        <v>39</v>
      </c>
      <c r="H269" s="251" t="n">
        <f aca="true">MIN(INDIRECT(CONCATENATE($E$253,H257,$E$254,H258),1))</f>
        <v>46</v>
      </c>
      <c r="I269" s="251" t="n">
        <f aca="true">MIN(INDIRECT(CONCATENATE($E$253,I257,$E$254,I258),1))</f>
        <v>30</v>
      </c>
      <c r="J269" s="251" t="n">
        <f aca="true">MIN(INDIRECT(CONCATENATE($E$253,J257,$E$254,J258),1))</f>
        <v>32</v>
      </c>
      <c r="K269" s="251" t="n">
        <f aca="true">MIN(INDIRECT(CONCATENATE($E$253,K257,$E$254,K258),1))</f>
        <v>22</v>
      </c>
      <c r="L269" s="251" t="n">
        <f aca="true">MIN(INDIRECT(CONCATENATE($E$253,L257,$E$254,L258),1))</f>
        <v>32</v>
      </c>
      <c r="M269" s="251" t="n">
        <f aca="true">MIN(INDIRECT(CONCATENATE($E$253,M257,$E$254,M258),1))</f>
        <v>30</v>
      </c>
      <c r="N269" s="251" t="n">
        <f aca="true">MIN(INDIRECT(CONCATENATE($E$253,N257,$E$254,N258),1))</f>
        <v>53</v>
      </c>
      <c r="O269" s="251" t="n">
        <f aca="true">MIN(INDIRECT(CONCATENATE($E$253,O257,$E$254,O258),1))</f>
        <v>26</v>
      </c>
      <c r="P269" s="251" t="n">
        <f aca="true">MIN(INDIRECT(CONCATENATE($E$253,P257,$E$254,P258),1))</f>
        <v>-18</v>
      </c>
      <c r="Q269" s="251" t="n">
        <f aca="true">MIN(INDIRECT(CONCATENATE($E$253,Q257,$E$254,Q258),1))</f>
        <v>-5</v>
      </c>
      <c r="R269" s="251" t="n">
        <f aca="true">MIN(INDIRECT(CONCATENATE($E$253,R257,$E$254,R258),1))</f>
        <v>-22</v>
      </c>
      <c r="S269" s="251" t="n">
        <f aca="true">MIN(INDIRECT(CONCATENATE($E$253,S257,$E$254,S258),1))</f>
        <v>-31.14945</v>
      </c>
      <c r="T269" s="251" t="n">
        <f aca="true">MIN(INDIRECT(CONCATENATE($E$253,T257,$E$254,T258),1))</f>
        <v>-42</v>
      </c>
      <c r="U269" s="251" t="n">
        <f aca="true">MIN(INDIRECT(CONCATENATE($E$253,U257,$E$254,U258),1))</f>
        <v>-25</v>
      </c>
      <c r="V269" s="251" t="n">
        <f aca="true">MIN(INDIRECT(CONCATENATE($E$253,V257,$E$254,V258),1))</f>
        <v>-19</v>
      </c>
      <c r="W269" s="251" t="n">
        <f aca="true">MIN(INDIRECT(CONCATENATE($E$253,W257,$E$254,W258),1))</f>
        <v>-13</v>
      </c>
      <c r="X269" s="345" t="e">
        <f aca="true">MIN(INDIRECT(CONCATENATE($E$253,X257,$E$254,X258),1))</f>
        <v>#N/A</v>
      </c>
      <c r="Y269" s="345" t="e">
        <f aca="true">MIN(INDIRECT(CONCATENATE($E$253,Y257,$E$254,Y258),1))</f>
        <v>#N/A</v>
      </c>
      <c r="Z269" s="345" t="e">
        <f aca="true">MIN(INDIRECT(CONCATENATE($E$253,Z257,$E$254,Z258),1))</f>
        <v>#N/A</v>
      </c>
      <c r="AA269" s="345" t="e">
        <f aca="true">MIN(INDIRECT(CONCATENATE($E$253,AA257,$E$254,AA258),1))</f>
        <v>#N/A</v>
      </c>
      <c r="AB269" s="345" t="e">
        <f aca="true">MIN(INDIRECT(CONCATENATE($E$253,AB257,$E$254,AB258),1))</f>
        <v>#N/A</v>
      </c>
      <c r="AC269" s="345" t="e">
        <f aca="true">MIN(INDIRECT(CONCATENATE($E$253,AC257,$E$254,AC258),1))</f>
        <v>#N/A</v>
      </c>
    </row>
    <row r="270" customFormat="false" ht="15" hidden="false" customHeight="true" outlineLevel="0" collapsed="false">
      <c r="A270" s="22"/>
      <c r="B270" s="332"/>
      <c r="C270" s="192"/>
      <c r="D270" s="251" t="s">
        <v>230</v>
      </c>
      <c r="E270" s="251" t="n">
        <f aca="true">MAX(INDIRECT(CONCATENATE($E$253,E257,$E$254,E258),1))</f>
        <v>77.16605</v>
      </c>
      <c r="F270" s="251" t="n">
        <f aca="true">MAX(INDIRECT(CONCATENATE($E$253,F257,$E$254,F258),1))</f>
        <v>79.34845</v>
      </c>
      <c r="G270" s="251" t="n">
        <f aca="true">MAX(INDIRECT(CONCATENATE($E$253,G257,$E$254,G258),1))</f>
        <v>64.34005</v>
      </c>
      <c r="H270" s="251" t="n">
        <f aca="true">MAX(INDIRECT(CONCATENATE($E$253,H257,$E$254,H258),1))</f>
        <v>78.2914</v>
      </c>
      <c r="I270" s="251" t="n">
        <f aca="true">MAX(INDIRECT(CONCATENATE($E$253,I257,$E$254,I258),1))</f>
        <v>94.65505</v>
      </c>
      <c r="J270" s="251" t="n">
        <f aca="true">MAX(INDIRECT(CONCATENATE($E$253,J257,$E$254,J258),1))</f>
        <v>109.8464</v>
      </c>
      <c r="K270" s="251" t="n">
        <f aca="true">MAX(INDIRECT(CONCATENATE($E$253,K257,$E$254,K258),1))</f>
        <v>94.8221</v>
      </c>
      <c r="L270" s="251" t="n">
        <f aca="true">MAX(INDIRECT(CONCATENATE($E$253,L257,$E$254,L258),1))</f>
        <v>85.2468</v>
      </c>
      <c r="M270" s="251" t="n">
        <f aca="true">MAX(INDIRECT(CONCATENATE($E$253,M257,$E$254,M258),1))</f>
        <v>109.16705</v>
      </c>
      <c r="N270" s="251" t="n">
        <f aca="true">MAX(INDIRECT(CONCATENATE($E$253,N257,$E$254,N258),1))</f>
        <v>151.2994</v>
      </c>
      <c r="O270" s="251" t="n">
        <f aca="true">MAX(INDIRECT(CONCATENATE($E$253,O257,$E$254,O258),1))</f>
        <v>129.0971</v>
      </c>
      <c r="P270" s="251" t="n">
        <f aca="true">MAX(INDIRECT(CONCATENATE($E$253,P257,$E$254,P258),1))</f>
        <v>68.16445</v>
      </c>
      <c r="Q270" s="251" t="n">
        <f aca="true">MAX(INDIRECT(CONCATENATE($E$253,Q257,$E$254,Q258),1))</f>
        <v>69.4826</v>
      </c>
      <c r="R270" s="251" t="n">
        <f aca="true">MAX(INDIRECT(CONCATENATE($E$253,R257,$E$254,R258),1))</f>
        <v>41.45055</v>
      </c>
      <c r="S270" s="251" t="n">
        <f aca="true">MAX(INDIRECT(CONCATENATE($E$253,S257,$E$254,S258),1))</f>
        <v>43.75055</v>
      </c>
      <c r="T270" s="251" t="n">
        <f aca="true">MAX(INDIRECT(CONCATENATE($E$253,T257,$E$254,T258),1))</f>
        <v>39.8428</v>
      </c>
      <c r="U270" s="251" t="n">
        <f aca="true">MAX(INDIRECT(CONCATENATE($E$253,U257,$E$254,U258),1))</f>
        <v>14.51047</v>
      </c>
      <c r="V270" s="251" t="n">
        <f aca="true">MAX(INDIRECT(CONCATENATE($E$253,V257,$E$254,V258),1))</f>
        <v>26.83955</v>
      </c>
      <c r="W270" s="251" t="n">
        <f aca="true">MAX(INDIRECT(CONCATENATE($E$253,W257,$E$254,W258),1))</f>
        <v>20.93155</v>
      </c>
      <c r="X270" s="345" t="e">
        <f aca="true">MAX(INDIRECT(CONCATENATE($E$253,X257,$E$254,X258),1))</f>
        <v>#N/A</v>
      </c>
      <c r="Y270" s="345" t="e">
        <f aca="true">MAX(INDIRECT(CONCATENATE($E$253,Y257,$E$254,Y258),1))</f>
        <v>#N/A</v>
      </c>
      <c r="Z270" s="345" t="e">
        <f aca="true">MAX(INDIRECT(CONCATENATE($E$253,Z257,$E$254,Z258),1))</f>
        <v>#N/A</v>
      </c>
      <c r="AA270" s="345" t="e">
        <f aca="true">MAX(INDIRECT(CONCATENATE($E$253,AA257,$E$254,AA258),1))</f>
        <v>#N/A</v>
      </c>
      <c r="AB270" s="345" t="e">
        <f aca="true">MAX(INDIRECT(CONCATENATE($E$253,AB257,$E$254,AB258),1))</f>
        <v>#N/A</v>
      </c>
      <c r="AC270" s="345" t="e">
        <f aca="true">MAX(INDIRECT(CONCATENATE($E$253,AC257,$E$254,AC258),1))</f>
        <v>#N/A</v>
      </c>
    </row>
    <row r="271" customFormat="false" ht="15" hidden="true" customHeight="true" outlineLevel="0" collapsed="false">
      <c r="A271" s="22"/>
      <c r="B271" s="332"/>
      <c r="C271" s="192"/>
      <c r="D271" s="238" t="s">
        <v>231</v>
      </c>
      <c r="E271" s="252" t="n">
        <v>-15</v>
      </c>
      <c r="F271" s="252" t="n">
        <v>-15</v>
      </c>
      <c r="G271" s="252" t="n">
        <v>-15</v>
      </c>
      <c r="H271" s="252" t="n">
        <v>-15</v>
      </c>
      <c r="I271" s="252" t="n">
        <v>-15</v>
      </c>
      <c r="J271" s="252" t="n">
        <v>-15</v>
      </c>
      <c r="K271" s="252" t="n">
        <v>-15</v>
      </c>
      <c r="L271" s="252" t="n">
        <v>-15</v>
      </c>
      <c r="M271" s="252" t="n">
        <v>-15</v>
      </c>
      <c r="N271" s="252" t="n">
        <v>-15</v>
      </c>
      <c r="O271" s="252" t="n">
        <v>-15</v>
      </c>
      <c r="P271" s="252" t="n">
        <v>-15</v>
      </c>
      <c r="Q271" s="252" t="n">
        <v>-15</v>
      </c>
      <c r="R271" s="252" t="n">
        <v>-15</v>
      </c>
      <c r="S271" s="252" t="n">
        <v>-15</v>
      </c>
      <c r="T271" s="252" t="n">
        <v>-15</v>
      </c>
      <c r="U271" s="252" t="n">
        <v>-15</v>
      </c>
      <c r="V271" s="252" t="n">
        <v>-15</v>
      </c>
      <c r="W271" s="252" t="n">
        <v>-15</v>
      </c>
      <c r="X271" s="346" t="n">
        <v>-15</v>
      </c>
      <c r="Y271" s="346" t="n">
        <v>-15</v>
      </c>
      <c r="Z271" s="346" t="n">
        <v>-15</v>
      </c>
      <c r="AA271" s="346" t="n">
        <v>-15</v>
      </c>
      <c r="AB271" s="346" t="n">
        <v>-15</v>
      </c>
      <c r="AC271" s="346" t="n">
        <v>-15</v>
      </c>
    </row>
    <row r="272" customFormat="false" ht="15" hidden="true" customHeight="true" outlineLevel="0" collapsed="false">
      <c r="A272" s="22"/>
      <c r="B272" s="332"/>
      <c r="C272" s="192"/>
      <c r="D272" s="238" t="s">
        <v>232</v>
      </c>
      <c r="E272" s="252" t="n">
        <v>15</v>
      </c>
      <c r="F272" s="252" t="n">
        <v>15</v>
      </c>
      <c r="G272" s="252" t="n">
        <v>15</v>
      </c>
      <c r="H272" s="252" t="n">
        <v>15</v>
      </c>
      <c r="I272" s="252" t="n">
        <v>15</v>
      </c>
      <c r="J272" s="252" t="n">
        <v>15</v>
      </c>
      <c r="K272" s="252" t="n">
        <v>15</v>
      </c>
      <c r="L272" s="252" t="n">
        <v>15</v>
      </c>
      <c r="M272" s="252" t="n">
        <v>15</v>
      </c>
      <c r="N272" s="252" t="n">
        <v>15</v>
      </c>
      <c r="O272" s="252" t="n">
        <v>15</v>
      </c>
      <c r="P272" s="252" t="n">
        <v>15</v>
      </c>
      <c r="Q272" s="252" t="n">
        <v>15</v>
      </c>
      <c r="R272" s="252" t="n">
        <v>15</v>
      </c>
      <c r="S272" s="252" t="n">
        <v>15</v>
      </c>
      <c r="T272" s="252" t="n">
        <v>15</v>
      </c>
      <c r="U272" s="252" t="n">
        <v>15</v>
      </c>
      <c r="V272" s="252" t="n">
        <v>15</v>
      </c>
      <c r="W272" s="252" t="n">
        <v>15</v>
      </c>
      <c r="X272" s="346" t="n">
        <v>15</v>
      </c>
      <c r="Y272" s="346" t="n">
        <v>15</v>
      </c>
      <c r="Z272" s="346" t="n">
        <v>15</v>
      </c>
      <c r="AA272" s="346" t="n">
        <v>15</v>
      </c>
      <c r="AB272" s="346" t="n">
        <v>15</v>
      </c>
      <c r="AC272" s="346" t="n">
        <v>15</v>
      </c>
    </row>
    <row r="273" customFormat="false" ht="15" hidden="true" customHeight="true" outlineLevel="0" collapsed="false">
      <c r="A273" s="22"/>
      <c r="B273" s="332"/>
      <c r="C273" s="192"/>
      <c r="D273" s="238" t="s">
        <v>233</v>
      </c>
      <c r="E273" s="239" t="n">
        <f aca="false">E269+E271</f>
        <v>34</v>
      </c>
      <c r="F273" s="239" t="n">
        <f aca="false">F269+F271</f>
        <v>16</v>
      </c>
      <c r="G273" s="239" t="n">
        <f aca="false">G269+G271</f>
        <v>24</v>
      </c>
      <c r="H273" s="239" t="n">
        <f aca="false">H269+H271</f>
        <v>31</v>
      </c>
      <c r="I273" s="239" t="n">
        <f aca="false">I269+I271</f>
        <v>15</v>
      </c>
      <c r="J273" s="239" t="n">
        <f aca="false">J269+J271</f>
        <v>17</v>
      </c>
      <c r="K273" s="239" t="n">
        <f aca="false">K269+K271</f>
        <v>7</v>
      </c>
      <c r="L273" s="239" t="n">
        <f aca="false">L269+L271</f>
        <v>17</v>
      </c>
      <c r="M273" s="239" t="n">
        <f aca="false">M269+M271</f>
        <v>15</v>
      </c>
      <c r="N273" s="239" t="n">
        <f aca="false">N269+N271</f>
        <v>38</v>
      </c>
      <c r="O273" s="239" t="n">
        <f aca="false">O269+O271</f>
        <v>11</v>
      </c>
      <c r="P273" s="239" t="n">
        <f aca="false">P269+P271</f>
        <v>-33</v>
      </c>
      <c r="Q273" s="239" t="n">
        <f aca="false">Q269+Q271</f>
        <v>-20</v>
      </c>
      <c r="R273" s="239" t="n">
        <f aca="false">R269+R271</f>
        <v>-37</v>
      </c>
      <c r="S273" s="239" t="n">
        <f aca="false">S269+S271</f>
        <v>-46.14945</v>
      </c>
      <c r="T273" s="239" t="n">
        <f aca="false">T269+T271</f>
        <v>-57</v>
      </c>
      <c r="U273" s="239" t="n">
        <f aca="false">U269+U271</f>
        <v>-40</v>
      </c>
      <c r="V273" s="239" t="n">
        <f aca="false">V269+V271</f>
        <v>-34</v>
      </c>
      <c r="W273" s="239" t="n">
        <f aca="false">W269+W271</f>
        <v>-28</v>
      </c>
      <c r="X273" s="335" t="e">
        <f aca="false">X269+X271</f>
        <v>#N/A</v>
      </c>
      <c r="Y273" s="335" t="e">
        <f aca="false">Y269+Y271</f>
        <v>#N/A</v>
      </c>
      <c r="Z273" s="335" t="e">
        <f aca="false">Z269+Z271</f>
        <v>#N/A</v>
      </c>
      <c r="AA273" s="335" t="e">
        <f aca="false">AA269+AA271</f>
        <v>#N/A</v>
      </c>
      <c r="AB273" s="335" t="e">
        <f aca="false">AB269+AB271</f>
        <v>#N/A</v>
      </c>
      <c r="AC273" s="335" t="e">
        <f aca="false">AC269+AC271</f>
        <v>#N/A</v>
      </c>
    </row>
    <row r="274" customFormat="false" ht="15" hidden="true" customHeight="true" outlineLevel="0" collapsed="false">
      <c r="A274" s="22"/>
      <c r="B274" s="332"/>
      <c r="C274" s="192"/>
      <c r="D274" s="200" t="s">
        <v>234</v>
      </c>
      <c r="E274" s="201" t="n">
        <f aca="false">E270+E272</f>
        <v>92.16605</v>
      </c>
      <c r="F274" s="201" t="n">
        <f aca="false">F270+F272</f>
        <v>94.34845</v>
      </c>
      <c r="G274" s="201" t="n">
        <f aca="false">G270+G272</f>
        <v>79.34005</v>
      </c>
      <c r="H274" s="201" t="n">
        <f aca="false">H270+H272</f>
        <v>93.2914</v>
      </c>
      <c r="I274" s="201" t="n">
        <f aca="false">I270+I272</f>
        <v>109.65505</v>
      </c>
      <c r="J274" s="201" t="n">
        <f aca="false">J270+J272</f>
        <v>124.8464</v>
      </c>
      <c r="K274" s="201" t="n">
        <f aca="false">K270+K272</f>
        <v>109.8221</v>
      </c>
      <c r="L274" s="201" t="n">
        <f aca="false">L270+L272</f>
        <v>100.2468</v>
      </c>
      <c r="M274" s="201" t="n">
        <f aca="false">M270+M272</f>
        <v>124.16705</v>
      </c>
      <c r="N274" s="201" t="n">
        <f aca="false">N270+N272</f>
        <v>166.2994</v>
      </c>
      <c r="O274" s="201" t="n">
        <f aca="false">O270+O272</f>
        <v>144.0971</v>
      </c>
      <c r="P274" s="201" t="n">
        <f aca="false">P270+P272</f>
        <v>83.16445</v>
      </c>
      <c r="Q274" s="201" t="n">
        <f aca="false">Q270+Q272</f>
        <v>84.4826</v>
      </c>
      <c r="R274" s="201" t="n">
        <f aca="false">R270+R272</f>
        <v>56.45055</v>
      </c>
      <c r="S274" s="201" t="n">
        <f aca="false">S270+S272</f>
        <v>58.75055</v>
      </c>
      <c r="T274" s="201" t="n">
        <f aca="false">T270+T272</f>
        <v>54.8428</v>
      </c>
      <c r="U274" s="201" t="n">
        <f aca="false">U270+U272</f>
        <v>29.51047</v>
      </c>
      <c r="V274" s="201" t="n">
        <f aca="false">V270+V272</f>
        <v>41.83955</v>
      </c>
      <c r="W274" s="201" t="n">
        <f aca="false">W270+W272</f>
        <v>35.93155</v>
      </c>
      <c r="X274" s="347" t="e">
        <f aca="false">X270+X272</f>
        <v>#N/A</v>
      </c>
      <c r="Y274" s="347" t="e">
        <f aca="false">Y270+Y272</f>
        <v>#N/A</v>
      </c>
      <c r="Z274" s="347" t="e">
        <f aca="false">Z270+Z272</f>
        <v>#N/A</v>
      </c>
      <c r="AA274" s="347" t="e">
        <f aca="false">AA270+AA272</f>
        <v>#N/A</v>
      </c>
      <c r="AB274" s="347" t="e">
        <f aca="false">AB270+AB272</f>
        <v>#N/A</v>
      </c>
      <c r="AC274" s="347" t="e">
        <f aca="false">AC270+AC272</f>
        <v>#N/A</v>
      </c>
    </row>
    <row r="275" customFormat="false" ht="15" hidden="false" customHeight="true" outlineLevel="0" collapsed="false">
      <c r="A275" s="22"/>
      <c r="B275" s="348"/>
      <c r="C275" s="348"/>
      <c r="D275" s="323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24"/>
      <c r="Z275" s="324"/>
      <c r="AA275" s="324"/>
      <c r="AB275" s="324"/>
      <c r="AC275" s="324"/>
    </row>
    <row r="276" customFormat="false" ht="15" hidden="false" customHeight="true" outlineLevel="0" collapsed="false">
      <c r="B276" s="169" t="s">
        <v>252</v>
      </c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</row>
    <row r="277" s="22" customFormat="true" ht="15" hidden="true" customHeight="true" outlineLevel="0" collapsed="false">
      <c r="B277" s="203" t="s">
        <v>253</v>
      </c>
      <c r="C277" s="203" t="s">
        <v>216</v>
      </c>
      <c r="D277" s="312" t="s">
        <v>238</v>
      </c>
      <c r="E277" s="222" t="str">
        <f aca="false">ADDRESS(MATCH(E278,SL_CHARTS_2012!$AC$1:$AC$39999,1),$E$285,1)</f>
        <v>$AC$105</v>
      </c>
      <c r="F277" s="222" t="str">
        <f aca="false">ADDRESS(MATCH(F278,SL_CHARTS_2012!$AC$1:$AC$39999,1),$E$285,1)</f>
        <v>$AC$98</v>
      </c>
      <c r="G277" s="222" t="str">
        <f aca="false">ADDRESS(MATCH(G278,SL_CHARTS_2012!$AC$1:$AC$39999,1),$E$285,1)</f>
        <v>$AC$94</v>
      </c>
      <c r="H277" s="222" t="str">
        <f aca="false">ADDRESS(MATCH(H278,SL_CHARTS_2012!$AC$1:$AC$39999,1),$E$285,1)</f>
        <v>$AC$91</v>
      </c>
      <c r="I277" s="222" t="str">
        <f aca="false">ADDRESS(MATCH(I278,SL_CHARTS_2012!$AC$1:$AC$39999,1),$E$285,1)</f>
        <v>$AC$88</v>
      </c>
      <c r="J277" s="222" t="str">
        <f aca="false">ADDRESS(MATCH(J278,SL_CHARTS_2012!$AC$1:$AC$39999,1),$E$285,1)</f>
        <v>$AC$77</v>
      </c>
      <c r="K277" s="222" t="str">
        <f aca="false">ADDRESS(MATCH(K278,SL_CHARTS_2012!$AC$1:$AC$39999,1),$E$285,1)</f>
        <v>$AC$70</v>
      </c>
      <c r="L277" s="222" t="str">
        <f aca="false">ADDRESS(MATCH(L278,SL_CHARTS_2012!$AC$1:$AC$39999,1),$E$285,1)</f>
        <v>$AC$66</v>
      </c>
      <c r="M277" s="222" t="str">
        <f aca="false">ADDRESS(MATCH(M278,SL_CHARTS_2012!$AC$1:$AC$39999,1),$E$285,1)</f>
        <v>$AC$64</v>
      </c>
      <c r="N277" s="222" t="str">
        <f aca="false">ADDRESS(MATCH(N278,SL_CHARTS_2012!$AC$1:$AC$39999,1),$E$285,1)</f>
        <v>$AC$60</v>
      </c>
      <c r="O277" s="222" t="str">
        <f aca="false">ADDRESS(MATCH(O278,SL_CHARTS_2012!$AC$1:$AC$39999,1),$E$285,1)</f>
        <v>$AC$52</v>
      </c>
      <c r="P277" s="222" t="str">
        <f aca="false">ADDRESS(MATCH(P278,SL_CHARTS_2012!$AC$1:$AC$39999,1),$E$285,1)</f>
        <v>$AC$46</v>
      </c>
      <c r="Q277" s="222" t="str">
        <f aca="false">ADDRESS(MATCH(Q278,SL_CHARTS_2012!$AC$1:$AC$39999,1),$E$285,1)</f>
        <v>$AC$42</v>
      </c>
      <c r="R277" s="222" t="str">
        <f aca="false">ADDRESS(MATCH(R278,SL_CHARTS_2012!$AC$1:$AC$39999,1),$E$285,1)</f>
        <v>$AC$38</v>
      </c>
      <c r="S277" s="222" t="str">
        <f aca="false">ADDRESS(MATCH(S278,SL_CHARTS_2012!$AC$1:$AC$39999,1),$E$285,1)</f>
        <v>$AC$33</v>
      </c>
      <c r="T277" s="222" t="str">
        <f aca="false">ADDRESS(MATCH(T278,SL_CHARTS_2012!$AC$1:$AC$39999,1),$E$285,1)</f>
        <v>$AC$28</v>
      </c>
      <c r="U277" s="222" t="str">
        <f aca="false">ADDRESS(MATCH(U278,SL_CHARTS_2012!$AC$1:$AC$39999,1),$E$285,1)</f>
        <v>$AC$25</v>
      </c>
      <c r="V277" s="222" t="str">
        <f aca="false">ADDRESS(MATCH(V278,SL_CHARTS_2012!$AC$1:$AC$39999,1),$E$285,1)</f>
        <v>$AC$20</v>
      </c>
      <c r="W277" s="222" t="str">
        <f aca="false">ADDRESS(MATCH(W278,SL_CHARTS_2012!$AC$1:$AC$39999,1),$E$285,1)</f>
        <v>$AC$18</v>
      </c>
      <c r="X277" s="222" t="str">
        <f aca="false">ADDRESS(MATCH(X278,SL_CHARTS_2012!$AC$1:$AC$39999,1),$E$285,1)</f>
        <v>$AC$16</v>
      </c>
      <c r="Y277" s="222" t="str">
        <f aca="false">ADDRESS(MATCH(Y278,SL_CHARTS_2012!$AC$1:$AC$39999,1),$E$285,1)</f>
        <v>$AC$12</v>
      </c>
      <c r="Z277" s="222" t="str">
        <f aca="false">ADDRESS(MATCH(Z278,SL_CHARTS_2012!$AC$1:$AC$39999,1),$E$285,1)</f>
        <v>$AC$10</v>
      </c>
      <c r="AA277" s="222" t="str">
        <f aca="false">ADDRESS(MATCH(AA278,SL_CHARTS_2012!$AC$1:$AC$39999,1),$E$285,1)</f>
        <v>$AC$8</v>
      </c>
      <c r="AB277" s="222" t="str">
        <f aca="false">ADDRESS(MATCH(AB278,SL_CHARTS_2012!$AC$1:$AC$39999,1),$E$285,1)</f>
        <v>$AC$7</v>
      </c>
      <c r="AC277" s="222" t="str">
        <f aca="false">ADDRESS(MATCH(AC278,SL_CHARTS_2012!$AC$1:$AC$39999,1),$E$285,1)</f>
        <v>$AC$6</v>
      </c>
    </row>
    <row r="278" s="349" customFormat="true" ht="15" hidden="false" customHeight="true" outlineLevel="0" collapsed="false">
      <c r="B278" s="203"/>
      <c r="C278" s="203"/>
      <c r="D278" s="204" t="s">
        <v>239</v>
      </c>
      <c r="E278" s="350" t="n">
        <f aca="false">ROUNDUP(E$4,0)</f>
        <v>101</v>
      </c>
      <c r="F278" s="350" t="n">
        <f aca="false">ROUNDUP(F$4,0)</f>
        <v>94</v>
      </c>
      <c r="G278" s="350" t="n">
        <f aca="false">ROUNDUP(G$4,0)</f>
        <v>90</v>
      </c>
      <c r="H278" s="350" t="n">
        <f aca="false">ROUNDUP(H$4,0)</f>
        <v>87</v>
      </c>
      <c r="I278" s="350" t="n">
        <f aca="false">ROUNDUP(I$4,0)</f>
        <v>84</v>
      </c>
      <c r="J278" s="350" t="n">
        <f aca="false">ROUNDUP(J$4,0)</f>
        <v>73</v>
      </c>
      <c r="K278" s="350" t="n">
        <f aca="false">ROUNDUP(K$4,0)</f>
        <v>66</v>
      </c>
      <c r="L278" s="350" t="n">
        <f aca="false">ROUNDUP(L$4,0)</f>
        <v>62</v>
      </c>
      <c r="M278" s="350" t="n">
        <f aca="false">ROUNDUP(M$4,0)</f>
        <v>60</v>
      </c>
      <c r="N278" s="350" t="n">
        <f aca="false">ROUNDUP(N$4,0)</f>
        <v>56</v>
      </c>
      <c r="O278" s="350" t="n">
        <f aca="false">ROUNDUP(O$4,0)</f>
        <v>48</v>
      </c>
      <c r="P278" s="350" t="n">
        <f aca="false">ROUNDUP(P$4,0)</f>
        <v>42</v>
      </c>
      <c r="Q278" s="350" t="n">
        <f aca="false">ROUNDUP(Q$4,0)</f>
        <v>38</v>
      </c>
      <c r="R278" s="350" t="n">
        <f aca="false">ROUNDUP(R$4,0)</f>
        <v>34</v>
      </c>
      <c r="S278" s="350" t="n">
        <f aca="false">ROUNDUP(S$4,0)</f>
        <v>29</v>
      </c>
      <c r="T278" s="350" t="n">
        <f aca="false">ROUNDUP(T$4,0)</f>
        <v>24</v>
      </c>
      <c r="U278" s="350" t="n">
        <f aca="false">ROUNDUP(U$4,0)</f>
        <v>21</v>
      </c>
      <c r="V278" s="350" t="n">
        <f aca="false">ROUNDUP(V$4,0)</f>
        <v>16</v>
      </c>
      <c r="W278" s="350" t="n">
        <f aca="false">ROUNDUP(W$4,0)</f>
        <v>14</v>
      </c>
      <c r="X278" s="350" t="n">
        <f aca="false">ROUNDUP(X$4,0)</f>
        <v>12</v>
      </c>
      <c r="Y278" s="350" t="n">
        <f aca="false">ROUNDUP(Y$4,0)</f>
        <v>8</v>
      </c>
      <c r="Z278" s="350" t="n">
        <f aca="false">ROUNDUP(Z$4,0)</f>
        <v>6</v>
      </c>
      <c r="AA278" s="350" t="n">
        <f aca="false">ROUNDUP(AA$4,0)</f>
        <v>4</v>
      </c>
      <c r="AB278" s="350" t="n">
        <f aca="false">ROUNDUP(AB$4,0)</f>
        <v>3</v>
      </c>
      <c r="AC278" s="350" t="n">
        <f aca="false">ROUNDUP(AC$4,0)</f>
        <v>2</v>
      </c>
    </row>
    <row r="279" customFormat="false" ht="15" hidden="true" customHeight="true" outlineLevel="0" collapsed="false">
      <c r="A279" s="349"/>
      <c r="B279" s="203"/>
      <c r="C279" s="203"/>
      <c r="D279" s="312" t="s">
        <v>240</v>
      </c>
      <c r="E279" s="317" t="str">
        <f aca="false">ADDRESS(MATCH(E280,SL_CHARTS_2012!$AC$1:$AC$39999,1),$E$285,1)</f>
        <v>$AC$97</v>
      </c>
      <c r="F279" s="317" t="str">
        <f aca="false">ADDRESS(MATCH(F280,SL_CHARTS_2012!$AC$1:$AC$39999,1),$E$285,1)</f>
        <v>$AC$93</v>
      </c>
      <c r="G279" s="317" t="str">
        <f aca="false">ADDRESS(MATCH(G280,SL_CHARTS_2012!$AC$1:$AC$39999,1),$E$285,1)</f>
        <v>$AC$90</v>
      </c>
      <c r="H279" s="317" t="str">
        <f aca="false">ADDRESS(MATCH(H280,SL_CHARTS_2012!$AC$1:$AC$39999,1),$E$285,1)</f>
        <v>$AC$87</v>
      </c>
      <c r="I279" s="317" t="str">
        <f aca="false">ADDRESS(MATCH(I280,SL_CHARTS_2012!$AC$1:$AC$39999,1),$E$285,1)</f>
        <v>$AC$76</v>
      </c>
      <c r="J279" s="317" t="str">
        <f aca="false">ADDRESS(MATCH(J280,SL_CHARTS_2012!$AC$1:$AC$39999,1),$E$285,1)</f>
        <v>$AC$70</v>
      </c>
      <c r="K279" s="317" t="str">
        <f aca="false">ADDRESS(MATCH(K280,SL_CHARTS_2012!$AC$1:$AC$39999,1),$E$285,1)</f>
        <v>$AC$65</v>
      </c>
      <c r="L279" s="317" t="str">
        <f aca="false">ADDRESS(MATCH(L280,SL_CHARTS_2012!$AC$1:$AC$39999,1),$E$285,1)</f>
        <v>$AC$63</v>
      </c>
      <c r="M279" s="317" t="str">
        <f aca="false">ADDRESS(MATCH(M280,SL_CHARTS_2012!$AC$1:$AC$39999,1),$E$285,1)</f>
        <v>$AC$60</v>
      </c>
      <c r="N279" s="317" t="str">
        <f aca="false">ADDRESS(MATCH(N280,SL_CHARTS_2012!$AC$1:$AC$39999,1),$E$285,1)</f>
        <v>$AC$51</v>
      </c>
      <c r="O279" s="317" t="str">
        <f aca="false">ADDRESS(MATCH(O280,SL_CHARTS_2012!$AC$1:$AC$39999,1),$E$285,1)</f>
        <v>$AC$45</v>
      </c>
      <c r="P279" s="317" t="str">
        <f aca="false">ADDRESS(MATCH(P280,SL_CHARTS_2012!$AC$1:$AC$39999,1),$E$285,1)</f>
        <v>$AC$42</v>
      </c>
      <c r="Q279" s="317" t="str">
        <f aca="false">ADDRESS(MATCH(Q280,SL_CHARTS_2012!$AC$1:$AC$39999,1),$E$285,1)</f>
        <v>$AC$37</v>
      </c>
      <c r="R279" s="317" t="str">
        <f aca="false">ADDRESS(MATCH(R280,SL_CHARTS_2012!$AC$1:$AC$39999,1),$E$285,1)</f>
        <v>$AC$32</v>
      </c>
      <c r="S279" s="317" t="str">
        <f aca="false">ADDRESS(MATCH(S280,SL_CHARTS_2012!$AC$1:$AC$39999,1),$E$285,1)</f>
        <v>$AC$27</v>
      </c>
      <c r="T279" s="317" t="str">
        <f aca="false">ADDRESS(MATCH(T280,SL_CHARTS_2012!$AC$1:$AC$39999,1),$E$285,1)</f>
        <v>$AC$24</v>
      </c>
      <c r="U279" s="317" t="str">
        <f aca="false">ADDRESS(MATCH(U280,SL_CHARTS_2012!$AC$1:$AC$39999,1),$E$285,1)</f>
        <v>$AC$19</v>
      </c>
      <c r="V279" s="317" t="str">
        <f aca="false">ADDRESS(MATCH(V280,SL_CHARTS_2012!$AC$1:$AC$39999,1),$E$285,1)</f>
        <v>$AC$17</v>
      </c>
      <c r="W279" s="317" t="str">
        <f aca="false">ADDRESS(MATCH(W280,SL_CHARTS_2012!$AC$1:$AC$39999,1),$E$285,1)</f>
        <v>$AC$15</v>
      </c>
      <c r="X279" s="317" t="str">
        <f aca="false">ADDRESS(MATCH(X280,SL_CHARTS_2012!$AC$1:$AC$39999,1),$E$285,1)</f>
        <v>$AC$11</v>
      </c>
      <c r="Y279" s="317" t="str">
        <f aca="false">ADDRESS(MATCH(Y280,SL_CHARTS_2012!$AC$1:$AC$39999,1),$E$285,1)</f>
        <v>$AC$9</v>
      </c>
      <c r="Z279" s="317" t="str">
        <f aca="false">ADDRESS(MATCH(Z280,SL_CHARTS_2012!$AC$1:$AC$39999,1),$E$285,1)</f>
        <v>$AC$7</v>
      </c>
      <c r="AA279" s="317" t="str">
        <f aca="false">ADDRESS(MATCH(AA280,SL_CHARTS_2012!$AC$1:$AC$39999,1),$E$285,1)</f>
        <v>$AC$6</v>
      </c>
      <c r="AB279" s="317" t="str">
        <f aca="false">ADDRESS(MATCH(AB280,SL_CHARTS_2012!$AC$1:$AC$39999,1),$E$285,1)</f>
        <v>$AC$5</v>
      </c>
      <c r="AC279" s="317" t="str">
        <f aca="false">ADDRESS(MATCH(AC280,SL_CHARTS_2012!$AC$1:$AC$39999,1),$E$285,1)</f>
        <v>$AC$4</v>
      </c>
    </row>
    <row r="280" customFormat="false" ht="15" hidden="false" customHeight="true" outlineLevel="0" collapsed="false">
      <c r="A280" s="349"/>
      <c r="B280" s="203"/>
      <c r="C280" s="203"/>
      <c r="D280" s="204" t="s">
        <v>241</v>
      </c>
      <c r="E280" s="315" t="n">
        <f aca="false">ROUNDDOWN(E$8,0)</f>
        <v>93</v>
      </c>
      <c r="F280" s="315" t="n">
        <f aca="false">ROUNDDOWN(F$8,0)</f>
        <v>89</v>
      </c>
      <c r="G280" s="315" t="n">
        <f aca="false">ROUNDDOWN(G$8,0)</f>
        <v>86</v>
      </c>
      <c r="H280" s="315" t="n">
        <f aca="false">ROUNDDOWN(H$8,0)</f>
        <v>83</v>
      </c>
      <c r="I280" s="315" t="n">
        <f aca="false">ROUNDDOWN(I$8,0)</f>
        <v>72</v>
      </c>
      <c r="J280" s="315" t="n">
        <f aca="false">ROUNDDOWN(J$8,0)</f>
        <v>66</v>
      </c>
      <c r="K280" s="315" t="n">
        <f aca="false">ROUNDDOWN(K$8,0)</f>
        <v>61</v>
      </c>
      <c r="L280" s="315" t="n">
        <f aca="false">ROUNDDOWN(L$8,0)</f>
        <v>59</v>
      </c>
      <c r="M280" s="315" t="n">
        <f aca="false">ROUNDDOWN(M$8,0)</f>
        <v>56</v>
      </c>
      <c r="N280" s="315" t="n">
        <f aca="false">ROUNDDOWN(N$8,0)</f>
        <v>47</v>
      </c>
      <c r="O280" s="315" t="n">
        <f aca="false">ROUNDDOWN(O$8,0)</f>
        <v>41</v>
      </c>
      <c r="P280" s="315" t="n">
        <f aca="false">ROUNDDOWN(P$8,0)</f>
        <v>38</v>
      </c>
      <c r="Q280" s="315" t="n">
        <f aca="false">ROUNDDOWN(Q$8,0)</f>
        <v>33</v>
      </c>
      <c r="R280" s="315" t="n">
        <f aca="false">ROUNDDOWN(R$8,0)</f>
        <v>28</v>
      </c>
      <c r="S280" s="315" t="n">
        <f aca="false">ROUNDDOWN(S$8,0)</f>
        <v>23</v>
      </c>
      <c r="T280" s="315" t="n">
        <f aca="false">ROUNDDOWN(T$8,0)</f>
        <v>20</v>
      </c>
      <c r="U280" s="315" t="n">
        <f aca="false">ROUNDDOWN(U$8,0)</f>
        <v>15</v>
      </c>
      <c r="V280" s="315" t="n">
        <f aca="false">ROUNDDOWN(V$8,0)</f>
        <v>13</v>
      </c>
      <c r="W280" s="315" t="n">
        <f aca="false">ROUNDDOWN(W$8,0)</f>
        <v>11</v>
      </c>
      <c r="X280" s="315" t="n">
        <f aca="false">ROUNDDOWN(X$8,0)</f>
        <v>7</v>
      </c>
      <c r="Y280" s="315" t="n">
        <f aca="false">ROUNDDOWN(Y$8,0)</f>
        <v>5</v>
      </c>
      <c r="Z280" s="315" t="n">
        <f aca="false">ROUNDDOWN(Z$8,0)</f>
        <v>3</v>
      </c>
      <c r="AA280" s="315" t="n">
        <f aca="false">ROUNDDOWN(AA$8,0)</f>
        <v>2</v>
      </c>
      <c r="AB280" s="315" t="n">
        <f aca="false">ROUNDDOWN(AB$8,0)</f>
        <v>1</v>
      </c>
      <c r="AC280" s="315" t="n">
        <f aca="false">ROUNDDOWN(AC$8,0)</f>
        <v>0</v>
      </c>
    </row>
    <row r="281" customFormat="false" ht="15" hidden="true" customHeight="true" outlineLevel="0" collapsed="false">
      <c r="A281" s="349"/>
      <c r="B281" s="203"/>
      <c r="C281" s="205" t="s">
        <v>219</v>
      </c>
      <c r="D281" s="228" t="s">
        <v>238</v>
      </c>
      <c r="E281" s="230" t="str">
        <f aca="false">ADDRESS(MATCH(E282,SL_CHARTS_2012!$AC$1:$AC$39999,1),$E$285,1)</f>
        <v>$AC$105</v>
      </c>
      <c r="F281" s="230" t="str">
        <f aca="false">ADDRESS(MATCH(F282,SL_CHARTS_2012!$AC$1:$AC$39999,1),$E$285,1)</f>
        <v>$AC$98</v>
      </c>
      <c r="G281" s="230" t="str">
        <f aca="false">ADDRESS(MATCH(G282,SL_CHARTS_2012!$AC$1:$AC$39999,1),$E$285,1)</f>
        <v>$AC$95</v>
      </c>
      <c r="H281" s="230" t="str">
        <f aca="false">ADDRESS(MATCH(H282,SL_CHARTS_2012!$AC$1:$AC$39999,1),$E$285,1)</f>
        <v>$AC$91</v>
      </c>
      <c r="I281" s="230" t="str">
        <f aca="false">ADDRESS(MATCH(I282,SL_CHARTS_2012!$AC$1:$AC$39999,1),$E$285,1)</f>
        <v>$AC$88</v>
      </c>
      <c r="J281" s="230" t="str">
        <f aca="false">ADDRESS(MATCH(J282,SL_CHARTS_2012!$AC$1:$AC$39999,1),$E$285,1)</f>
        <v>$AC$77</v>
      </c>
      <c r="K281" s="230" t="str">
        <f aca="false">ADDRESS(MATCH(K282,SL_CHARTS_2012!$AC$1:$AC$39999,1),$E$285,1)</f>
        <v>$AC$70</v>
      </c>
      <c r="L281" s="230" t="str">
        <f aca="false">ADDRESS(MATCH(L282,SL_CHARTS_2012!$AC$1:$AC$39999,1),$E$285,1)</f>
        <v>$AC$66</v>
      </c>
      <c r="M281" s="230" t="str">
        <f aca="false">ADDRESS(MATCH(M282,SL_CHARTS_2012!$AC$1:$AC$39999,1),$E$285,1)</f>
        <v>$AC$64</v>
      </c>
      <c r="N281" s="230" t="str">
        <f aca="false">ADDRESS(MATCH(N282,SL_CHARTS_2012!$AC$1:$AC$39999,1),$E$285,1)</f>
        <v>$AC$60</v>
      </c>
      <c r="O281" s="230" t="str">
        <f aca="false">ADDRESS(MATCH(O282,SL_CHARTS_2012!$AC$1:$AC$39999,1),$E$285,1)</f>
        <v>$AC$52</v>
      </c>
      <c r="P281" s="230" t="str">
        <f aca="false">ADDRESS(MATCH(P282,SL_CHARTS_2012!$AC$1:$AC$39999,1),$E$285,1)</f>
        <v>$AC$46</v>
      </c>
      <c r="Q281" s="230" t="str">
        <f aca="false">ADDRESS(MATCH(Q282,SL_CHARTS_2012!$AC$1:$AC$39999,1),$E$285,1)</f>
        <v>$AC$42</v>
      </c>
      <c r="R281" s="230" t="str">
        <f aca="false">ADDRESS(MATCH(R282,SL_CHARTS_2012!$AC$1:$AC$39999,1),$E$285,1)</f>
        <v>$AC$38</v>
      </c>
      <c r="S281" s="230" t="str">
        <f aca="false">ADDRESS(MATCH(S282,SL_CHARTS_2012!$AC$1:$AC$39999,1),$E$285,1)</f>
        <v>$AC$33</v>
      </c>
      <c r="T281" s="230" t="str">
        <f aca="false">ADDRESS(MATCH(T282,SL_CHARTS_2012!$AC$1:$AC$39999,1),$E$285,1)</f>
        <v>$AC$28</v>
      </c>
      <c r="U281" s="230" t="str">
        <f aca="false">ADDRESS(MATCH(U282,SL_CHARTS_2012!$AC$1:$AC$39999,1),$E$285,1)</f>
        <v>$AC$25</v>
      </c>
      <c r="V281" s="230" t="str">
        <f aca="false">ADDRESS(MATCH(V282,SL_CHARTS_2012!$AC$1:$AC$39999,1),$E$285,1)</f>
        <v>$AC$20</v>
      </c>
      <c r="W281" s="230" t="str">
        <f aca="false">ADDRESS(MATCH(W282,SL_CHARTS_2012!$AC$1:$AC$39999,1),$E$285,1)</f>
        <v>$AC$18</v>
      </c>
      <c r="X281" s="230" t="str">
        <f aca="false">ADDRESS(MATCH(X282,SL_CHARTS_2012!$AC$1:$AC$39999,1),$E$285,1)</f>
        <v>$AC$16</v>
      </c>
      <c r="Y281" s="230" t="str">
        <f aca="false">ADDRESS(MATCH(Y282,SL_CHARTS_2012!$AC$1:$AC$39999,1),$E$285,1)</f>
        <v>$AC$12</v>
      </c>
      <c r="Z281" s="230" t="str">
        <f aca="false">ADDRESS(MATCH(Z282,SL_CHARTS_2012!$AC$1:$AC$39999,1),$E$285,1)</f>
        <v>$AC$10</v>
      </c>
      <c r="AA281" s="230" t="str">
        <f aca="false">ADDRESS(MATCH(AA282,SL_CHARTS_2012!$AC$1:$AC$39999,1),$E$285,1)</f>
        <v>$AC$8</v>
      </c>
      <c r="AB281" s="230" t="str">
        <f aca="false">ADDRESS(MATCH(AB282,SL_CHARTS_2012!$AC$1:$AC$39999,1),$E$285,1)</f>
        <v>$AC$7</v>
      </c>
      <c r="AC281" s="230" t="str">
        <f aca="false">ADDRESS(MATCH(AC282,SL_CHARTS_2012!$AC$1:$AC$39999,1),$E$285,1)</f>
        <v>$AC$6</v>
      </c>
    </row>
    <row r="282" customFormat="false" ht="15" hidden="false" customHeight="true" outlineLevel="0" collapsed="false">
      <c r="A282" s="349"/>
      <c r="B282" s="203"/>
      <c r="C282" s="205"/>
      <c r="D282" s="351" t="s">
        <v>217</v>
      </c>
      <c r="E282" s="352" t="n">
        <f aca="false">ROUNDUP(E$6,0)</f>
        <v>101</v>
      </c>
      <c r="F282" s="352" t="n">
        <f aca="false">ROUNDUP(F$6,0)</f>
        <v>94</v>
      </c>
      <c r="G282" s="352" t="n">
        <f aca="false">ROUNDUP(G$6,0)</f>
        <v>91</v>
      </c>
      <c r="H282" s="352" t="n">
        <f aca="false">ROUNDUP(H$6,0)</f>
        <v>87</v>
      </c>
      <c r="I282" s="352" t="n">
        <f aca="false">ROUNDUP(I$6,0)</f>
        <v>84</v>
      </c>
      <c r="J282" s="352" t="n">
        <f aca="false">ROUNDUP(J$6,0)</f>
        <v>73</v>
      </c>
      <c r="K282" s="352" t="n">
        <f aca="false">ROUNDUP(K$6,0)</f>
        <v>66</v>
      </c>
      <c r="L282" s="352" t="n">
        <f aca="false">ROUNDUP(L$6,0)</f>
        <v>62</v>
      </c>
      <c r="M282" s="352" t="n">
        <f aca="false">ROUNDUP(M$6,0)</f>
        <v>60</v>
      </c>
      <c r="N282" s="352" t="n">
        <f aca="false">ROUNDUP(N$6,0)</f>
        <v>56</v>
      </c>
      <c r="O282" s="352" t="n">
        <f aca="false">ROUNDUP(O$6,0)</f>
        <v>48</v>
      </c>
      <c r="P282" s="352" t="n">
        <f aca="false">ROUNDUP(P$6,0)</f>
        <v>42</v>
      </c>
      <c r="Q282" s="352" t="n">
        <f aca="false">ROUNDUP(Q$6,0)</f>
        <v>38</v>
      </c>
      <c r="R282" s="352" t="n">
        <f aca="false">ROUNDUP(R$6,0)</f>
        <v>34</v>
      </c>
      <c r="S282" s="352" t="n">
        <f aca="false">ROUNDUP(S$6,0)</f>
        <v>29</v>
      </c>
      <c r="T282" s="352" t="n">
        <f aca="false">ROUNDUP(T$6,0)</f>
        <v>24</v>
      </c>
      <c r="U282" s="352" t="n">
        <f aca="false">ROUNDUP(U$6,0)</f>
        <v>21</v>
      </c>
      <c r="V282" s="352" t="n">
        <f aca="false">ROUNDUP(V$6,0)</f>
        <v>16</v>
      </c>
      <c r="W282" s="352" t="n">
        <f aca="false">ROUNDUP(W$6,0)</f>
        <v>14</v>
      </c>
      <c r="X282" s="352" t="n">
        <f aca="false">ROUNDUP(X$6,0)</f>
        <v>12</v>
      </c>
      <c r="Y282" s="352" t="n">
        <f aca="false">ROUNDUP(Y$6,0)</f>
        <v>8</v>
      </c>
      <c r="Z282" s="352" t="n">
        <f aca="false">ROUNDUP(Z$6,0)</f>
        <v>6</v>
      </c>
      <c r="AA282" s="352" t="n">
        <f aca="false">ROUNDUP(AA$6,0)</f>
        <v>4</v>
      </c>
      <c r="AB282" s="352" t="n">
        <f aca="false">ROUNDUP(AB$6,0)</f>
        <v>3</v>
      </c>
      <c r="AC282" s="352" t="n">
        <f aca="false">ROUNDUP(AC$6,0)</f>
        <v>2</v>
      </c>
    </row>
    <row r="283" customFormat="false" ht="15" hidden="true" customHeight="true" outlineLevel="0" collapsed="false">
      <c r="A283" s="349"/>
      <c r="B283" s="203"/>
      <c r="C283" s="205"/>
      <c r="D283" s="228" t="s">
        <v>240</v>
      </c>
      <c r="E283" s="230" t="str">
        <f aca="false">ADDRESS(MATCH(E284,SL_CHARTS_2012!$AC$1:$AC$39999,1),$E$285,1)</f>
        <v>$AC$97</v>
      </c>
      <c r="F283" s="230" t="str">
        <f aca="false">ADDRESS(MATCH(F284,SL_CHARTS_2012!$AC$1:$AC$39999,1),$E$285,1)</f>
        <v>$AC$93</v>
      </c>
      <c r="G283" s="230" t="str">
        <f aca="false">ADDRESS(MATCH(G284,SL_CHARTS_2012!$AC$1:$AC$39999,1),$E$285,1)</f>
        <v>$AC$89</v>
      </c>
      <c r="H283" s="230" t="str">
        <f aca="false">ADDRESS(MATCH(H284,SL_CHARTS_2012!$AC$1:$AC$39999,1),$E$285,1)</f>
        <v>$AC$87</v>
      </c>
      <c r="I283" s="230" t="str">
        <f aca="false">ADDRESS(MATCH(I284,SL_CHARTS_2012!$AC$1:$AC$39999,1),$E$285,1)</f>
        <v>$AC$75</v>
      </c>
      <c r="J283" s="230" t="str">
        <f aca="false">ADDRESS(MATCH(J284,SL_CHARTS_2012!$AC$1:$AC$39999,1),$E$285,1)</f>
        <v>$AC$70</v>
      </c>
      <c r="K283" s="230" t="str">
        <f aca="false">ADDRESS(MATCH(K284,SL_CHARTS_2012!$AC$1:$AC$39999,1),$E$285,1)</f>
        <v>$AC$65</v>
      </c>
      <c r="L283" s="230" t="str">
        <f aca="false">ADDRESS(MATCH(L284,SL_CHARTS_2012!$AC$1:$AC$39999,1),$E$285,1)</f>
        <v>$AC$63</v>
      </c>
      <c r="M283" s="230" t="str">
        <f aca="false">ADDRESS(MATCH(M284,SL_CHARTS_2012!$AC$1:$AC$39999,1),$E$285,1)</f>
        <v>$AC$60</v>
      </c>
      <c r="N283" s="230" t="str">
        <f aca="false">ADDRESS(MATCH(N284,SL_CHARTS_2012!$AC$1:$AC$39999,1),$E$285,1)</f>
        <v>$AC$51</v>
      </c>
      <c r="O283" s="230" t="str">
        <f aca="false">ADDRESS(MATCH(O284,SL_CHARTS_2012!$AC$1:$AC$39999,1),$E$285,1)</f>
        <v>$AC$45</v>
      </c>
      <c r="P283" s="230" t="str">
        <f aca="false">ADDRESS(MATCH(P284,SL_CHARTS_2012!$AC$1:$AC$39999,1),$E$285,1)</f>
        <v>$AC$42</v>
      </c>
      <c r="Q283" s="230" t="str">
        <f aca="false">ADDRESS(MATCH(Q284,SL_CHARTS_2012!$AC$1:$AC$39999,1),$E$285,1)</f>
        <v>$AC$37</v>
      </c>
      <c r="R283" s="230" t="str">
        <f aca="false">ADDRESS(MATCH(R284,SL_CHARTS_2012!$AC$1:$AC$39999,1),$E$285,1)</f>
        <v>$AC$32</v>
      </c>
      <c r="S283" s="230" t="str">
        <f aca="false">ADDRESS(MATCH(S284,SL_CHARTS_2012!$AC$1:$AC$39999,1),$E$285,1)</f>
        <v>$AC$27</v>
      </c>
      <c r="T283" s="230" t="str">
        <f aca="false">ADDRESS(MATCH(T284,SL_CHARTS_2012!$AC$1:$AC$39999,1),$E$285,1)</f>
        <v>$AC$24</v>
      </c>
      <c r="U283" s="230" t="str">
        <f aca="false">ADDRESS(MATCH(U284,SL_CHARTS_2012!$AC$1:$AC$39999,1),$E$285,1)</f>
        <v>$AC$19</v>
      </c>
      <c r="V283" s="230" t="str">
        <f aca="false">ADDRESS(MATCH(V284,SL_CHARTS_2012!$AC$1:$AC$39999,1),$E$285,1)</f>
        <v>$AC$17</v>
      </c>
      <c r="W283" s="230" t="str">
        <f aca="false">ADDRESS(MATCH(W284,SL_CHARTS_2012!$AC$1:$AC$39999,1),$E$285,1)</f>
        <v>$AC$15</v>
      </c>
      <c r="X283" s="230" t="str">
        <f aca="false">ADDRESS(MATCH(X284,SL_CHARTS_2012!$AC$1:$AC$39999,1),$E$285,1)</f>
        <v>$AC$11</v>
      </c>
      <c r="Y283" s="230" t="str">
        <f aca="false">ADDRESS(MATCH(Y284,SL_CHARTS_2012!$AC$1:$AC$39999,1),$E$285,1)</f>
        <v>$AC$9</v>
      </c>
      <c r="Z283" s="230" t="str">
        <f aca="false">ADDRESS(MATCH(Z284,SL_CHARTS_2012!$AC$1:$AC$39999,1),$E$285,1)</f>
        <v>$AC$7</v>
      </c>
      <c r="AA283" s="230" t="str">
        <f aca="false">ADDRESS(MATCH(AA284,SL_CHARTS_2012!$AC$1:$AC$39999,1),$E$285,1)</f>
        <v>$AC$6</v>
      </c>
      <c r="AB283" s="230" t="str">
        <f aca="false">ADDRESS(MATCH(AB284,SL_CHARTS_2012!$AC$1:$AC$39999,1),$E$285,1)</f>
        <v>$AC$5</v>
      </c>
      <c r="AC283" s="230" t="str">
        <f aca="false">ADDRESS(MATCH(AC284,SL_CHARTS_2012!$AC$1:$AC$39999,1),$E$285,1)</f>
        <v>$AC$4</v>
      </c>
    </row>
    <row r="284" customFormat="false" ht="15" hidden="false" customHeight="true" outlineLevel="0" collapsed="false">
      <c r="A284" s="349"/>
      <c r="B284" s="203"/>
      <c r="C284" s="205"/>
      <c r="D284" s="351" t="s">
        <v>218</v>
      </c>
      <c r="E284" s="352" t="n">
        <f aca="false">ROUNDDOWN(E$10,0)</f>
        <v>93</v>
      </c>
      <c r="F284" s="352" t="n">
        <f aca="false">ROUNDDOWN(F$10,0)</f>
        <v>89</v>
      </c>
      <c r="G284" s="352" t="n">
        <f aca="false">ROUNDDOWN(G$10,0)</f>
        <v>85</v>
      </c>
      <c r="H284" s="352" t="n">
        <f aca="false">ROUNDDOWN(H$10,0)</f>
        <v>83</v>
      </c>
      <c r="I284" s="352" t="n">
        <f aca="false">ROUNDDOWN(I$10,0)</f>
        <v>71</v>
      </c>
      <c r="J284" s="352" t="n">
        <f aca="false">ROUNDDOWN(J$10,0)</f>
        <v>66</v>
      </c>
      <c r="K284" s="352" t="n">
        <f aca="false">ROUNDDOWN(K$10,0)</f>
        <v>61</v>
      </c>
      <c r="L284" s="352" t="n">
        <f aca="false">ROUNDDOWN(L$10,0)</f>
        <v>59</v>
      </c>
      <c r="M284" s="352" t="n">
        <f aca="false">ROUNDDOWN(M$10,0)</f>
        <v>56</v>
      </c>
      <c r="N284" s="352" t="n">
        <f aca="false">ROUNDDOWN(N$10,0)</f>
        <v>47</v>
      </c>
      <c r="O284" s="352" t="n">
        <f aca="false">ROUNDDOWN(O$10,0)</f>
        <v>41</v>
      </c>
      <c r="P284" s="352" t="n">
        <f aca="false">ROUNDDOWN(P$10,0)</f>
        <v>38</v>
      </c>
      <c r="Q284" s="352" t="n">
        <f aca="false">ROUNDDOWN(Q$10,0)</f>
        <v>33</v>
      </c>
      <c r="R284" s="352" t="n">
        <f aca="false">ROUNDDOWN(R$10,0)</f>
        <v>28</v>
      </c>
      <c r="S284" s="352" t="n">
        <f aca="false">ROUNDDOWN(S$10,0)</f>
        <v>23</v>
      </c>
      <c r="T284" s="352" t="n">
        <f aca="false">ROUNDDOWN(T$10,0)</f>
        <v>20</v>
      </c>
      <c r="U284" s="352" t="n">
        <f aca="false">ROUNDDOWN(U$10,0)</f>
        <v>15</v>
      </c>
      <c r="V284" s="352" t="n">
        <f aca="false">ROUNDDOWN(V$10,0)</f>
        <v>13</v>
      </c>
      <c r="W284" s="352" t="n">
        <f aca="false">ROUNDDOWN(W$10,0)</f>
        <v>11</v>
      </c>
      <c r="X284" s="352" t="n">
        <f aca="false">ROUNDDOWN(X$10,0)</f>
        <v>7</v>
      </c>
      <c r="Y284" s="352" t="n">
        <f aca="false">ROUNDDOWN(Y$10,0)</f>
        <v>5</v>
      </c>
      <c r="Z284" s="352" t="n">
        <f aca="false">ROUNDDOWN(Z$10,0)</f>
        <v>3</v>
      </c>
      <c r="AA284" s="352" t="n">
        <f aca="false">ROUNDDOWN(AA$10,0)</f>
        <v>2</v>
      </c>
      <c r="AB284" s="352" t="n">
        <f aca="false">ROUNDDOWN(AB$10,0)</f>
        <v>1</v>
      </c>
      <c r="AC284" s="352" t="n">
        <f aca="false">ROUNDDOWN(AC$10,0)</f>
        <v>0</v>
      </c>
    </row>
    <row r="285" customFormat="false" ht="15" hidden="true" customHeight="true" outlineLevel="0" collapsed="false">
      <c r="A285" s="349"/>
      <c r="B285" s="203"/>
      <c r="C285" s="207" t="s">
        <v>220</v>
      </c>
      <c r="D285" s="207"/>
      <c r="E285" s="208" t="n">
        <v>29</v>
      </c>
      <c r="F285" s="208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08"/>
      <c r="Y285" s="208"/>
      <c r="Z285" s="208"/>
      <c r="AA285" s="208"/>
      <c r="AB285" s="208"/>
      <c r="AC285" s="208"/>
    </row>
    <row r="286" customFormat="false" ht="15" hidden="true" customHeight="true" outlineLevel="0" collapsed="false">
      <c r="A286" s="349"/>
      <c r="B286" s="203"/>
      <c r="C286" s="209" t="s">
        <v>216</v>
      </c>
      <c r="D286" s="257" t="s">
        <v>221</v>
      </c>
      <c r="E286" s="211" t="str">
        <f aca="false">ADDRESS(MATCH(E280,SL_CHARTS_2012!$AC$1:$AC$3999,1),$E285+1,1)</f>
        <v>$AD$97</v>
      </c>
      <c r="F286" s="211" t="str">
        <f aca="false">ADDRESS(MATCH(F280,SL_CHARTS_2012!$AC$1:$AC$3999,1),$E285+1,1)</f>
        <v>$AD$93</v>
      </c>
      <c r="G286" s="211" t="str">
        <f aca="false">ADDRESS(MATCH(G280,SL_CHARTS_2012!$AC$1:$AC$3999,1),$E285+1,1)</f>
        <v>$AD$90</v>
      </c>
      <c r="H286" s="211" t="str">
        <f aca="false">ADDRESS(MATCH(H280,SL_CHARTS_2012!$AC$1:$AC$3999,1),$E285+1,1)</f>
        <v>$AD$87</v>
      </c>
      <c r="I286" s="211" t="str">
        <f aca="false">ADDRESS(MATCH(I280,SL_CHARTS_2012!$AC$1:$AC$3999,1),$E285+1,1)</f>
        <v>$AD$76</v>
      </c>
      <c r="J286" s="211" t="str">
        <f aca="false">ADDRESS(MATCH(J280,SL_CHARTS_2012!$AC$1:$AC$3999,1),$E285+1,1)</f>
        <v>$AD$70</v>
      </c>
      <c r="K286" s="211" t="str">
        <f aca="false">ADDRESS(MATCH(K280,SL_CHARTS_2012!$AC$1:$AC$3999,1),$E285+1,1)</f>
        <v>$AD$65</v>
      </c>
      <c r="L286" s="211" t="str">
        <f aca="false">ADDRESS(MATCH(L280,SL_CHARTS_2012!$AC$1:$AC$3999,1),$E285+1,1)</f>
        <v>$AD$63</v>
      </c>
      <c r="M286" s="211" t="str">
        <f aca="false">ADDRESS(MATCH(M280,SL_CHARTS_2012!$AC$1:$AC$3999,1),$E285+1,1)</f>
        <v>$AD$60</v>
      </c>
      <c r="N286" s="211" t="str">
        <f aca="false">ADDRESS(MATCH(N280,SL_CHARTS_2012!$AC$1:$AC$3999,1),$E285+1,1)</f>
        <v>$AD$51</v>
      </c>
      <c r="O286" s="211" t="str">
        <f aca="false">ADDRESS(MATCH(O280,SL_CHARTS_2012!$AC$1:$AC$3999,1),$E285+1,1)</f>
        <v>$AD$45</v>
      </c>
      <c r="P286" s="211" t="str">
        <f aca="false">ADDRESS(MATCH(P280,SL_CHARTS_2012!$AC$1:$AC$3999,1),$E285+1,1)</f>
        <v>$AD$42</v>
      </c>
      <c r="Q286" s="211" t="str">
        <f aca="false">ADDRESS(MATCH(Q280,SL_CHARTS_2012!$AC$1:$AC$3999,1),$E285+1,1)</f>
        <v>$AD$37</v>
      </c>
      <c r="R286" s="211" t="str">
        <f aca="false">ADDRESS(MATCH(R280,SL_CHARTS_2012!$AC$1:$AC$3999,1),$E285+1,1)</f>
        <v>$AD$32</v>
      </c>
      <c r="S286" s="211" t="str">
        <f aca="false">ADDRESS(MATCH(S280,SL_CHARTS_2012!$AC$1:$AC$3999,1),$E285+1,1)</f>
        <v>$AD$27</v>
      </c>
      <c r="T286" s="211" t="str">
        <f aca="false">ADDRESS(MATCH(T280,SL_CHARTS_2012!$AC$1:$AC$3999,1),$E285+1,1)</f>
        <v>$AD$24</v>
      </c>
      <c r="U286" s="211" t="str">
        <f aca="false">ADDRESS(MATCH(U280,SL_CHARTS_2012!$AC$1:$AC$3999,1),$E285+1,1)</f>
        <v>$AD$19</v>
      </c>
      <c r="V286" s="211" t="str">
        <f aca="false">ADDRESS(MATCH(V280,SL_CHARTS_2012!$AC$1:$AC$3999,1),$E285+1,1)</f>
        <v>$AD$17</v>
      </c>
      <c r="W286" s="211" t="str">
        <f aca="false">ADDRESS(MATCH(W280,SL_CHARTS_2012!$AC$1:$AC$3999,1),$E285+1,1)</f>
        <v>$AD$15</v>
      </c>
      <c r="X286" s="211" t="str">
        <f aca="false">ADDRESS(MATCH(X280,SL_CHARTS_2012!$AC$1:$AC$3999,1),$E285+1,1)</f>
        <v>$AD$11</v>
      </c>
      <c r="Y286" s="211" t="str">
        <f aca="false">ADDRESS(MATCH(Y280,SL_CHARTS_2012!$AC$1:$AC$3999,1),$E285+1,1)</f>
        <v>$AD$9</v>
      </c>
      <c r="Z286" s="211" t="str">
        <f aca="false">ADDRESS(MATCH(Z280,SL_CHARTS_2012!$AC$1:$AC$3999,1),$E285+1,1)</f>
        <v>$AD$7</v>
      </c>
      <c r="AA286" s="211" t="str">
        <f aca="false">ADDRESS(MATCH(AA280,SL_CHARTS_2012!$AC$1:$AC$3999,1),$E285+1,1)</f>
        <v>$AD$6</v>
      </c>
      <c r="AB286" s="211" t="str">
        <f aca="false">ADDRESS(MATCH(AB280,SL_CHARTS_2012!$AC$1:$AC$3999,1),$E285+1,1)</f>
        <v>$AD$5</v>
      </c>
      <c r="AC286" s="211" t="str">
        <f aca="false">ADDRESS(MATCH(AC280,SL_CHARTS_2012!$AC$1:$AC$3999,1),$E285+1,1)</f>
        <v>$AD$4</v>
      </c>
    </row>
    <row r="287" customFormat="false" ht="15" hidden="true" customHeight="true" outlineLevel="0" collapsed="false">
      <c r="A287" s="349"/>
      <c r="B287" s="203"/>
      <c r="C287" s="209"/>
      <c r="D287" s="257" t="s">
        <v>222</v>
      </c>
      <c r="E287" s="211" t="str">
        <f aca="false">ADDRESS(MATCH(E278,SL_CHARTS_2012!$AC$1:$AC$3999,1),$E285+1,1)</f>
        <v>$AD$105</v>
      </c>
      <c r="F287" s="211" t="str">
        <f aca="false">ADDRESS(MATCH(F278,SL_CHARTS_2012!$AC$1:$AC$3999,1),$E285+1,1)</f>
        <v>$AD$98</v>
      </c>
      <c r="G287" s="211" t="str">
        <f aca="false">ADDRESS(MATCH(G278,SL_CHARTS_2012!$AC$1:$AC$3999,1),$E285+1,1)</f>
        <v>$AD$94</v>
      </c>
      <c r="H287" s="211" t="str">
        <f aca="false">ADDRESS(MATCH(H278,SL_CHARTS_2012!$AC$1:$AC$3999,1),$E285+1,1)</f>
        <v>$AD$91</v>
      </c>
      <c r="I287" s="211" t="str">
        <f aca="false">ADDRESS(MATCH(I278,SL_CHARTS_2012!$AC$1:$AC$3999,1),$E285+1,1)</f>
        <v>$AD$88</v>
      </c>
      <c r="J287" s="211" t="str">
        <f aca="false">ADDRESS(MATCH(J278,SL_CHARTS_2012!$AC$1:$AC$3999,1),$E285+1,1)</f>
        <v>$AD$77</v>
      </c>
      <c r="K287" s="211" t="str">
        <f aca="false">ADDRESS(MATCH(K278,SL_CHARTS_2012!$AC$1:$AC$3999,1),$E285+1,1)</f>
        <v>$AD$70</v>
      </c>
      <c r="L287" s="211" t="str">
        <f aca="false">ADDRESS(MATCH(L278,SL_CHARTS_2012!$AC$1:$AC$3999,1),$E285+1,1)</f>
        <v>$AD$66</v>
      </c>
      <c r="M287" s="211" t="str">
        <f aca="false">ADDRESS(MATCH(M278,SL_CHARTS_2012!$AC$1:$AC$3999,1),$E285+1,1)</f>
        <v>$AD$64</v>
      </c>
      <c r="N287" s="211" t="str">
        <f aca="false">ADDRESS(MATCH(N278,SL_CHARTS_2012!$AC$1:$AC$3999,1),$E285+1,1)</f>
        <v>$AD$60</v>
      </c>
      <c r="O287" s="211" t="str">
        <f aca="false">ADDRESS(MATCH(O278,SL_CHARTS_2012!$AC$1:$AC$3999,1),$E285+1,1)</f>
        <v>$AD$52</v>
      </c>
      <c r="P287" s="211" t="str">
        <f aca="false">ADDRESS(MATCH(P278,SL_CHARTS_2012!$AC$1:$AC$3999,1),$E285+1,1)</f>
        <v>$AD$46</v>
      </c>
      <c r="Q287" s="211" t="str">
        <f aca="false">ADDRESS(MATCH(Q278,SL_CHARTS_2012!$AC$1:$AC$3999,1),$E285+1,1)</f>
        <v>$AD$42</v>
      </c>
      <c r="R287" s="211" t="str">
        <f aca="false">ADDRESS(MATCH(R278,SL_CHARTS_2012!$AC$1:$AC$3999,1),$E285+1,1)</f>
        <v>$AD$38</v>
      </c>
      <c r="S287" s="211" t="str">
        <f aca="false">ADDRESS(MATCH(S278,SL_CHARTS_2012!$AC$1:$AC$3999,1),$E285+1,1)</f>
        <v>$AD$33</v>
      </c>
      <c r="T287" s="211" t="str">
        <f aca="false">ADDRESS(MATCH(T278,SL_CHARTS_2012!$AC$1:$AC$3999,1),$E285+1,1)</f>
        <v>$AD$28</v>
      </c>
      <c r="U287" s="211" t="str">
        <f aca="false">ADDRESS(MATCH(U278,SL_CHARTS_2012!$AC$1:$AC$3999,1),$E285+1,1)</f>
        <v>$AD$25</v>
      </c>
      <c r="V287" s="211" t="str">
        <f aca="false">ADDRESS(MATCH(V278,SL_CHARTS_2012!$AC$1:$AC$3999,1),$E285+1,1)</f>
        <v>$AD$20</v>
      </c>
      <c r="W287" s="211" t="str">
        <f aca="false">ADDRESS(MATCH(W278,SL_CHARTS_2012!$AC$1:$AC$3999,1),$E285+1,1)</f>
        <v>$AD$18</v>
      </c>
      <c r="X287" s="211" t="str">
        <f aca="false">ADDRESS(MATCH(X278,SL_CHARTS_2012!$AC$1:$AC$3999,1),$E285+1,1)</f>
        <v>$AD$16</v>
      </c>
      <c r="Y287" s="211" t="str">
        <f aca="false">ADDRESS(MATCH(Y278,SL_CHARTS_2012!$AC$1:$AC$3999,1),$E285+1,1)</f>
        <v>$AD$12</v>
      </c>
      <c r="Z287" s="211" t="str">
        <f aca="false">ADDRESS(MATCH(Z278,SL_CHARTS_2012!$AC$1:$AC$3999,1),$E285+1,1)</f>
        <v>$AD$10</v>
      </c>
      <c r="AA287" s="211" t="str">
        <f aca="false">ADDRESS(MATCH(AA278,SL_CHARTS_2012!$AC$1:$AC$3999,1),$E285+1,1)</f>
        <v>$AD$8</v>
      </c>
      <c r="AB287" s="211" t="str">
        <f aca="false">ADDRESS(MATCH(AB278,SL_CHARTS_2012!$AC$1:$AC$3999,1),$E285+1,1)</f>
        <v>$AD$7</v>
      </c>
      <c r="AC287" s="211" t="str">
        <f aca="false">ADDRESS(MATCH(AC278,SL_CHARTS_2012!$AC$1:$AC$3999,1),$E285+1,1)</f>
        <v>$AD$6</v>
      </c>
    </row>
    <row r="288" customFormat="false" ht="15" hidden="true" customHeight="true" outlineLevel="0" collapsed="false">
      <c r="A288" s="349"/>
      <c r="B288" s="203"/>
      <c r="C288" s="205" t="s">
        <v>219</v>
      </c>
      <c r="D288" s="258" t="s">
        <v>221</v>
      </c>
      <c r="E288" s="206" t="str">
        <f aca="false">ADDRESS(MATCH(E284,SL_CHARTS_2012!$AC$1:$AC$3999,1),$E285+1,1)</f>
        <v>$AD$97</v>
      </c>
      <c r="F288" s="206" t="str">
        <f aca="false">ADDRESS(MATCH(F284,SL_CHARTS_2012!$AC$1:$AC$3999,1),$E285+1,1)</f>
        <v>$AD$93</v>
      </c>
      <c r="G288" s="206" t="str">
        <f aca="false">ADDRESS(MATCH(G284,SL_CHARTS_2012!$AC$1:$AC$3999,1),$E285+1,1)</f>
        <v>$AD$89</v>
      </c>
      <c r="H288" s="206" t="str">
        <f aca="false">ADDRESS(MATCH(H284,SL_CHARTS_2012!$AC$1:$AC$3999,1),$E285+1,1)</f>
        <v>$AD$87</v>
      </c>
      <c r="I288" s="206" t="str">
        <f aca="false">ADDRESS(MATCH(I284,SL_CHARTS_2012!$AC$1:$AC$3999,1),$E285+1,1)</f>
        <v>$AD$75</v>
      </c>
      <c r="J288" s="206" t="str">
        <f aca="false">ADDRESS(MATCH(J284,SL_CHARTS_2012!$AC$1:$AC$3999,1),$E285+1,1)</f>
        <v>$AD$70</v>
      </c>
      <c r="K288" s="206" t="str">
        <f aca="false">ADDRESS(MATCH(K284,SL_CHARTS_2012!$AC$1:$AC$3999,1),$E285+1,1)</f>
        <v>$AD$65</v>
      </c>
      <c r="L288" s="206" t="str">
        <f aca="false">ADDRESS(MATCH(L284,SL_CHARTS_2012!$AC$1:$AC$3999,1),$E285+1,1)</f>
        <v>$AD$63</v>
      </c>
      <c r="M288" s="206" t="str">
        <f aca="false">ADDRESS(MATCH(M284,SL_CHARTS_2012!$AC$1:$AC$3999,1),$E285+1,1)</f>
        <v>$AD$60</v>
      </c>
      <c r="N288" s="206" t="str">
        <f aca="false">ADDRESS(MATCH(N284,SL_CHARTS_2012!$AC$1:$AC$3999,1),$E285+1,1)</f>
        <v>$AD$51</v>
      </c>
      <c r="O288" s="206" t="str">
        <f aca="false">ADDRESS(MATCH(O284,SL_CHARTS_2012!$AC$1:$AC$3999,1),$E285+1,1)</f>
        <v>$AD$45</v>
      </c>
      <c r="P288" s="206" t="str">
        <f aca="false">ADDRESS(MATCH(P284,SL_CHARTS_2012!$AC$1:$AC$3999,1),$E285+1,1)</f>
        <v>$AD$42</v>
      </c>
      <c r="Q288" s="206" t="str">
        <f aca="false">ADDRESS(MATCH(Q284,SL_CHARTS_2012!$AC$1:$AC$3999,1),$E285+1,1)</f>
        <v>$AD$37</v>
      </c>
      <c r="R288" s="206" t="str">
        <f aca="false">ADDRESS(MATCH(R284,SL_CHARTS_2012!$AC$1:$AC$3999,1),$E285+1,1)</f>
        <v>$AD$32</v>
      </c>
      <c r="S288" s="206" t="str">
        <f aca="false">ADDRESS(MATCH(S284,SL_CHARTS_2012!$AC$1:$AC$3999,1),$E285+1,1)</f>
        <v>$AD$27</v>
      </c>
      <c r="T288" s="206" t="str">
        <f aca="false">ADDRESS(MATCH(T284,SL_CHARTS_2012!$AC$1:$AC$3999,1),$E285+1,1)</f>
        <v>$AD$24</v>
      </c>
      <c r="U288" s="206" t="str">
        <f aca="false">ADDRESS(MATCH(U284,SL_CHARTS_2012!$AC$1:$AC$3999,1),$E285+1,1)</f>
        <v>$AD$19</v>
      </c>
      <c r="V288" s="206" t="str">
        <f aca="false">ADDRESS(MATCH(V284,SL_CHARTS_2012!$AC$1:$AC$3999,1),$E285+1,1)</f>
        <v>$AD$17</v>
      </c>
      <c r="W288" s="206" t="str">
        <f aca="false">ADDRESS(MATCH(W284,SL_CHARTS_2012!$AC$1:$AC$3999,1),$E285+1,1)</f>
        <v>$AD$15</v>
      </c>
      <c r="X288" s="206" t="str">
        <f aca="false">ADDRESS(MATCH(X284,SL_CHARTS_2012!$AC$1:$AC$3999,1),$E285+1,1)</f>
        <v>$AD$11</v>
      </c>
      <c r="Y288" s="206" t="str">
        <f aca="false">ADDRESS(MATCH(Y284,SL_CHARTS_2012!$AC$1:$AC$3999,1),$E285+1,1)</f>
        <v>$AD$9</v>
      </c>
      <c r="Z288" s="206" t="str">
        <f aca="false">ADDRESS(MATCH(Z284,SL_CHARTS_2012!$AC$1:$AC$3999,1),$E285+1,1)</f>
        <v>$AD$7</v>
      </c>
      <c r="AA288" s="206" t="str">
        <f aca="false">ADDRESS(MATCH(AA284,SL_CHARTS_2012!$AC$1:$AC$3999,1),$E285+1,1)</f>
        <v>$AD$6</v>
      </c>
      <c r="AB288" s="206" t="str">
        <f aca="false">ADDRESS(MATCH(AB284,SL_CHARTS_2012!$AC$1:$AC$3999,1),$E285+1,1)</f>
        <v>$AD$5</v>
      </c>
      <c r="AC288" s="206" t="str">
        <f aca="false">ADDRESS(MATCH(AC284,SL_CHARTS_2012!$AC$1:$AC$3999,1),$E285+1,1)</f>
        <v>$AD$4</v>
      </c>
    </row>
    <row r="289" customFormat="false" ht="15" hidden="true" customHeight="true" outlineLevel="0" collapsed="false">
      <c r="A289" s="349"/>
      <c r="B289" s="203"/>
      <c r="C289" s="205"/>
      <c r="D289" s="258" t="s">
        <v>222</v>
      </c>
      <c r="E289" s="206" t="str">
        <f aca="false">ADDRESS(MATCH(E282,SL_CHARTS_2012!$AC$1:$AC$3999,1),$E285+1,1)</f>
        <v>$AD$105</v>
      </c>
      <c r="F289" s="206" t="str">
        <f aca="false">ADDRESS(MATCH(F282,SL_CHARTS_2012!$AC$1:$AC$3999,1),$E285+1,1)</f>
        <v>$AD$98</v>
      </c>
      <c r="G289" s="206" t="str">
        <f aca="false">ADDRESS(MATCH(G282,SL_CHARTS_2012!$AC$1:$AC$3999,1),$E285+1,1)</f>
        <v>$AD$95</v>
      </c>
      <c r="H289" s="206" t="str">
        <f aca="false">ADDRESS(MATCH(H282,SL_CHARTS_2012!$AC$1:$AC$3999,1),$E285+1,1)</f>
        <v>$AD$91</v>
      </c>
      <c r="I289" s="206" t="str">
        <f aca="false">ADDRESS(MATCH(I282,SL_CHARTS_2012!$AC$1:$AC$3999,1),$E285+1,1)</f>
        <v>$AD$88</v>
      </c>
      <c r="J289" s="206" t="str">
        <f aca="false">ADDRESS(MATCH(J282,SL_CHARTS_2012!$AC$1:$AC$3999,1),$E285+1,1)</f>
        <v>$AD$77</v>
      </c>
      <c r="K289" s="206" t="str">
        <f aca="false">ADDRESS(MATCH(K282,SL_CHARTS_2012!$AC$1:$AC$3999,1),$E285+1,1)</f>
        <v>$AD$70</v>
      </c>
      <c r="L289" s="206" t="str">
        <f aca="false">ADDRESS(MATCH(L282,SL_CHARTS_2012!$AC$1:$AC$3999,1),$E285+1,1)</f>
        <v>$AD$66</v>
      </c>
      <c r="M289" s="206" t="str">
        <f aca="false">ADDRESS(MATCH(M282,SL_CHARTS_2012!$AC$1:$AC$3999,1),$E285+1,1)</f>
        <v>$AD$64</v>
      </c>
      <c r="N289" s="206" t="str">
        <f aca="false">ADDRESS(MATCH(N282,SL_CHARTS_2012!$AC$1:$AC$3999,1),$E285+1,1)</f>
        <v>$AD$60</v>
      </c>
      <c r="O289" s="206" t="str">
        <f aca="false">ADDRESS(MATCH(O282,SL_CHARTS_2012!$AC$1:$AC$3999,1),$E285+1,1)</f>
        <v>$AD$52</v>
      </c>
      <c r="P289" s="206" t="str">
        <f aca="false">ADDRESS(MATCH(P282,SL_CHARTS_2012!$AC$1:$AC$3999,1),$E285+1,1)</f>
        <v>$AD$46</v>
      </c>
      <c r="Q289" s="206" t="str">
        <f aca="false">ADDRESS(MATCH(Q282,SL_CHARTS_2012!$AC$1:$AC$3999,1),$E285+1,1)</f>
        <v>$AD$42</v>
      </c>
      <c r="R289" s="206" t="str">
        <f aca="false">ADDRESS(MATCH(R282,SL_CHARTS_2012!$AC$1:$AC$3999,1),$E285+1,1)</f>
        <v>$AD$38</v>
      </c>
      <c r="S289" s="206" t="str">
        <f aca="false">ADDRESS(MATCH(S282,SL_CHARTS_2012!$AC$1:$AC$3999,1),$E285+1,1)</f>
        <v>$AD$33</v>
      </c>
      <c r="T289" s="206" t="str">
        <f aca="false">ADDRESS(MATCH(T282,SL_CHARTS_2012!$AC$1:$AC$3999,1),$E285+1,1)</f>
        <v>$AD$28</v>
      </c>
      <c r="U289" s="206" t="str">
        <f aca="false">ADDRESS(MATCH(U282,SL_CHARTS_2012!$AC$1:$AC$3999,1),$E285+1,1)</f>
        <v>$AD$25</v>
      </c>
      <c r="V289" s="206" t="str">
        <f aca="false">ADDRESS(MATCH(V282,SL_CHARTS_2012!$AC$1:$AC$3999,1),$E285+1,1)</f>
        <v>$AD$20</v>
      </c>
      <c r="W289" s="206" t="str">
        <f aca="false">ADDRESS(MATCH(W282,SL_CHARTS_2012!$AC$1:$AC$3999,1),$E285+1,1)</f>
        <v>$AD$18</v>
      </c>
      <c r="X289" s="206" t="str">
        <f aca="false">ADDRESS(MATCH(X282,SL_CHARTS_2012!$AC$1:$AC$3999,1),$E285+1,1)</f>
        <v>$AD$16</v>
      </c>
      <c r="Y289" s="206" t="str">
        <f aca="false">ADDRESS(MATCH(Y282,SL_CHARTS_2012!$AC$1:$AC$3999,1),$E285+1,1)</f>
        <v>$AD$12</v>
      </c>
      <c r="Z289" s="206" t="str">
        <f aca="false">ADDRESS(MATCH(Z282,SL_CHARTS_2012!$AC$1:$AC$3999,1),$E285+1,1)</f>
        <v>$AD$10</v>
      </c>
      <c r="AA289" s="206" t="str">
        <f aca="false">ADDRESS(MATCH(AA282,SL_CHARTS_2012!$AC$1:$AC$3999,1),$E285+1,1)</f>
        <v>$AD$8</v>
      </c>
      <c r="AB289" s="206" t="str">
        <f aca="false">ADDRESS(MATCH(AB282,SL_CHARTS_2012!$AC$1:$AC$3999,1),$E285+1,1)</f>
        <v>$AD$7</v>
      </c>
      <c r="AC289" s="206" t="str">
        <f aca="false">ADDRESS(MATCH(AC282,SL_CHARTS_2012!$AC$1:$AC$3999,1),$E285+1,1)</f>
        <v>$AD$6</v>
      </c>
    </row>
    <row r="290" customFormat="false" ht="15" hidden="true" customHeight="true" outlineLevel="0" collapsed="false">
      <c r="A290" s="349"/>
      <c r="B290" s="203"/>
      <c r="C290" s="207"/>
      <c r="D290" s="213" t="s">
        <v>223</v>
      </c>
      <c r="E290" s="214" t="s">
        <v>224</v>
      </c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</row>
    <row r="291" customFormat="false" ht="15" hidden="true" customHeight="true" outlineLevel="0" collapsed="false">
      <c r="A291" s="349"/>
      <c r="B291" s="203"/>
      <c r="C291" s="207"/>
      <c r="D291" s="213"/>
      <c r="E291" s="214" t="s">
        <v>225</v>
      </c>
      <c r="F291" s="208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  <c r="AA291" s="208"/>
      <c r="AB291" s="208"/>
      <c r="AC291" s="208"/>
    </row>
    <row r="292" s="353" customFormat="true" ht="15" hidden="false" customHeight="true" outlineLevel="0" collapsed="false">
      <c r="B292" s="203"/>
      <c r="C292" s="215" t="s">
        <v>226</v>
      </c>
      <c r="D292" s="216" t="s">
        <v>227</v>
      </c>
      <c r="E292" s="217" t="str">
        <f aca="false">CONCATENATE(E278,E$7,E280)</f>
        <v>101-93</v>
      </c>
      <c r="F292" s="217" t="str">
        <f aca="false">CONCATENATE(F278,F$7,F280)</f>
        <v>94-89</v>
      </c>
      <c r="G292" s="217" t="str">
        <f aca="false">CONCATENATE(G278,G$7,G280)</f>
        <v>90-86</v>
      </c>
      <c r="H292" s="217" t="str">
        <f aca="false">CONCATENATE(H278,H$7,H280)</f>
        <v>87-83</v>
      </c>
      <c r="I292" s="217" t="str">
        <f aca="false">CONCATENATE(I278,I$7,I280)</f>
        <v>84-72</v>
      </c>
      <c r="J292" s="217" t="str">
        <f aca="false">CONCATENATE(J278,J$7,J280)</f>
        <v>73-66</v>
      </c>
      <c r="K292" s="217" t="str">
        <f aca="false">CONCATENATE(K278,K$7,K280)</f>
        <v>66-61</v>
      </c>
      <c r="L292" s="217" t="str">
        <f aca="false">CONCATENATE(L278,L$7,L280)</f>
        <v>62-59</v>
      </c>
      <c r="M292" s="217" t="str">
        <f aca="false">CONCATENATE(M278,M$7,M280)</f>
        <v>60-56</v>
      </c>
      <c r="N292" s="217" t="str">
        <f aca="false">CONCATENATE(N278,N$7,N280)</f>
        <v>56-47</v>
      </c>
      <c r="O292" s="217" t="str">
        <f aca="false">CONCATENATE(O278,O$7,O280)</f>
        <v>48-41</v>
      </c>
      <c r="P292" s="217" t="str">
        <f aca="false">CONCATENATE(P278,P$7,P280)</f>
        <v>42-38</v>
      </c>
      <c r="Q292" s="217" t="str">
        <f aca="false">CONCATENATE(Q278,Q$7,Q280)</f>
        <v>38-33</v>
      </c>
      <c r="R292" s="217" t="str">
        <f aca="false">CONCATENATE(R278,R$7,R280)</f>
        <v>34-28</v>
      </c>
      <c r="S292" s="217" t="str">
        <f aca="false">CONCATENATE(S278,S$7,S280)</f>
        <v>29-23</v>
      </c>
      <c r="T292" s="217" t="str">
        <f aca="false">CONCATENATE(T278,T$7,T280)</f>
        <v>24-20</v>
      </c>
      <c r="U292" s="217" t="str">
        <f aca="false">CONCATENATE(U278,U$7,U280)</f>
        <v>21-15</v>
      </c>
      <c r="V292" s="217" t="str">
        <f aca="false">CONCATENATE(V278,V$7,V280)</f>
        <v>16-13</v>
      </c>
      <c r="W292" s="217" t="str">
        <f aca="false">CONCATENATE(W278,W$7,W280)</f>
        <v>14-11</v>
      </c>
      <c r="X292" s="217" t="str">
        <f aca="false">CONCATENATE(X278,X$7,X280)</f>
        <v>12-7</v>
      </c>
      <c r="Y292" s="217" t="str">
        <f aca="false">CONCATENATE(Y278,Y$7,Y280)</f>
        <v>8-5</v>
      </c>
      <c r="Z292" s="217" t="str">
        <f aca="false">CONCATENATE(Z278,Z$7,Z280)</f>
        <v>6-3</v>
      </c>
      <c r="AA292" s="217" t="str">
        <f aca="false">CONCATENATE(AA278,AA$7,AA280)</f>
        <v>4-2</v>
      </c>
      <c r="AB292" s="217" t="str">
        <f aca="false">CONCATENATE(AB278,AB$7,AB280)</f>
        <v>3-1</v>
      </c>
      <c r="AC292" s="217" t="str">
        <f aca="false">CONCATENATE(AC278,AC$7,AC280)</f>
        <v>2-0</v>
      </c>
    </row>
    <row r="293" customFormat="false" ht="15" hidden="false" customHeight="true" outlineLevel="0" collapsed="false">
      <c r="A293" s="353"/>
      <c r="B293" s="203"/>
      <c r="C293" s="215"/>
      <c r="D293" s="218" t="s">
        <v>228</v>
      </c>
      <c r="E293" s="218" t="n">
        <f aca="true">AVERAGE(INDIRECT(CONCATENATE($E$290,E286,$E$291,E287),1))</f>
        <v>146.3667</v>
      </c>
      <c r="F293" s="218" t="n">
        <f aca="true">AVERAGE(INDIRECT(CONCATENATE($E$290,F286,$E$291,F287),1))</f>
        <v>145.658366666667</v>
      </c>
      <c r="G293" s="218" t="n">
        <f aca="true">AVERAGE(INDIRECT(CONCATENATE($E$290,G286,$E$291,G287),1))</f>
        <v>151.6117</v>
      </c>
      <c r="H293" s="218" t="n">
        <f aca="true">AVERAGE(INDIRECT(CONCATENATE($E$290,H286,$E$291,H287),1))</f>
        <v>154.0717</v>
      </c>
      <c r="I293" s="218" t="n">
        <f aca="true">AVERAGE(INDIRECT(CONCATENATE($E$290,I286,$E$291,I287),1))</f>
        <v>160.407084615385</v>
      </c>
      <c r="J293" s="218" t="n">
        <f aca="true">AVERAGE(INDIRECT(CONCATENATE($E$290,J286,$E$291,J287),1))</f>
        <v>137.7292</v>
      </c>
      <c r="K293" s="218" t="n">
        <f aca="true">AVERAGE(INDIRECT(CONCATENATE($E$290,K286,$E$291,K287),1))</f>
        <v>111.6792</v>
      </c>
      <c r="L293" s="218" t="n">
        <f aca="true">AVERAGE(INDIRECT(CONCATENATE($E$290,L286,$E$291,L287),1))</f>
        <v>96.6292</v>
      </c>
      <c r="M293" s="218" t="n">
        <f aca="true">AVERAGE(INDIRECT(CONCATENATE($E$290,M286,$E$291,M287),1))</f>
        <v>84.8867</v>
      </c>
      <c r="N293" s="218" t="n">
        <f aca="true">AVERAGE(INDIRECT(CONCATENATE($E$290,N286,$E$291,N287),1))</f>
        <v>71.7717</v>
      </c>
      <c r="O293" s="218" t="n">
        <f aca="true">AVERAGE(INDIRECT(CONCATENATE($E$290,O286,$E$291,O287),1))</f>
        <v>71.426075</v>
      </c>
      <c r="P293" s="218" t="n">
        <f aca="true">AVERAGE(INDIRECT(CONCATENATE($E$290,P286,$E$291,P287),1))</f>
        <v>69.5867</v>
      </c>
      <c r="Q293" s="218" t="n">
        <f aca="true">AVERAGE(INDIRECT(CONCATENATE($E$290,Q286,$E$291,Q287),1))</f>
        <v>58.2583666666667</v>
      </c>
      <c r="R293" s="218" t="n">
        <f aca="true">AVERAGE(INDIRECT(CONCATENATE($E$290,R286,$E$291,R287),1))</f>
        <v>55.7452714285714</v>
      </c>
      <c r="S293" s="218" t="n">
        <f aca="true">AVERAGE(INDIRECT(CONCATENATE($E$290,S286,$E$291,S287),1))</f>
        <v>62.7345571428572</v>
      </c>
      <c r="T293" s="218" t="n">
        <f aca="true">AVERAGE(INDIRECT(CONCATENATE($E$290,T286,$E$291,T287),1))</f>
        <v>63.7917</v>
      </c>
      <c r="U293" s="218" t="n">
        <f aca="true">AVERAGE(INDIRECT(CONCATENATE($E$290,U286,$E$291,U287),1))</f>
        <v>64.7881285714286</v>
      </c>
      <c r="V293" s="218" t="n">
        <f aca="true">AVERAGE(INDIRECT(CONCATENATE($E$290,V286,$E$291,V287),1))</f>
        <v>62.34795</v>
      </c>
      <c r="W293" s="218" t="n">
        <f aca="true">AVERAGE(INDIRECT(CONCATENATE($E$290,W286,$E$291,W287),1))</f>
        <v>60.6292</v>
      </c>
      <c r="X293" s="218" t="n">
        <f aca="true">AVERAGE(INDIRECT(CONCATENATE($E$290,X286,$E$291,X287),1))</f>
        <v>63.1708666666667</v>
      </c>
      <c r="Y293" s="218" t="n">
        <f aca="true">AVERAGE(INDIRECT(CONCATENATE($E$290,Y286,$E$291,Y287),1))</f>
        <v>66.31045</v>
      </c>
      <c r="Z293" s="218" t="n">
        <f aca="true">AVERAGE(INDIRECT(CONCATENATE($E$290,Z286,$E$291,Z287),1))</f>
        <v>65.42295</v>
      </c>
      <c r="AA293" s="218" t="n">
        <f aca="true">AVERAGE(INDIRECT(CONCATENATE($E$290,AA286,$E$291,AA287),1))</f>
        <v>62.3333666666667</v>
      </c>
      <c r="AB293" s="218" t="n">
        <f aca="true">AVERAGE(INDIRECT(CONCATENATE($E$290,AB286,$E$291,AB287),1))</f>
        <v>58.9500333333333</v>
      </c>
      <c r="AC293" s="218" t="n">
        <f aca="true">AVERAGE(INDIRECT(CONCATENATE($E$290,AC286,$E$291,AC287),1))</f>
        <v>56.2194666666667</v>
      </c>
    </row>
    <row r="294" customFormat="false" ht="15" hidden="true" customHeight="true" outlineLevel="0" collapsed="false">
      <c r="A294" s="353"/>
      <c r="B294" s="203"/>
      <c r="C294" s="215"/>
      <c r="D294" s="219" t="s">
        <v>229</v>
      </c>
      <c r="E294" s="219" t="n">
        <f aca="true">MIN(INDIRECT(CONCATENATE($E$290,E286,$E$291,E287),1))</f>
        <v>143.2917</v>
      </c>
      <c r="F294" s="219" t="n">
        <f aca="true">MIN(INDIRECT(CONCATENATE($E$290,F286,$E$291,F287),1))</f>
        <v>141.7917</v>
      </c>
      <c r="G294" s="219" t="n">
        <f aca="true">MIN(INDIRECT(CONCATENATE($E$290,G286,$E$291,G287),1))</f>
        <v>148.9167</v>
      </c>
      <c r="H294" s="219" t="n">
        <f aca="true">MIN(INDIRECT(CONCATENATE($E$290,H286,$E$291,H287),1))</f>
        <v>149.7917</v>
      </c>
      <c r="I294" s="219" t="n">
        <f aca="true">MIN(INDIRECT(CONCATENATE($E$290,I286,$E$291,I287),1))</f>
        <v>148.3167</v>
      </c>
      <c r="J294" s="219" t="n">
        <f aca="true">MIN(INDIRECT(CONCATENATE($E$290,J286,$E$291,J287),1))</f>
        <v>123.6417</v>
      </c>
      <c r="K294" s="219" t="n">
        <f aca="true">MIN(INDIRECT(CONCATENATE($E$290,K286,$E$291,K287),1))</f>
        <v>98.9917</v>
      </c>
      <c r="L294" s="219" t="n">
        <f aca="true">MIN(INDIRECT(CONCATENATE($E$290,L286,$E$291,L287),1))</f>
        <v>89.2417</v>
      </c>
      <c r="M294" s="219" t="n">
        <f aca="true">MIN(INDIRECT(CONCATENATE($E$290,M286,$E$291,M287),1))</f>
        <v>76.3917</v>
      </c>
      <c r="N294" s="219" t="n">
        <f aca="true">MIN(INDIRECT(CONCATENATE($E$290,N286,$E$291,N287),1))</f>
        <v>68.1917</v>
      </c>
      <c r="O294" s="219" t="n">
        <f aca="true">MIN(INDIRECT(CONCATENATE($E$290,O286,$E$291,O287),1))</f>
        <v>66.3917</v>
      </c>
      <c r="P294" s="219" t="n">
        <f aca="true">MIN(INDIRECT(CONCATENATE($E$290,P286,$E$291,P287),1))</f>
        <v>66.3917</v>
      </c>
      <c r="Q294" s="219" t="n">
        <f aca="true">MIN(INDIRECT(CONCATENATE($E$290,Q286,$E$291,Q287),1))</f>
        <v>52.0167</v>
      </c>
      <c r="R294" s="219" t="n">
        <f aca="true">MIN(INDIRECT(CONCATENATE($E$290,R286,$E$291,R287),1))</f>
        <v>50.1167</v>
      </c>
      <c r="S294" s="219" t="n">
        <f aca="true">MIN(INDIRECT(CONCATENATE($E$290,S286,$E$291,S287),1))</f>
        <v>61.4417</v>
      </c>
      <c r="T294" s="219" t="n">
        <f aca="true">MIN(INDIRECT(CONCATENATE($E$290,T286,$E$291,T287),1))</f>
        <v>62.5917</v>
      </c>
      <c r="U294" s="219" t="n">
        <f aca="true">MIN(INDIRECT(CONCATENATE($E$290,U286,$E$291,U287),1))</f>
        <v>62.8417</v>
      </c>
      <c r="V294" s="219" t="n">
        <f aca="true">MIN(INDIRECT(CONCATENATE($E$290,V286,$E$291,V287),1))</f>
        <v>61.0667</v>
      </c>
      <c r="W294" s="219" t="n">
        <f aca="true">MIN(INDIRECT(CONCATENATE($E$290,W286,$E$291,W287),1))</f>
        <v>59.5417</v>
      </c>
      <c r="X294" s="219" t="n">
        <f aca="true">MIN(INDIRECT(CONCATENATE($E$290,X286,$E$291,X287),1))</f>
        <v>59.5417</v>
      </c>
      <c r="Y294" s="219" t="n">
        <f aca="true">MIN(INDIRECT(CONCATENATE($E$290,Y286,$E$291,Y287),1))</f>
        <v>64.6167</v>
      </c>
      <c r="Z294" s="219" t="n">
        <f aca="true">MIN(INDIRECT(CONCATENATE($E$290,Z286,$E$291,Z287),1))</f>
        <v>62.1917</v>
      </c>
      <c r="AA294" s="219" t="n">
        <f aca="true">MIN(INDIRECT(CONCATENATE($E$290,AA286,$E$291,AA287),1))</f>
        <v>58.7667</v>
      </c>
      <c r="AB294" s="219" t="n">
        <f aca="true">MIN(INDIRECT(CONCATENATE($E$290,AB286,$E$291,AB287),1))</f>
        <v>55.8917</v>
      </c>
      <c r="AC294" s="219" t="n">
        <f aca="true">MIN(INDIRECT(CONCATENATE($E$290,AC286,$E$291,AC287),1))</f>
        <v>54</v>
      </c>
    </row>
    <row r="295" customFormat="false" ht="15" hidden="true" customHeight="true" outlineLevel="0" collapsed="false">
      <c r="A295" s="353"/>
      <c r="B295" s="203"/>
      <c r="C295" s="215"/>
      <c r="D295" s="219" t="s">
        <v>230</v>
      </c>
      <c r="E295" s="219" t="n">
        <f aca="true">MAX(INDIRECT(CONCATENATE($E$290,E286,$E$291,E287),1))</f>
        <v>149.1917</v>
      </c>
      <c r="F295" s="219" t="n">
        <f aca="true">MAX(INDIRECT(CONCATENATE($E$290,F286,$E$291,F287),1))</f>
        <v>152.3917</v>
      </c>
      <c r="G295" s="219" t="n">
        <f aca="true">MAX(INDIRECT(CONCATENATE($E$290,G286,$E$291,G287),1))</f>
        <v>152.8167</v>
      </c>
      <c r="H295" s="219" t="n">
        <f aca="true">MAX(INDIRECT(CONCATENATE($E$290,H286,$E$291,H287),1))</f>
        <v>163.3167</v>
      </c>
      <c r="I295" s="219" t="n">
        <f aca="true">MAX(INDIRECT(CONCATENATE($E$290,I286,$E$291,I287),1))</f>
        <v>168.6167</v>
      </c>
      <c r="J295" s="219" t="n">
        <f aca="true">MAX(INDIRECT(CONCATENATE($E$290,J286,$E$291,J287),1))</f>
        <v>150.8667</v>
      </c>
      <c r="K295" s="219" t="n">
        <f aca="true">MAX(INDIRECT(CONCATENATE($E$290,K286,$E$291,K287),1))</f>
        <v>123.6417</v>
      </c>
      <c r="L295" s="219" t="n">
        <f aca="true">MAX(INDIRECT(CONCATENATE($E$290,L286,$E$291,L287),1))</f>
        <v>103.6167</v>
      </c>
      <c r="M295" s="219" t="n">
        <f aca="true">MAX(INDIRECT(CONCATENATE($E$290,M286,$E$291,M287),1))</f>
        <v>94.6667</v>
      </c>
      <c r="N295" s="219" t="n">
        <f aca="true">MAX(INDIRECT(CONCATENATE($E$290,N286,$E$291,N287),1))</f>
        <v>76.3917</v>
      </c>
      <c r="O295" s="219" t="n">
        <f aca="true">MAX(INDIRECT(CONCATENATE($E$290,O286,$E$291,O287),1))</f>
        <v>75.8417</v>
      </c>
      <c r="P295" s="219" t="n">
        <f aca="true">MAX(INDIRECT(CONCATENATE($E$290,P286,$E$291,P287),1))</f>
        <v>73.5667</v>
      </c>
      <c r="Q295" s="219" t="n">
        <f aca="true">MAX(INDIRECT(CONCATENATE($E$290,Q286,$E$291,Q287),1))</f>
        <v>67.2167</v>
      </c>
      <c r="R295" s="219" t="n">
        <f aca="true">MAX(INDIRECT(CONCATENATE($E$290,R286,$E$291,R287),1))</f>
        <v>61.8167</v>
      </c>
      <c r="S295" s="219" t="n">
        <f aca="true">MAX(INDIRECT(CONCATENATE($E$290,S286,$E$291,S287),1))</f>
        <v>64.0917</v>
      </c>
      <c r="T295" s="219" t="n">
        <f aca="true">MAX(INDIRECT(CONCATENATE($E$290,T286,$E$291,T287),1))</f>
        <v>65.6917</v>
      </c>
      <c r="U295" s="219" t="n">
        <f aca="true">MAX(INDIRECT(CONCATENATE($E$290,U286,$E$291,U287),1))</f>
        <v>67.1417</v>
      </c>
      <c r="V295" s="219" t="n">
        <f aca="true">MAX(INDIRECT(CONCATENATE($E$290,V286,$E$291,V287),1))</f>
        <v>63.2417</v>
      </c>
      <c r="W295" s="219" t="n">
        <f aca="true">MAX(INDIRECT(CONCATENATE($E$290,W286,$E$291,W287),1))</f>
        <v>62.2417</v>
      </c>
      <c r="X295" s="219" t="n">
        <f aca="true">MAX(INDIRECT(CONCATENATE($E$290,X286,$E$291,X287),1))</f>
        <v>67.1667</v>
      </c>
      <c r="Y295" s="219" t="n">
        <f aca="true">MAX(INDIRECT(CONCATENATE($E$290,Y286,$E$291,Y287),1))</f>
        <v>67.9917</v>
      </c>
      <c r="Z295" s="219" t="n">
        <f aca="true">MAX(INDIRECT(CONCATENATE($E$290,Z286,$E$291,Z287),1))</f>
        <v>67.9917</v>
      </c>
      <c r="AA295" s="219" t="n">
        <f aca="true">MAX(INDIRECT(CONCATENATE($E$290,AA286,$E$291,AA287),1))</f>
        <v>66.0417</v>
      </c>
      <c r="AB295" s="219" t="n">
        <f aca="true">MAX(INDIRECT(CONCATENATE($E$290,AB286,$E$291,AB287),1))</f>
        <v>62.1917</v>
      </c>
      <c r="AC295" s="219" t="n">
        <f aca="true">MAX(INDIRECT(CONCATENATE($E$290,AC286,$E$291,AC287),1))</f>
        <v>58.7667</v>
      </c>
    </row>
    <row r="296" s="349" customFormat="true" ht="15" hidden="true" customHeight="true" outlineLevel="0" collapsed="false">
      <c r="B296" s="203"/>
      <c r="C296" s="215"/>
      <c r="D296" s="220" t="s">
        <v>245</v>
      </c>
      <c r="E296" s="220" t="str">
        <f aca="false">CONCATENATE($E290,E287,$E291,E286)</f>
        <v>SL_CHARTS_2012!$AD$105:$AD$97</v>
      </c>
      <c r="F296" s="220" t="str">
        <f aca="false">CONCATENATE($E290,F287,$E291,F286)</f>
        <v>SL_CHARTS_2012!$AD$98:$AD$93</v>
      </c>
      <c r="G296" s="220" t="str">
        <f aca="false">CONCATENATE($E290,G287,$E291,G286)</f>
        <v>SL_CHARTS_2012!$AD$94:$AD$90</v>
      </c>
      <c r="H296" s="220" t="str">
        <f aca="false">CONCATENATE($E290,H287,$E291,H286)</f>
        <v>SL_CHARTS_2012!$AD$91:$AD$87</v>
      </c>
      <c r="I296" s="220" t="str">
        <f aca="false">CONCATENATE($E290,I287,$E291,I286)</f>
        <v>SL_CHARTS_2012!$AD$88:$AD$76</v>
      </c>
      <c r="J296" s="220" t="str">
        <f aca="false">CONCATENATE($E290,J287,$E291,J286)</f>
        <v>SL_CHARTS_2012!$AD$77:$AD$70</v>
      </c>
      <c r="K296" s="220" t="str">
        <f aca="false">CONCATENATE($E290,K287,$E291,K286)</f>
        <v>SL_CHARTS_2012!$AD$70:$AD$65</v>
      </c>
      <c r="L296" s="220" t="str">
        <f aca="false">CONCATENATE($E290,L287,$E291,L286)</f>
        <v>SL_CHARTS_2012!$AD$66:$AD$63</v>
      </c>
      <c r="M296" s="220" t="str">
        <f aca="false">CONCATENATE($E290,M287,$E291,M286)</f>
        <v>SL_CHARTS_2012!$AD$64:$AD$60</v>
      </c>
      <c r="N296" s="220" t="str">
        <f aca="false">CONCATENATE($E290,N287,$E291,N286)</f>
        <v>SL_CHARTS_2012!$AD$60:$AD$51</v>
      </c>
      <c r="O296" s="220" t="str">
        <f aca="false">CONCATENATE($E290,O287,$E291,O286)</f>
        <v>SL_CHARTS_2012!$AD$52:$AD$45</v>
      </c>
      <c r="P296" s="220" t="str">
        <f aca="false">CONCATENATE($E290,P287,$E291,P286)</f>
        <v>SL_CHARTS_2012!$AD$46:$AD$42</v>
      </c>
      <c r="Q296" s="220" t="str">
        <f aca="false">CONCATENATE($E290,Q287,$E291,Q286)</f>
        <v>SL_CHARTS_2012!$AD$42:$AD$37</v>
      </c>
      <c r="R296" s="220" t="str">
        <f aca="false">CONCATENATE($E290,R287,$E291,R286)</f>
        <v>SL_CHARTS_2012!$AD$38:$AD$32</v>
      </c>
      <c r="S296" s="220" t="str">
        <f aca="false">CONCATENATE($E290,S287,$E291,S286)</f>
        <v>SL_CHARTS_2012!$AD$33:$AD$27</v>
      </c>
      <c r="T296" s="220" t="str">
        <f aca="false">CONCATENATE($E290,T287,$E291,T286)</f>
        <v>SL_CHARTS_2012!$AD$28:$AD$24</v>
      </c>
      <c r="U296" s="220" t="str">
        <f aca="false">CONCATENATE($E290,U287,$E291,U286)</f>
        <v>SL_CHARTS_2012!$AD$25:$AD$19</v>
      </c>
      <c r="V296" s="220" t="str">
        <f aca="false">CONCATENATE($E290,V287,$E291,V286)</f>
        <v>SL_CHARTS_2012!$AD$20:$AD$17</v>
      </c>
      <c r="W296" s="220" t="str">
        <f aca="false">CONCATENATE($E290,W287,$E291,W286)</f>
        <v>SL_CHARTS_2012!$AD$18:$AD$15</v>
      </c>
      <c r="X296" s="220" t="str">
        <f aca="false">CONCATENATE($E290,X287,$E291,X286)</f>
        <v>SL_CHARTS_2012!$AD$16:$AD$11</v>
      </c>
      <c r="Y296" s="220" t="str">
        <f aca="false">CONCATENATE($E290,Y287,$E291,Y286)</f>
        <v>SL_CHARTS_2012!$AD$12:$AD$9</v>
      </c>
      <c r="Z296" s="220" t="str">
        <f aca="false">CONCATENATE($E290,Z287,$E291,Z286)</f>
        <v>SL_CHARTS_2012!$AD$10:$AD$7</v>
      </c>
      <c r="AA296" s="220" t="str">
        <f aca="false">CONCATENATE($E290,AA287,$E291,AA286)</f>
        <v>SL_CHARTS_2012!$AD$8:$AD$6</v>
      </c>
      <c r="AB296" s="220" t="str">
        <f aca="false">CONCATENATE($E290,AB287,$E291,AB286)</f>
        <v>SL_CHARTS_2012!$AD$7:$AD$5</v>
      </c>
      <c r="AC296" s="220" t="str">
        <f aca="false">CONCATENATE($E290,AC287,$E291,AC286)</f>
        <v>SL_CHARTS_2012!$AD$6:$AD$4</v>
      </c>
    </row>
    <row r="297" s="349" customFormat="true" ht="15" hidden="true" customHeight="true" outlineLevel="0" collapsed="false">
      <c r="B297" s="203"/>
      <c r="C297" s="215"/>
      <c r="D297" s="220" t="s">
        <v>246</v>
      </c>
      <c r="E297" s="220" t="str">
        <f aca="true">ADDRESS(MATCH(E294,INDIRECT(E296,1),0)+MATCH(E280,SL_CHARTS_2012!$AC$1:$AC$3999,1)-1,$E285,1,1)</f>
        <v>$AC$97</v>
      </c>
      <c r="F297" s="220" t="str">
        <f aca="true">ADDRESS(MATCH(F294,INDIRECT(F296,1),0)+MATCH(F280,SL_CHARTS_2012!$AC$1:$AC$3999,1)-1,$E285,1,1)</f>
        <v>$AC$96</v>
      </c>
      <c r="G297" s="220" t="str">
        <f aca="true">ADDRESS(MATCH(G294,INDIRECT(G296,1),0)+MATCH(G280,SL_CHARTS_2012!$AC$1:$AC$3999,1)-1,$E285,1,1)</f>
        <v>$AC$94</v>
      </c>
      <c r="H297" s="220" t="str">
        <f aca="true">ADDRESS(MATCH(H294,INDIRECT(H296,1),0)+MATCH(H280,SL_CHARTS_2012!$AC$1:$AC$3999,1)-1,$E285,1,1)</f>
        <v>$AC$89</v>
      </c>
      <c r="I297" s="220" t="str">
        <f aca="true">ADDRESS(MATCH(I294,INDIRECT(I296,1),0)+MATCH(I280,SL_CHARTS_2012!$AC$1:$AC$3999,1)-1,$E285,1,1)</f>
        <v>$AC$76</v>
      </c>
      <c r="J297" s="220" t="str">
        <f aca="true">ADDRESS(MATCH(J294,INDIRECT(J296,1),0)+MATCH(J280,SL_CHARTS_2012!$AC$1:$AC$3999,1)-1,$E285,1,1)</f>
        <v>$AC$70</v>
      </c>
      <c r="K297" s="220" t="str">
        <f aca="true">ADDRESS(MATCH(K294,INDIRECT(K296,1),0)+MATCH(K280,SL_CHARTS_2012!$AC$1:$AC$3999,1)-1,$E285,1,1)</f>
        <v>$AC$65</v>
      </c>
      <c r="L297" s="220" t="str">
        <f aca="true">ADDRESS(MATCH(L294,INDIRECT(L296,1),0)+MATCH(L280,SL_CHARTS_2012!$AC$1:$AC$3999,1)-1,$E285,1,1)</f>
        <v>$AC$63</v>
      </c>
      <c r="M297" s="220" t="str">
        <f aca="true">ADDRESS(MATCH(M294,INDIRECT(M296,1),0)+MATCH(M280,SL_CHARTS_2012!$AC$1:$AC$3999,1)-1,$E285,1,1)</f>
        <v>$AC$60</v>
      </c>
      <c r="N297" s="220" t="str">
        <f aca="true">ADDRESS(MATCH(N294,INDIRECT(N296,1),0)+MATCH(N280,SL_CHARTS_2012!$AC$1:$AC$3999,1)-1,$E285,1,1)</f>
        <v>$AC$55</v>
      </c>
      <c r="O297" s="220" t="str">
        <f aca="true">ADDRESS(MATCH(O294,INDIRECT(O296,1),0)+MATCH(O280,SL_CHARTS_2012!$AC$1:$AC$3999,1)-1,$E285,1,1)</f>
        <v>$AC$46</v>
      </c>
      <c r="P297" s="220" t="str">
        <f aca="true">ADDRESS(MATCH(P294,INDIRECT(P296,1),0)+MATCH(P280,SL_CHARTS_2012!$AC$1:$AC$3999,1)-1,$E285,1,1)</f>
        <v>$AC$46</v>
      </c>
      <c r="Q297" s="220" t="str">
        <f aca="true">ADDRESS(MATCH(Q294,INDIRECT(Q296,1),0)+MATCH(Q280,SL_CHARTS_2012!$AC$1:$AC$3999,1)-1,$E285,1,1)</f>
        <v>$AC$37</v>
      </c>
      <c r="R297" s="220" t="str">
        <f aca="true">ADDRESS(MATCH(R294,INDIRECT(R296,1),0)+MATCH(R280,SL_CHARTS_2012!$AC$1:$AC$3999,1)-1,$E285,1,1)</f>
        <v>$AC$36</v>
      </c>
      <c r="S297" s="220" t="str">
        <f aca="true">ADDRESS(MATCH(S294,INDIRECT(S296,1),0)+MATCH(S280,SL_CHARTS_2012!$AC$1:$AC$3999,1)-1,$E285,1,1)</f>
        <v>$AC$33</v>
      </c>
      <c r="T297" s="220" t="str">
        <f aca="true">ADDRESS(MATCH(T294,INDIRECT(T296,1),0)+MATCH(T280,SL_CHARTS_2012!$AC$1:$AC$3999,1)-1,$E285,1,1)</f>
        <v>$AC$26</v>
      </c>
      <c r="U297" s="220" t="str">
        <f aca="true">ADDRESS(MATCH(U294,INDIRECT(U296,1),0)+MATCH(U280,SL_CHARTS_2012!$AC$1:$AC$3999,1)-1,$E285,1,1)</f>
        <v>$AC$19</v>
      </c>
      <c r="V297" s="220" t="str">
        <f aca="true">ADDRESS(MATCH(V294,INDIRECT(V296,1),0)+MATCH(V280,SL_CHARTS_2012!$AC$1:$AC$3999,1)-1,$E285,1,1)</f>
        <v>$AC$17</v>
      </c>
      <c r="W297" s="220" t="str">
        <f aca="true">ADDRESS(MATCH(W294,INDIRECT(W296,1),0)+MATCH(W280,SL_CHARTS_2012!$AC$1:$AC$3999,1)-1,$E285,1,1)</f>
        <v>$AC$16</v>
      </c>
      <c r="X297" s="220" t="str">
        <f aca="true">ADDRESS(MATCH(X294,INDIRECT(X296,1),0)+MATCH(X280,SL_CHARTS_2012!$AC$1:$AC$3999,1)-1,$E285,1,1)</f>
        <v>$AC$16</v>
      </c>
      <c r="Y297" s="220" t="str">
        <f aca="true">ADDRESS(MATCH(Y294,INDIRECT(Y296,1),0)+MATCH(Y280,SL_CHARTS_2012!$AC$1:$AC$3999,1)-1,$E285,1,1)</f>
        <v>$AC$11</v>
      </c>
      <c r="Z297" s="220" t="str">
        <f aca="true">ADDRESS(MATCH(Z294,INDIRECT(Z296,1),0)+MATCH(Z280,SL_CHARTS_2012!$AC$1:$AC$3999,1)-1,$E285,1,1)</f>
        <v>$AC$7</v>
      </c>
      <c r="AA297" s="220" t="str">
        <f aca="true">ADDRESS(MATCH(AA294,INDIRECT(AA296,1),0)+MATCH(AA280,SL_CHARTS_2012!$AC$1:$AC$3999,1)-1,$E285,1,1)</f>
        <v>$AC$6</v>
      </c>
      <c r="AB297" s="220" t="str">
        <f aca="true">ADDRESS(MATCH(AB294,INDIRECT(AB296,1),0)+MATCH(AB280,SL_CHARTS_2012!$AC$1:$AC$3999,1)-1,$E285,1,1)</f>
        <v>$AC$5</v>
      </c>
      <c r="AC297" s="220" t="str">
        <f aca="true">ADDRESS(MATCH(AC294,INDIRECT(AC296,1),0)+MATCH(AC280,SL_CHARTS_2012!$AC$1:$AC$3999,1)-1,$E285,1,1)</f>
        <v>$AC$4</v>
      </c>
    </row>
    <row r="298" s="349" customFormat="true" ht="15" hidden="true" customHeight="true" outlineLevel="0" collapsed="false">
      <c r="B298" s="203"/>
      <c r="C298" s="215"/>
      <c r="D298" s="220" t="s">
        <v>247</v>
      </c>
      <c r="E298" s="220" t="str">
        <f aca="true">ADDRESS(MATCH(E294,INDIRECT(E296,1),0)+MATCH(E280,SL_CHARTS_2012!$AC$1:$AC$3999,1)-1,$E285+2,1,1)</f>
        <v>$AE$97</v>
      </c>
      <c r="F298" s="220" t="str">
        <f aca="true">ADDRESS(MATCH(F294,INDIRECT(F296,1),0)+MATCH(F280,SL_CHARTS_2012!$AC$1:$AC$3999,1)-1,$E285+2,1,1)</f>
        <v>$AE$96</v>
      </c>
      <c r="G298" s="220" t="str">
        <f aca="true">ADDRESS(MATCH(G294,INDIRECT(G296,1),0)+MATCH(G280,SL_CHARTS_2012!$AC$1:$AC$3999,1)-1,$E285+2,1,1)</f>
        <v>$AE$94</v>
      </c>
      <c r="H298" s="220" t="str">
        <f aca="true">ADDRESS(MATCH(H294,INDIRECT(H296,1),0)+MATCH(H280,SL_CHARTS_2012!$AC$1:$AC$3999,1)-1,$E285+2,1,1)</f>
        <v>$AE$89</v>
      </c>
      <c r="I298" s="220" t="str">
        <f aca="true">ADDRESS(MATCH(I294,INDIRECT(I296,1),0)+MATCH(I280,SL_CHARTS_2012!$AC$1:$AC$3999,1)-1,$E285+2,1,1)</f>
        <v>$AE$76</v>
      </c>
      <c r="J298" s="220" t="str">
        <f aca="true">ADDRESS(MATCH(J294,INDIRECT(J296,1),0)+MATCH(J280,SL_CHARTS_2012!$AC$1:$AC$3999,1)-1,$E285+2,1,1)</f>
        <v>$AE$70</v>
      </c>
      <c r="K298" s="220" t="str">
        <f aca="true">ADDRESS(MATCH(K294,INDIRECT(K296,1),0)+MATCH(K280,SL_CHARTS_2012!$AC$1:$AC$3999,1)-1,$E285+2,1,1)</f>
        <v>$AE$65</v>
      </c>
      <c r="L298" s="220" t="str">
        <f aca="true">ADDRESS(MATCH(L294,INDIRECT(L296,1),0)+MATCH(L280,SL_CHARTS_2012!$AC$1:$AC$3999,1)-1,$E285+2,1,1)</f>
        <v>$AE$63</v>
      </c>
      <c r="M298" s="220" t="str">
        <f aca="true">ADDRESS(MATCH(M294,INDIRECT(M296,1),0)+MATCH(M280,SL_CHARTS_2012!$AC$1:$AC$3999,1)-1,$E285+2,1,1)</f>
        <v>$AE$60</v>
      </c>
      <c r="N298" s="220" t="str">
        <f aca="true">ADDRESS(MATCH(N294,INDIRECT(N296,1),0)+MATCH(N280,SL_CHARTS_2012!$AC$1:$AC$3999,1)-1,$E285+2,1,1)</f>
        <v>$AE$55</v>
      </c>
      <c r="O298" s="220" t="str">
        <f aca="true">ADDRESS(MATCH(O294,INDIRECT(O296,1),0)+MATCH(O280,SL_CHARTS_2012!$AC$1:$AC$3999,1)-1,$E285+2,1,1)</f>
        <v>$AE$46</v>
      </c>
      <c r="P298" s="220" t="str">
        <f aca="true">ADDRESS(MATCH(P294,INDIRECT(P296,1),0)+MATCH(P280,SL_CHARTS_2012!$AC$1:$AC$3999,1)-1,$E285+2,1,1)</f>
        <v>$AE$46</v>
      </c>
      <c r="Q298" s="220" t="str">
        <f aca="true">ADDRESS(MATCH(Q294,INDIRECT(Q296,1),0)+MATCH(Q280,SL_CHARTS_2012!$AC$1:$AC$3999,1)-1,$E285+2,1,1)</f>
        <v>$AE$37</v>
      </c>
      <c r="R298" s="220" t="str">
        <f aca="true">ADDRESS(MATCH(R294,INDIRECT(R296,1),0)+MATCH(R280,SL_CHARTS_2012!$AC$1:$AC$3999,1)-1,$E285+2,1,1)</f>
        <v>$AE$36</v>
      </c>
      <c r="S298" s="220" t="str">
        <f aca="true">ADDRESS(MATCH(S294,INDIRECT(S296,1),0)+MATCH(S280,SL_CHARTS_2012!$AC$1:$AC$3999,1)-1,$E285+2,1,1)</f>
        <v>$AE$33</v>
      </c>
      <c r="T298" s="220" t="str">
        <f aca="true">ADDRESS(MATCH(T294,INDIRECT(T296,1),0)+MATCH(T280,SL_CHARTS_2012!$AC$1:$AC$3999,1)-1,$E285+2,1,1)</f>
        <v>$AE$26</v>
      </c>
      <c r="U298" s="220" t="str">
        <f aca="true">ADDRESS(MATCH(U294,INDIRECT(U296,1),0)+MATCH(U280,SL_CHARTS_2012!$AC$1:$AC$3999,1)-1,$E285+2,1,1)</f>
        <v>$AE$19</v>
      </c>
      <c r="V298" s="220" t="str">
        <f aca="true">ADDRESS(MATCH(V294,INDIRECT(V296,1),0)+MATCH(V280,SL_CHARTS_2012!$AC$1:$AC$3999,1)-1,$E285+2,1,1)</f>
        <v>$AE$17</v>
      </c>
      <c r="W298" s="220" t="str">
        <f aca="true">ADDRESS(MATCH(W294,INDIRECT(W296,1),0)+MATCH(W280,SL_CHARTS_2012!$AC$1:$AC$3999,1)-1,$E285+2,1,1)</f>
        <v>$AE$16</v>
      </c>
      <c r="X298" s="220" t="str">
        <f aca="true">ADDRESS(MATCH(X294,INDIRECT(X296,1),0)+MATCH(X280,SL_CHARTS_2012!$AC$1:$AC$3999,1)-1,$E285+2,1,1)</f>
        <v>$AE$16</v>
      </c>
      <c r="Y298" s="220" t="str">
        <f aca="true">ADDRESS(MATCH(Y294,INDIRECT(Y296,1),0)+MATCH(Y280,SL_CHARTS_2012!$AC$1:$AC$3999,1)-1,$E285+2,1,1)</f>
        <v>$AE$11</v>
      </c>
      <c r="Z298" s="220" t="str">
        <f aca="true">ADDRESS(MATCH(Z294,INDIRECT(Z296,1),0)+MATCH(Z280,SL_CHARTS_2012!$AC$1:$AC$3999,1)-1,$E285+2,1,1)</f>
        <v>$AE$7</v>
      </c>
      <c r="AA298" s="220" t="str">
        <f aca="true">ADDRESS(MATCH(AA294,INDIRECT(AA296,1),0)+MATCH(AA280,SL_CHARTS_2012!$AC$1:$AC$3999,1)-1,$E285+2,1,1)</f>
        <v>$AE$6</v>
      </c>
      <c r="AB298" s="220" t="str">
        <f aca="true">ADDRESS(MATCH(AB294,INDIRECT(AB296,1),0)+MATCH(AB280,SL_CHARTS_2012!$AC$1:$AC$3999,1)-1,$E285+2,1,1)</f>
        <v>$AE$5</v>
      </c>
      <c r="AC298" s="220" t="str">
        <f aca="true">ADDRESS(MATCH(AC294,INDIRECT(AC296,1),0)+MATCH(AC280,SL_CHARTS_2012!$AC$1:$AC$3999,1)-1,$E285+2,1,1)</f>
        <v>$AE$4</v>
      </c>
    </row>
    <row r="299" s="349" customFormat="true" ht="15" hidden="true" customHeight="true" outlineLevel="0" collapsed="false">
      <c r="B299" s="203"/>
      <c r="C299" s="215"/>
      <c r="D299" s="220" t="s">
        <v>248</v>
      </c>
      <c r="E299" s="220" t="str">
        <f aca="true">ADDRESS(MATCH(E295,INDIRECT(E296,1),0)+MATCH(E280,SL_CHARTS_2012!$AC$1:$AC$3999,1)-1,$E285,1,1)</f>
        <v>$AC$103</v>
      </c>
      <c r="F299" s="220" t="str">
        <f aca="true">ADDRESS(MATCH(F295,INDIRECT(F296,1),0)+MATCH(F280,SL_CHARTS_2012!$AC$1:$AC$3999,1)-1,$E285,1,1)</f>
        <v>$AC$93</v>
      </c>
      <c r="G299" s="220" t="str">
        <f aca="true">ADDRESS(MATCH(G295,INDIRECT(G296,1),0)+MATCH(G280,SL_CHARTS_2012!$AC$1:$AC$3999,1)-1,$E285,1,1)</f>
        <v>$AC$92</v>
      </c>
      <c r="H299" s="220" t="str">
        <f aca="true">ADDRESS(MATCH(H295,INDIRECT(H296,1),0)+MATCH(H280,SL_CHARTS_2012!$AC$1:$AC$3999,1)-1,$E285,1,1)</f>
        <v>$AC$87</v>
      </c>
      <c r="I299" s="220" t="str">
        <f aca="true">ADDRESS(MATCH(I295,INDIRECT(I296,1),0)+MATCH(I280,SL_CHARTS_2012!$AC$1:$AC$3999,1)-1,$E285,1,1)</f>
        <v>$AC$86</v>
      </c>
      <c r="J299" s="220" t="str">
        <f aca="true">ADDRESS(MATCH(J295,INDIRECT(J296,1),0)+MATCH(J280,SL_CHARTS_2012!$AC$1:$AC$3999,1)-1,$E285,1,1)</f>
        <v>$AC$77</v>
      </c>
      <c r="K299" s="220" t="str">
        <f aca="true">ADDRESS(MATCH(K295,INDIRECT(K296,1),0)+MATCH(K280,SL_CHARTS_2012!$AC$1:$AC$3999,1)-1,$E285,1,1)</f>
        <v>$AC$70</v>
      </c>
      <c r="L299" s="220" t="str">
        <f aca="true">ADDRESS(MATCH(L295,INDIRECT(L296,1),0)+MATCH(L280,SL_CHARTS_2012!$AC$1:$AC$3999,1)-1,$E285,1,1)</f>
        <v>$AC$66</v>
      </c>
      <c r="M299" s="220" t="str">
        <f aca="true">ADDRESS(MATCH(M295,INDIRECT(M296,1),0)+MATCH(M280,SL_CHARTS_2012!$AC$1:$AC$3999,1)-1,$E285,1,1)</f>
        <v>$AC$64</v>
      </c>
      <c r="N299" s="220" t="str">
        <f aca="true">ADDRESS(MATCH(N295,INDIRECT(N296,1),0)+MATCH(N280,SL_CHARTS_2012!$AC$1:$AC$3999,1)-1,$E285,1,1)</f>
        <v>$AC$60</v>
      </c>
      <c r="O299" s="220" t="str">
        <f aca="true">ADDRESS(MATCH(O295,INDIRECT(O296,1),0)+MATCH(O280,SL_CHARTS_2012!$AC$1:$AC$3999,1)-1,$E285,1,1)</f>
        <v>$AC$50</v>
      </c>
      <c r="P299" s="220" t="str">
        <f aca="true">ADDRESS(MATCH(P295,INDIRECT(P296,1),0)+MATCH(P280,SL_CHARTS_2012!$AC$1:$AC$3999,1)-1,$E285,1,1)</f>
        <v>$AC$43</v>
      </c>
      <c r="Q299" s="220" t="str">
        <f aca="true">ADDRESS(MATCH(Q295,INDIRECT(Q296,1),0)+MATCH(Q280,SL_CHARTS_2012!$AC$1:$AC$3999,1)-1,$E285,1,1)</f>
        <v>$AC$42</v>
      </c>
      <c r="R299" s="220" t="str">
        <f aca="true">ADDRESS(MATCH(R295,INDIRECT(R296,1),0)+MATCH(R280,SL_CHARTS_2012!$AC$1:$AC$3999,1)-1,$E285,1,1)</f>
        <v>$AC$32</v>
      </c>
      <c r="S299" s="220" t="str">
        <f aca="true">ADDRESS(MATCH(S295,INDIRECT(S296,1),0)+MATCH(S280,SL_CHARTS_2012!$AC$1:$AC$3999,1)-1,$E285,1,1)</f>
        <v>$AC$28</v>
      </c>
      <c r="T299" s="220" t="str">
        <f aca="true">ADDRESS(MATCH(T295,INDIRECT(T296,1),0)+MATCH(T280,SL_CHARTS_2012!$AC$1:$AC$3999,1)-1,$E285,1,1)</f>
        <v>$AC$24</v>
      </c>
      <c r="U299" s="220" t="str">
        <f aca="true">ADDRESS(MATCH(U295,INDIRECT(U296,1),0)+MATCH(U280,SL_CHARTS_2012!$AC$1:$AC$3999,1)-1,$E285,1,1)</f>
        <v>$AC$23</v>
      </c>
      <c r="V299" s="220" t="str">
        <f aca="true">ADDRESS(MATCH(V295,INDIRECT(V296,1),0)+MATCH(V280,SL_CHARTS_2012!$AC$1:$AC$3999,1)-1,$E285,1,1)</f>
        <v>$AC$20</v>
      </c>
      <c r="W299" s="220" t="str">
        <f aca="true">ADDRESS(MATCH(W295,INDIRECT(W296,1),0)+MATCH(W280,SL_CHARTS_2012!$AC$1:$AC$3999,1)-1,$E285,1,1)</f>
        <v>$AC$18</v>
      </c>
      <c r="X299" s="220" t="str">
        <f aca="true">ADDRESS(MATCH(X295,INDIRECT(X296,1),0)+MATCH(X280,SL_CHARTS_2012!$AC$1:$AC$3999,1)-1,$E285,1,1)</f>
        <v>$AC$12</v>
      </c>
      <c r="Y299" s="220" t="str">
        <f aca="true">ADDRESS(MATCH(Y295,INDIRECT(Y296,1),0)+MATCH(Y280,SL_CHARTS_2012!$AC$1:$AC$3999,1)-1,$E285,1,1)</f>
        <v>$AC$9</v>
      </c>
      <c r="Z299" s="220" t="str">
        <f aca="true">ADDRESS(MATCH(Z295,INDIRECT(Z296,1),0)+MATCH(Z280,SL_CHARTS_2012!$AC$1:$AC$3999,1)-1,$E285,1,1)</f>
        <v>$AC$9</v>
      </c>
      <c r="AA299" s="220" t="str">
        <f aca="true">ADDRESS(MATCH(AA295,INDIRECT(AA296,1),0)+MATCH(AA280,SL_CHARTS_2012!$AC$1:$AC$3999,1)-1,$E285,1,1)</f>
        <v>$AC$8</v>
      </c>
      <c r="AB299" s="220" t="str">
        <f aca="true">ADDRESS(MATCH(AB295,INDIRECT(AB296,1),0)+MATCH(AB280,SL_CHARTS_2012!$AC$1:$AC$3999,1)-1,$E285,1,1)</f>
        <v>$AC$7</v>
      </c>
      <c r="AC299" s="220" t="str">
        <f aca="true">ADDRESS(MATCH(AC295,INDIRECT(AC296,1),0)+MATCH(AC280,SL_CHARTS_2012!$AC$1:$AC$3999,1)-1,$E285,1,1)</f>
        <v>$AC$6</v>
      </c>
    </row>
    <row r="300" s="349" customFormat="true" ht="15" hidden="true" customHeight="true" outlineLevel="0" collapsed="false">
      <c r="B300" s="203"/>
      <c r="C300" s="215"/>
      <c r="D300" s="220" t="s">
        <v>249</v>
      </c>
      <c r="E300" s="220" t="str">
        <f aca="true">ADDRESS(MATCH(E295,INDIRECT(E296,1),0)+MATCH(E280,SL_CHARTS_2012!$AC$1:$AC$3999,1)-1,$E285+3,1)</f>
        <v>$AF$103</v>
      </c>
      <c r="F300" s="220" t="str">
        <f aca="true">ADDRESS(MATCH(F295,INDIRECT(F296,1),0)+MATCH(F280,SL_CHARTS_2012!$AC$1:$AC$3999,1)-1,$E285+3,1)</f>
        <v>$AF$93</v>
      </c>
      <c r="G300" s="220" t="str">
        <f aca="true">ADDRESS(MATCH(G295,INDIRECT(G296,1),0)+MATCH(G280,SL_CHARTS_2012!$AC$1:$AC$3999,1)-1,$E285+3,1)</f>
        <v>$AF$92</v>
      </c>
      <c r="H300" s="220" t="str">
        <f aca="true">ADDRESS(MATCH(H295,INDIRECT(H296,1),0)+MATCH(H280,SL_CHARTS_2012!$AC$1:$AC$3999,1)-1,$E285+3,1)</f>
        <v>$AF$87</v>
      </c>
      <c r="I300" s="220" t="str">
        <f aca="true">ADDRESS(MATCH(I295,INDIRECT(I296,1),0)+MATCH(I280,SL_CHARTS_2012!$AC$1:$AC$3999,1)-1,$E285+3,1)</f>
        <v>$AF$86</v>
      </c>
      <c r="J300" s="220" t="str">
        <f aca="true">ADDRESS(MATCH(J295,INDIRECT(J296,1),0)+MATCH(J280,SL_CHARTS_2012!$AC$1:$AC$3999,1)-1,$E285+3,1)</f>
        <v>$AF$77</v>
      </c>
      <c r="K300" s="220" t="str">
        <f aca="true">ADDRESS(MATCH(K295,INDIRECT(K296,1),0)+MATCH(K280,SL_CHARTS_2012!$AC$1:$AC$3999,1)-1,$E285+3,1)</f>
        <v>$AF$70</v>
      </c>
      <c r="L300" s="220" t="str">
        <f aca="true">ADDRESS(MATCH(L295,INDIRECT(L296,1),0)+MATCH(L280,SL_CHARTS_2012!$AC$1:$AC$3999,1)-1,$E285+3,1)</f>
        <v>$AF$66</v>
      </c>
      <c r="M300" s="220" t="str">
        <f aca="true">ADDRESS(MATCH(M295,INDIRECT(M296,1),0)+MATCH(M280,SL_CHARTS_2012!$AC$1:$AC$3999,1)-1,$E285+3,1)</f>
        <v>$AF$64</v>
      </c>
      <c r="N300" s="220" t="str">
        <f aca="true">ADDRESS(MATCH(N295,INDIRECT(N296,1),0)+MATCH(N280,SL_CHARTS_2012!$AC$1:$AC$3999,1)-1,$E285+3,1)</f>
        <v>$AF$60</v>
      </c>
      <c r="O300" s="220" t="str">
        <f aca="true">ADDRESS(MATCH(O295,INDIRECT(O296,1),0)+MATCH(O280,SL_CHARTS_2012!$AC$1:$AC$3999,1)-1,$E285+3,1)</f>
        <v>$AF$50</v>
      </c>
      <c r="P300" s="220" t="str">
        <f aca="true">ADDRESS(MATCH(P295,INDIRECT(P296,1),0)+MATCH(P280,SL_CHARTS_2012!$AC$1:$AC$3999,1)-1,$E285+3,1)</f>
        <v>$AF$43</v>
      </c>
      <c r="Q300" s="220" t="str">
        <f aca="true">ADDRESS(MATCH(Q295,INDIRECT(Q296,1),0)+MATCH(Q280,SL_CHARTS_2012!$AC$1:$AC$3999,1)-1,$E285+3,1)</f>
        <v>$AF$42</v>
      </c>
      <c r="R300" s="220" t="str">
        <f aca="true">ADDRESS(MATCH(R295,INDIRECT(R296,1),0)+MATCH(R280,SL_CHARTS_2012!$AC$1:$AC$3999,1)-1,$E285+3,1)</f>
        <v>$AF$32</v>
      </c>
      <c r="S300" s="220" t="str">
        <f aca="true">ADDRESS(MATCH(S295,INDIRECT(S296,1),0)+MATCH(S280,SL_CHARTS_2012!$AC$1:$AC$3999,1)-1,$E285+3,1)</f>
        <v>$AF$28</v>
      </c>
      <c r="T300" s="220" t="str">
        <f aca="true">ADDRESS(MATCH(T295,INDIRECT(T296,1),0)+MATCH(T280,SL_CHARTS_2012!$AC$1:$AC$3999,1)-1,$E285+3,1)</f>
        <v>$AF$24</v>
      </c>
      <c r="U300" s="220" t="str">
        <f aca="true">ADDRESS(MATCH(U295,INDIRECT(U296,1),0)+MATCH(U280,SL_CHARTS_2012!$AC$1:$AC$3999,1)-1,$E285+3,1)</f>
        <v>$AF$23</v>
      </c>
      <c r="V300" s="220" t="str">
        <f aca="true">ADDRESS(MATCH(V295,INDIRECT(V296,1),0)+MATCH(V280,SL_CHARTS_2012!$AC$1:$AC$3999,1)-1,$E285+3,1)</f>
        <v>$AF$20</v>
      </c>
      <c r="W300" s="220" t="str">
        <f aca="true">ADDRESS(MATCH(W295,INDIRECT(W296,1),0)+MATCH(W280,SL_CHARTS_2012!$AC$1:$AC$3999,1)-1,$E285+3,1)</f>
        <v>$AF$18</v>
      </c>
      <c r="X300" s="220" t="str">
        <f aca="true">ADDRESS(MATCH(X295,INDIRECT(X296,1),0)+MATCH(X280,SL_CHARTS_2012!$AC$1:$AC$3999,1)-1,$E285+3,1)</f>
        <v>$AF$12</v>
      </c>
      <c r="Y300" s="220" t="str">
        <f aca="true">ADDRESS(MATCH(Y295,INDIRECT(Y296,1),0)+MATCH(Y280,SL_CHARTS_2012!$AC$1:$AC$3999,1)-1,$E285+3,1)</f>
        <v>$AF$9</v>
      </c>
      <c r="Z300" s="220" t="str">
        <f aca="true">ADDRESS(MATCH(Z295,INDIRECT(Z296,1),0)+MATCH(Z280,SL_CHARTS_2012!$AC$1:$AC$3999,1)-1,$E285+3,1)</f>
        <v>$AF$9</v>
      </c>
      <c r="AA300" s="220" t="str">
        <f aca="true">ADDRESS(MATCH(AA295,INDIRECT(AA296,1),0)+MATCH(AA280,SL_CHARTS_2012!$AC$1:$AC$3999,1)-1,$E285+3,1)</f>
        <v>$AF$8</v>
      </c>
      <c r="AB300" s="220" t="str">
        <f aca="true">ADDRESS(MATCH(AB295,INDIRECT(AB296,1),0)+MATCH(AB280,SL_CHARTS_2012!$AC$1:$AC$3999,1)-1,$E285+3,1)</f>
        <v>$AF$7</v>
      </c>
      <c r="AC300" s="220" t="str">
        <f aca="true">ADDRESS(MATCH(AC295,INDIRECT(AC296,1),0)+MATCH(AC280,SL_CHARTS_2012!$AC$1:$AC$3999,1)-1,$E285+3,1)</f>
        <v>$AF$6</v>
      </c>
    </row>
    <row r="301" s="349" customFormat="true" ht="15" hidden="true" customHeight="true" outlineLevel="0" collapsed="false">
      <c r="B301" s="203"/>
      <c r="C301" s="215"/>
      <c r="D301" s="220" t="s">
        <v>231</v>
      </c>
      <c r="E301" s="220" t="n">
        <f aca="true">-INDIRECT(CONCATENATE($E290,E298),1)</f>
        <v>-87.744195</v>
      </c>
      <c r="F301" s="220" t="n">
        <f aca="true">-INDIRECT(CONCATENATE($E290,F298),1)</f>
        <v>-87.9126929999995</v>
      </c>
      <c r="G301" s="220" t="n">
        <f aca="true">-INDIRECT(CONCATENATE($E290,G298),1)</f>
        <v>-88.6006919999998</v>
      </c>
      <c r="H301" s="220" t="n">
        <f aca="true">-INDIRECT(CONCATENATE($E290,H298),1)</f>
        <v>-90.2158439999998</v>
      </c>
      <c r="I301" s="220" t="n">
        <f aca="true">-INDIRECT(CONCATENATE($E290,I298),1)</f>
        <v>-72.4536570000005</v>
      </c>
      <c r="J301" s="220" t="n">
        <f aca="true">-INDIRECT(CONCATENATE($E290,J298),1)</f>
        <v>-65.2706879999998</v>
      </c>
      <c r="K301" s="220" t="n">
        <f aca="true">-INDIRECT(CONCATENATE($E290,K298),1)</f>
        <v>-59.1917879999996</v>
      </c>
      <c r="L301" s="220" t="n">
        <f aca="true">-INDIRECT(CONCATENATE($E290,L298),1)</f>
        <v>-55.4462609999998</v>
      </c>
      <c r="M301" s="220" t="n">
        <f aca="true">-INDIRECT(CONCATENATE($E290,M298),1)</f>
        <v>-50.7658529999999</v>
      </c>
      <c r="N301" s="220" t="n">
        <f aca="true">-INDIRECT(CONCATENATE($E290,N298),1)</f>
        <v>-44.6494859999998</v>
      </c>
      <c r="O301" s="220" t="n">
        <f aca="true">-INDIRECT(CONCATENATE($E290,O298),1)</f>
        <v>-38.0928990000004</v>
      </c>
      <c r="P301" s="220" t="n">
        <f aca="true">-INDIRECT(CONCATENATE($E290,P298),1)</f>
        <v>-38.0928990000004</v>
      </c>
      <c r="Q301" s="220" t="n">
        <f aca="true">-INDIRECT(CONCATENATE($E290,Q298),1)</f>
        <v>-29.6848349999999</v>
      </c>
      <c r="R301" s="220" t="n">
        <f aca="true">-INDIRECT(CONCATENATE($E290,R298),1)</f>
        <v>-29.6848349999999</v>
      </c>
      <c r="S301" s="220" t="n">
        <f aca="true">-INDIRECT(CONCATENATE($E290,S298),1)</f>
        <v>-27.575781</v>
      </c>
      <c r="T301" s="220" t="n">
        <f aca="true">-INDIRECT(CONCATENATE($E290,T298),1)</f>
        <v>-25.0542450000003</v>
      </c>
      <c r="U301" s="220" t="n">
        <f aca="true">-INDIRECT(CONCATENATE($E290,U298),1)</f>
        <v>-22.77</v>
      </c>
      <c r="V301" s="220" t="n">
        <f aca="true">-INDIRECT(CONCATENATE($E290,V298),1)</f>
        <v>-23.6436089999999</v>
      </c>
      <c r="W301" s="220" t="n">
        <f aca="true">-INDIRECT(CONCATENATE($E290,W298),1)</f>
        <v>-24.1116360000002</v>
      </c>
      <c r="X301" s="220" t="n">
        <f aca="true">-INDIRECT(CONCATENATE($E290,X298),1)</f>
        <v>-24.1116360000002</v>
      </c>
      <c r="Y301" s="220" t="n">
        <f aca="true">-INDIRECT(CONCATENATE($E290,Y298),1)</f>
        <v>-20.7</v>
      </c>
      <c r="Z301" s="220" t="n">
        <f aca="true">-INDIRECT(CONCATENATE($E290,Z298),1)</f>
        <v>-19.32</v>
      </c>
      <c r="AA301" s="220" t="n">
        <f aca="true">-INDIRECT(CONCATENATE($E290,AA298),1)</f>
        <v>-19.5703319999999</v>
      </c>
      <c r="AB301" s="220" t="n">
        <f aca="true">-INDIRECT(CONCATENATE($E290,AB298),1)</f>
        <v>-19.0871940000004</v>
      </c>
      <c r="AC301" s="220" t="n">
        <f aca="true">-INDIRECT(CONCATENATE($E290,AC298),1)</f>
        <v>-16.6789559999996</v>
      </c>
    </row>
    <row r="302" s="349" customFormat="true" ht="15" hidden="true" customHeight="true" outlineLevel="0" collapsed="false">
      <c r="B302" s="203"/>
      <c r="C302" s="215"/>
      <c r="D302" s="220" t="s">
        <v>232</v>
      </c>
      <c r="E302" s="220" t="n">
        <f aca="true">INDIRECT(CONCATENATE($E290,E300),1)</f>
        <v>99.0682679999998</v>
      </c>
      <c r="F302" s="220" t="n">
        <f aca="true">INDIRECT(CONCATENATE($E290,F300),1)</f>
        <v>102.316443</v>
      </c>
      <c r="G302" s="220" t="n">
        <f aca="true">INDIRECT(CONCATENATE($E290,G300),1)</f>
        <v>103.094004</v>
      </c>
      <c r="H302" s="220" t="n">
        <f aca="true">INDIRECT(CONCATENATE($E290,H300),1)</f>
        <v>93.691098</v>
      </c>
      <c r="I302" s="220" t="n">
        <f aca="true">INDIRECT(CONCATENATE($E290,I300),1)</f>
        <v>94.1442899999999</v>
      </c>
      <c r="J302" s="220" t="n">
        <f aca="true">INDIRECT(CONCATENATE($E290,J300),1)</f>
        <v>82.8983940000001</v>
      </c>
      <c r="K302" s="220" t="n">
        <f aca="true">INDIRECT(CONCATENATE($E290,K300),1)</f>
        <v>75.8258940000001</v>
      </c>
      <c r="L302" s="220" t="n">
        <f aca="true">INDIRECT(CONCATENATE($E290,L300),1)</f>
        <v>68.5074090000002</v>
      </c>
      <c r="M302" s="220" t="n">
        <f aca="true">INDIRECT(CONCATENATE($E290,M300),1)</f>
        <v>60.3941819999999</v>
      </c>
      <c r="N302" s="220" t="n">
        <f aca="true">INDIRECT(CONCATENATE($E290,N300),1)</f>
        <v>57.6082380000001</v>
      </c>
      <c r="O302" s="220" t="n">
        <f aca="true">INDIRECT(CONCATENATE($E290,O300),1)</f>
        <v>45.5386889999999</v>
      </c>
      <c r="P302" s="220" t="n">
        <f aca="true">INDIRECT(CONCATENATE($E290,P300),1)</f>
        <v>38.36607</v>
      </c>
      <c r="Q302" s="220" t="n">
        <f aca="true">INDIRECT(CONCATENATE($E290,Q300),1)</f>
        <v>37.4830080000005</v>
      </c>
      <c r="R302" s="220" t="n">
        <f aca="true">INDIRECT(CONCATENATE($E290,R300),1)</f>
        <v>29.8522290000002</v>
      </c>
      <c r="S302" s="220" t="n">
        <f aca="true">INDIRECT(CONCATENATE($E290,S300),1)</f>
        <v>26.91</v>
      </c>
      <c r="T302" s="220" t="n">
        <f aca="true">INDIRECT(CONCATENATE($E290,T300),1)</f>
        <v>25.3534980000001</v>
      </c>
      <c r="U302" s="220" t="n">
        <f aca="true">INDIRECT(CONCATENATE($E290,U300),1)</f>
        <v>25.074531</v>
      </c>
      <c r="V302" s="220" t="n">
        <f aca="true">INDIRECT(CONCATENATE($E290,V300),1)</f>
        <v>23.519271</v>
      </c>
      <c r="W302" s="220" t="n">
        <f aca="true">INDIRECT(CONCATENATE($E290,W300),1)</f>
        <v>24.459948</v>
      </c>
      <c r="X302" s="220" t="n">
        <f aca="true">INDIRECT(CONCATENATE($E290,X300),1)</f>
        <v>22.3043879999995</v>
      </c>
      <c r="Y302" s="220" t="n">
        <f aca="true">INDIRECT(CONCATENATE($E290,Y300),1)</f>
        <v>20.7485069999996</v>
      </c>
      <c r="Z302" s="220" t="n">
        <f aca="true">INDIRECT(CONCATENATE($E290,Z300),1)</f>
        <v>20.7485069999996</v>
      </c>
      <c r="AA302" s="220" t="n">
        <f aca="true">INDIRECT(CONCATENATE($E290,AA300),1)</f>
        <v>20.7869400000001</v>
      </c>
      <c r="AB302" s="220" t="n">
        <f aca="true">INDIRECT(CONCATENATE($E290,AB300),1)</f>
        <v>21.005601</v>
      </c>
      <c r="AC302" s="220" t="n">
        <f aca="true">INDIRECT(CONCATENATE($E290,AC300),1)</f>
        <v>20.821923</v>
      </c>
    </row>
    <row r="303" customFormat="false" ht="15" hidden="false" customHeight="true" outlineLevel="0" collapsed="false">
      <c r="A303" s="349"/>
      <c r="B303" s="203"/>
      <c r="C303" s="215"/>
      <c r="D303" s="220" t="s">
        <v>233</v>
      </c>
      <c r="E303" s="222" t="n">
        <f aca="false">E294+E301</f>
        <v>55.547505</v>
      </c>
      <c r="F303" s="222" t="n">
        <f aca="false">F294+F301</f>
        <v>53.8790070000005</v>
      </c>
      <c r="G303" s="222" t="n">
        <f aca="false">G294+G301</f>
        <v>60.3160080000002</v>
      </c>
      <c r="H303" s="222" t="n">
        <f aca="false">H294+H301</f>
        <v>59.5758560000002</v>
      </c>
      <c r="I303" s="222" t="n">
        <f aca="false">I294+I301</f>
        <v>75.8630429999995</v>
      </c>
      <c r="J303" s="222" t="n">
        <f aca="false">J294+J301</f>
        <v>58.3710120000002</v>
      </c>
      <c r="K303" s="222" t="n">
        <f aca="false">K294+K301</f>
        <v>39.7999120000005</v>
      </c>
      <c r="L303" s="222" t="n">
        <f aca="false">L294+L301</f>
        <v>33.7954390000002</v>
      </c>
      <c r="M303" s="222" t="n">
        <f aca="false">M294+M301</f>
        <v>25.6258470000001</v>
      </c>
      <c r="N303" s="222" t="n">
        <f aca="false">N294+N301</f>
        <v>23.5422140000002</v>
      </c>
      <c r="O303" s="222" t="n">
        <f aca="false">O294+O301</f>
        <v>28.2988009999996</v>
      </c>
      <c r="P303" s="222" t="n">
        <f aca="false">P294+P301</f>
        <v>28.2988009999996</v>
      </c>
      <c r="Q303" s="222" t="n">
        <f aca="false">Q294+Q301</f>
        <v>22.3318650000001</v>
      </c>
      <c r="R303" s="222" t="n">
        <f aca="false">R294+R301</f>
        <v>20.4318650000001</v>
      </c>
      <c r="S303" s="222" t="n">
        <f aca="false">S294+S301</f>
        <v>33.865919</v>
      </c>
      <c r="T303" s="222" t="n">
        <f aca="false">T294+T301</f>
        <v>37.5374549999997</v>
      </c>
      <c r="U303" s="222" t="n">
        <f aca="false">U294+U301</f>
        <v>40.0717</v>
      </c>
      <c r="V303" s="222" t="n">
        <f aca="false">V294+V301</f>
        <v>37.4230910000001</v>
      </c>
      <c r="W303" s="222" t="n">
        <f aca="false">W294+W301</f>
        <v>35.4300639999998</v>
      </c>
      <c r="X303" s="222" t="n">
        <f aca="false">X294+X301</f>
        <v>35.4300639999998</v>
      </c>
      <c r="Y303" s="222" t="n">
        <f aca="false">Y294+Y301</f>
        <v>43.9167</v>
      </c>
      <c r="Z303" s="222" t="n">
        <f aca="false">Z294+Z301</f>
        <v>42.8717</v>
      </c>
      <c r="AA303" s="222" t="n">
        <f aca="false">AA294+AA301</f>
        <v>39.1963680000001</v>
      </c>
      <c r="AB303" s="222" t="n">
        <f aca="false">AB294+AB301</f>
        <v>36.8045059999996</v>
      </c>
      <c r="AC303" s="222" t="n">
        <f aca="false">AC294+AC301</f>
        <v>37.3210440000004</v>
      </c>
    </row>
    <row r="304" customFormat="false" ht="15" hidden="false" customHeight="true" outlineLevel="0" collapsed="false">
      <c r="A304" s="349"/>
      <c r="B304" s="203"/>
      <c r="C304" s="215"/>
      <c r="D304" s="220" t="s">
        <v>234</v>
      </c>
      <c r="E304" s="222" t="n">
        <f aca="false">E295+E302</f>
        <v>248.259968</v>
      </c>
      <c r="F304" s="222" t="n">
        <f aca="false">F295+F302</f>
        <v>254.708143</v>
      </c>
      <c r="G304" s="222" t="n">
        <f aca="false">G295+G302</f>
        <v>255.910704</v>
      </c>
      <c r="H304" s="222" t="n">
        <f aca="false">H295+H302</f>
        <v>257.007798</v>
      </c>
      <c r="I304" s="222" t="n">
        <f aca="false">I295+I302</f>
        <v>262.76099</v>
      </c>
      <c r="J304" s="222" t="n">
        <f aca="false">J295+J302</f>
        <v>233.765094</v>
      </c>
      <c r="K304" s="222" t="n">
        <f aca="false">K295+K302</f>
        <v>199.467594</v>
      </c>
      <c r="L304" s="222" t="n">
        <f aca="false">L295+L302</f>
        <v>172.124109</v>
      </c>
      <c r="M304" s="222" t="n">
        <f aca="false">M295+M302</f>
        <v>155.060882</v>
      </c>
      <c r="N304" s="222" t="n">
        <f aca="false">N295+N302</f>
        <v>133.999938</v>
      </c>
      <c r="O304" s="222" t="n">
        <f aca="false">O295+O302</f>
        <v>121.380389</v>
      </c>
      <c r="P304" s="222" t="n">
        <f aca="false">P295+P302</f>
        <v>111.93277</v>
      </c>
      <c r="Q304" s="222" t="n">
        <f aca="false">Q295+Q302</f>
        <v>104.699708000001</v>
      </c>
      <c r="R304" s="222" t="n">
        <f aca="false">R295+R302</f>
        <v>91.6689290000002</v>
      </c>
      <c r="S304" s="222" t="n">
        <f aca="false">S295+S302</f>
        <v>91.0017</v>
      </c>
      <c r="T304" s="222" t="n">
        <f aca="false">T295+T302</f>
        <v>91.0451980000001</v>
      </c>
      <c r="U304" s="222" t="n">
        <f aca="false">U295+U302</f>
        <v>92.216231</v>
      </c>
      <c r="V304" s="222" t="n">
        <f aca="false">V295+V302</f>
        <v>86.760971</v>
      </c>
      <c r="W304" s="222" t="n">
        <f aca="false">W295+W302</f>
        <v>86.701648</v>
      </c>
      <c r="X304" s="222" t="n">
        <f aca="false">X295+X302</f>
        <v>89.4710879999995</v>
      </c>
      <c r="Y304" s="222" t="n">
        <f aca="false">Y295+Y302</f>
        <v>88.7402069999996</v>
      </c>
      <c r="Z304" s="222" t="n">
        <f aca="false">Z295+Z302</f>
        <v>88.7402069999996</v>
      </c>
      <c r="AA304" s="222" t="n">
        <f aca="false">AA295+AA302</f>
        <v>86.8286400000001</v>
      </c>
      <c r="AB304" s="222" t="n">
        <f aca="false">AB295+AB302</f>
        <v>83.197301</v>
      </c>
      <c r="AC304" s="222" t="n">
        <f aca="false">AC295+AC302</f>
        <v>79.588623</v>
      </c>
    </row>
    <row r="305" customFormat="false" ht="15" hidden="false" customHeight="true" outlineLevel="0" collapsed="false">
      <c r="A305" s="349"/>
      <c r="B305" s="203"/>
      <c r="C305" s="223" t="s">
        <v>235</v>
      </c>
      <c r="D305" s="259" t="s">
        <v>227</v>
      </c>
      <c r="E305" s="260" t="str">
        <f aca="false">CONCATENATE(E282,E$7,E284)</f>
        <v>101-93</v>
      </c>
      <c r="F305" s="260" t="str">
        <f aca="false">CONCATENATE(F282,F$7,F284)</f>
        <v>94-89</v>
      </c>
      <c r="G305" s="260" t="str">
        <f aca="false">CONCATENATE(G282,G$7,G284)</f>
        <v>91-85</v>
      </c>
      <c r="H305" s="260" t="str">
        <f aca="false">CONCATENATE(H282,H$7,H284)</f>
        <v>87-83</v>
      </c>
      <c r="I305" s="260" t="str">
        <f aca="false">CONCATENATE(I282,I$7,I284)</f>
        <v>84-71</v>
      </c>
      <c r="J305" s="260" t="str">
        <f aca="false">CONCATENATE(J282,J$7,J284)</f>
        <v>73-66</v>
      </c>
      <c r="K305" s="260" t="str">
        <f aca="false">CONCATENATE(K282,K$7,K284)</f>
        <v>66-61</v>
      </c>
      <c r="L305" s="260" t="str">
        <f aca="false">CONCATENATE(L282,L$7,L284)</f>
        <v>62-59</v>
      </c>
      <c r="M305" s="260" t="str">
        <f aca="false">CONCATENATE(M282,M$7,M284)</f>
        <v>60-56</v>
      </c>
      <c r="N305" s="260" t="str">
        <f aca="false">CONCATENATE(N282,N$7,N284)</f>
        <v>56-47</v>
      </c>
      <c r="O305" s="260" t="str">
        <f aca="false">CONCATENATE(O282,O$7,O284)</f>
        <v>48-41</v>
      </c>
      <c r="P305" s="260" t="str">
        <f aca="false">CONCATENATE(P282,P$7,P284)</f>
        <v>42-38</v>
      </c>
      <c r="Q305" s="260" t="str">
        <f aca="false">CONCATENATE(Q282,Q$7,Q284)</f>
        <v>38-33</v>
      </c>
      <c r="R305" s="260" t="str">
        <f aca="false">CONCATENATE(R282,R$7,R284)</f>
        <v>34-28</v>
      </c>
      <c r="S305" s="260" t="str">
        <f aca="false">CONCATENATE(S282,S$7,S284)</f>
        <v>29-23</v>
      </c>
      <c r="T305" s="260" t="str">
        <f aca="false">CONCATENATE(T282,T$7,T284)</f>
        <v>24-20</v>
      </c>
      <c r="U305" s="260" t="str">
        <f aca="false">CONCATENATE(U282,U$7,U284)</f>
        <v>21-15</v>
      </c>
      <c r="V305" s="260" t="str">
        <f aca="false">CONCATENATE(V282,V$7,V284)</f>
        <v>16-13</v>
      </c>
      <c r="W305" s="260" t="str">
        <f aca="false">CONCATENATE(W282,W$7,W284)</f>
        <v>14-11</v>
      </c>
      <c r="X305" s="260" t="str">
        <f aca="false">CONCATENATE(X282,X$7,X284)</f>
        <v>12-7</v>
      </c>
      <c r="Y305" s="260" t="str">
        <f aca="false">CONCATENATE(Y282,Y$7,Y284)</f>
        <v>8-5</v>
      </c>
      <c r="Z305" s="260" t="str">
        <f aca="false">CONCATENATE(Z282,Z$7,Z284)</f>
        <v>6-3</v>
      </c>
      <c r="AA305" s="260" t="str">
        <f aca="false">CONCATENATE(AA282,AA$7,AA284)</f>
        <v>4-2</v>
      </c>
      <c r="AB305" s="260" t="str">
        <f aca="false">CONCATENATE(AB282,AB$7,AB284)</f>
        <v>3-1</v>
      </c>
      <c r="AC305" s="260" t="str">
        <f aca="false">CONCATENATE(AC282,AC$7,AC284)</f>
        <v>2-0</v>
      </c>
    </row>
    <row r="306" customFormat="false" ht="15" hidden="false" customHeight="true" outlineLevel="0" collapsed="false">
      <c r="A306" s="349"/>
      <c r="B306" s="203"/>
      <c r="C306" s="223"/>
      <c r="D306" s="261" t="s">
        <v>228</v>
      </c>
      <c r="E306" s="261" t="n">
        <f aca="true">AVERAGE(INDIRECT(CONCATENATE($E$290,E288,$E$291,E289),1))</f>
        <v>146.3667</v>
      </c>
      <c r="F306" s="261" t="n">
        <f aca="true">AVERAGE(INDIRECT(CONCATENATE($E$290,F288,$E$291,F289),1))</f>
        <v>145.658366666667</v>
      </c>
      <c r="G306" s="261" t="n">
        <f aca="true">AVERAGE(INDIRECT(CONCATENATE($E$290,G288,$E$291,G289),1))</f>
        <v>150.159557142857</v>
      </c>
      <c r="H306" s="261" t="n">
        <f aca="true">AVERAGE(INDIRECT(CONCATENATE($E$290,H288,$E$291,H289),1))</f>
        <v>154.0717</v>
      </c>
      <c r="I306" s="261" t="n">
        <f aca="true">AVERAGE(INDIRECT(CONCATENATE($E$290,I288,$E$291,I289),1))</f>
        <v>159.2917</v>
      </c>
      <c r="J306" s="261" t="n">
        <f aca="true">AVERAGE(INDIRECT(CONCATENATE($E$290,J288,$E$291,J289),1))</f>
        <v>137.7292</v>
      </c>
      <c r="K306" s="261" t="n">
        <f aca="true">AVERAGE(INDIRECT(CONCATENATE($E$290,K288,$E$291,K289),1))</f>
        <v>111.6792</v>
      </c>
      <c r="L306" s="261" t="n">
        <f aca="true">AVERAGE(INDIRECT(CONCATENATE($E$290,L288,$E$291,L289),1))</f>
        <v>96.6292</v>
      </c>
      <c r="M306" s="261" t="n">
        <f aca="true">AVERAGE(INDIRECT(CONCATENATE($E$290,M288,$E$291,M289),1))</f>
        <v>84.8867</v>
      </c>
      <c r="N306" s="261" t="n">
        <f aca="true">AVERAGE(INDIRECT(CONCATENATE($E$290,N288,$E$291,N289),1))</f>
        <v>71.7717</v>
      </c>
      <c r="O306" s="261" t="n">
        <f aca="true">AVERAGE(INDIRECT(CONCATENATE($E$290,O288,$E$291,O289),1))</f>
        <v>71.426075</v>
      </c>
      <c r="P306" s="261" t="n">
        <f aca="true">AVERAGE(INDIRECT(CONCATENATE($E$290,P288,$E$291,P289),1))</f>
        <v>69.5867</v>
      </c>
      <c r="Q306" s="261" t="n">
        <f aca="true">AVERAGE(INDIRECT(CONCATENATE($E$290,Q288,$E$291,Q289),1))</f>
        <v>58.2583666666667</v>
      </c>
      <c r="R306" s="261" t="n">
        <f aca="true">AVERAGE(INDIRECT(CONCATENATE($E$290,R288,$E$291,R289),1))</f>
        <v>55.7452714285714</v>
      </c>
      <c r="S306" s="261" t="n">
        <f aca="true">AVERAGE(INDIRECT(CONCATENATE($E$290,S288,$E$291,S289),1))</f>
        <v>62.7345571428572</v>
      </c>
      <c r="T306" s="261" t="n">
        <f aca="true">AVERAGE(INDIRECT(CONCATENATE($E$290,T288,$E$291,T289),1))</f>
        <v>63.7917</v>
      </c>
      <c r="U306" s="261" t="n">
        <f aca="true">AVERAGE(INDIRECT(CONCATENATE($E$290,U288,$E$291,U289),1))</f>
        <v>64.7881285714286</v>
      </c>
      <c r="V306" s="261" t="n">
        <f aca="true">AVERAGE(INDIRECT(CONCATENATE($E$290,V288,$E$291,V289),1))</f>
        <v>62.34795</v>
      </c>
      <c r="W306" s="261" t="n">
        <f aca="true">AVERAGE(INDIRECT(CONCATENATE($E$290,W288,$E$291,W289),1))</f>
        <v>60.6292</v>
      </c>
      <c r="X306" s="261" t="n">
        <f aca="true">AVERAGE(INDIRECT(CONCATENATE($E$290,X288,$E$291,X289),1))</f>
        <v>63.1708666666667</v>
      </c>
      <c r="Y306" s="261" t="n">
        <f aca="true">AVERAGE(INDIRECT(CONCATENATE($E$290,Y288,$E$291,Y289),1))</f>
        <v>66.31045</v>
      </c>
      <c r="Z306" s="261" t="n">
        <f aca="true">AVERAGE(INDIRECT(CONCATENATE($E$290,Z288,$E$291,Z289),1))</f>
        <v>65.42295</v>
      </c>
      <c r="AA306" s="261" t="n">
        <f aca="true">AVERAGE(INDIRECT(CONCATENATE($E$290,AA288,$E$291,AA289),1))</f>
        <v>62.3333666666667</v>
      </c>
      <c r="AB306" s="261" t="n">
        <f aca="true">AVERAGE(INDIRECT(CONCATENATE($E$290,AB288,$E$291,AB289),1))</f>
        <v>58.9500333333333</v>
      </c>
      <c r="AC306" s="261" t="n">
        <f aca="true">AVERAGE(INDIRECT(CONCATENATE($E$290,AC288,$E$291,AC289),1))</f>
        <v>56.2194666666667</v>
      </c>
    </row>
    <row r="307" customFormat="false" ht="15" hidden="true" customHeight="true" outlineLevel="0" collapsed="false">
      <c r="A307" s="349"/>
      <c r="B307" s="203"/>
      <c r="C307" s="223"/>
      <c r="D307" s="262" t="s">
        <v>229</v>
      </c>
      <c r="E307" s="262" t="n">
        <f aca="true">MIN(INDIRECT(CONCATENATE($E$290,E288,$E$291,E289),1))</f>
        <v>143.2917</v>
      </c>
      <c r="F307" s="262" t="n">
        <f aca="true">MIN(INDIRECT(CONCATENATE($E$290,F288,$E$291,F289),1))</f>
        <v>141.7917</v>
      </c>
      <c r="G307" s="262" t="n">
        <f aca="true">MIN(INDIRECT(CONCATENATE($E$290,G288,$E$291,G289),1))</f>
        <v>143.2667</v>
      </c>
      <c r="H307" s="262" t="n">
        <f aca="true">MIN(INDIRECT(CONCATENATE($E$290,H288,$E$291,H289),1))</f>
        <v>149.7917</v>
      </c>
      <c r="I307" s="262" t="n">
        <f aca="true">MIN(INDIRECT(CONCATENATE($E$290,I288,$E$291,I289),1))</f>
        <v>144.7917</v>
      </c>
      <c r="J307" s="262" t="n">
        <f aca="true">MIN(INDIRECT(CONCATENATE($E$290,J288,$E$291,J289),1))</f>
        <v>123.6417</v>
      </c>
      <c r="K307" s="262" t="n">
        <f aca="true">MIN(INDIRECT(CONCATENATE($E$290,K288,$E$291,K289),1))</f>
        <v>98.9917</v>
      </c>
      <c r="L307" s="262" t="n">
        <f aca="true">MIN(INDIRECT(CONCATENATE($E$290,L288,$E$291,L289),1))</f>
        <v>89.2417</v>
      </c>
      <c r="M307" s="262" t="n">
        <f aca="true">MIN(INDIRECT(CONCATENATE($E$290,M288,$E$291,M289),1))</f>
        <v>76.3917</v>
      </c>
      <c r="N307" s="262" t="n">
        <f aca="true">MIN(INDIRECT(CONCATENATE($E$290,N288,$E$291,N289),1))</f>
        <v>68.1917</v>
      </c>
      <c r="O307" s="262" t="n">
        <f aca="true">MIN(INDIRECT(CONCATENATE($E$290,O288,$E$291,O289),1))</f>
        <v>66.3917</v>
      </c>
      <c r="P307" s="262" t="n">
        <f aca="true">MIN(INDIRECT(CONCATENATE($E$290,P288,$E$291,P289),1))</f>
        <v>66.3917</v>
      </c>
      <c r="Q307" s="262" t="n">
        <f aca="true">MIN(INDIRECT(CONCATENATE($E$290,Q288,$E$291,Q289),1))</f>
        <v>52.0167</v>
      </c>
      <c r="R307" s="262" t="n">
        <f aca="true">MIN(INDIRECT(CONCATENATE($E$290,R288,$E$291,R289),1))</f>
        <v>50.1167</v>
      </c>
      <c r="S307" s="262" t="n">
        <f aca="true">MIN(INDIRECT(CONCATENATE($E$290,S288,$E$291,S289),1))</f>
        <v>61.4417</v>
      </c>
      <c r="T307" s="262" t="n">
        <f aca="true">MIN(INDIRECT(CONCATENATE($E$290,T288,$E$291,T289),1))</f>
        <v>62.5917</v>
      </c>
      <c r="U307" s="262" t="n">
        <f aca="true">MIN(INDIRECT(CONCATENATE($E$290,U288,$E$291,U289),1))</f>
        <v>62.8417</v>
      </c>
      <c r="V307" s="262" t="n">
        <f aca="true">MIN(INDIRECT(CONCATENATE($E$290,V288,$E$291,V289),1))</f>
        <v>61.0667</v>
      </c>
      <c r="W307" s="262" t="n">
        <f aca="true">MIN(INDIRECT(CONCATENATE($E$290,W288,$E$291,W289),1))</f>
        <v>59.5417</v>
      </c>
      <c r="X307" s="262" t="n">
        <f aca="true">MIN(INDIRECT(CONCATENATE($E$290,X288,$E$291,X289),1))</f>
        <v>59.5417</v>
      </c>
      <c r="Y307" s="262" t="n">
        <f aca="true">MIN(INDIRECT(CONCATENATE($E$290,Y288,$E$291,Y289),1))</f>
        <v>64.6167</v>
      </c>
      <c r="Z307" s="262" t="n">
        <f aca="true">MIN(INDIRECT(CONCATENATE($E$290,Z288,$E$291,Z289),1))</f>
        <v>62.1917</v>
      </c>
      <c r="AA307" s="262" t="n">
        <f aca="true">MIN(INDIRECT(CONCATENATE($E$290,AA288,$E$291,AA289),1))</f>
        <v>58.7667</v>
      </c>
      <c r="AB307" s="262" t="n">
        <f aca="true">MIN(INDIRECT(CONCATENATE($E$290,AB288,$E$291,AB289),1))</f>
        <v>55.8917</v>
      </c>
      <c r="AC307" s="262" t="n">
        <f aca="true">MIN(INDIRECT(CONCATENATE($E$290,AC288,$E$291,AC289),1))</f>
        <v>54</v>
      </c>
    </row>
    <row r="308" customFormat="false" ht="15" hidden="true" customHeight="true" outlineLevel="0" collapsed="false">
      <c r="A308" s="349"/>
      <c r="B308" s="203"/>
      <c r="C308" s="223"/>
      <c r="D308" s="262" t="s">
        <v>230</v>
      </c>
      <c r="E308" s="262" t="n">
        <f aca="true">MAX(INDIRECT(CONCATENATE($E$290,E288,$E$291,E289),1))</f>
        <v>149.1917</v>
      </c>
      <c r="F308" s="262" t="n">
        <f aca="true">MAX(INDIRECT(CONCATENATE($E$290,F288,$E$291,F289),1))</f>
        <v>152.3917</v>
      </c>
      <c r="G308" s="262" t="n">
        <f aca="true">MAX(INDIRECT(CONCATENATE($E$290,G288,$E$291,G289),1))</f>
        <v>152.8167</v>
      </c>
      <c r="H308" s="262" t="n">
        <f aca="true">MAX(INDIRECT(CONCATENATE($E$290,H288,$E$291,H289),1))</f>
        <v>163.3167</v>
      </c>
      <c r="I308" s="262" t="n">
        <f aca="true">MAX(INDIRECT(CONCATENATE($E$290,I288,$E$291,I289),1))</f>
        <v>168.6167</v>
      </c>
      <c r="J308" s="262" t="n">
        <f aca="true">MAX(INDIRECT(CONCATENATE($E$290,J288,$E$291,J289),1))</f>
        <v>150.8667</v>
      </c>
      <c r="K308" s="262" t="n">
        <f aca="true">MAX(INDIRECT(CONCATENATE($E$290,K288,$E$291,K289),1))</f>
        <v>123.6417</v>
      </c>
      <c r="L308" s="262" t="n">
        <f aca="true">MAX(INDIRECT(CONCATENATE($E$290,L288,$E$291,L289),1))</f>
        <v>103.6167</v>
      </c>
      <c r="M308" s="262" t="n">
        <f aca="true">MAX(INDIRECT(CONCATENATE($E$290,M288,$E$291,M289),1))</f>
        <v>94.6667</v>
      </c>
      <c r="N308" s="262" t="n">
        <f aca="true">MAX(INDIRECT(CONCATENATE($E$290,N288,$E$291,N289),1))</f>
        <v>76.3917</v>
      </c>
      <c r="O308" s="262" t="n">
        <f aca="true">MAX(INDIRECT(CONCATENATE($E$290,O288,$E$291,O289),1))</f>
        <v>75.8417</v>
      </c>
      <c r="P308" s="262" t="n">
        <f aca="true">MAX(INDIRECT(CONCATENATE($E$290,P288,$E$291,P289),1))</f>
        <v>73.5667</v>
      </c>
      <c r="Q308" s="262" t="n">
        <f aca="true">MAX(INDIRECT(CONCATENATE($E$290,Q288,$E$291,Q289),1))</f>
        <v>67.2167</v>
      </c>
      <c r="R308" s="262" t="n">
        <f aca="true">MAX(INDIRECT(CONCATENATE($E$290,R288,$E$291,R289),1))</f>
        <v>61.8167</v>
      </c>
      <c r="S308" s="262" t="n">
        <f aca="true">MAX(INDIRECT(CONCATENATE($E$290,S288,$E$291,S289),1))</f>
        <v>64.0917</v>
      </c>
      <c r="T308" s="262" t="n">
        <f aca="true">MAX(INDIRECT(CONCATENATE($E$290,T288,$E$291,T289),1))</f>
        <v>65.6917</v>
      </c>
      <c r="U308" s="262" t="n">
        <f aca="true">MAX(INDIRECT(CONCATENATE($E$290,U288,$E$291,U289),1))</f>
        <v>67.1417</v>
      </c>
      <c r="V308" s="262" t="n">
        <f aca="true">MAX(INDIRECT(CONCATENATE($E$290,V288,$E$291,V289),1))</f>
        <v>63.2417</v>
      </c>
      <c r="W308" s="262" t="n">
        <f aca="true">MAX(INDIRECT(CONCATENATE($E$290,W288,$E$291,W289),1))</f>
        <v>62.2417</v>
      </c>
      <c r="X308" s="262" t="n">
        <f aca="true">MAX(INDIRECT(CONCATENATE($E$290,X288,$E$291,X289),1))</f>
        <v>67.1667</v>
      </c>
      <c r="Y308" s="262" t="n">
        <f aca="true">MAX(INDIRECT(CONCATENATE($E$290,Y288,$E$291,Y289),1))</f>
        <v>67.9917</v>
      </c>
      <c r="Z308" s="262" t="n">
        <f aca="true">MAX(INDIRECT(CONCATENATE($E$290,Z288,$E$291,Z289),1))</f>
        <v>67.9917</v>
      </c>
      <c r="AA308" s="262" t="n">
        <f aca="true">MAX(INDIRECT(CONCATENATE($E$290,AA288,$E$291,AA289),1))</f>
        <v>66.0417</v>
      </c>
      <c r="AB308" s="262" t="n">
        <f aca="true">MAX(INDIRECT(CONCATENATE($E$290,AB288,$E$291,AB289),1))</f>
        <v>62.1917</v>
      </c>
      <c r="AC308" s="262" t="n">
        <f aca="true">MAX(INDIRECT(CONCATENATE($E$290,AC288,$E$291,AC289),1))</f>
        <v>58.7667</v>
      </c>
    </row>
    <row r="309" customFormat="false" ht="15" hidden="true" customHeight="true" outlineLevel="0" collapsed="false">
      <c r="A309" s="349"/>
      <c r="B309" s="203"/>
      <c r="C309" s="223"/>
      <c r="D309" s="263" t="s">
        <v>245</v>
      </c>
      <c r="E309" s="263" t="str">
        <f aca="false">CONCATENATE($E290,E289,$E291,E288)</f>
        <v>SL_CHARTS_2012!$AD$105:$AD$97</v>
      </c>
      <c r="F309" s="263" t="str">
        <f aca="false">CONCATENATE($E290,F289,$E291,F288)</f>
        <v>SL_CHARTS_2012!$AD$98:$AD$93</v>
      </c>
      <c r="G309" s="263" t="str">
        <f aca="false">CONCATENATE($E290,G289,$E291,G288)</f>
        <v>SL_CHARTS_2012!$AD$95:$AD$89</v>
      </c>
      <c r="H309" s="263" t="str">
        <f aca="false">CONCATENATE($E290,H289,$E291,H288)</f>
        <v>SL_CHARTS_2012!$AD$91:$AD$87</v>
      </c>
      <c r="I309" s="263" t="str">
        <f aca="false">CONCATENATE($E290,I289,$E291,I288)</f>
        <v>SL_CHARTS_2012!$AD$88:$AD$75</v>
      </c>
      <c r="J309" s="263" t="str">
        <f aca="false">CONCATENATE($E290,J289,$E291,J288)</f>
        <v>SL_CHARTS_2012!$AD$77:$AD$70</v>
      </c>
      <c r="K309" s="263" t="str">
        <f aca="false">CONCATENATE($E290,K289,$E291,K288)</f>
        <v>SL_CHARTS_2012!$AD$70:$AD$65</v>
      </c>
      <c r="L309" s="263" t="str">
        <f aca="false">CONCATENATE($E290,L289,$E291,L288)</f>
        <v>SL_CHARTS_2012!$AD$66:$AD$63</v>
      </c>
      <c r="M309" s="263" t="str">
        <f aca="false">CONCATENATE($E290,M289,$E291,M288)</f>
        <v>SL_CHARTS_2012!$AD$64:$AD$60</v>
      </c>
      <c r="N309" s="263" t="str">
        <f aca="false">CONCATENATE($E290,N289,$E291,N288)</f>
        <v>SL_CHARTS_2012!$AD$60:$AD$51</v>
      </c>
      <c r="O309" s="263" t="str">
        <f aca="false">CONCATENATE($E290,O289,$E291,O288)</f>
        <v>SL_CHARTS_2012!$AD$52:$AD$45</v>
      </c>
      <c r="P309" s="263" t="str">
        <f aca="false">CONCATENATE($E290,P289,$E291,P288)</f>
        <v>SL_CHARTS_2012!$AD$46:$AD$42</v>
      </c>
      <c r="Q309" s="263" t="str">
        <f aca="false">CONCATENATE($E290,Q289,$E291,Q288)</f>
        <v>SL_CHARTS_2012!$AD$42:$AD$37</v>
      </c>
      <c r="R309" s="263" t="str">
        <f aca="false">CONCATENATE($E290,R289,$E291,R288)</f>
        <v>SL_CHARTS_2012!$AD$38:$AD$32</v>
      </c>
      <c r="S309" s="263" t="str">
        <f aca="false">CONCATENATE($E290,S289,$E291,S288)</f>
        <v>SL_CHARTS_2012!$AD$33:$AD$27</v>
      </c>
      <c r="T309" s="263" t="str">
        <f aca="false">CONCATENATE($E290,T289,$E291,T288)</f>
        <v>SL_CHARTS_2012!$AD$28:$AD$24</v>
      </c>
      <c r="U309" s="263" t="str">
        <f aca="false">CONCATENATE($E290,U289,$E291,U288)</f>
        <v>SL_CHARTS_2012!$AD$25:$AD$19</v>
      </c>
      <c r="V309" s="263" t="str">
        <f aca="false">CONCATENATE($E290,V289,$E291,V288)</f>
        <v>SL_CHARTS_2012!$AD$20:$AD$17</v>
      </c>
      <c r="W309" s="263" t="str">
        <f aca="false">CONCATENATE($E290,W289,$E291,W288)</f>
        <v>SL_CHARTS_2012!$AD$18:$AD$15</v>
      </c>
      <c r="X309" s="263" t="str">
        <f aca="false">CONCATENATE($E290,X289,$E291,X288)</f>
        <v>SL_CHARTS_2012!$AD$16:$AD$11</v>
      </c>
      <c r="Y309" s="263" t="str">
        <f aca="false">CONCATENATE($E290,Y289,$E291,Y288)</f>
        <v>SL_CHARTS_2012!$AD$12:$AD$9</v>
      </c>
      <c r="Z309" s="263" t="str">
        <f aca="false">CONCATENATE($E290,Z289,$E291,Z288)</f>
        <v>SL_CHARTS_2012!$AD$10:$AD$7</v>
      </c>
      <c r="AA309" s="263" t="str">
        <f aca="false">CONCATENATE($E290,AA289,$E291,AA288)</f>
        <v>SL_CHARTS_2012!$AD$8:$AD$6</v>
      </c>
      <c r="AB309" s="263" t="str">
        <f aca="false">CONCATENATE($E290,AB289,$E291,AB288)</f>
        <v>SL_CHARTS_2012!$AD$7:$AD$5</v>
      </c>
      <c r="AC309" s="263" t="str">
        <f aca="false">CONCATENATE($E290,AC289,$E291,AC288)</f>
        <v>SL_CHARTS_2012!$AD$6:$AD$4</v>
      </c>
    </row>
    <row r="310" customFormat="false" ht="15" hidden="true" customHeight="true" outlineLevel="0" collapsed="false">
      <c r="A310" s="349"/>
      <c r="B310" s="203"/>
      <c r="C310" s="223"/>
      <c r="D310" s="263" t="s">
        <v>246</v>
      </c>
      <c r="E310" s="263" t="str">
        <f aca="true">ADDRESS(MATCH(E307,INDIRECT(E309,1),0)+MATCH(E284,SL_CHARTS_2012!$AC$1:$AC$3999,1)-1,$E285,1,1)</f>
        <v>$AC$97</v>
      </c>
      <c r="F310" s="263" t="str">
        <f aca="true">ADDRESS(MATCH(F307,INDIRECT(F309,1),0)+MATCH(F284,SL_CHARTS_2012!$AC$1:$AC$3999,1)-1,$E285,1,1)</f>
        <v>$AC$96</v>
      </c>
      <c r="G310" s="263" t="str">
        <f aca="true">ADDRESS(MATCH(G307,INDIRECT(G309,1),0)+MATCH(G284,SL_CHARTS_2012!$AC$1:$AC$3999,1)-1,$E285,1,1)</f>
        <v>$AC$95</v>
      </c>
      <c r="H310" s="263" t="str">
        <f aca="true">ADDRESS(MATCH(H307,INDIRECT(H309,1),0)+MATCH(H284,SL_CHARTS_2012!$AC$1:$AC$3999,1)-1,$E285,1,1)</f>
        <v>$AC$89</v>
      </c>
      <c r="I310" s="263" t="str">
        <f aca="true">ADDRESS(MATCH(I307,INDIRECT(I309,1),0)+MATCH(I284,SL_CHARTS_2012!$AC$1:$AC$3999,1)-1,$E285,1,1)</f>
        <v>$AC$75</v>
      </c>
      <c r="J310" s="263" t="str">
        <f aca="true">ADDRESS(MATCH(J307,INDIRECT(J309,1),0)+MATCH(J284,SL_CHARTS_2012!$AC$1:$AC$3999,1)-1,$E285,1,1)</f>
        <v>$AC$70</v>
      </c>
      <c r="K310" s="263" t="str">
        <f aca="true">ADDRESS(MATCH(K307,INDIRECT(K309,1),0)+MATCH(K284,SL_CHARTS_2012!$AC$1:$AC$3999,1)-1,$E285,1,1)</f>
        <v>$AC$65</v>
      </c>
      <c r="L310" s="263" t="str">
        <f aca="true">ADDRESS(MATCH(L307,INDIRECT(L309,1),0)+MATCH(L284,SL_CHARTS_2012!$AC$1:$AC$3999,1)-1,$E285,1,1)</f>
        <v>$AC$63</v>
      </c>
      <c r="M310" s="263" t="str">
        <f aca="true">ADDRESS(MATCH(M307,INDIRECT(M309,1),0)+MATCH(M284,SL_CHARTS_2012!$AC$1:$AC$3999,1)-1,$E285,1,1)</f>
        <v>$AC$60</v>
      </c>
      <c r="N310" s="263" t="str">
        <f aca="true">ADDRESS(MATCH(N307,INDIRECT(N309,1),0)+MATCH(N284,SL_CHARTS_2012!$AC$1:$AC$3999,1)-1,$E285,1,1)</f>
        <v>$AC$55</v>
      </c>
      <c r="O310" s="263" t="str">
        <f aca="true">ADDRESS(MATCH(O307,INDIRECT(O309,1),0)+MATCH(O284,SL_CHARTS_2012!$AC$1:$AC$3999,1)-1,$E285,1,1)</f>
        <v>$AC$46</v>
      </c>
      <c r="P310" s="263" t="str">
        <f aca="true">ADDRESS(MATCH(P307,INDIRECT(P309,1),0)+MATCH(P284,SL_CHARTS_2012!$AC$1:$AC$3999,1)-1,$E285,1,1)</f>
        <v>$AC$46</v>
      </c>
      <c r="Q310" s="263" t="str">
        <f aca="true">ADDRESS(MATCH(Q307,INDIRECT(Q309,1),0)+MATCH(Q284,SL_CHARTS_2012!$AC$1:$AC$3999,1)-1,$E285,1,1)</f>
        <v>$AC$37</v>
      </c>
      <c r="R310" s="263" t="str">
        <f aca="true">ADDRESS(MATCH(R307,INDIRECT(R309,1),0)+MATCH(R284,SL_CHARTS_2012!$AC$1:$AC$3999,1)-1,$E285,1,1)</f>
        <v>$AC$36</v>
      </c>
      <c r="S310" s="263" t="str">
        <f aca="true">ADDRESS(MATCH(S307,INDIRECT(S309,1),0)+MATCH(S284,SL_CHARTS_2012!$AC$1:$AC$3999,1)-1,$E285,1,1)</f>
        <v>$AC$33</v>
      </c>
      <c r="T310" s="263" t="str">
        <f aca="true">ADDRESS(MATCH(T307,INDIRECT(T309,1),0)+MATCH(T284,SL_CHARTS_2012!$AC$1:$AC$3999,1)-1,$E285,1,1)</f>
        <v>$AC$26</v>
      </c>
      <c r="U310" s="263" t="str">
        <f aca="true">ADDRESS(MATCH(U307,INDIRECT(U309,1),0)+MATCH(U284,SL_CHARTS_2012!$AC$1:$AC$3999,1)-1,$E285,1,1)</f>
        <v>$AC$19</v>
      </c>
      <c r="V310" s="263" t="str">
        <f aca="true">ADDRESS(MATCH(V307,INDIRECT(V309,1),0)+MATCH(V284,SL_CHARTS_2012!$AC$1:$AC$3999,1)-1,$E285,1,1)</f>
        <v>$AC$17</v>
      </c>
      <c r="W310" s="263" t="str">
        <f aca="true">ADDRESS(MATCH(W307,INDIRECT(W309,1),0)+MATCH(W284,SL_CHARTS_2012!$AC$1:$AC$3999,1)-1,$E285,1,1)</f>
        <v>$AC$16</v>
      </c>
      <c r="X310" s="263" t="str">
        <f aca="true">ADDRESS(MATCH(X307,INDIRECT(X309,1),0)+MATCH(X284,SL_CHARTS_2012!$AC$1:$AC$3999,1)-1,$E285,1,1)</f>
        <v>$AC$16</v>
      </c>
      <c r="Y310" s="263" t="str">
        <f aca="true">ADDRESS(MATCH(Y307,INDIRECT(Y309,1),0)+MATCH(Y284,SL_CHARTS_2012!$AC$1:$AC$3999,1)-1,$E285,1,1)</f>
        <v>$AC$11</v>
      </c>
      <c r="Z310" s="263" t="str">
        <f aca="true">ADDRESS(MATCH(Z307,INDIRECT(Z309,1),0)+MATCH(Z284,SL_CHARTS_2012!$AC$1:$AC$3999,1)-1,$E285,1,1)</f>
        <v>$AC$7</v>
      </c>
      <c r="AA310" s="263" t="str">
        <f aca="true">ADDRESS(MATCH(AA307,INDIRECT(AA309,1),0)+MATCH(AA284,SL_CHARTS_2012!$AC$1:$AC$3999,1)-1,$E285,1,1)</f>
        <v>$AC$6</v>
      </c>
      <c r="AB310" s="263" t="str">
        <f aca="true">ADDRESS(MATCH(AB307,INDIRECT(AB309,1),0)+MATCH(AB284,SL_CHARTS_2012!$AC$1:$AC$3999,1)-1,$E285,1,1)</f>
        <v>$AC$5</v>
      </c>
      <c r="AC310" s="263" t="str">
        <f aca="true">ADDRESS(MATCH(AC307,INDIRECT(AC309,1),0)+MATCH(AC284,SL_CHARTS_2012!$AC$1:$AC$3999,1)-1,$E285,1,1)</f>
        <v>$AC$4</v>
      </c>
    </row>
    <row r="311" customFormat="false" ht="15" hidden="true" customHeight="true" outlineLevel="0" collapsed="false">
      <c r="A311" s="349"/>
      <c r="B311" s="203"/>
      <c r="C311" s="223"/>
      <c r="D311" s="263" t="s">
        <v>247</v>
      </c>
      <c r="E311" s="263" t="str">
        <f aca="true">ADDRESS(MATCH(E307,INDIRECT(E309,1),0)+MATCH(E284,SL_CHARTS_2012!$AC$1:$AC$3999,1)-1,$E285+2,1,1)</f>
        <v>$AE$97</v>
      </c>
      <c r="F311" s="263" t="str">
        <f aca="true">ADDRESS(MATCH(F307,INDIRECT(F309,1),0)+MATCH(F284,SL_CHARTS_2012!$AC$1:$AC$3999,1)-1,$E285+2,1,1)</f>
        <v>$AE$96</v>
      </c>
      <c r="G311" s="263" t="str">
        <f aca="true">ADDRESS(MATCH(G307,INDIRECT(G309,1),0)+MATCH(G284,SL_CHARTS_2012!$AC$1:$AC$3999,1)-1,$E285+2,1,1)</f>
        <v>$AE$95</v>
      </c>
      <c r="H311" s="263" t="str">
        <f aca="true">ADDRESS(MATCH(H307,INDIRECT(H309,1),0)+MATCH(H284,SL_CHARTS_2012!$AC$1:$AC$3999,1)-1,$E285+2,1,1)</f>
        <v>$AE$89</v>
      </c>
      <c r="I311" s="263" t="str">
        <f aca="true">ADDRESS(MATCH(I307,INDIRECT(I309,1),0)+MATCH(I284,SL_CHARTS_2012!$AC$1:$AC$3999,1)-1,$E285+2,1,1)</f>
        <v>$AE$75</v>
      </c>
      <c r="J311" s="263" t="str">
        <f aca="true">ADDRESS(MATCH(J307,INDIRECT(J309,1),0)+MATCH(J284,SL_CHARTS_2012!$AC$1:$AC$3999,1)-1,$E285+2,1,1)</f>
        <v>$AE$70</v>
      </c>
      <c r="K311" s="263" t="str">
        <f aca="true">ADDRESS(MATCH(K307,INDIRECT(K309,1),0)+MATCH(K284,SL_CHARTS_2012!$AC$1:$AC$3999,1)-1,$E285+2,1,1)</f>
        <v>$AE$65</v>
      </c>
      <c r="L311" s="263" t="str">
        <f aca="true">ADDRESS(MATCH(L307,INDIRECT(L309,1),0)+MATCH(L284,SL_CHARTS_2012!$AC$1:$AC$3999,1)-1,$E285+2,1,1)</f>
        <v>$AE$63</v>
      </c>
      <c r="M311" s="263" t="str">
        <f aca="true">ADDRESS(MATCH(M307,INDIRECT(M309,1),0)+MATCH(M284,SL_CHARTS_2012!$AC$1:$AC$3999,1)-1,$E285+2,1,1)</f>
        <v>$AE$60</v>
      </c>
      <c r="N311" s="263" t="str">
        <f aca="true">ADDRESS(MATCH(N307,INDIRECT(N309,1),0)+MATCH(N284,SL_CHARTS_2012!$AC$1:$AC$3999,1)-1,$E285+2,1,1)</f>
        <v>$AE$55</v>
      </c>
      <c r="O311" s="263" t="str">
        <f aca="true">ADDRESS(MATCH(O307,INDIRECT(O309,1),0)+MATCH(O284,SL_CHARTS_2012!$AC$1:$AC$3999,1)-1,$E285+2,1,1)</f>
        <v>$AE$46</v>
      </c>
      <c r="P311" s="263" t="str">
        <f aca="true">ADDRESS(MATCH(P307,INDIRECT(P309,1),0)+MATCH(P284,SL_CHARTS_2012!$AC$1:$AC$3999,1)-1,$E285+2,1,1)</f>
        <v>$AE$46</v>
      </c>
      <c r="Q311" s="263" t="str">
        <f aca="true">ADDRESS(MATCH(Q307,INDIRECT(Q309,1),0)+MATCH(Q284,SL_CHARTS_2012!$AC$1:$AC$3999,1)-1,$E285+2,1,1)</f>
        <v>$AE$37</v>
      </c>
      <c r="R311" s="263" t="str">
        <f aca="true">ADDRESS(MATCH(R307,INDIRECT(R309,1),0)+MATCH(R284,SL_CHARTS_2012!$AC$1:$AC$3999,1)-1,$E285+2,1,1)</f>
        <v>$AE$36</v>
      </c>
      <c r="S311" s="263" t="str">
        <f aca="true">ADDRESS(MATCH(S307,INDIRECT(S309,1),0)+MATCH(S284,SL_CHARTS_2012!$AC$1:$AC$3999,1)-1,$E285+2,1,1)</f>
        <v>$AE$33</v>
      </c>
      <c r="T311" s="263" t="str">
        <f aca="true">ADDRESS(MATCH(T307,INDIRECT(T309,1),0)+MATCH(T284,SL_CHARTS_2012!$AC$1:$AC$3999,1)-1,$E285+2,1,1)</f>
        <v>$AE$26</v>
      </c>
      <c r="U311" s="263" t="str">
        <f aca="true">ADDRESS(MATCH(U307,INDIRECT(U309,1),0)+MATCH(U284,SL_CHARTS_2012!$AC$1:$AC$3999,1)-1,$E285+2,1,1)</f>
        <v>$AE$19</v>
      </c>
      <c r="V311" s="263" t="str">
        <f aca="true">ADDRESS(MATCH(V307,INDIRECT(V309,1),0)+MATCH(V284,SL_CHARTS_2012!$AC$1:$AC$3999,1)-1,$E285+2,1,1)</f>
        <v>$AE$17</v>
      </c>
      <c r="W311" s="263" t="str">
        <f aca="true">ADDRESS(MATCH(W307,INDIRECT(W309,1),0)+MATCH(W284,SL_CHARTS_2012!$AC$1:$AC$3999,1)-1,$E285+2,1,1)</f>
        <v>$AE$16</v>
      </c>
      <c r="X311" s="263" t="str">
        <f aca="true">ADDRESS(MATCH(X307,INDIRECT(X309,1),0)+MATCH(X284,SL_CHARTS_2012!$AC$1:$AC$3999,1)-1,$E285+2,1,1)</f>
        <v>$AE$16</v>
      </c>
      <c r="Y311" s="263" t="str">
        <f aca="true">ADDRESS(MATCH(Y307,INDIRECT(Y309,1),0)+MATCH(Y284,SL_CHARTS_2012!$AC$1:$AC$3999,1)-1,$E285+2,1,1)</f>
        <v>$AE$11</v>
      </c>
      <c r="Z311" s="263" t="str">
        <f aca="true">ADDRESS(MATCH(Z307,INDIRECT(Z309,1),0)+MATCH(Z284,SL_CHARTS_2012!$AC$1:$AC$3999,1)-1,$E285+2,1,1)</f>
        <v>$AE$7</v>
      </c>
      <c r="AA311" s="263" t="str">
        <f aca="true">ADDRESS(MATCH(AA307,INDIRECT(AA309,1),0)+MATCH(AA284,SL_CHARTS_2012!$AC$1:$AC$3999,1)-1,$E285+2,1,1)</f>
        <v>$AE$6</v>
      </c>
      <c r="AB311" s="263" t="str">
        <f aca="true">ADDRESS(MATCH(AB307,INDIRECT(AB309,1),0)+MATCH(AB284,SL_CHARTS_2012!$AC$1:$AC$3999,1)-1,$E285+2,1,1)</f>
        <v>$AE$5</v>
      </c>
      <c r="AC311" s="263" t="str">
        <f aca="true">ADDRESS(MATCH(AC307,INDIRECT(AC309,1),0)+MATCH(AC284,SL_CHARTS_2012!$AC$1:$AC$3999,1)-1,$E285+2,1,1)</f>
        <v>$AE$4</v>
      </c>
    </row>
    <row r="312" customFormat="false" ht="15" hidden="true" customHeight="true" outlineLevel="0" collapsed="false">
      <c r="A312" s="349"/>
      <c r="B312" s="203"/>
      <c r="C312" s="223"/>
      <c r="D312" s="263" t="s">
        <v>248</v>
      </c>
      <c r="E312" s="263" t="str">
        <f aca="true">ADDRESS(MATCH(E308,INDIRECT(E309,1),0)+MATCH(E284,SL_CHARTS_2012!$AC$1:$AC$3999,1)-1,$E285,1,1)</f>
        <v>$AC$103</v>
      </c>
      <c r="F312" s="263" t="str">
        <f aca="true">ADDRESS(MATCH(F308,INDIRECT(F309,1),0)+MATCH(F284,SL_CHARTS_2012!$AC$1:$AC$3999,1)-1,$E285,1,1)</f>
        <v>$AC$93</v>
      </c>
      <c r="G312" s="263" t="str">
        <f aca="true">ADDRESS(MATCH(G308,INDIRECT(G309,1),0)+MATCH(G284,SL_CHARTS_2012!$AC$1:$AC$3999,1)-1,$E285,1,1)</f>
        <v>$AC$92</v>
      </c>
      <c r="H312" s="263" t="str">
        <f aca="true">ADDRESS(MATCH(H308,INDIRECT(H309,1),0)+MATCH(H284,SL_CHARTS_2012!$AC$1:$AC$3999,1)-1,$E285,1,1)</f>
        <v>$AC$87</v>
      </c>
      <c r="I312" s="263" t="str">
        <f aca="true">ADDRESS(MATCH(I308,INDIRECT(I309,1),0)+MATCH(I284,SL_CHARTS_2012!$AC$1:$AC$3999,1)-1,$E285,1,1)</f>
        <v>$AC$86</v>
      </c>
      <c r="J312" s="263" t="str">
        <f aca="true">ADDRESS(MATCH(J308,INDIRECT(J309,1),0)+MATCH(J284,SL_CHARTS_2012!$AC$1:$AC$3999,1)-1,$E285,1,1)</f>
        <v>$AC$77</v>
      </c>
      <c r="K312" s="263" t="str">
        <f aca="true">ADDRESS(MATCH(K308,INDIRECT(K309,1),0)+MATCH(K284,SL_CHARTS_2012!$AC$1:$AC$3999,1)-1,$E285,1,1)</f>
        <v>$AC$70</v>
      </c>
      <c r="L312" s="263" t="str">
        <f aca="true">ADDRESS(MATCH(L308,INDIRECT(L309,1),0)+MATCH(L284,SL_CHARTS_2012!$AC$1:$AC$3999,1)-1,$E285,1,1)</f>
        <v>$AC$66</v>
      </c>
      <c r="M312" s="263" t="str">
        <f aca="true">ADDRESS(MATCH(M308,INDIRECT(M309,1),0)+MATCH(M284,SL_CHARTS_2012!$AC$1:$AC$3999,1)-1,$E285,1,1)</f>
        <v>$AC$64</v>
      </c>
      <c r="N312" s="263" t="str">
        <f aca="true">ADDRESS(MATCH(N308,INDIRECT(N309,1),0)+MATCH(N284,SL_CHARTS_2012!$AC$1:$AC$3999,1)-1,$E285,1,1)</f>
        <v>$AC$60</v>
      </c>
      <c r="O312" s="263" t="str">
        <f aca="true">ADDRESS(MATCH(O308,INDIRECT(O309,1),0)+MATCH(O284,SL_CHARTS_2012!$AC$1:$AC$3999,1)-1,$E285,1,1)</f>
        <v>$AC$50</v>
      </c>
      <c r="P312" s="263" t="str">
        <f aca="true">ADDRESS(MATCH(P308,INDIRECT(P309,1),0)+MATCH(P284,SL_CHARTS_2012!$AC$1:$AC$3999,1)-1,$E285,1,1)</f>
        <v>$AC$43</v>
      </c>
      <c r="Q312" s="263" t="str">
        <f aca="true">ADDRESS(MATCH(Q308,INDIRECT(Q309,1),0)+MATCH(Q284,SL_CHARTS_2012!$AC$1:$AC$3999,1)-1,$E285,1,1)</f>
        <v>$AC$42</v>
      </c>
      <c r="R312" s="263" t="str">
        <f aca="true">ADDRESS(MATCH(R308,INDIRECT(R309,1),0)+MATCH(R284,SL_CHARTS_2012!$AC$1:$AC$3999,1)-1,$E285,1,1)</f>
        <v>$AC$32</v>
      </c>
      <c r="S312" s="263" t="str">
        <f aca="true">ADDRESS(MATCH(S308,INDIRECT(S309,1),0)+MATCH(S284,SL_CHARTS_2012!$AC$1:$AC$3999,1)-1,$E285,1,1)</f>
        <v>$AC$28</v>
      </c>
      <c r="T312" s="263" t="str">
        <f aca="true">ADDRESS(MATCH(T308,INDIRECT(T309,1),0)+MATCH(T284,SL_CHARTS_2012!$AC$1:$AC$3999,1)-1,$E285,1,1)</f>
        <v>$AC$24</v>
      </c>
      <c r="U312" s="263" t="str">
        <f aca="true">ADDRESS(MATCH(U308,INDIRECT(U309,1),0)+MATCH(U284,SL_CHARTS_2012!$AC$1:$AC$3999,1)-1,$E285,1,1)</f>
        <v>$AC$23</v>
      </c>
      <c r="V312" s="263" t="str">
        <f aca="true">ADDRESS(MATCH(V308,INDIRECT(V309,1),0)+MATCH(V284,SL_CHARTS_2012!$AC$1:$AC$3999,1)-1,$E285,1,1)</f>
        <v>$AC$20</v>
      </c>
      <c r="W312" s="263" t="str">
        <f aca="true">ADDRESS(MATCH(W308,INDIRECT(W309,1),0)+MATCH(W284,SL_CHARTS_2012!$AC$1:$AC$3999,1)-1,$E285,1,1)</f>
        <v>$AC$18</v>
      </c>
      <c r="X312" s="263" t="str">
        <f aca="true">ADDRESS(MATCH(X308,INDIRECT(X309,1),0)+MATCH(X284,SL_CHARTS_2012!$AC$1:$AC$3999,1)-1,$E285,1,1)</f>
        <v>$AC$12</v>
      </c>
      <c r="Y312" s="263" t="str">
        <f aca="true">ADDRESS(MATCH(Y308,INDIRECT(Y309,1),0)+MATCH(Y284,SL_CHARTS_2012!$AC$1:$AC$3999,1)-1,$E285,1,1)</f>
        <v>$AC$9</v>
      </c>
      <c r="Z312" s="263" t="str">
        <f aca="true">ADDRESS(MATCH(Z308,INDIRECT(Z309,1),0)+MATCH(Z284,SL_CHARTS_2012!$AC$1:$AC$3999,1)-1,$E285,1,1)</f>
        <v>$AC$9</v>
      </c>
      <c r="AA312" s="263" t="str">
        <f aca="true">ADDRESS(MATCH(AA308,INDIRECT(AA309,1),0)+MATCH(AA284,SL_CHARTS_2012!$AC$1:$AC$3999,1)-1,$E285,1,1)</f>
        <v>$AC$8</v>
      </c>
      <c r="AB312" s="263" t="str">
        <f aca="true">ADDRESS(MATCH(AB308,INDIRECT(AB309,1),0)+MATCH(AB284,SL_CHARTS_2012!$AC$1:$AC$3999,1)-1,$E285,1,1)</f>
        <v>$AC$7</v>
      </c>
      <c r="AC312" s="263" t="str">
        <f aca="true">ADDRESS(MATCH(AC308,INDIRECT(AC309,1),0)+MATCH(AC284,SL_CHARTS_2012!$AC$1:$AC$3999,1)-1,$E285,1,1)</f>
        <v>$AC$6</v>
      </c>
    </row>
    <row r="313" customFormat="false" ht="15" hidden="true" customHeight="true" outlineLevel="0" collapsed="false">
      <c r="A313" s="349"/>
      <c r="B313" s="203"/>
      <c r="C313" s="223"/>
      <c r="D313" s="263" t="s">
        <v>249</v>
      </c>
      <c r="E313" s="263" t="str">
        <f aca="true">ADDRESS(MATCH(E308,INDIRECT(E309,1),0)+MATCH(E284,SL_CHARTS_2012!$AC$1:$AC$3999,1)-1,$E285+3,1,1)</f>
        <v>$AF$103</v>
      </c>
      <c r="F313" s="263" t="str">
        <f aca="true">ADDRESS(MATCH(F308,INDIRECT(F309,1),0)+MATCH(F284,SL_CHARTS_2012!$AC$1:$AC$3999,1)-1,$E285+3,1,1)</f>
        <v>$AF$93</v>
      </c>
      <c r="G313" s="263" t="str">
        <f aca="true">ADDRESS(MATCH(G308,INDIRECT(G309,1),0)+MATCH(G284,SL_CHARTS_2012!$AC$1:$AC$3999,1)-1,$E285+3,1,1)</f>
        <v>$AF$92</v>
      </c>
      <c r="H313" s="263" t="str">
        <f aca="true">ADDRESS(MATCH(H308,INDIRECT(H309,1),0)+MATCH(H284,SL_CHARTS_2012!$AC$1:$AC$3999,1)-1,$E285+3,1,1)</f>
        <v>$AF$87</v>
      </c>
      <c r="I313" s="263" t="str">
        <f aca="true">ADDRESS(MATCH(I308,INDIRECT(I309,1),0)+MATCH(I284,SL_CHARTS_2012!$AC$1:$AC$3999,1)-1,$E285+3,1,1)</f>
        <v>$AF$86</v>
      </c>
      <c r="J313" s="263" t="str">
        <f aca="true">ADDRESS(MATCH(J308,INDIRECT(J309,1),0)+MATCH(J284,SL_CHARTS_2012!$AC$1:$AC$3999,1)-1,$E285+3,1,1)</f>
        <v>$AF$77</v>
      </c>
      <c r="K313" s="263" t="str">
        <f aca="true">ADDRESS(MATCH(K308,INDIRECT(K309,1),0)+MATCH(K284,SL_CHARTS_2012!$AC$1:$AC$3999,1)-1,$E285+3,1,1)</f>
        <v>$AF$70</v>
      </c>
      <c r="L313" s="263" t="str">
        <f aca="true">ADDRESS(MATCH(L308,INDIRECT(L309,1),0)+MATCH(L284,SL_CHARTS_2012!$AC$1:$AC$3999,1)-1,$E285+3,1,1)</f>
        <v>$AF$66</v>
      </c>
      <c r="M313" s="263" t="str">
        <f aca="true">ADDRESS(MATCH(M308,INDIRECT(M309,1),0)+MATCH(M284,SL_CHARTS_2012!$AC$1:$AC$3999,1)-1,$E285+3,1,1)</f>
        <v>$AF$64</v>
      </c>
      <c r="N313" s="263" t="str">
        <f aca="true">ADDRESS(MATCH(N308,INDIRECT(N309,1),0)+MATCH(N284,SL_CHARTS_2012!$AC$1:$AC$3999,1)-1,$E285+3,1,1)</f>
        <v>$AF$60</v>
      </c>
      <c r="O313" s="263" t="str">
        <f aca="true">ADDRESS(MATCH(O308,INDIRECT(O309,1),0)+MATCH(O284,SL_CHARTS_2012!$AC$1:$AC$3999,1)-1,$E285+3,1,1)</f>
        <v>$AF$50</v>
      </c>
      <c r="P313" s="263" t="str">
        <f aca="true">ADDRESS(MATCH(P308,INDIRECT(P309,1),0)+MATCH(P284,SL_CHARTS_2012!$AC$1:$AC$3999,1)-1,$E285+3,1,1)</f>
        <v>$AF$43</v>
      </c>
      <c r="Q313" s="263" t="str">
        <f aca="true">ADDRESS(MATCH(Q308,INDIRECT(Q309,1),0)+MATCH(Q284,SL_CHARTS_2012!$AC$1:$AC$3999,1)-1,$E285+3,1,1)</f>
        <v>$AF$42</v>
      </c>
      <c r="R313" s="263" t="str">
        <f aca="true">ADDRESS(MATCH(R308,INDIRECT(R309,1),0)+MATCH(R284,SL_CHARTS_2012!$AC$1:$AC$3999,1)-1,$E285+3,1,1)</f>
        <v>$AF$32</v>
      </c>
      <c r="S313" s="263" t="str">
        <f aca="true">ADDRESS(MATCH(S308,INDIRECT(S309,1),0)+MATCH(S284,SL_CHARTS_2012!$AC$1:$AC$3999,1)-1,$E285+3,1,1)</f>
        <v>$AF$28</v>
      </c>
      <c r="T313" s="263" t="str">
        <f aca="true">ADDRESS(MATCH(T308,INDIRECT(T309,1),0)+MATCH(T284,SL_CHARTS_2012!$AC$1:$AC$3999,1)-1,$E285+3,1,1)</f>
        <v>$AF$24</v>
      </c>
      <c r="U313" s="263" t="str">
        <f aca="true">ADDRESS(MATCH(U308,INDIRECT(U309,1),0)+MATCH(U284,SL_CHARTS_2012!$AC$1:$AC$3999,1)-1,$E285+3,1,1)</f>
        <v>$AF$23</v>
      </c>
      <c r="V313" s="263" t="str">
        <f aca="true">ADDRESS(MATCH(V308,INDIRECT(V309,1),0)+MATCH(V284,SL_CHARTS_2012!$AC$1:$AC$3999,1)-1,$E285+3,1,1)</f>
        <v>$AF$20</v>
      </c>
      <c r="W313" s="263" t="str">
        <f aca="true">ADDRESS(MATCH(W308,INDIRECT(W309,1),0)+MATCH(W284,SL_CHARTS_2012!$AC$1:$AC$3999,1)-1,$E285+3,1,1)</f>
        <v>$AF$18</v>
      </c>
      <c r="X313" s="263" t="str">
        <f aca="true">ADDRESS(MATCH(X308,INDIRECT(X309,1),0)+MATCH(X284,SL_CHARTS_2012!$AC$1:$AC$3999,1)-1,$E285+3,1,1)</f>
        <v>$AF$12</v>
      </c>
      <c r="Y313" s="263" t="str">
        <f aca="true">ADDRESS(MATCH(Y308,INDIRECT(Y309,1),0)+MATCH(Y284,SL_CHARTS_2012!$AC$1:$AC$3999,1)-1,$E285+3,1,1)</f>
        <v>$AF$9</v>
      </c>
      <c r="Z313" s="263" t="str">
        <f aca="true">ADDRESS(MATCH(Z308,INDIRECT(Z309,1),0)+MATCH(Z284,SL_CHARTS_2012!$AC$1:$AC$3999,1)-1,$E285+3,1,1)</f>
        <v>$AF$9</v>
      </c>
      <c r="AA313" s="263" t="str">
        <f aca="true">ADDRESS(MATCH(AA308,INDIRECT(AA309,1),0)+MATCH(AA284,SL_CHARTS_2012!$AC$1:$AC$3999,1)-1,$E285+3,1,1)</f>
        <v>$AF$8</v>
      </c>
      <c r="AB313" s="263" t="str">
        <f aca="true">ADDRESS(MATCH(AB308,INDIRECT(AB309,1),0)+MATCH(AB284,SL_CHARTS_2012!$AC$1:$AC$3999,1)-1,$E285+3,1,1)</f>
        <v>$AF$7</v>
      </c>
      <c r="AC313" s="263" t="str">
        <f aca="true">ADDRESS(MATCH(AC308,INDIRECT(AC309,1),0)+MATCH(AC284,SL_CHARTS_2012!$AC$1:$AC$3999,1)-1,$E285+3,1,1)</f>
        <v>$AF$6</v>
      </c>
    </row>
    <row r="314" customFormat="false" ht="15" hidden="true" customHeight="true" outlineLevel="0" collapsed="false">
      <c r="A314" s="349"/>
      <c r="B314" s="203"/>
      <c r="C314" s="223"/>
      <c r="D314" s="263" t="s">
        <v>231</v>
      </c>
      <c r="E314" s="264" t="n">
        <f aca="true">-INDIRECT(CONCATENATE($E290,E311),1)</f>
        <v>-87.744195</v>
      </c>
      <c r="F314" s="264" t="n">
        <f aca="true">-INDIRECT(CONCATENATE($E290,F311),1)</f>
        <v>-87.9126929999995</v>
      </c>
      <c r="G314" s="264" t="n">
        <f aca="true">-INDIRECT(CONCATENATE($E290,G311),1)</f>
        <v>-88.0208159999998</v>
      </c>
      <c r="H314" s="264" t="n">
        <f aca="true">-INDIRECT(CONCATENATE($E290,H311),1)</f>
        <v>-90.2158439999998</v>
      </c>
      <c r="I314" s="264" t="n">
        <f aca="true">-INDIRECT(CONCATENATE($E290,I311),1)</f>
        <v>-71.5009049999999</v>
      </c>
      <c r="J314" s="264" t="n">
        <f aca="true">-INDIRECT(CONCATENATE($E290,J311),1)</f>
        <v>-65.2706879999998</v>
      </c>
      <c r="K314" s="264" t="n">
        <f aca="true">-INDIRECT(CONCATENATE($E290,K311),1)</f>
        <v>-59.1917879999996</v>
      </c>
      <c r="L314" s="264" t="n">
        <f aca="true">-INDIRECT(CONCATENATE($E290,L311),1)</f>
        <v>-55.4462609999998</v>
      </c>
      <c r="M314" s="264" t="n">
        <f aca="true">-INDIRECT(CONCATENATE($E290,M311),1)</f>
        <v>-50.7658529999999</v>
      </c>
      <c r="N314" s="264" t="n">
        <f aca="true">-INDIRECT(CONCATENATE($E290,N311),1)</f>
        <v>-44.6494859999998</v>
      </c>
      <c r="O314" s="264" t="n">
        <f aca="true">-INDIRECT(CONCATENATE($E290,O311),1)</f>
        <v>-38.0928990000004</v>
      </c>
      <c r="P314" s="264" t="n">
        <f aca="true">-INDIRECT(CONCATENATE($E290,P311),1)</f>
        <v>-38.0928990000004</v>
      </c>
      <c r="Q314" s="264" t="n">
        <f aca="true">-INDIRECT(CONCATENATE($E290,Q311),1)</f>
        <v>-29.6848349999999</v>
      </c>
      <c r="R314" s="264" t="n">
        <f aca="true">-INDIRECT(CONCATENATE($E290,R311),1)</f>
        <v>-29.6848349999999</v>
      </c>
      <c r="S314" s="264" t="n">
        <f aca="true">-INDIRECT(CONCATENATE($E290,S311),1)</f>
        <v>-27.575781</v>
      </c>
      <c r="T314" s="264" t="n">
        <f aca="true">-INDIRECT(CONCATENATE($E290,T311),1)</f>
        <v>-25.0542450000003</v>
      </c>
      <c r="U314" s="264" t="n">
        <f aca="true">-INDIRECT(CONCATENATE($E290,U311),1)</f>
        <v>-22.77</v>
      </c>
      <c r="V314" s="264" t="n">
        <f aca="true">-INDIRECT(CONCATENATE($E290,V311),1)</f>
        <v>-23.6436089999999</v>
      </c>
      <c r="W314" s="264" t="n">
        <f aca="true">-INDIRECT(CONCATENATE($E290,W311),1)</f>
        <v>-24.1116360000002</v>
      </c>
      <c r="X314" s="264" t="n">
        <f aca="true">-INDIRECT(CONCATENATE($E290,X311),1)</f>
        <v>-24.1116360000002</v>
      </c>
      <c r="Y314" s="264" t="n">
        <f aca="true">-INDIRECT(CONCATENATE($E290,Y311),1)</f>
        <v>-20.7</v>
      </c>
      <c r="Z314" s="264" t="n">
        <f aca="true">-INDIRECT(CONCATENATE($E290,Z311),1)</f>
        <v>-19.32</v>
      </c>
      <c r="AA314" s="264" t="n">
        <f aca="true">-INDIRECT(CONCATENATE($E290,AA311),1)</f>
        <v>-19.5703319999999</v>
      </c>
      <c r="AB314" s="264" t="n">
        <f aca="true">-INDIRECT(CONCATENATE($E290,AB311),1)</f>
        <v>-19.0871940000004</v>
      </c>
      <c r="AC314" s="264" t="n">
        <f aca="true">-INDIRECT(CONCATENATE($E290,AC311),1)</f>
        <v>-16.6789559999996</v>
      </c>
    </row>
    <row r="315" customFormat="false" ht="15" hidden="true" customHeight="true" outlineLevel="0" collapsed="false">
      <c r="A315" s="349"/>
      <c r="B315" s="203"/>
      <c r="C315" s="223"/>
      <c r="D315" s="263" t="s">
        <v>232</v>
      </c>
      <c r="E315" s="264" t="n">
        <f aca="true">INDIRECT(CONCATENATE($E290,E313),1)</f>
        <v>99.0682679999998</v>
      </c>
      <c r="F315" s="264" t="n">
        <f aca="true">INDIRECT(CONCATENATE($E290,F313),1)</f>
        <v>102.316443</v>
      </c>
      <c r="G315" s="264" t="n">
        <f aca="true">INDIRECT(CONCATENATE($E290,G313),1)</f>
        <v>103.094004</v>
      </c>
      <c r="H315" s="264" t="n">
        <f aca="true">INDIRECT(CONCATENATE($E290,H313),1)</f>
        <v>93.691098</v>
      </c>
      <c r="I315" s="264" t="n">
        <f aca="true">INDIRECT(CONCATENATE($E290,I313),1)</f>
        <v>94.1442899999999</v>
      </c>
      <c r="J315" s="264" t="n">
        <f aca="true">INDIRECT(CONCATENATE($E290,J313),1)</f>
        <v>82.8983940000001</v>
      </c>
      <c r="K315" s="264" t="n">
        <f aca="true">INDIRECT(CONCATENATE($E290,K313),1)</f>
        <v>75.8258940000001</v>
      </c>
      <c r="L315" s="264" t="n">
        <f aca="true">INDIRECT(CONCATENATE($E290,L313),1)</f>
        <v>68.5074090000002</v>
      </c>
      <c r="M315" s="264" t="n">
        <f aca="true">INDIRECT(CONCATENATE($E290,M313),1)</f>
        <v>60.3941819999999</v>
      </c>
      <c r="N315" s="264" t="n">
        <f aca="true">INDIRECT(CONCATENATE($E290,N313),1)</f>
        <v>57.6082380000001</v>
      </c>
      <c r="O315" s="264" t="n">
        <f aca="true">INDIRECT(CONCATENATE($E290,O313),1)</f>
        <v>45.5386889999999</v>
      </c>
      <c r="P315" s="264" t="n">
        <f aca="true">INDIRECT(CONCATENATE($E290,P313),1)</f>
        <v>38.36607</v>
      </c>
      <c r="Q315" s="264" t="n">
        <f aca="true">INDIRECT(CONCATENATE($E290,Q313),1)</f>
        <v>37.4830080000005</v>
      </c>
      <c r="R315" s="264" t="n">
        <f aca="true">INDIRECT(CONCATENATE($E290,R313),1)</f>
        <v>29.8522290000002</v>
      </c>
      <c r="S315" s="264" t="n">
        <f aca="true">INDIRECT(CONCATENATE($E290,S313),1)</f>
        <v>26.91</v>
      </c>
      <c r="T315" s="264" t="n">
        <f aca="true">INDIRECT(CONCATENATE($E290,T313),1)</f>
        <v>25.3534980000001</v>
      </c>
      <c r="U315" s="264" t="n">
        <f aca="true">INDIRECT(CONCATENATE($E290,U313),1)</f>
        <v>25.074531</v>
      </c>
      <c r="V315" s="264" t="n">
        <f aca="true">INDIRECT(CONCATENATE($E290,V313),1)</f>
        <v>23.519271</v>
      </c>
      <c r="W315" s="264" t="n">
        <f aca="true">INDIRECT(CONCATENATE($E290,W313),1)</f>
        <v>24.459948</v>
      </c>
      <c r="X315" s="264" t="n">
        <f aca="true">INDIRECT(CONCATENATE($E290,X313),1)</f>
        <v>22.3043879999995</v>
      </c>
      <c r="Y315" s="264" t="n">
        <f aca="true">INDIRECT(CONCATENATE($E290,Y313),1)</f>
        <v>20.7485069999996</v>
      </c>
      <c r="Z315" s="264" t="n">
        <f aca="true">INDIRECT(CONCATENATE($E290,Z313),1)</f>
        <v>20.7485069999996</v>
      </c>
      <c r="AA315" s="264" t="n">
        <f aca="true">INDIRECT(CONCATENATE($E290,AA313),1)</f>
        <v>20.7869400000001</v>
      </c>
      <c r="AB315" s="264" t="n">
        <f aca="true">INDIRECT(CONCATENATE($E290,AB313),1)</f>
        <v>21.005601</v>
      </c>
      <c r="AC315" s="264" t="n">
        <f aca="true">INDIRECT(CONCATENATE($E290,AC313),1)</f>
        <v>20.821923</v>
      </c>
    </row>
    <row r="316" customFormat="false" ht="15" hidden="false" customHeight="true" outlineLevel="0" collapsed="false">
      <c r="A316" s="349"/>
      <c r="B316" s="203"/>
      <c r="C316" s="223"/>
      <c r="D316" s="263" t="s">
        <v>233</v>
      </c>
      <c r="E316" s="265" t="n">
        <f aca="false">E307+E314</f>
        <v>55.547505</v>
      </c>
      <c r="F316" s="265" t="n">
        <f aca="false">F307+F314</f>
        <v>53.8790070000005</v>
      </c>
      <c r="G316" s="265" t="n">
        <f aca="false">G307+G314</f>
        <v>55.2458840000002</v>
      </c>
      <c r="H316" s="265" t="n">
        <f aca="false">H307+H314</f>
        <v>59.5758560000002</v>
      </c>
      <c r="I316" s="265" t="n">
        <f aca="false">I307+I314</f>
        <v>73.2907950000001</v>
      </c>
      <c r="J316" s="265" t="n">
        <f aca="false">J307+J314</f>
        <v>58.3710120000002</v>
      </c>
      <c r="K316" s="265" t="n">
        <f aca="false">K307+K314</f>
        <v>39.7999120000005</v>
      </c>
      <c r="L316" s="265" t="n">
        <f aca="false">L307+L314</f>
        <v>33.7954390000002</v>
      </c>
      <c r="M316" s="265" t="n">
        <f aca="false">M307+M314</f>
        <v>25.6258470000001</v>
      </c>
      <c r="N316" s="265" t="n">
        <f aca="false">N307+N314</f>
        <v>23.5422140000002</v>
      </c>
      <c r="O316" s="265" t="n">
        <f aca="false">O307+O314</f>
        <v>28.2988009999996</v>
      </c>
      <c r="P316" s="265" t="n">
        <f aca="false">P307+P314</f>
        <v>28.2988009999996</v>
      </c>
      <c r="Q316" s="265" t="n">
        <f aca="false">Q307+Q314</f>
        <v>22.3318650000001</v>
      </c>
      <c r="R316" s="265" t="n">
        <f aca="false">R307+R314</f>
        <v>20.4318650000001</v>
      </c>
      <c r="S316" s="265" t="n">
        <f aca="false">S307+S314</f>
        <v>33.865919</v>
      </c>
      <c r="T316" s="265" t="n">
        <f aca="false">T307+T314</f>
        <v>37.5374549999997</v>
      </c>
      <c r="U316" s="265" t="n">
        <f aca="false">U307+U314</f>
        <v>40.0717</v>
      </c>
      <c r="V316" s="265" t="n">
        <f aca="false">V307+V314</f>
        <v>37.4230910000001</v>
      </c>
      <c r="W316" s="265" t="n">
        <f aca="false">W307+W314</f>
        <v>35.4300639999998</v>
      </c>
      <c r="X316" s="265" t="n">
        <f aca="false">X307+X314</f>
        <v>35.4300639999998</v>
      </c>
      <c r="Y316" s="265" t="n">
        <f aca="false">Y307+Y314</f>
        <v>43.9167</v>
      </c>
      <c r="Z316" s="265" t="n">
        <f aca="false">Z307+Z314</f>
        <v>42.8717</v>
      </c>
      <c r="AA316" s="265" t="n">
        <f aca="false">AA307+AA314</f>
        <v>39.1963680000001</v>
      </c>
      <c r="AB316" s="265" t="n">
        <f aca="false">AB307+AB314</f>
        <v>36.8045059999996</v>
      </c>
      <c r="AC316" s="265" t="n">
        <f aca="false">AC307+AC314</f>
        <v>37.3210440000004</v>
      </c>
    </row>
    <row r="317" customFormat="false" ht="15" hidden="false" customHeight="true" outlineLevel="0" collapsed="false">
      <c r="A317" s="349"/>
      <c r="B317" s="203"/>
      <c r="C317" s="223"/>
      <c r="D317" s="231" t="s">
        <v>234</v>
      </c>
      <c r="E317" s="232" t="n">
        <f aca="false">E308+E315</f>
        <v>248.259968</v>
      </c>
      <c r="F317" s="232" t="n">
        <f aca="false">F308+F315</f>
        <v>254.708143</v>
      </c>
      <c r="G317" s="232" t="n">
        <f aca="false">G308+G315</f>
        <v>255.910704</v>
      </c>
      <c r="H317" s="232" t="n">
        <f aca="false">H308+H315</f>
        <v>257.007798</v>
      </c>
      <c r="I317" s="232" t="n">
        <f aca="false">I308+I315</f>
        <v>262.76099</v>
      </c>
      <c r="J317" s="232" t="n">
        <f aca="false">J308+J315</f>
        <v>233.765094</v>
      </c>
      <c r="K317" s="232" t="n">
        <f aca="false">K308+K315</f>
        <v>199.467594</v>
      </c>
      <c r="L317" s="232" t="n">
        <f aca="false">L308+L315</f>
        <v>172.124109</v>
      </c>
      <c r="M317" s="232" t="n">
        <f aca="false">M308+M315</f>
        <v>155.060882</v>
      </c>
      <c r="N317" s="232" t="n">
        <f aca="false">N308+N315</f>
        <v>133.999938</v>
      </c>
      <c r="O317" s="232" t="n">
        <f aca="false">O308+O315</f>
        <v>121.380389</v>
      </c>
      <c r="P317" s="232" t="n">
        <f aca="false">P308+P315</f>
        <v>111.93277</v>
      </c>
      <c r="Q317" s="232" t="n">
        <f aca="false">Q308+Q315</f>
        <v>104.699708000001</v>
      </c>
      <c r="R317" s="232" t="n">
        <f aca="false">R308+R315</f>
        <v>91.6689290000002</v>
      </c>
      <c r="S317" s="232" t="n">
        <f aca="false">S308+S315</f>
        <v>91.0017</v>
      </c>
      <c r="T317" s="232" t="n">
        <f aca="false">T308+T315</f>
        <v>91.0451980000001</v>
      </c>
      <c r="U317" s="232" t="n">
        <f aca="false">U308+U315</f>
        <v>92.216231</v>
      </c>
      <c r="V317" s="232" t="n">
        <f aca="false">V308+V315</f>
        <v>86.760971</v>
      </c>
      <c r="W317" s="232" t="n">
        <f aca="false">W308+W315</f>
        <v>86.701648</v>
      </c>
      <c r="X317" s="232" t="n">
        <f aca="false">X308+X315</f>
        <v>89.4710879999995</v>
      </c>
      <c r="Y317" s="232" t="n">
        <f aca="false">Y308+Y315</f>
        <v>88.7402069999996</v>
      </c>
      <c r="Z317" s="232" t="n">
        <f aca="false">Z308+Z315</f>
        <v>88.7402069999996</v>
      </c>
      <c r="AA317" s="232" t="n">
        <f aca="false">AA308+AA315</f>
        <v>86.8286400000001</v>
      </c>
      <c r="AB317" s="232" t="n">
        <f aca="false">AB308+AB315</f>
        <v>83.197301</v>
      </c>
      <c r="AC317" s="232" t="n">
        <f aca="false">AC308+AC315</f>
        <v>79.588623</v>
      </c>
    </row>
    <row r="318" customFormat="false" ht="15" hidden="false" customHeight="true" outlineLevel="0" collapsed="false">
      <c r="A318" s="349"/>
      <c r="B318" s="354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5"/>
      <c r="N318" s="355"/>
      <c r="O318" s="355"/>
      <c r="P318" s="355"/>
      <c r="Q318" s="355"/>
      <c r="R318" s="355"/>
      <c r="S318" s="355"/>
      <c r="T318" s="355"/>
      <c r="U318" s="355"/>
      <c r="V318" s="355"/>
      <c r="W318" s="355"/>
      <c r="X318" s="355"/>
      <c r="Y318" s="355"/>
      <c r="Z318" s="355"/>
      <c r="AA318" s="355"/>
      <c r="AB318" s="355"/>
      <c r="AC318" s="355"/>
    </row>
    <row r="319" s="23" customFormat="true" ht="15" hidden="false" customHeight="true" outlineLevel="0" collapsed="false">
      <c r="B319" s="169" t="s">
        <v>254</v>
      </c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</row>
    <row r="320" s="349" customFormat="true" ht="15" hidden="true" customHeight="true" outlineLevel="0" collapsed="false">
      <c r="B320" s="356" t="s">
        <v>255</v>
      </c>
      <c r="C320" s="171" t="s">
        <v>216</v>
      </c>
      <c r="D320" s="234" t="s">
        <v>238</v>
      </c>
      <c r="E320" s="235" t="str">
        <f aca="true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$AH$917</v>
      </c>
      <c r="F320" s="235" t="str">
        <f aca="true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$AH$851</v>
      </c>
      <c r="G320" s="235" t="str">
        <f aca="true">IF(INDIRECT(CONCATENATE($E$333,ADDRESS(MATCH(G4,SL_CHARTS_2012!$AH$1:$AH$39999,1),$E$328,1)))=G4,ADDRESS(MATCH(G4,SL_CHARTS_2012!$AH$1:$AH$39999,1),$E$328,1), IF(INDIRECT(CONCATENATE($E$333,ADDRESS(MATCH(G4,SL_CHARTS_2012!$AH$1:$AH$39999,1),$E$328,1)))&lt;G4, ADDRESS(MATCH(G4,SL_CHARTS_2012!$AH$1:$AH$39999,1)+1,$E$328,1), ADDRESS(MATCH(G4,SL_CHARTS_2012!$AH$1:$AH$39999,1),$E$328,1)))</f>
        <v>$AH$810</v>
      </c>
      <c r="H320" s="235" t="str">
        <f aca="true">IF(INDIRECT(CONCATENATE($E$333,ADDRESS(MATCH(H4,SL_CHARTS_2012!$AH$1:$AH$39999,1),$E$328,1)))=H4,ADDRESS(MATCH(H4,SL_CHARTS_2012!$AH$1:$AH$39999,1),$E$328,1), IF(INDIRECT(CONCATENATE($E$333,ADDRESS(MATCH(H4,SL_CHARTS_2012!$AH$1:$AH$39999,1),$E$328,1)))&lt;H4, ADDRESS(MATCH(H4,SL_CHARTS_2012!$AH$1:$AH$39999,1)+1,$E$328,1), ADDRESS(MATCH(H4,SL_CHARTS_2012!$AH$1:$AH$39999,1),$E$328,1)))</f>
        <v>$AH$775</v>
      </c>
      <c r="I320" s="235" t="str">
        <f aca="true">IF(INDIRECT(CONCATENATE($E$333,ADDRESS(MATCH(I4,SL_CHARTS_2012!$AH$1:$AH$39999,1),$E$328,1)))=I4,ADDRESS(MATCH(I4,SL_CHARTS_2012!$AH$1:$AH$39999,1),$E$328,1), IF(INDIRECT(CONCATENATE($E$333,ADDRESS(MATCH(I4,SL_CHARTS_2012!$AH$1:$AH$39999,1),$E$328,1)))&lt;I4, ADDRESS(MATCH(I4,SL_CHARTS_2012!$AH$1:$AH$39999,1)+1,$E$328,1), ADDRESS(MATCH(I4,SL_CHARTS_2012!$AH$1:$AH$39999,1),$E$328,1)))</f>
        <v>$AH$748</v>
      </c>
      <c r="J320" s="235" t="str">
        <f aca="true">IF(INDIRECT(CONCATENATE($E$333,ADDRESS(MATCH(J4,SL_CHARTS_2012!$AH$1:$AH$39999,1),$E$328,1)))=J4,ADDRESS(MATCH(J4,SL_CHARTS_2012!$AH$1:$AH$39999,1),$E$328,1), IF(INDIRECT(CONCATENATE($E$333,ADDRESS(MATCH(J4,SL_CHARTS_2012!$AH$1:$AH$39999,1),$E$328,1)))&lt;J4, ADDRESS(MATCH(J4,SL_CHARTS_2012!$AH$1:$AH$39999,1)+1,$E$328,1), ADDRESS(MATCH(J4,SL_CHARTS_2012!$AH$1:$AH$39999,1),$E$328,1)))</f>
        <v>$AH$633</v>
      </c>
      <c r="K320" s="235" t="str">
        <f aca="true">IF(INDIRECT(CONCATENATE($E$333,ADDRESS(MATCH(K4,SL_CHARTS_2012!$AH$1:$AH$39999,1),$E$328,1)))=K4,ADDRESS(MATCH(K4,SL_CHARTS_2012!$AH$1:$AH$39999,1),$E$328,1), IF(INDIRECT(CONCATENATE($E$333,ADDRESS(MATCH(K4,SL_CHARTS_2012!$AH$1:$AH$39999,1),$E$328,1)))&lt;K4, ADDRESS(MATCH(K4,SL_CHARTS_2012!$AH$1:$AH$39999,1)+1,$E$328,1), ADDRESS(MATCH(K4,SL_CHARTS_2012!$AH$1:$AH$39999,1),$E$328,1)))</f>
        <v>$AH$572</v>
      </c>
      <c r="L320" s="235" t="str">
        <f aca="true">IF(INDIRECT(CONCATENATE($E$333,ADDRESS(MATCH(L4,SL_CHARTS_2012!$AH$1:$AH$39999,1),$E$328,1)))=L4,ADDRESS(MATCH(L4,SL_CHARTS_2012!$AH$1:$AH$39999,1),$E$328,1), IF(INDIRECT(CONCATENATE($E$333,ADDRESS(MATCH(L4,SL_CHARTS_2012!$AH$1:$AH$39999,1),$E$328,1)))&lt;L4, ADDRESS(MATCH(L4,SL_CHARTS_2012!$AH$1:$AH$39999,1)+1,$E$328,1), ADDRESS(MATCH(L4,SL_CHARTS_2012!$AH$1:$AH$39999,1),$E$328,1)))</f>
        <v>$AH$528</v>
      </c>
      <c r="M320" s="235" t="str">
        <f aca="true">IF(INDIRECT(CONCATENATE($E$333,ADDRESS(MATCH(M4,SL_CHARTS_2012!$AH$1:$AH$39999,1),$E$328,1)))=M4,ADDRESS(MATCH(M4,SL_CHARTS_2012!$AH$1:$AH$39999,1),$E$328,1), IF(INDIRECT(CONCATENATE($E$333,ADDRESS(MATCH(M4,SL_CHARTS_2012!$AH$1:$AH$39999,1),$E$328,1)))&lt;M4, ADDRESS(MATCH(M4,SL_CHARTS_2012!$AH$1:$AH$39999,1)+1,$E$328,1), ADDRESS(MATCH(M4,SL_CHARTS_2012!$AH$1:$AH$39999,1),$E$328,1)))</f>
        <v>$AH$504</v>
      </c>
      <c r="N320" s="235" t="str">
        <f aca="true">IF(INDIRECT(CONCATENATE($E$333,ADDRESS(MATCH(N4,SL_CHARTS_2012!$AH$1:$AH$39999,1),$E$328,1)))=N4,ADDRESS(MATCH(N4,SL_CHARTS_2012!$AH$1:$AH$39999,1),$E$328,1), IF(INDIRECT(CONCATENATE($E$333,ADDRESS(MATCH(N4,SL_CHARTS_2012!$AH$1:$AH$39999,1),$E$328,1)))&lt;N4, ADDRESS(MATCH(N4,SL_CHARTS_2012!$AH$1:$AH$39999,1)+1,$E$328,1), ADDRESS(MATCH(N4,SL_CHARTS_2012!$AH$1:$AH$39999,1),$E$328,1)))</f>
        <v>$AH$472</v>
      </c>
      <c r="O320" s="235" t="str">
        <f aca="true">IF(INDIRECT(CONCATENATE($E$333,ADDRESS(MATCH(O4,SL_CHARTS_2012!$AH$1:$AH$39999,1),$E$328,1)))=O4,ADDRESS(MATCH(O4,SL_CHARTS_2012!$AH$1:$AH$39999,1),$E$328,1), IF(INDIRECT(CONCATENATE($E$333,ADDRESS(MATCH(O4,SL_CHARTS_2012!$AH$1:$AH$39999,1),$E$328,1)))&lt;O4, ADDRESS(MATCH(O4,SL_CHARTS_2012!$AH$1:$AH$39999,1)+1,$E$328,1), ADDRESS(MATCH(O4,SL_CHARTS_2012!$AH$1:$AH$39999,1),$E$328,1)))</f>
        <v>$AH$390</v>
      </c>
      <c r="P320" s="235" t="str">
        <f aca="true">IF(INDIRECT(CONCATENATE($E$333,ADDRESS(MATCH(P4,SL_CHARTS_2012!$AH$1:$AH$39999,1),$E$328,1)))=P4,ADDRESS(MATCH(P4,SL_CHARTS_2012!$AH$1:$AH$39999,1),$E$328,1), IF(INDIRECT(CONCATENATE($E$333,ADDRESS(MATCH(P4,SL_CHARTS_2012!$AH$1:$AH$39999,1),$E$328,1)))&lt;P4, ADDRESS(MATCH(P4,SL_CHARTS_2012!$AH$1:$AH$39999,1)+1,$E$328,1), ADDRESS(MATCH(P4,SL_CHARTS_2012!$AH$1:$AH$39999,1),$E$328,1)))</f>
        <v>$AH$325</v>
      </c>
      <c r="Q320" s="235" t="str">
        <f aca="true">IF(INDIRECT(CONCATENATE($E$333,ADDRESS(MATCH(Q4,SL_CHARTS_2012!$AH$1:$AH$39999,1),$E$328,1)))=Q4,ADDRESS(MATCH(Q4,SL_CHARTS_2012!$AH$1:$AH$39999,1),$E$328,1), IF(INDIRECT(CONCATENATE($E$333,ADDRESS(MATCH(Q4,SL_CHARTS_2012!$AH$1:$AH$39999,1),$E$328,1)))&lt;Q4, ADDRESS(MATCH(Q4,SL_CHARTS_2012!$AH$1:$AH$39999,1)+1,$E$328,1), ADDRESS(MATCH(Q4,SL_CHARTS_2012!$AH$1:$AH$39999,1),$E$328,1)))</f>
        <v>$AH$292</v>
      </c>
      <c r="R320" s="235" t="str">
        <f aca="true">IF(INDIRECT(CONCATENATE($E$333,ADDRESS(MATCH(R4,SL_CHARTS_2012!$AH$1:$AH$39999,1),$E$328,1)))=R4,ADDRESS(MATCH(R4,SL_CHARTS_2012!$AH$1:$AH$39999,1),$E$328,1), IF(INDIRECT(CONCATENATE($E$333,ADDRESS(MATCH(R4,SL_CHARTS_2012!$AH$1:$AH$39999,1),$E$328,1)))&lt;R4, ADDRESS(MATCH(R4,SL_CHARTS_2012!$AH$1:$AH$39999,1)+1,$E$328,1), ADDRESS(MATCH(R4,SL_CHARTS_2012!$AH$1:$AH$39999,1),$E$328,1)))</f>
        <v>$AH$251</v>
      </c>
      <c r="S320" s="235" t="str">
        <f aca="true">IF(INDIRECT(CONCATENATE($E$333,ADDRESS(MATCH(S4,SL_CHARTS_2012!$AH$1:$AH$39999,1),$E$328,1)))=S4,ADDRESS(MATCH(S4,SL_CHARTS_2012!$AH$1:$AH$39999,1),$E$328,1), IF(INDIRECT(CONCATENATE($E$333,ADDRESS(MATCH(S4,SL_CHARTS_2012!$AH$1:$AH$39999,1),$E$328,1)))&lt;S4, ADDRESS(MATCH(S4,SL_CHARTS_2012!$AH$1:$AH$39999,1)+1,$E$328,1), ADDRESS(MATCH(S4,SL_CHARTS_2012!$AH$1:$AH$39999,1),$E$328,1)))</f>
        <v>$AH$193</v>
      </c>
      <c r="T320" s="235" t="str">
        <f aca="true">IF(INDIRECT(CONCATENATE($E$333,ADDRESS(MATCH(T4,SL_CHARTS_2012!$AH$1:$AH$39999,1),$E$328,1)))=T4,ADDRESS(MATCH(T4,SL_CHARTS_2012!$AH$1:$AH$39999,1),$E$328,1), IF(INDIRECT(CONCATENATE($E$333,ADDRESS(MATCH(T4,SL_CHARTS_2012!$AH$1:$AH$39999,1),$E$328,1)))&lt;T4, ADDRESS(MATCH(T4,SL_CHARTS_2012!$AH$1:$AH$39999,1)+1,$E$328,1), ADDRESS(MATCH(T4,SL_CHARTS_2012!$AH$1:$AH$39999,1),$E$328,1)))</f>
        <v>$AH$143</v>
      </c>
      <c r="U320" s="235" t="str">
        <f aca="true">IF(INDIRECT(CONCATENATE($E$333,ADDRESS(MATCH(U4,SL_CHARTS_2012!$AH$1:$AH$39999,1),$E$328,1)))=U4,ADDRESS(MATCH(U4,SL_CHARTS_2012!$AH$1:$AH$39999,1),$E$328,1), IF(INDIRECT(CONCATENATE($E$333,ADDRESS(MATCH(U4,SL_CHARTS_2012!$AH$1:$AH$39999,1),$E$328,1)))&lt;U4, ADDRESS(MATCH(U4,SL_CHARTS_2012!$AH$1:$AH$39999,1)+1,$E$328,1), ADDRESS(MATCH(U4,SL_CHARTS_2012!$AH$1:$AH$39999,1),$E$328,1)))</f>
        <v>$AH$117</v>
      </c>
      <c r="V320" s="235" t="str">
        <f aca="true">IF(INDIRECT(CONCATENATE($E$333,ADDRESS(MATCH(V4,SL_CHARTS_2012!$AH$1:$AH$39999,1),$E$328,1)))=V4,ADDRESS(MATCH(V4,SL_CHARTS_2012!$AH$1:$AH$39999,1),$E$328,1), IF(INDIRECT(CONCATENATE($E$333,ADDRESS(MATCH(V4,SL_CHARTS_2012!$AH$1:$AH$39999,1),$E$328,1)))&lt;V4, ADDRESS(MATCH(V4,SL_CHARTS_2012!$AH$1:$AH$39999,1)+1,$E$328,1), ADDRESS(MATCH(V4,SL_CHARTS_2012!$AH$1:$AH$39999,1),$E$328,1)))</f>
        <v>$AH$72</v>
      </c>
      <c r="W320" s="235" t="str">
        <f aca="true">IF(INDIRECT(CONCATENATE($E$333,ADDRESS(MATCH(W4,SL_CHARTS_2012!$AH$1:$AH$39999,1),$E$328,1)))=W4,ADDRESS(MATCH(W4,SL_CHARTS_2012!$AH$1:$AH$39999,1),$E$328,1), IF(INDIRECT(CONCATENATE($E$333,ADDRESS(MATCH(W4,SL_CHARTS_2012!$AH$1:$AH$39999,1),$E$328,1)))&lt;W4, ADDRESS(MATCH(W4,SL_CHARTS_2012!$AH$1:$AH$39999,1)+1,$E$328,1), ADDRESS(MATCH(W4,SL_CHARTS_2012!$AH$1:$AH$39999,1),$E$328,1)))</f>
        <v>$AH$51</v>
      </c>
      <c r="X320" s="271" t="str">
        <f aca="true">IF(INDIRECT(CONCATENATE($E$333,ADDRESS(MATCH(X4,SL_CHARTS_2012!$AH$1:$AH$39999,1),$E$328,1)))=X4,ADDRESS(MATCH(X4,SL_CHARTS_2012!$AH$1:$AH$39999,1),$E$328,1), IF(INDIRECT(CONCATENATE($E$333,ADDRESS(MATCH(X4,SL_CHARTS_2012!$AH$1:$AH$39999,1),$E$328,1)))&lt;X4, ADDRESS(MATCH(X4,SL_CHARTS_2012!$AH$1:$AH$39999,1)+1,$E$328,1), ADDRESS(MATCH(X4,SL_CHARTS_2012!$AH$1:$AH$39999,1),$E$328,1)))</f>
        <v>$AH$29</v>
      </c>
      <c r="Y320" s="271" t="e">
        <f aca="true">IF(INDIRECT(CONCATENATE($E$333,ADDRESS(MATCH(Y4,SL_CHARTS_2012!$AH$1:$AH$39999,1),$E$328,1)))=Y4,ADDRESS(MATCH(Y4,SL_CHARTS_2012!$AH$1:$AH$39999,1),$E$328,1), IF(INDIRECT(CONCATENATE($E$333,ADDRESS(MATCH(Y4,SL_CHARTS_2012!$AH$1:$AH$39999,1),$E$328,1)))&lt;Y4, ADDRESS(MATCH(Y4,SL_CHARTS_2012!$AH$1:$AH$39999,1)+1,$E$328,1), ADDRESS(MATCH(Y4,SL_CHARTS_2012!$AH$1:$AH$39999,1),$E$328,1)))</f>
        <v>#N/A</v>
      </c>
      <c r="Z320" s="271" t="e">
        <f aca="true">IF(INDIRECT(CONCATENATE($E$333,ADDRESS(MATCH(Z4,SL_CHARTS_2012!$AH$1:$AH$39999,1),$E$328,1)))=Z4,ADDRESS(MATCH(Z4,SL_CHARTS_2012!$AH$1:$AH$39999,1),$E$328,1), IF(INDIRECT(CONCATENATE($E$333,ADDRESS(MATCH(Z4,SL_CHARTS_2012!$AH$1:$AH$39999,1),$E$328,1)))&lt;Z4, ADDRESS(MATCH(Z4,SL_CHARTS_2012!$AH$1:$AH$39999,1)+1,$E$328,1), ADDRESS(MATCH(Z4,SL_CHARTS_2012!$AH$1:$AH$39999,1),$E$328,1)))</f>
        <v>#N/A</v>
      </c>
      <c r="AA320" s="271" t="e">
        <f aca="true">IF(INDIRECT(CONCATENATE($E$333,ADDRESS(MATCH(AA4,SL_CHARTS_2012!$AH$1:$AH$39999,1),$E$328,1)))=AA4,ADDRESS(MATCH(AA4,SL_CHARTS_2012!$AH$1:$AH$39999,1),$E$328,1), IF(INDIRECT(CONCATENATE($E$333,ADDRESS(MATCH(AA4,SL_CHARTS_2012!$AH$1:$AH$39999,1),$E$328,1)))&lt;AA4, ADDRESS(MATCH(AA4,SL_CHARTS_2012!$AH$1:$AH$39999,1)+1,$E$328,1), ADDRESS(MATCH(AA4,SL_CHARTS_2012!$AH$1:$AH$39999,1),$E$328,1)))</f>
        <v>#N/A</v>
      </c>
      <c r="AB320" s="271" t="e">
        <f aca="true">IF(INDIRECT(CONCATENATE($E$333,ADDRESS(MATCH(AB4,SL_CHARTS_2012!$AH$1:$AH$39999,1),$E$328,1)))=AB4,ADDRESS(MATCH(AB4,SL_CHARTS_2012!$AH$1:$AH$39999,1),$E$328,1), IF(INDIRECT(CONCATENATE($E$333,ADDRESS(MATCH(AB4,SL_CHARTS_2012!$AH$1:$AH$39999,1),$E$328,1)))&lt;AB4, ADDRESS(MATCH(AB4,SL_CHARTS_2012!$AH$1:$AH$39999,1)+1,$E$328,1), ADDRESS(MATCH(AB4,SL_CHARTS_2012!$AH$1:$AH$39999,1),$E$328,1)))</f>
        <v>#N/A</v>
      </c>
      <c r="AC320" s="271" t="e">
        <f aca="true">IF(INDIRECT(CONCATENATE($E$333,ADDRESS(MATCH(AC4,SL_CHARTS_2012!$AH$1:$AH$39999,1),$E$328,1)))=AC4,ADDRESS(MATCH(AC4,SL_CHARTS_2012!$AH$1:$AH$39999,1),$E$328,1), IF(INDIRECT(CONCATENATE($E$333,ADDRESS(MATCH(AC4,SL_CHARTS_2012!$AH$1:$AH$39999,1),$E$328,1)))&lt;AC4, ADDRESS(MATCH(AC4,SL_CHARTS_2012!$AH$1:$AH$39999,1)+1,$E$328,1), ADDRESS(MATCH(AC4,SL_CHARTS_2012!$AH$1:$AH$39999,1),$E$328,1)))</f>
        <v>#N/A</v>
      </c>
    </row>
    <row r="321" s="349" customFormat="true" ht="15" hidden="false" customHeight="true" outlineLevel="0" collapsed="false">
      <c r="B321" s="356"/>
      <c r="C321" s="171"/>
      <c r="D321" s="172" t="s">
        <v>239</v>
      </c>
      <c r="E321" s="236" t="n">
        <f aca="true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100.5</v>
      </c>
      <c r="F321" s="236" t="n">
        <f aca="true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93.9</v>
      </c>
      <c r="G321" s="236" t="n">
        <f aca="true">INDIRECT(CONCATENATE($E$333,IF(INDIRECT(CONCATENATE($E$333,ADDRESS(MATCH(G4,SL_CHARTS_2012!$AH$1:$AH$39999,1),$E$328,1)))=G4,ADDRESS(MATCH(G4,SL_CHARTS_2012!$AH$1:$AH$39999,1),$E$328,1),IF(INDIRECT(CONCATENATE($E$333,ADDRESS(MATCH(G4,SL_CHARTS_2012!$AH$1:$AH$39999,1),$E$328,1)))&lt;G4,ADDRESS(MATCH(G4,SL_CHARTS_2012!$AH$1:$AH$39999,1)+1,$E$328,1),ADDRESS(MATCH(G4,SL_CHARTS_2012!$AH$1:$AH$39999,1),$E$328,1)))))</f>
        <v>89.8</v>
      </c>
      <c r="H321" s="236" t="n">
        <f aca="true">INDIRECT(CONCATENATE($E$333,IF(INDIRECT(CONCATENATE($E$333,ADDRESS(MATCH(H4,SL_CHARTS_2012!$AH$1:$AH$39999,1),$E$328,1)))=H4,ADDRESS(MATCH(H4,SL_CHARTS_2012!$AH$1:$AH$39999,1),$E$328,1),IF(INDIRECT(CONCATENATE($E$333,ADDRESS(MATCH(H4,SL_CHARTS_2012!$AH$1:$AH$39999,1),$E$328,1)))&lt;H4,ADDRESS(MATCH(H4,SL_CHARTS_2012!$AH$1:$AH$39999,1)+1,$E$328,1),ADDRESS(MATCH(H4,SL_CHARTS_2012!$AH$1:$AH$39999,1),$E$328,1)))))</f>
        <v>86.3</v>
      </c>
      <c r="I321" s="236" t="n">
        <f aca="true">INDIRECT(CONCATENATE($E$333,IF(INDIRECT(CONCATENATE($E$333,ADDRESS(MATCH(I4,SL_CHARTS_2012!$AH$1:$AH$39999,1),$E$328,1)))=I4,ADDRESS(MATCH(I4,SL_CHARTS_2012!$AH$1:$AH$39999,1),$E$328,1),IF(INDIRECT(CONCATENATE($E$333,ADDRESS(MATCH(I4,SL_CHARTS_2012!$AH$1:$AH$39999,1),$E$328,1)))&lt;I4,ADDRESS(MATCH(I4,SL_CHARTS_2012!$AH$1:$AH$39999,1)+1,$E$328,1),ADDRESS(MATCH(I4,SL_CHARTS_2012!$AH$1:$AH$39999,1),$E$328,1)))))</f>
        <v>83.6</v>
      </c>
      <c r="J321" s="236" t="n">
        <f aca="true">INDIRECT(CONCATENATE($E$333,IF(INDIRECT(CONCATENATE($E$333,ADDRESS(MATCH(J4,SL_CHARTS_2012!$AH$1:$AH$39999,1),$E$328,1)))=J4,ADDRESS(MATCH(J4,SL_CHARTS_2012!$AH$1:$AH$39999,1),$E$328,1),IF(INDIRECT(CONCATENATE($E$333,ADDRESS(MATCH(J4,SL_CHARTS_2012!$AH$1:$AH$39999,1),$E$328,1)))&lt;J4,ADDRESS(MATCH(J4,SL_CHARTS_2012!$AH$1:$AH$39999,1)+1,$E$328,1),ADDRESS(MATCH(J4,SL_CHARTS_2012!$AH$1:$AH$39999,1),$E$328,1)))))</f>
        <v>72.1</v>
      </c>
      <c r="K321" s="236" t="n">
        <f aca="true">INDIRECT(CONCATENATE($E$333,IF(INDIRECT(CONCATENATE($E$333,ADDRESS(MATCH(K4,SL_CHARTS_2012!$AH$1:$AH$39999,1),$E$328,1)))=K4,ADDRESS(MATCH(K4,SL_CHARTS_2012!$AH$1:$AH$39999,1),$E$328,1),IF(INDIRECT(CONCATENATE($E$333,ADDRESS(MATCH(K4,SL_CHARTS_2012!$AH$1:$AH$39999,1),$E$328,1)))&lt;K4,ADDRESS(MATCH(K4,SL_CHARTS_2012!$AH$1:$AH$39999,1)+1,$E$328,1),ADDRESS(MATCH(K4,SL_CHARTS_2012!$AH$1:$AH$39999,1),$E$328,1)))))</f>
        <v>66</v>
      </c>
      <c r="L321" s="236" t="n">
        <f aca="true">INDIRECT(CONCATENATE($E$333,IF(INDIRECT(CONCATENATE($E$333,ADDRESS(MATCH(L4,SL_CHARTS_2012!$AH$1:$AH$39999,1),$E$328,1)))=L4,ADDRESS(MATCH(L4,SL_CHARTS_2012!$AH$1:$AH$39999,1),$E$328,1),IF(INDIRECT(CONCATENATE($E$333,ADDRESS(MATCH(L4,SL_CHARTS_2012!$AH$1:$AH$39999,1),$E$328,1)))&lt;L4,ADDRESS(MATCH(L4,SL_CHARTS_2012!$AH$1:$AH$39999,1)+1,$E$328,1),ADDRESS(MATCH(L4,SL_CHARTS_2012!$AH$1:$AH$39999,1),$E$328,1)))))</f>
        <v>61.6</v>
      </c>
      <c r="M321" s="236" t="n">
        <f aca="true">INDIRECT(CONCATENATE($E$333,IF(INDIRECT(CONCATENATE($E$333,ADDRESS(MATCH(M4,SL_CHARTS_2012!$AH$1:$AH$39999,1),$E$328,1)))=M4,ADDRESS(MATCH(M4,SL_CHARTS_2012!$AH$1:$AH$39999,1),$E$328,1),IF(INDIRECT(CONCATENATE($E$333,ADDRESS(MATCH(M4,SL_CHARTS_2012!$AH$1:$AH$39999,1),$E$328,1)))&lt;M4,ADDRESS(MATCH(M4,SL_CHARTS_2012!$AH$1:$AH$39999,1)+1,$E$328,1),ADDRESS(MATCH(M4,SL_CHARTS_2012!$AH$1:$AH$39999,1),$E$328,1)))))</f>
        <v>59.2</v>
      </c>
      <c r="N321" s="236" t="n">
        <f aca="true">INDIRECT(CONCATENATE($E$333,IF(INDIRECT(CONCATENATE($E$333,ADDRESS(MATCH(N4,SL_CHARTS_2012!$AH$1:$AH$39999,1),$E$328,1)))=N4,ADDRESS(MATCH(N4,SL_CHARTS_2012!$AH$1:$AH$39999,1),$E$328,1),IF(INDIRECT(CONCATENATE($E$333,ADDRESS(MATCH(N4,SL_CHARTS_2012!$AH$1:$AH$39999,1),$E$328,1)))&lt;N4,ADDRESS(MATCH(N4,SL_CHARTS_2012!$AH$1:$AH$39999,1)+1,$E$328,1),ADDRESS(MATCH(N4,SL_CHARTS_2012!$AH$1:$AH$39999,1),$E$328,1)))))</f>
        <v>56</v>
      </c>
      <c r="O321" s="236" t="n">
        <f aca="true">INDIRECT(CONCATENATE($E$333,IF(INDIRECT(CONCATENATE($E$333,ADDRESS(MATCH(O4,SL_CHARTS_2012!$AH$1:$AH$39999,1),$E$328,1)))=O4,ADDRESS(MATCH(O4,SL_CHARTS_2012!$AH$1:$AH$39999,1),$E$328,1),IF(INDIRECT(CONCATENATE($E$333,ADDRESS(MATCH(O4,SL_CHARTS_2012!$AH$1:$AH$39999,1),$E$328,1)))&lt;O4,ADDRESS(MATCH(O4,SL_CHARTS_2012!$AH$1:$AH$39999,1)+1,$E$328,1),ADDRESS(MATCH(O4,SL_CHARTS_2012!$AH$1:$AH$39999,1),$E$328,1)))))</f>
        <v>47.8</v>
      </c>
      <c r="P321" s="236" t="n">
        <f aca="true">INDIRECT(CONCATENATE($E$333,IF(INDIRECT(CONCATENATE($E$333,ADDRESS(MATCH(P4,SL_CHARTS_2012!$AH$1:$AH$39999,1),$E$328,1)))=P4,ADDRESS(MATCH(P4,SL_CHARTS_2012!$AH$1:$AH$39999,1),$E$328,1),IF(INDIRECT(CONCATENATE($E$333,ADDRESS(MATCH(P4,SL_CHARTS_2012!$AH$1:$AH$39999,1),$E$328,1)))&lt;P4,ADDRESS(MATCH(P4,SL_CHARTS_2012!$AH$1:$AH$39999,1)+1,$E$328,1),ADDRESS(MATCH(P4,SL_CHARTS_2012!$AH$1:$AH$39999,1),$E$328,1)))))</f>
        <v>41.3</v>
      </c>
      <c r="Q321" s="236" t="n">
        <f aca="true">INDIRECT(CONCATENATE($E$333,IF(INDIRECT(CONCATENATE($E$333,ADDRESS(MATCH(Q4,SL_CHARTS_2012!$AH$1:$AH$39999,1),$E$328,1)))=Q4,ADDRESS(MATCH(Q4,SL_CHARTS_2012!$AH$1:$AH$39999,1),$E$328,1),IF(INDIRECT(CONCATENATE($E$333,ADDRESS(MATCH(Q4,SL_CHARTS_2012!$AH$1:$AH$39999,1),$E$328,1)))&lt;Q4,ADDRESS(MATCH(Q4,SL_CHARTS_2012!$AH$1:$AH$39999,1)+1,$E$328,1),ADDRESS(MATCH(Q4,SL_CHARTS_2012!$AH$1:$AH$39999,1),$E$328,1)))))</f>
        <v>38</v>
      </c>
      <c r="R321" s="236" t="n">
        <f aca="true">INDIRECT(CONCATENATE($E$333,IF(INDIRECT(CONCATENATE($E$333,ADDRESS(MATCH(R4,SL_CHARTS_2012!$AH$1:$AH$39999,1),$E$328,1)))=R4,ADDRESS(MATCH(R4,SL_CHARTS_2012!$AH$1:$AH$39999,1),$E$328,1),IF(INDIRECT(CONCATENATE($E$333,ADDRESS(MATCH(R4,SL_CHARTS_2012!$AH$1:$AH$39999,1),$E$328,1)))&lt;R4,ADDRESS(MATCH(R4,SL_CHARTS_2012!$AH$1:$AH$39999,1)+1,$E$328,1),ADDRESS(MATCH(R4,SL_CHARTS_2012!$AH$1:$AH$39999,1),$E$328,1)))))</f>
        <v>33.9</v>
      </c>
      <c r="S321" s="236" t="n">
        <f aca="true">INDIRECT(CONCATENATE($E$333,IF(INDIRECT(CONCATENATE($E$333,ADDRESS(MATCH(S4,SL_CHARTS_2012!$AH$1:$AH$39999,1),$E$328,1)))=S4,ADDRESS(MATCH(S4,SL_CHARTS_2012!$AH$1:$AH$39999,1),$E$328,1),IF(INDIRECT(CONCATENATE($E$333,ADDRESS(MATCH(S4,SL_CHARTS_2012!$AH$1:$AH$39999,1),$E$328,1)))&lt;S4,ADDRESS(MATCH(S4,SL_CHARTS_2012!$AH$1:$AH$39999,1)+1,$E$328,1),ADDRESS(MATCH(S4,SL_CHARTS_2012!$AH$1:$AH$39999,1),$E$328,1)))))</f>
        <v>28.1</v>
      </c>
      <c r="T321" s="236" t="n">
        <f aca="true">INDIRECT(CONCATENATE($E$333,IF(INDIRECT(CONCATENATE($E$333,ADDRESS(MATCH(T4,SL_CHARTS_2012!$AH$1:$AH$39999,1),$E$328,1)))=T4,ADDRESS(MATCH(T4,SL_CHARTS_2012!$AH$1:$AH$39999,1),$E$328,1),IF(INDIRECT(CONCATENATE($E$333,ADDRESS(MATCH(T4,SL_CHARTS_2012!$AH$1:$AH$39999,1),$E$328,1)))&lt;T4,ADDRESS(MATCH(T4,SL_CHARTS_2012!$AH$1:$AH$39999,1)+1,$E$328,1),ADDRESS(MATCH(T4,SL_CHARTS_2012!$AH$1:$AH$39999,1),$E$328,1)))))</f>
        <v>23.1</v>
      </c>
      <c r="U321" s="236" t="n">
        <f aca="true">INDIRECT(CONCATENATE($E$333,IF(INDIRECT(CONCATENATE($E$333,ADDRESS(MATCH(U4,SL_CHARTS_2012!$AH$1:$AH$39999,1),$E$328,1)))=U4,ADDRESS(MATCH(U4,SL_CHARTS_2012!$AH$1:$AH$39999,1),$E$328,1),IF(INDIRECT(CONCATENATE($E$333,ADDRESS(MATCH(U4,SL_CHARTS_2012!$AH$1:$AH$39999,1),$E$328,1)))&lt;U4,ADDRESS(MATCH(U4,SL_CHARTS_2012!$AH$1:$AH$39999,1)+1,$E$328,1),ADDRESS(MATCH(U4,SL_CHARTS_2012!$AH$1:$AH$39999,1),$E$328,1)))))</f>
        <v>20.5</v>
      </c>
      <c r="V321" s="236" t="n">
        <f aca="true">INDIRECT(CONCATENATE($E$333,IF(INDIRECT(CONCATENATE($E$333,ADDRESS(MATCH(V4,SL_CHARTS_2012!$AH$1:$AH$39999,1),$E$328,1)))=V4,ADDRESS(MATCH(V4,SL_CHARTS_2012!$AH$1:$AH$39999,1),$E$328,1),IF(INDIRECT(CONCATENATE($E$333,ADDRESS(MATCH(V4,SL_CHARTS_2012!$AH$1:$AH$39999,1),$E$328,1)))&lt;V4,ADDRESS(MATCH(V4,SL_CHARTS_2012!$AH$1:$AH$39999,1)+1,$E$328,1),ADDRESS(MATCH(V4,SL_CHARTS_2012!$AH$1:$AH$39999,1),$E$328,1)))))</f>
        <v>16</v>
      </c>
      <c r="W321" s="236" t="n">
        <f aca="true">INDIRECT(CONCATENATE($E$333,IF(INDIRECT(CONCATENATE($E$333,ADDRESS(MATCH(W4,SL_CHARTS_2012!$AH$1:$AH$39999,1),$E$328,1)))=W4,ADDRESS(MATCH(W4,SL_CHARTS_2012!$AH$1:$AH$39999,1),$E$328,1),IF(INDIRECT(CONCATENATE($E$333,ADDRESS(MATCH(W4,SL_CHARTS_2012!$AH$1:$AH$39999,1),$E$328,1)))&lt;W4,ADDRESS(MATCH(W4,SL_CHARTS_2012!$AH$1:$AH$39999,1)+1,$E$328,1),ADDRESS(MATCH(W4,SL_CHARTS_2012!$AH$1:$AH$39999,1),$E$328,1)))))</f>
        <v>13.9</v>
      </c>
      <c r="X321" s="270" t="n">
        <f aca="true">INDIRECT(CONCATENATE($E$333,IF(INDIRECT(CONCATENATE($E$333,ADDRESS(MATCH(X4,SL_CHARTS_2012!$AH$1:$AH$39999,1),$E$328,1)))=X4,ADDRESS(MATCH(X4,SL_CHARTS_2012!$AH$1:$AH$39999,1),$E$328,1),IF(INDIRECT(CONCATENATE($E$333,ADDRESS(MATCH(X4,SL_CHARTS_2012!$AH$1:$AH$39999,1),$E$328,1)))&lt;X4,ADDRESS(MATCH(X4,SL_CHARTS_2012!$AH$1:$AH$39999,1)+1,$E$328,1),ADDRESS(MATCH(X4,SL_CHARTS_2012!$AH$1:$AH$39999,1),$E$328,1)))))</f>
        <v>11.7</v>
      </c>
      <c r="Y321" s="270" t="e">
        <f aca="true">INDIRECT(CONCATENATE($E$333,IF(INDIRECT(CONCATENATE($E$333,ADDRESS(MATCH(Y4,SL_CHARTS_2012!$AH$1:$AH$39999,1),$E$328,1)))=Y4,ADDRESS(MATCH(Y4,SL_CHARTS_2012!$AH$1:$AH$39999,1),$E$328,1),IF(INDIRECT(CONCATENATE($E$333,ADDRESS(MATCH(Y4,SL_CHARTS_2012!$AH$1:$AH$39999,1),$E$328,1)))&lt;Y4,ADDRESS(MATCH(Y4,SL_CHARTS_2012!$AH$1:$AH$39999,1)+1,$E$328,1),ADDRESS(MATCH(Y4,SL_CHARTS_2012!$AH$1:$AH$39999,1),$E$328,1)))))</f>
        <v>#N/A</v>
      </c>
      <c r="Z321" s="270" t="e">
        <f aca="true">INDIRECT(CONCATENATE($E$333,IF(INDIRECT(CONCATENATE($E$333,ADDRESS(MATCH(Z4,SL_CHARTS_2012!$AH$1:$AH$39999,1),$E$328,1)))=Z4,ADDRESS(MATCH(Z4,SL_CHARTS_2012!$AH$1:$AH$39999,1),$E$328,1),IF(INDIRECT(CONCATENATE($E$333,ADDRESS(MATCH(Z4,SL_CHARTS_2012!$AH$1:$AH$39999,1),$E$328,1)))&lt;Z4,ADDRESS(MATCH(Z4,SL_CHARTS_2012!$AH$1:$AH$39999,1)+1,$E$328,1),ADDRESS(MATCH(Z4,SL_CHARTS_2012!$AH$1:$AH$39999,1),$E$328,1)))))</f>
        <v>#N/A</v>
      </c>
      <c r="AA321" s="270" t="e">
        <f aca="true">INDIRECT(CONCATENATE($E$333,IF(INDIRECT(CONCATENATE($E$333,ADDRESS(MATCH(AA4,SL_CHARTS_2012!$AH$1:$AH$39999,1),$E$328,1)))=AA4,ADDRESS(MATCH(AA4,SL_CHARTS_2012!$AH$1:$AH$39999,1),$E$328,1),IF(INDIRECT(CONCATENATE($E$333,ADDRESS(MATCH(AA4,SL_CHARTS_2012!$AH$1:$AH$39999,1),$E$328,1)))&lt;AA4,ADDRESS(MATCH(AA4,SL_CHARTS_2012!$AH$1:$AH$39999,1)+1,$E$328,1),ADDRESS(MATCH(AA4,SL_CHARTS_2012!$AH$1:$AH$39999,1),$E$328,1)))))</f>
        <v>#N/A</v>
      </c>
      <c r="AB321" s="270" t="e">
        <f aca="true">INDIRECT(CONCATENATE($E$333,IF(INDIRECT(CONCATENATE($E$333,ADDRESS(MATCH(AB4,SL_CHARTS_2012!$AH$1:$AH$39999,1),$E$328,1)))=AB4,ADDRESS(MATCH(AB4,SL_CHARTS_2012!$AH$1:$AH$39999,1),$E$328,1),IF(INDIRECT(CONCATENATE($E$333,ADDRESS(MATCH(AB4,SL_CHARTS_2012!$AH$1:$AH$39999,1),$E$328,1)))&lt;AB4,ADDRESS(MATCH(AB4,SL_CHARTS_2012!$AH$1:$AH$39999,1)+1,$E$328,1),ADDRESS(MATCH(AB4,SL_CHARTS_2012!$AH$1:$AH$39999,1),$E$328,1)))))</f>
        <v>#N/A</v>
      </c>
      <c r="AC321" s="270" t="e">
        <f aca="true">INDIRECT(CONCATENATE($E$333,IF(INDIRECT(CONCATENATE($E$333,ADDRESS(MATCH(AC4,SL_CHARTS_2012!$AH$1:$AH$39999,1),$E$328,1)))=AC4,ADDRESS(MATCH(AC4,SL_CHARTS_2012!$AH$1:$AH$39999,1),$E$328,1),IF(INDIRECT(CONCATENATE($E$333,ADDRESS(MATCH(AC4,SL_CHARTS_2012!$AH$1:$AH$39999,1),$E$328,1)))&lt;AC4,ADDRESS(MATCH(AC4,SL_CHARTS_2012!$AH$1:$AH$39999,1)+1,$E$328,1),ADDRESS(MATCH(AC4,SL_CHARTS_2012!$AH$1:$AH$39999,1),$E$328,1)))))</f>
        <v>#N/A</v>
      </c>
    </row>
    <row r="322" s="349" customFormat="true" ht="15" hidden="true" customHeight="true" outlineLevel="0" collapsed="false">
      <c r="B322" s="356"/>
      <c r="C322" s="171"/>
      <c r="D322" s="234" t="s">
        <v>240</v>
      </c>
      <c r="E322" s="235" t="str">
        <f aca="true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$AH$851</v>
      </c>
      <c r="F322" s="235" t="str">
        <f aca="true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$AH$810</v>
      </c>
      <c r="G322" s="235" t="str">
        <f aca="true">IF(INDIRECT(CONCATENATE($E$333,ADDRESS(MATCH(G8,SL_CHARTS_2012!$AH$1:$AH$39999,1),$E$328,1)))=G8,ADDRESS(MATCH(G8,SL_CHARTS_2012!$AH$1:$AH$39999,1),$E$328,1), IF(INDIRECT(CONCATENATE($E$333,ADDRESS(MATCH(G8,SL_CHARTS_2012!$AH$1:$AH$39999,1),$E$328,1)))&gt;G8, ADDRESS(MATCH(G8,SL_CHARTS_2012!$AH$1:$AH$39999,1)+1,$E$328,1), ADDRESS(MATCH(G8,SL_CHARTS_2012!$AH$1:$AH$39999,1),$E$328,1)))</f>
        <v>$AH$775</v>
      </c>
      <c r="H322" s="235" t="str">
        <f aca="true">IF(INDIRECT(CONCATENATE($E$333,ADDRESS(MATCH(H8,SL_CHARTS_2012!$AH$1:$AH$39999,1),$E$328,1)))=H8,ADDRESS(MATCH(H8,SL_CHARTS_2012!$AH$1:$AH$39999,1),$E$328,1), IF(INDIRECT(CONCATENATE($E$333,ADDRESS(MATCH(H8,SL_CHARTS_2012!$AH$1:$AH$39999,1),$E$328,1)))&gt;H8, ADDRESS(MATCH(H8,SL_CHARTS_2012!$AH$1:$AH$39999,1)+1,$E$328,1), ADDRESS(MATCH(H8,SL_CHARTS_2012!$AH$1:$AH$39999,1),$E$328,1)))</f>
        <v>$AH$748</v>
      </c>
      <c r="I322" s="235" t="str">
        <f aca="true">IF(INDIRECT(CONCATENATE($E$333,ADDRESS(MATCH(I8,SL_CHARTS_2012!$AH$1:$AH$39999,1),$E$328,1)))=I8,ADDRESS(MATCH(I8,SL_CHARTS_2012!$AH$1:$AH$39999,1),$E$328,1), IF(INDIRECT(CONCATENATE($E$333,ADDRESS(MATCH(I8,SL_CHARTS_2012!$AH$1:$AH$39999,1),$E$328,1)))&gt;I8, ADDRESS(MATCH(I8,SL_CHARTS_2012!$AH$1:$AH$39999,1)+1,$E$328,1), ADDRESS(MATCH(I8,SL_CHARTS_2012!$AH$1:$AH$39999,1),$E$328,1)))</f>
        <v>$AH$633</v>
      </c>
      <c r="J322" s="235" t="str">
        <f aca="true">IF(INDIRECT(CONCATENATE($E$333,ADDRESS(MATCH(J8,SL_CHARTS_2012!$AH$1:$AH$39999,1),$E$328,1)))=J8,ADDRESS(MATCH(J8,SL_CHARTS_2012!$AH$1:$AH$39999,1),$E$328,1), IF(INDIRECT(CONCATENATE($E$333,ADDRESS(MATCH(J8,SL_CHARTS_2012!$AH$1:$AH$39999,1),$E$328,1)))&gt;J8, ADDRESS(MATCH(J8,SL_CHARTS_2012!$AH$1:$AH$39999,1)+1,$E$328,1), ADDRESS(MATCH(J8,SL_CHARTS_2012!$AH$1:$AH$39999,1),$E$328,1)))</f>
        <v>$AH$572</v>
      </c>
      <c r="K322" s="235" t="str">
        <f aca="true">IF(INDIRECT(CONCATENATE($E$333,ADDRESS(MATCH(K8,SL_CHARTS_2012!$AH$1:$AH$39999,1),$E$328,1)))=K8,ADDRESS(MATCH(K8,SL_CHARTS_2012!$AH$1:$AH$39999,1),$E$328,1), IF(INDIRECT(CONCATENATE($E$333,ADDRESS(MATCH(K8,SL_CHARTS_2012!$AH$1:$AH$39999,1),$E$328,1)))&gt;K8, ADDRESS(MATCH(K8,SL_CHARTS_2012!$AH$1:$AH$39999,1)+1,$E$328,1), ADDRESS(MATCH(K8,SL_CHARTS_2012!$AH$1:$AH$39999,1),$E$328,1)))</f>
        <v>$AH$528</v>
      </c>
      <c r="L322" s="235" t="str">
        <f aca="true">IF(INDIRECT(CONCATENATE($E$333,ADDRESS(MATCH(L8,SL_CHARTS_2012!$AH$1:$AH$39999,1),$E$328,1)))=L8,ADDRESS(MATCH(L8,SL_CHARTS_2012!$AH$1:$AH$39999,1),$E$328,1), IF(INDIRECT(CONCATENATE($E$333,ADDRESS(MATCH(L8,SL_CHARTS_2012!$AH$1:$AH$39999,1),$E$328,1)))&gt;L8, ADDRESS(MATCH(L8,SL_CHARTS_2012!$AH$1:$AH$39999,1)+1,$E$328,1), ADDRESS(MATCH(L8,SL_CHARTS_2012!$AH$1:$AH$39999,1),$E$328,1)))</f>
        <v>$AH$504</v>
      </c>
      <c r="M322" s="235" t="str">
        <f aca="true">IF(INDIRECT(CONCATENATE($E$333,ADDRESS(MATCH(M8,SL_CHARTS_2012!$AH$1:$AH$39999,1),$E$328,1)))=M8,ADDRESS(MATCH(M8,SL_CHARTS_2012!$AH$1:$AH$39999,1),$E$328,1), IF(INDIRECT(CONCATENATE($E$333,ADDRESS(MATCH(M8,SL_CHARTS_2012!$AH$1:$AH$39999,1),$E$328,1)))&gt;M8, ADDRESS(MATCH(M8,SL_CHARTS_2012!$AH$1:$AH$39999,1)+1,$E$328,1), ADDRESS(MATCH(M8,SL_CHARTS_2012!$AH$1:$AH$39999,1),$E$328,1)))</f>
        <v>$AH$472</v>
      </c>
      <c r="N322" s="235" t="str">
        <f aca="true">IF(INDIRECT(CONCATENATE($E$333,ADDRESS(MATCH(N8,SL_CHARTS_2012!$AH$1:$AH$39999,1),$E$328,1)))=N8,ADDRESS(MATCH(N8,SL_CHARTS_2012!$AH$1:$AH$39999,1),$E$328,1), IF(INDIRECT(CONCATENATE($E$333,ADDRESS(MATCH(N8,SL_CHARTS_2012!$AH$1:$AH$39999,1),$E$328,1)))&gt;N8, ADDRESS(MATCH(N8,SL_CHARTS_2012!$AH$1:$AH$39999,1)+1,$E$328,1), ADDRESS(MATCH(N8,SL_CHARTS_2012!$AH$1:$AH$39999,1),$E$328,1)))</f>
        <v>$AH$390</v>
      </c>
      <c r="O322" s="235" t="str">
        <f aca="true">IF(INDIRECT(CONCATENATE($E$333,ADDRESS(MATCH(O8,SL_CHARTS_2012!$AH$1:$AH$39999,1),$E$328,1)))=O8,ADDRESS(MATCH(O8,SL_CHARTS_2012!$AH$1:$AH$39999,1),$E$328,1), IF(INDIRECT(CONCATENATE($E$333,ADDRESS(MATCH(O8,SL_CHARTS_2012!$AH$1:$AH$39999,1),$E$328,1)))&gt;O8, ADDRESS(MATCH(O8,SL_CHARTS_2012!$AH$1:$AH$39999,1)+1,$E$328,1), ADDRESS(MATCH(O8,SL_CHARTS_2012!$AH$1:$AH$39999,1),$E$328,1)))</f>
        <v>$AH$325</v>
      </c>
      <c r="P322" s="235" t="str">
        <f aca="true">IF(INDIRECT(CONCATENATE($E$333,ADDRESS(MATCH(P8,SL_CHARTS_2012!$AH$1:$AH$39999,1),$E$328,1)))=P8,ADDRESS(MATCH(P8,SL_CHARTS_2012!$AH$1:$AH$39999,1),$E$328,1), IF(INDIRECT(CONCATENATE($E$333,ADDRESS(MATCH(P8,SL_CHARTS_2012!$AH$1:$AH$39999,1),$E$328,1)))&gt;P8, ADDRESS(MATCH(P8,SL_CHARTS_2012!$AH$1:$AH$39999,1)+1,$E$328,1), ADDRESS(MATCH(P8,SL_CHARTS_2012!$AH$1:$AH$39999,1),$E$328,1)))</f>
        <v>$AH$292</v>
      </c>
      <c r="Q322" s="235" t="str">
        <f aca="true">IF(INDIRECT(CONCATENATE($E$333,ADDRESS(MATCH(Q8,SL_CHARTS_2012!$AH$1:$AH$39999,1),$E$328,1)))=Q8,ADDRESS(MATCH(Q8,SL_CHARTS_2012!$AH$1:$AH$39999,1),$E$328,1), IF(INDIRECT(CONCATENATE($E$333,ADDRESS(MATCH(Q8,SL_CHARTS_2012!$AH$1:$AH$39999,1),$E$328,1)))&gt;Q8, ADDRESS(MATCH(Q8,SL_CHARTS_2012!$AH$1:$AH$39999,1)+1,$E$328,1), ADDRESS(MATCH(Q8,SL_CHARTS_2012!$AH$1:$AH$39999,1),$E$328,1)))</f>
        <v>$AH$251</v>
      </c>
      <c r="R322" s="235" t="str">
        <f aca="true">IF(INDIRECT(CONCATENATE($E$333,ADDRESS(MATCH(R8,SL_CHARTS_2012!$AH$1:$AH$39999,1),$E$328,1)))=R8,ADDRESS(MATCH(R8,SL_CHARTS_2012!$AH$1:$AH$39999,1),$E$328,1), IF(INDIRECT(CONCATENATE($E$333,ADDRESS(MATCH(R8,SL_CHARTS_2012!$AH$1:$AH$39999,1),$E$328,1)))&gt;R8, ADDRESS(MATCH(R8,SL_CHARTS_2012!$AH$1:$AH$39999,1)+1,$E$328,1), ADDRESS(MATCH(R8,SL_CHARTS_2012!$AH$1:$AH$39999,1),$E$328,1)))</f>
        <v>$AH$193</v>
      </c>
      <c r="S322" s="235" t="str">
        <f aca="true">IF(INDIRECT(CONCATENATE($E$333,ADDRESS(MATCH(S8,SL_CHARTS_2012!$AH$1:$AH$39999,1),$E$328,1)))=S8,ADDRESS(MATCH(S8,SL_CHARTS_2012!$AH$1:$AH$39999,1),$E$328,1), IF(INDIRECT(CONCATENATE($E$333,ADDRESS(MATCH(S8,SL_CHARTS_2012!$AH$1:$AH$39999,1),$E$328,1)))&gt;S8, ADDRESS(MATCH(S8,SL_CHARTS_2012!$AH$1:$AH$39999,1)+1,$E$328,1), ADDRESS(MATCH(S8,SL_CHARTS_2012!$AH$1:$AH$39999,1),$E$328,1)))</f>
        <v>$AH$142</v>
      </c>
      <c r="T322" s="235" t="str">
        <f aca="true">IF(INDIRECT(CONCATENATE($E$333,ADDRESS(MATCH(T8,SL_CHARTS_2012!$AH$1:$AH$39999,1),$E$328,1)))=T8,ADDRESS(MATCH(T8,SL_CHARTS_2012!$AH$1:$AH$39999,1),$E$328,1), IF(INDIRECT(CONCATENATE($E$333,ADDRESS(MATCH(T8,SL_CHARTS_2012!$AH$1:$AH$39999,1),$E$328,1)))&gt;T8, ADDRESS(MATCH(T8,SL_CHARTS_2012!$AH$1:$AH$39999,1)+1,$E$328,1), ADDRESS(MATCH(T8,SL_CHARTS_2012!$AH$1:$AH$39999,1),$E$328,1)))</f>
        <v>$AH$116</v>
      </c>
      <c r="U322" s="235" t="str">
        <f aca="true">IF(INDIRECT(CONCATENATE($E$333,ADDRESS(MATCH(U8,SL_CHARTS_2012!$AH$1:$AH$39999,1),$E$328,1)))=U8,ADDRESS(MATCH(U8,SL_CHARTS_2012!$AH$1:$AH$39999,1),$E$328,1), IF(INDIRECT(CONCATENATE($E$333,ADDRESS(MATCH(U8,SL_CHARTS_2012!$AH$1:$AH$39999,1),$E$328,1)))&gt;U8, ADDRESS(MATCH(U8,SL_CHARTS_2012!$AH$1:$AH$39999,1)+1,$E$328,1), ADDRESS(MATCH(U8,SL_CHARTS_2012!$AH$1:$AH$39999,1),$E$328,1)))</f>
        <v>$AH$71</v>
      </c>
      <c r="V322" s="235" t="str">
        <f aca="true">IF(INDIRECT(CONCATENATE($E$333,ADDRESS(MATCH(V8,SL_CHARTS_2012!$AH$1:$AH$39999,1),$E$328,1)))=V8,ADDRESS(MATCH(V8,SL_CHARTS_2012!$AH$1:$AH$39999,1),$E$328,1), IF(INDIRECT(CONCATENATE($E$333,ADDRESS(MATCH(V8,SL_CHARTS_2012!$AH$1:$AH$39999,1),$E$328,1)))&gt;V8, ADDRESS(MATCH(V8,SL_CHARTS_2012!$AH$1:$AH$39999,1)+1,$E$328,1), ADDRESS(MATCH(V8,SL_CHARTS_2012!$AH$1:$AH$39999,1),$E$328,1)))</f>
        <v>$AH$50</v>
      </c>
      <c r="W322" s="235" t="str">
        <f aca="true">IF(INDIRECT(CONCATENATE($E$333,ADDRESS(MATCH(W8,SL_CHARTS_2012!$AH$1:$AH$39999,1),$E$328,1)))=W8,ADDRESS(MATCH(W8,SL_CHARTS_2012!$AH$1:$AH$39999,1),$E$328,1), IF(INDIRECT(CONCATENATE($E$333,ADDRESS(MATCH(W8,SL_CHARTS_2012!$AH$1:$AH$39999,1),$E$328,1)))&gt;W8, ADDRESS(MATCH(W8,SL_CHARTS_2012!$AH$1:$AH$39999,1)+1,$E$328,1), ADDRESS(MATCH(W8,SL_CHARTS_2012!$AH$1:$AH$39999,1),$E$328,1)))</f>
        <v>$AH$28</v>
      </c>
      <c r="X322" s="271" t="e">
        <f aca="true">IF(INDIRECT(CONCATENATE($E$333,ADDRESS(MATCH(X8,SL_CHARTS_2012!$AH$1:$AH$39999,1),$E$328,1)))=X8,ADDRESS(MATCH(X8,SL_CHARTS_2012!$AH$1:$AH$39999,1),$E$328,1), IF(INDIRECT(CONCATENATE($E$333,ADDRESS(MATCH(X8,SL_CHARTS_2012!$AH$1:$AH$39999,1),$E$328,1)))&gt;X8, ADDRESS(MATCH(X8,SL_CHARTS_2012!$AH$1:$AH$39999,1)+1,$E$328,1), ADDRESS(MATCH(X8,SL_CHARTS_2012!$AH$1:$AH$39999,1),$E$328,1)))</f>
        <v>#N/A</v>
      </c>
      <c r="Y322" s="271" t="e">
        <f aca="true">IF(INDIRECT(CONCATENATE($E$333,ADDRESS(MATCH(Y8,SL_CHARTS_2012!$AH$1:$AH$39999,1),$E$328,1)))=Y8,ADDRESS(MATCH(Y8,SL_CHARTS_2012!$AH$1:$AH$39999,1),$E$328,1), IF(INDIRECT(CONCATENATE($E$333,ADDRESS(MATCH(Y8,SL_CHARTS_2012!$AH$1:$AH$39999,1),$E$328,1)))&gt;Y8, ADDRESS(MATCH(Y8,SL_CHARTS_2012!$AH$1:$AH$39999,1)+1,$E$328,1), ADDRESS(MATCH(Y8,SL_CHARTS_2012!$AH$1:$AH$39999,1),$E$328,1)))</f>
        <v>#N/A</v>
      </c>
      <c r="Z322" s="271" t="e">
        <f aca="true">IF(INDIRECT(CONCATENATE($E$333,ADDRESS(MATCH(Z8,SL_CHARTS_2012!$AH$1:$AH$39999,1),$E$328,1)))=Z8,ADDRESS(MATCH(Z8,SL_CHARTS_2012!$AH$1:$AH$39999,1),$E$328,1), IF(INDIRECT(CONCATENATE($E$333,ADDRESS(MATCH(Z8,SL_CHARTS_2012!$AH$1:$AH$39999,1),$E$328,1)))&gt;Z8, ADDRESS(MATCH(Z8,SL_CHARTS_2012!$AH$1:$AH$39999,1)+1,$E$328,1), ADDRESS(MATCH(Z8,SL_CHARTS_2012!$AH$1:$AH$39999,1),$E$328,1)))</f>
        <v>#N/A</v>
      </c>
      <c r="AA322" s="271" t="e">
        <f aca="true">IF(INDIRECT(CONCATENATE($E$333,ADDRESS(MATCH(AA8,SL_CHARTS_2012!$AH$1:$AH$39999,1),$E$328,1)))=AA8,ADDRESS(MATCH(AA8,SL_CHARTS_2012!$AH$1:$AH$39999,1),$E$328,1), IF(INDIRECT(CONCATENATE($E$333,ADDRESS(MATCH(AA8,SL_CHARTS_2012!$AH$1:$AH$39999,1),$E$328,1)))&gt;AA8, ADDRESS(MATCH(AA8,SL_CHARTS_2012!$AH$1:$AH$39999,1)+1,$E$328,1), ADDRESS(MATCH(AA8,SL_CHARTS_2012!$AH$1:$AH$39999,1),$E$328,1)))</f>
        <v>#N/A</v>
      </c>
      <c r="AB322" s="271" t="e">
        <f aca="true">IF(INDIRECT(CONCATENATE($E$333,ADDRESS(MATCH(AB8,SL_CHARTS_2012!$AH$1:$AH$39999,1),$E$328,1)))=AB8,ADDRESS(MATCH(AB8,SL_CHARTS_2012!$AH$1:$AH$39999,1),$E$328,1), IF(INDIRECT(CONCATENATE($E$333,ADDRESS(MATCH(AB8,SL_CHARTS_2012!$AH$1:$AH$39999,1),$E$328,1)))&gt;AB8, ADDRESS(MATCH(AB8,SL_CHARTS_2012!$AH$1:$AH$39999,1)+1,$E$328,1), ADDRESS(MATCH(AB8,SL_CHARTS_2012!$AH$1:$AH$39999,1),$E$328,1)))</f>
        <v>#N/A</v>
      </c>
      <c r="AC322" s="271" t="e">
        <f aca="true">IF(INDIRECT(CONCATENATE($E$333,ADDRESS(MATCH(AC8,SL_CHARTS_2012!$AH$1:$AH$39999,1),$E$328,1)))=AC8,ADDRESS(MATCH(AC8,SL_CHARTS_2012!$AH$1:$AH$39999,1),$E$328,1), IF(INDIRECT(CONCATENATE($E$333,ADDRESS(MATCH(AC8,SL_CHARTS_2012!$AH$1:$AH$39999,1),$E$328,1)))&gt;AC8, ADDRESS(MATCH(AC8,SL_CHARTS_2012!$AH$1:$AH$39999,1)+1,$E$328,1), ADDRESS(MATCH(AC8,SL_CHARTS_2012!$AH$1:$AH$39999,1),$E$328,1)))</f>
        <v>#N/A</v>
      </c>
    </row>
    <row r="323" s="349" customFormat="true" ht="15" hidden="false" customHeight="true" outlineLevel="0" collapsed="false">
      <c r="B323" s="356"/>
      <c r="C323" s="171"/>
      <c r="D323" s="172" t="s">
        <v>241</v>
      </c>
      <c r="E323" s="236" t="n">
        <f aca="true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93.9</v>
      </c>
      <c r="F323" s="236" t="n">
        <f aca="true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89.8</v>
      </c>
      <c r="G323" s="236" t="n">
        <f aca="true">INDIRECT(CONCATENATE($E333,IF(INDIRECT(CONCATENATE($E$333,ADDRESS(MATCH(G8,SL_CHARTS_2012!$AH$1:$AH$39999,1),$E$328,1)))=G8,ADDRESS(MATCH(G8,SL_CHARTS_2012!$AH$1:$AH$39999,1),$E$328,1),IF(INDIRECT(CONCATENATE($E$333,ADDRESS(MATCH(G8,SL_CHARTS_2012!$AH$1:$AH$39999,1),$E$328,1)))&gt;G8,ADDRESS(MATCH(G8,SL_CHARTS_2012!$AH$1:$AH$39999,1)+1,$E$328,1),ADDRESS(MATCH(G8,SL_CHARTS_2012!$AH$1:$AH$39999,1),$E$328,1)))))</f>
        <v>86.3</v>
      </c>
      <c r="H323" s="236" t="n">
        <f aca="true">INDIRECT(CONCATENATE($E333,IF(INDIRECT(CONCATENATE($E$333,ADDRESS(MATCH(H8,SL_CHARTS_2012!$AH$1:$AH$39999,1),$E$328,1)))=H8,ADDRESS(MATCH(H8,SL_CHARTS_2012!$AH$1:$AH$39999,1),$E$328,1),IF(INDIRECT(CONCATENATE($E$333,ADDRESS(MATCH(H8,SL_CHARTS_2012!$AH$1:$AH$39999,1),$E$328,1)))&gt;H8,ADDRESS(MATCH(H8,SL_CHARTS_2012!$AH$1:$AH$39999,1)+1,$E$328,1),ADDRESS(MATCH(H8,SL_CHARTS_2012!$AH$1:$AH$39999,1),$E$328,1)))))</f>
        <v>83.6</v>
      </c>
      <c r="I323" s="236" t="n">
        <f aca="true">INDIRECT(CONCATENATE($E333,IF(INDIRECT(CONCATENATE($E$333,ADDRESS(MATCH(I8,SL_CHARTS_2012!$AH$1:$AH$39999,1),$E$328,1)))=I8,ADDRESS(MATCH(I8,SL_CHARTS_2012!$AH$1:$AH$39999,1),$E$328,1),IF(INDIRECT(CONCATENATE($E$333,ADDRESS(MATCH(I8,SL_CHARTS_2012!$AH$1:$AH$39999,1),$E$328,1)))&gt;I8,ADDRESS(MATCH(I8,SL_CHARTS_2012!$AH$1:$AH$39999,1)+1,$E$328,1),ADDRESS(MATCH(I8,SL_CHARTS_2012!$AH$1:$AH$39999,1),$E$328,1)))))</f>
        <v>72.1</v>
      </c>
      <c r="J323" s="236" t="n">
        <f aca="true">INDIRECT(CONCATENATE($E333,IF(INDIRECT(CONCATENATE($E$333,ADDRESS(MATCH(J8,SL_CHARTS_2012!$AH$1:$AH$39999,1),$E$328,1)))=J8,ADDRESS(MATCH(J8,SL_CHARTS_2012!$AH$1:$AH$39999,1),$E$328,1),IF(INDIRECT(CONCATENATE($E$333,ADDRESS(MATCH(J8,SL_CHARTS_2012!$AH$1:$AH$39999,1),$E$328,1)))&gt;J8,ADDRESS(MATCH(J8,SL_CHARTS_2012!$AH$1:$AH$39999,1)+1,$E$328,1),ADDRESS(MATCH(J8,SL_CHARTS_2012!$AH$1:$AH$39999,1),$E$328,1)))))</f>
        <v>66</v>
      </c>
      <c r="K323" s="236" t="n">
        <f aca="true">INDIRECT(CONCATENATE($E333,IF(INDIRECT(CONCATENATE($E$333,ADDRESS(MATCH(K8,SL_CHARTS_2012!$AH$1:$AH$39999,1),$E$328,1)))=K8,ADDRESS(MATCH(K8,SL_CHARTS_2012!$AH$1:$AH$39999,1),$E$328,1),IF(INDIRECT(CONCATENATE($E$333,ADDRESS(MATCH(K8,SL_CHARTS_2012!$AH$1:$AH$39999,1),$E$328,1)))&gt;K8,ADDRESS(MATCH(K8,SL_CHARTS_2012!$AH$1:$AH$39999,1)+1,$E$328,1),ADDRESS(MATCH(K8,SL_CHARTS_2012!$AH$1:$AH$39999,1),$E$328,1)))))</f>
        <v>61.6</v>
      </c>
      <c r="L323" s="236" t="n">
        <f aca="true">INDIRECT(CONCATENATE($E333,IF(INDIRECT(CONCATENATE($E$333,ADDRESS(MATCH(L8,SL_CHARTS_2012!$AH$1:$AH$39999,1),$E$328,1)))=L8,ADDRESS(MATCH(L8,SL_CHARTS_2012!$AH$1:$AH$39999,1),$E$328,1),IF(INDIRECT(CONCATENATE($E$333,ADDRESS(MATCH(L8,SL_CHARTS_2012!$AH$1:$AH$39999,1),$E$328,1)))&gt;L8,ADDRESS(MATCH(L8,SL_CHARTS_2012!$AH$1:$AH$39999,1)+1,$E$328,1),ADDRESS(MATCH(L8,SL_CHARTS_2012!$AH$1:$AH$39999,1),$E$328,1)))))</f>
        <v>59.2</v>
      </c>
      <c r="M323" s="236" t="n">
        <f aca="true">INDIRECT(CONCATENATE($E333,IF(INDIRECT(CONCATENATE($E$333,ADDRESS(MATCH(M8,SL_CHARTS_2012!$AH$1:$AH$39999,1),$E$328,1)))=M8,ADDRESS(MATCH(M8,SL_CHARTS_2012!$AH$1:$AH$39999,1),$E$328,1),IF(INDIRECT(CONCATENATE($E$333,ADDRESS(MATCH(M8,SL_CHARTS_2012!$AH$1:$AH$39999,1),$E$328,1)))&gt;M8,ADDRESS(MATCH(M8,SL_CHARTS_2012!$AH$1:$AH$39999,1)+1,$E$328,1),ADDRESS(MATCH(M8,SL_CHARTS_2012!$AH$1:$AH$39999,1),$E$328,1)))))</f>
        <v>56</v>
      </c>
      <c r="N323" s="236" t="n">
        <f aca="true">INDIRECT(CONCATENATE($E333,IF(INDIRECT(CONCATENATE($E$333,ADDRESS(MATCH(N8,SL_CHARTS_2012!$AH$1:$AH$39999,1),$E$328,1)))=N8,ADDRESS(MATCH(N8,SL_CHARTS_2012!$AH$1:$AH$39999,1),$E$328,1),IF(INDIRECT(CONCATENATE($E$333,ADDRESS(MATCH(N8,SL_CHARTS_2012!$AH$1:$AH$39999,1),$E$328,1)))&gt;N8,ADDRESS(MATCH(N8,SL_CHARTS_2012!$AH$1:$AH$39999,1)+1,$E$328,1),ADDRESS(MATCH(N8,SL_CHARTS_2012!$AH$1:$AH$39999,1),$E$328,1)))))</f>
        <v>47.8</v>
      </c>
      <c r="O323" s="236" t="n">
        <f aca="true">INDIRECT(CONCATENATE($E333,IF(INDIRECT(CONCATENATE($E$333,ADDRESS(MATCH(O8,SL_CHARTS_2012!$AH$1:$AH$39999,1),$E$328,1)))=O8,ADDRESS(MATCH(O8,SL_CHARTS_2012!$AH$1:$AH$39999,1),$E$328,1),IF(INDIRECT(CONCATENATE($E$333,ADDRESS(MATCH(O8,SL_CHARTS_2012!$AH$1:$AH$39999,1),$E$328,1)))&gt;O8,ADDRESS(MATCH(O8,SL_CHARTS_2012!$AH$1:$AH$39999,1)+1,$E$328,1),ADDRESS(MATCH(O8,SL_CHARTS_2012!$AH$1:$AH$39999,1),$E$328,1)))))</f>
        <v>41.3</v>
      </c>
      <c r="P323" s="236" t="n">
        <f aca="true">INDIRECT(CONCATENATE($E333,IF(INDIRECT(CONCATENATE($E$333,ADDRESS(MATCH(P8,SL_CHARTS_2012!$AH$1:$AH$39999,1),$E$328,1)))=P8,ADDRESS(MATCH(P8,SL_CHARTS_2012!$AH$1:$AH$39999,1),$E$328,1),IF(INDIRECT(CONCATENATE($E$333,ADDRESS(MATCH(P8,SL_CHARTS_2012!$AH$1:$AH$39999,1),$E$328,1)))&gt;P8,ADDRESS(MATCH(P8,SL_CHARTS_2012!$AH$1:$AH$39999,1)+1,$E$328,1),ADDRESS(MATCH(P8,SL_CHARTS_2012!$AH$1:$AH$39999,1),$E$328,1)))))</f>
        <v>38</v>
      </c>
      <c r="Q323" s="236" t="n">
        <f aca="true">INDIRECT(CONCATENATE($E333,IF(INDIRECT(CONCATENATE($E$333,ADDRESS(MATCH(Q8,SL_CHARTS_2012!$AH$1:$AH$39999,1),$E$328,1)))=Q8,ADDRESS(MATCH(Q8,SL_CHARTS_2012!$AH$1:$AH$39999,1),$E$328,1),IF(INDIRECT(CONCATENATE($E$333,ADDRESS(MATCH(Q8,SL_CHARTS_2012!$AH$1:$AH$39999,1),$E$328,1)))&gt;Q8,ADDRESS(MATCH(Q8,SL_CHARTS_2012!$AH$1:$AH$39999,1)+1,$E$328,1),ADDRESS(MATCH(Q8,SL_CHARTS_2012!$AH$1:$AH$39999,1),$E$328,1)))))</f>
        <v>33.9</v>
      </c>
      <c r="R323" s="236" t="n">
        <f aca="true">INDIRECT(CONCATENATE($E333,IF(INDIRECT(CONCATENATE($E$333,ADDRESS(MATCH(R8,SL_CHARTS_2012!$AH$1:$AH$39999,1),$E$328,1)))=R8,ADDRESS(MATCH(R8,SL_CHARTS_2012!$AH$1:$AH$39999,1),$E$328,1),IF(INDIRECT(CONCATENATE($E$333,ADDRESS(MATCH(R8,SL_CHARTS_2012!$AH$1:$AH$39999,1),$E$328,1)))&gt;R8,ADDRESS(MATCH(R8,SL_CHARTS_2012!$AH$1:$AH$39999,1)+1,$E$328,1),ADDRESS(MATCH(R8,SL_CHARTS_2012!$AH$1:$AH$39999,1),$E$328,1)))))</f>
        <v>28.1</v>
      </c>
      <c r="S323" s="236" t="n">
        <f aca="true">INDIRECT(CONCATENATE($E333,IF(INDIRECT(CONCATENATE($E$333,ADDRESS(MATCH(S8,SL_CHARTS_2012!$AH$1:$AH$39999,1),$E$328,1)))=S8,ADDRESS(MATCH(S8,SL_CHARTS_2012!$AH$1:$AH$39999,1),$E$328,1),IF(INDIRECT(CONCATENATE($E$333,ADDRESS(MATCH(S8,SL_CHARTS_2012!$AH$1:$AH$39999,1),$E$328,1)))&gt;S8,ADDRESS(MATCH(S8,SL_CHARTS_2012!$AH$1:$AH$39999,1)+1,$E$328,1),ADDRESS(MATCH(S8,SL_CHARTS_2012!$AH$1:$AH$39999,1),$E$328,1)))))</f>
        <v>23</v>
      </c>
      <c r="T323" s="236" t="n">
        <f aca="true">INDIRECT(CONCATENATE($E333,IF(INDIRECT(CONCATENATE($E$333,ADDRESS(MATCH(T8,SL_CHARTS_2012!$AH$1:$AH$39999,1),$E$328,1)))=T8,ADDRESS(MATCH(T8,SL_CHARTS_2012!$AH$1:$AH$39999,1),$E$328,1),IF(INDIRECT(CONCATENATE($E$333,ADDRESS(MATCH(T8,SL_CHARTS_2012!$AH$1:$AH$39999,1),$E$328,1)))&gt;T8,ADDRESS(MATCH(T8,SL_CHARTS_2012!$AH$1:$AH$39999,1)+1,$E$328,1),ADDRESS(MATCH(T8,SL_CHARTS_2012!$AH$1:$AH$39999,1),$E$328,1)))))</f>
        <v>20.4</v>
      </c>
      <c r="U323" s="236" t="n">
        <f aca="true">INDIRECT(CONCATENATE($E333,IF(INDIRECT(CONCATENATE($E$333,ADDRESS(MATCH(U8,SL_CHARTS_2012!$AH$1:$AH$39999,1),$E$328,1)))=U8,ADDRESS(MATCH(U8,SL_CHARTS_2012!$AH$1:$AH$39999,1),$E$328,1),IF(INDIRECT(CONCATENATE($E$333,ADDRESS(MATCH(U8,SL_CHARTS_2012!$AH$1:$AH$39999,1),$E$328,1)))&gt;U8,ADDRESS(MATCH(U8,SL_CHARTS_2012!$AH$1:$AH$39999,1)+1,$E$328,1),ADDRESS(MATCH(U8,SL_CHARTS_2012!$AH$1:$AH$39999,1),$E$328,1)))))</f>
        <v>15.9</v>
      </c>
      <c r="V323" s="236" t="n">
        <f aca="true">INDIRECT(CONCATENATE($E333,IF(INDIRECT(CONCATENATE($E$333,ADDRESS(MATCH(V8,SL_CHARTS_2012!$AH$1:$AH$39999,1),$E$328,1)))=V8,ADDRESS(MATCH(V8,SL_CHARTS_2012!$AH$1:$AH$39999,1),$E$328,1),IF(INDIRECT(CONCATENATE($E$333,ADDRESS(MATCH(V8,SL_CHARTS_2012!$AH$1:$AH$39999,1),$E$328,1)))&gt;V8,ADDRESS(MATCH(V8,SL_CHARTS_2012!$AH$1:$AH$39999,1)+1,$E$328,1),ADDRESS(MATCH(V8,SL_CHARTS_2012!$AH$1:$AH$39999,1),$E$328,1)))))</f>
        <v>13.8</v>
      </c>
      <c r="W323" s="236" t="n">
        <f aca="true">INDIRECT(CONCATENATE($E333,IF(INDIRECT(CONCATENATE($E$333,ADDRESS(MATCH(W8,SL_CHARTS_2012!$AH$1:$AH$39999,1),$E$328,1)))=W8,ADDRESS(MATCH(W8,SL_CHARTS_2012!$AH$1:$AH$39999,1),$E$328,1),IF(INDIRECT(CONCATENATE($E$333,ADDRESS(MATCH(W8,SL_CHARTS_2012!$AH$1:$AH$39999,1),$E$328,1)))&gt;W8,ADDRESS(MATCH(W8,SL_CHARTS_2012!$AH$1:$AH$39999,1)+1,$E$328,1),ADDRESS(MATCH(W8,SL_CHARTS_2012!$AH$1:$AH$39999,1),$E$328,1)))))</f>
        <v>11.6</v>
      </c>
      <c r="X323" s="270" t="e">
        <f aca="true">INDIRECT(CONCATENATE($E333,IF(INDIRECT(CONCATENATE($E$333,ADDRESS(MATCH(X8,SL_CHARTS_2012!$AH$1:$AH$39999,1),$E$328,1)))=X8,ADDRESS(MATCH(X8,SL_CHARTS_2012!$AH$1:$AH$39999,1),$E$328,1),IF(INDIRECT(CONCATENATE($E$333,ADDRESS(MATCH(X8,SL_CHARTS_2012!$AH$1:$AH$39999,1),$E$328,1)))&gt;X8,ADDRESS(MATCH(X8,SL_CHARTS_2012!$AH$1:$AH$39999,1)+1,$E$328,1),ADDRESS(MATCH(X8,SL_CHARTS_2012!$AH$1:$AH$39999,1),$E$328,1)))))</f>
        <v>#N/A</v>
      </c>
      <c r="Y323" s="270" t="e">
        <f aca="true">INDIRECT(CONCATENATE($E333,IF(INDIRECT(CONCATENATE($E$333,ADDRESS(MATCH(Y8,SL_CHARTS_2012!$AH$1:$AH$39999,1),$E$328,1)))=Y8,ADDRESS(MATCH(Y8,SL_CHARTS_2012!$AH$1:$AH$39999,1),$E$328,1),IF(INDIRECT(CONCATENATE($E$333,ADDRESS(MATCH(Y8,SL_CHARTS_2012!$AH$1:$AH$39999,1),$E$328,1)))&gt;Y8,ADDRESS(MATCH(Y8,SL_CHARTS_2012!$AH$1:$AH$39999,1)+1,$E$328,1),ADDRESS(MATCH(Y8,SL_CHARTS_2012!$AH$1:$AH$39999,1),$E$328,1)))))</f>
        <v>#N/A</v>
      </c>
      <c r="Z323" s="270" t="e">
        <f aca="true">INDIRECT(CONCATENATE($E333,IF(INDIRECT(CONCATENATE($E$333,ADDRESS(MATCH(Z8,SL_CHARTS_2012!$AH$1:$AH$39999,1),$E$328,1)))=Z8,ADDRESS(MATCH(Z8,SL_CHARTS_2012!$AH$1:$AH$39999,1),$E$328,1),IF(INDIRECT(CONCATENATE($E$333,ADDRESS(MATCH(Z8,SL_CHARTS_2012!$AH$1:$AH$39999,1),$E$328,1)))&gt;Z8,ADDRESS(MATCH(Z8,SL_CHARTS_2012!$AH$1:$AH$39999,1)+1,$E$328,1),ADDRESS(MATCH(Z8,SL_CHARTS_2012!$AH$1:$AH$39999,1),$E$328,1)))))</f>
        <v>#N/A</v>
      </c>
      <c r="AA323" s="270" t="e">
        <f aca="true">INDIRECT(CONCATENATE($E333,IF(INDIRECT(CONCATENATE($E$333,ADDRESS(MATCH(AA8,SL_CHARTS_2012!$AH$1:$AH$39999,1),$E$328,1)))=AA8,ADDRESS(MATCH(AA8,SL_CHARTS_2012!$AH$1:$AH$39999,1),$E$328,1),IF(INDIRECT(CONCATENATE($E$333,ADDRESS(MATCH(AA8,SL_CHARTS_2012!$AH$1:$AH$39999,1),$E$328,1)))&gt;AA8,ADDRESS(MATCH(AA8,SL_CHARTS_2012!$AH$1:$AH$39999,1)+1,$E$328,1),ADDRESS(MATCH(AA8,SL_CHARTS_2012!$AH$1:$AH$39999,1),$E$328,1)))))</f>
        <v>#N/A</v>
      </c>
      <c r="AB323" s="270" t="e">
        <f aca="true">INDIRECT(CONCATENATE($E333,IF(INDIRECT(CONCATENATE($E$333,ADDRESS(MATCH(AB8,SL_CHARTS_2012!$AH$1:$AH$39999,1),$E$328,1)))=AB8,ADDRESS(MATCH(AB8,SL_CHARTS_2012!$AH$1:$AH$39999,1),$E$328,1),IF(INDIRECT(CONCATENATE($E$333,ADDRESS(MATCH(AB8,SL_CHARTS_2012!$AH$1:$AH$39999,1),$E$328,1)))&gt;AB8,ADDRESS(MATCH(AB8,SL_CHARTS_2012!$AH$1:$AH$39999,1)+1,$E$328,1),ADDRESS(MATCH(AB8,SL_CHARTS_2012!$AH$1:$AH$39999,1),$E$328,1)))))</f>
        <v>#N/A</v>
      </c>
      <c r="AC323" s="270" t="e">
        <f aca="true">INDIRECT(CONCATENATE($E333,IF(INDIRECT(CONCATENATE($E$333,ADDRESS(MATCH(AC8,SL_CHARTS_2012!$AH$1:$AH$39999,1),$E$328,1)))=AC8,ADDRESS(MATCH(AC8,SL_CHARTS_2012!$AH$1:$AH$39999,1),$E$328,1),IF(INDIRECT(CONCATENATE($E$333,ADDRESS(MATCH(AC8,SL_CHARTS_2012!$AH$1:$AH$39999,1),$E$328,1)))&gt;AC8,ADDRESS(MATCH(AC8,SL_CHARTS_2012!$AH$1:$AH$39999,1)+1,$E$328,1),ADDRESS(MATCH(AC8,SL_CHARTS_2012!$AH$1:$AH$39999,1),$E$328,1)))))</f>
        <v>#N/A</v>
      </c>
    </row>
    <row r="324" s="349" customFormat="true" ht="15" hidden="true" customHeight="true" outlineLevel="0" collapsed="false">
      <c r="B324" s="356"/>
      <c r="C324" s="173" t="s">
        <v>219</v>
      </c>
      <c r="D324" s="238" t="s">
        <v>238</v>
      </c>
      <c r="E324" s="296" t="str">
        <f aca="true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$AH$917</v>
      </c>
      <c r="F324" s="296" t="str">
        <f aca="true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$AH$851</v>
      </c>
      <c r="G324" s="296" t="str">
        <f aca="true">IF(INDIRECT(CONCATENATE($E$333,ADDRESS(MATCH(G6,SL_CHARTS_2012!$AH$1:$AH$39999,1),$E$328,1)))=G6,ADDRESS(MATCH(G6,SL_CHARTS_2012!$AH$1:$AH$39999,1),$E$328,1), IF(INDIRECT(CONCATENATE($E$333,ADDRESS(MATCH(G6,SL_CHARTS_2012!$AH$1:$AH$39999,1),$E$328,1)))&lt;G6, ADDRESS(MATCH(G6,SL_CHARTS_2012!$AH$1:$AH$39999,1)+1,$E$328,1), ADDRESS(MATCH(G6,SL_CHARTS_2012!$AH$1:$AH$39999,1),$E$328,1)))</f>
        <v>$AH$813</v>
      </c>
      <c r="H324" s="296" t="str">
        <f aca="true">IF(INDIRECT(CONCATENATE($E$333,ADDRESS(MATCH(H6,SL_CHARTS_2012!$AH$1:$AH$39999,1),$E$328,1)))=H6,ADDRESS(MATCH(H6,SL_CHARTS_2012!$AH$1:$AH$39999,1),$E$328,1), IF(INDIRECT(CONCATENATE($E$333,ADDRESS(MATCH(H6,SL_CHARTS_2012!$AH$1:$AH$39999,1),$E$328,1)))&lt;H6, ADDRESS(MATCH(H6,SL_CHARTS_2012!$AH$1:$AH$39999,1)+1,$E$328,1), ADDRESS(MATCH(H6,SL_CHARTS_2012!$AH$1:$AH$39999,1),$E$328,1)))</f>
        <v>$AH$780</v>
      </c>
      <c r="I324" s="296" t="str">
        <f aca="true">IF(INDIRECT(CONCATENATE($E$333,ADDRESS(MATCH(I6,SL_CHARTS_2012!$AH$1:$AH$39999,1),$E$328,1)))=I6,ADDRESS(MATCH(I6,SL_CHARTS_2012!$AH$1:$AH$39999,1),$E$328,1), IF(INDIRECT(CONCATENATE($E$333,ADDRESS(MATCH(I6,SL_CHARTS_2012!$AH$1:$AH$39999,1),$E$328,1)))&lt;I6, ADDRESS(MATCH(I6,SL_CHARTS_2012!$AH$1:$AH$39999,1)+1,$E$328,1), ADDRESS(MATCH(I6,SL_CHARTS_2012!$AH$1:$AH$39999,1),$E$328,1)))</f>
        <v>$AH$750</v>
      </c>
      <c r="J324" s="296" t="str">
        <f aca="true">IF(INDIRECT(CONCATENATE($E$333,ADDRESS(MATCH(J6,SL_CHARTS_2012!$AH$1:$AH$39999,1),$E$328,1)))=J6,ADDRESS(MATCH(J6,SL_CHARTS_2012!$AH$1:$AH$39999,1),$E$328,1), IF(INDIRECT(CONCATENATE($E$333,ADDRESS(MATCH(J6,SL_CHARTS_2012!$AH$1:$AH$39999,1),$E$328,1)))&lt;J6, ADDRESS(MATCH(J6,SL_CHARTS_2012!$AH$1:$AH$39999,1)+1,$E$328,1), ADDRESS(MATCH(J6,SL_CHARTS_2012!$AH$1:$AH$39999,1),$E$328,1)))</f>
        <v>$AH$635</v>
      </c>
      <c r="K324" s="296" t="str">
        <f aca="true">IF(INDIRECT(CONCATENATE($E$333,ADDRESS(MATCH(K6,SL_CHARTS_2012!$AH$1:$AH$39999,1),$E$328,1)))=K6,ADDRESS(MATCH(K6,SL_CHARTS_2012!$AH$1:$AH$39999,1),$E$328,1), IF(INDIRECT(CONCATENATE($E$333,ADDRESS(MATCH(K6,SL_CHARTS_2012!$AH$1:$AH$39999,1),$E$328,1)))&lt;K6, ADDRESS(MATCH(K6,SL_CHARTS_2012!$AH$1:$AH$39999,1)+1,$E$328,1), ADDRESS(MATCH(K6,SL_CHARTS_2012!$AH$1:$AH$39999,1),$E$328,1)))</f>
        <v>$AH$572</v>
      </c>
      <c r="L324" s="296" t="str">
        <f aca="true">IF(INDIRECT(CONCATENATE($E$333,ADDRESS(MATCH(L6,SL_CHARTS_2012!$AH$1:$AH$39999,1),$E$328,1)))=L6,ADDRESS(MATCH(L6,SL_CHARTS_2012!$AH$1:$AH$39999,1),$E$328,1), IF(INDIRECT(CONCATENATE($E$333,ADDRESS(MATCH(L6,SL_CHARTS_2012!$AH$1:$AH$39999,1),$E$328,1)))&lt;L6, ADDRESS(MATCH(L6,SL_CHARTS_2012!$AH$1:$AH$39999,1)+1,$E$328,1), ADDRESS(MATCH(L6,SL_CHARTS_2012!$AH$1:$AH$39999,1),$E$328,1)))</f>
        <v>$AH$528</v>
      </c>
      <c r="M324" s="296" t="str">
        <f aca="true">IF(INDIRECT(CONCATENATE($E$333,ADDRESS(MATCH(M6,SL_CHARTS_2012!$AH$1:$AH$39999,1),$E$328,1)))=M6,ADDRESS(MATCH(M6,SL_CHARTS_2012!$AH$1:$AH$39999,1),$E$328,1), IF(INDIRECT(CONCATENATE($E$333,ADDRESS(MATCH(M6,SL_CHARTS_2012!$AH$1:$AH$39999,1),$E$328,1)))&lt;M6, ADDRESS(MATCH(M6,SL_CHARTS_2012!$AH$1:$AH$39999,1)+1,$E$328,1), ADDRESS(MATCH(M6,SL_CHARTS_2012!$AH$1:$AH$39999,1),$E$328,1)))</f>
        <v>$AH$504</v>
      </c>
      <c r="N324" s="296" t="str">
        <f aca="true">IF(INDIRECT(CONCATENATE($E$333,ADDRESS(MATCH(N6,SL_CHARTS_2012!$AH$1:$AH$39999,1),$E$328,1)))=N6,ADDRESS(MATCH(N6,SL_CHARTS_2012!$AH$1:$AH$39999,1),$E$328,1), IF(INDIRECT(CONCATENATE($E$333,ADDRESS(MATCH(N6,SL_CHARTS_2012!$AH$1:$AH$39999,1),$E$328,1)))&lt;N6, ADDRESS(MATCH(N6,SL_CHARTS_2012!$AH$1:$AH$39999,1)+1,$E$328,1), ADDRESS(MATCH(N6,SL_CHARTS_2012!$AH$1:$AH$39999,1),$E$328,1)))</f>
        <v>$AH$472</v>
      </c>
      <c r="O324" s="296" t="str">
        <f aca="true">IF(INDIRECT(CONCATENATE($E$333,ADDRESS(MATCH(O6,SL_CHARTS_2012!$AH$1:$AH$39999,1),$E$328,1)))=O6,ADDRESS(MATCH(O6,SL_CHARTS_2012!$AH$1:$AH$39999,1),$E$328,1), IF(INDIRECT(CONCATENATE($E$333,ADDRESS(MATCH(O6,SL_CHARTS_2012!$AH$1:$AH$39999,1),$E$328,1)))&lt;O6, ADDRESS(MATCH(O6,SL_CHARTS_2012!$AH$1:$AH$39999,1)+1,$E$328,1), ADDRESS(MATCH(O6,SL_CHARTS_2012!$AH$1:$AH$39999,1),$E$328,1)))</f>
        <v>$AH$390</v>
      </c>
      <c r="P324" s="296" t="str">
        <f aca="true">IF(INDIRECT(CONCATENATE($E$333,ADDRESS(MATCH(P6,SL_CHARTS_2012!$AH$1:$AH$39999,1),$E$328,1)))=P6,ADDRESS(MATCH(P6,SL_CHARTS_2012!$AH$1:$AH$39999,1),$E$328,1), IF(INDIRECT(CONCATENATE($E$333,ADDRESS(MATCH(P6,SL_CHARTS_2012!$AH$1:$AH$39999,1),$E$328,1)))&lt;P6, ADDRESS(MATCH(P6,SL_CHARTS_2012!$AH$1:$AH$39999,1)+1,$E$328,1), ADDRESS(MATCH(P6,SL_CHARTS_2012!$AH$1:$AH$39999,1),$E$328,1)))</f>
        <v>$AH$325</v>
      </c>
      <c r="Q324" s="296" t="str">
        <f aca="true">IF(INDIRECT(CONCATENATE($E$333,ADDRESS(MATCH(Q6,SL_CHARTS_2012!$AH$1:$AH$39999,1),$E$328,1)))=Q6,ADDRESS(MATCH(Q6,SL_CHARTS_2012!$AH$1:$AH$39999,1),$E$328,1), IF(INDIRECT(CONCATENATE($E$333,ADDRESS(MATCH(Q6,SL_CHARTS_2012!$AH$1:$AH$39999,1),$E$328,1)))&lt;Q6, ADDRESS(MATCH(Q6,SL_CHARTS_2012!$AH$1:$AH$39999,1)+1,$E$328,1), ADDRESS(MATCH(Q6,SL_CHARTS_2012!$AH$1:$AH$39999,1),$E$328,1)))</f>
        <v>$AH$292</v>
      </c>
      <c r="R324" s="296" t="str">
        <f aca="true">IF(INDIRECT(CONCATENATE($E$333,ADDRESS(MATCH(R6,SL_CHARTS_2012!$AH$1:$AH$39999,1),$E$328,1)))=R6,ADDRESS(MATCH(R6,SL_CHARTS_2012!$AH$1:$AH$39999,1),$E$328,1), IF(INDIRECT(CONCATENATE($E$333,ADDRESS(MATCH(R6,SL_CHARTS_2012!$AH$1:$AH$39999,1),$E$328,1)))&lt;R6, ADDRESS(MATCH(R6,SL_CHARTS_2012!$AH$1:$AH$39999,1)+1,$E$328,1), ADDRESS(MATCH(R6,SL_CHARTS_2012!$AH$1:$AH$39999,1),$E$328,1)))</f>
        <v>$AH$251</v>
      </c>
      <c r="S324" s="296" t="str">
        <f aca="true">IF(INDIRECT(CONCATENATE($E$333,ADDRESS(MATCH(S6,SL_CHARTS_2012!$AH$1:$AH$39999,1),$E$328,1)))=S6,ADDRESS(MATCH(S6,SL_CHARTS_2012!$AH$1:$AH$39999,1),$E$328,1), IF(INDIRECT(CONCATENATE($E$333,ADDRESS(MATCH(S6,SL_CHARTS_2012!$AH$1:$AH$39999,1),$E$328,1)))&lt;S6, ADDRESS(MATCH(S6,SL_CHARTS_2012!$AH$1:$AH$39999,1)+1,$E$328,1), ADDRESS(MATCH(S6,SL_CHARTS_2012!$AH$1:$AH$39999,1),$E$328,1)))</f>
        <v>$AH$193</v>
      </c>
      <c r="T324" s="296" t="str">
        <f aca="true">IF(INDIRECT(CONCATENATE($E$333,ADDRESS(MATCH(T6,SL_CHARTS_2012!$AH$1:$AH$39999,1),$E$328,1)))=T6,ADDRESS(MATCH(T6,SL_CHARTS_2012!$AH$1:$AH$39999,1),$E$328,1), IF(INDIRECT(CONCATENATE($E$333,ADDRESS(MATCH(T6,SL_CHARTS_2012!$AH$1:$AH$39999,1),$E$328,1)))&lt;T6, ADDRESS(MATCH(T6,SL_CHARTS_2012!$AH$1:$AH$39999,1)+1,$E$328,1), ADDRESS(MATCH(T6,SL_CHARTS_2012!$AH$1:$AH$39999,1),$E$328,1)))</f>
        <v>$AH$143</v>
      </c>
      <c r="U324" s="296" t="str">
        <f aca="true">IF(INDIRECT(CONCATENATE($E$333,ADDRESS(MATCH(U6,SL_CHARTS_2012!$AH$1:$AH$39999,1),$E$328,1)))=U6,ADDRESS(MATCH(U6,SL_CHARTS_2012!$AH$1:$AH$39999,1),$E$328,1), IF(INDIRECT(CONCATENATE($E$333,ADDRESS(MATCH(U6,SL_CHARTS_2012!$AH$1:$AH$39999,1),$E$328,1)))&lt;U6, ADDRESS(MATCH(U6,SL_CHARTS_2012!$AH$1:$AH$39999,1)+1,$E$328,1), ADDRESS(MATCH(U6,SL_CHARTS_2012!$AH$1:$AH$39999,1),$E$328,1)))</f>
        <v>$AH$117</v>
      </c>
      <c r="V324" s="296" t="str">
        <f aca="true">IF(INDIRECT(CONCATENATE($E$333,ADDRESS(MATCH(V6,SL_CHARTS_2012!$AH$1:$AH$39999,1),$E$328,1)))=V6,ADDRESS(MATCH(V6,SL_CHARTS_2012!$AH$1:$AH$39999,1),$E$328,1), IF(INDIRECT(CONCATENATE($E$333,ADDRESS(MATCH(V6,SL_CHARTS_2012!$AH$1:$AH$39999,1),$E$328,1)))&lt;V6, ADDRESS(MATCH(V6,SL_CHARTS_2012!$AH$1:$AH$39999,1)+1,$E$328,1), ADDRESS(MATCH(V6,SL_CHARTS_2012!$AH$1:$AH$39999,1),$E$328,1)))</f>
        <v>$AH$72</v>
      </c>
      <c r="W324" s="296" t="str">
        <f aca="true">IF(INDIRECT(CONCATENATE($E$333,ADDRESS(MATCH(W6,SL_CHARTS_2012!$AH$1:$AH$39999,1),$E$328,1)))=W6,ADDRESS(MATCH(W6,SL_CHARTS_2012!$AH$1:$AH$39999,1),$E$328,1), IF(INDIRECT(CONCATENATE($E$333,ADDRESS(MATCH(W6,SL_CHARTS_2012!$AH$1:$AH$39999,1),$E$328,1)))&lt;W6, ADDRESS(MATCH(W6,SL_CHARTS_2012!$AH$1:$AH$39999,1)+1,$E$328,1), ADDRESS(MATCH(W6,SL_CHARTS_2012!$AH$1:$AH$39999,1),$E$328,1)))</f>
        <v>$AH$51</v>
      </c>
      <c r="X324" s="297" t="str">
        <f aca="true">IF(INDIRECT(CONCATENATE($E$333,ADDRESS(MATCH(X6,SL_CHARTS_2012!$AH$1:$AH$39999,1),$E$328,1)))=X6,ADDRESS(MATCH(X6,SL_CHARTS_2012!$AH$1:$AH$39999,1),$E$328,1), IF(INDIRECT(CONCATENATE($E$333,ADDRESS(MATCH(X6,SL_CHARTS_2012!$AH$1:$AH$39999,1),$E$328,1)))&lt;X6, ADDRESS(MATCH(X6,SL_CHARTS_2012!$AH$1:$AH$39999,1)+1,$E$328,1), ADDRESS(MATCH(X6,SL_CHARTS_2012!$AH$1:$AH$39999,1),$E$328,1)))</f>
        <v>$AH$29</v>
      </c>
      <c r="Y324" s="297" t="e">
        <f aca="true">IF(INDIRECT(CONCATENATE($E$333,ADDRESS(MATCH(Y6,SL_CHARTS_2012!$AH$1:$AH$39999,1),$E$328,1)))=Y6,ADDRESS(MATCH(Y6,SL_CHARTS_2012!$AH$1:$AH$39999,1),$E$328,1), IF(INDIRECT(CONCATENATE($E$333,ADDRESS(MATCH(Y6,SL_CHARTS_2012!$AH$1:$AH$39999,1),$E$328,1)))&lt;Y6, ADDRESS(MATCH(Y6,SL_CHARTS_2012!$AH$1:$AH$39999,1)+1,$E$328,1), ADDRESS(MATCH(Y6,SL_CHARTS_2012!$AH$1:$AH$39999,1),$E$328,1)))</f>
        <v>#N/A</v>
      </c>
      <c r="Z324" s="297" t="e">
        <f aca="true">IF(INDIRECT(CONCATENATE($E$333,ADDRESS(MATCH(Z6,SL_CHARTS_2012!$AH$1:$AH$39999,1),$E$328,1)))=Z6,ADDRESS(MATCH(Z6,SL_CHARTS_2012!$AH$1:$AH$39999,1),$E$328,1), IF(INDIRECT(CONCATENATE($E$333,ADDRESS(MATCH(Z6,SL_CHARTS_2012!$AH$1:$AH$39999,1),$E$328,1)))&lt;Z6, ADDRESS(MATCH(Z6,SL_CHARTS_2012!$AH$1:$AH$39999,1)+1,$E$328,1), ADDRESS(MATCH(Z6,SL_CHARTS_2012!$AH$1:$AH$39999,1),$E$328,1)))</f>
        <v>#N/A</v>
      </c>
      <c r="AA324" s="297" t="e">
        <f aca="true">IF(INDIRECT(CONCATENATE($E$333,ADDRESS(MATCH(AA6,SL_CHARTS_2012!$AH$1:$AH$39999,1),$E$328,1)))=AA6,ADDRESS(MATCH(AA6,SL_CHARTS_2012!$AH$1:$AH$39999,1),$E$328,1), IF(INDIRECT(CONCATENATE($E$333,ADDRESS(MATCH(AA6,SL_CHARTS_2012!$AH$1:$AH$39999,1),$E$328,1)))&lt;AA6, ADDRESS(MATCH(AA6,SL_CHARTS_2012!$AH$1:$AH$39999,1)+1,$E$328,1), ADDRESS(MATCH(AA6,SL_CHARTS_2012!$AH$1:$AH$39999,1),$E$328,1)))</f>
        <v>#N/A</v>
      </c>
      <c r="AB324" s="297" t="e">
        <f aca="true">IF(INDIRECT(CONCATENATE($E$333,ADDRESS(MATCH(AB6,SL_CHARTS_2012!$AH$1:$AH$39999,1),$E$328,1)))=AB6,ADDRESS(MATCH(AB6,SL_CHARTS_2012!$AH$1:$AH$39999,1),$E$328,1), IF(INDIRECT(CONCATENATE($E$333,ADDRESS(MATCH(AB6,SL_CHARTS_2012!$AH$1:$AH$39999,1),$E$328,1)))&lt;AB6, ADDRESS(MATCH(AB6,SL_CHARTS_2012!$AH$1:$AH$39999,1)+1,$E$328,1), ADDRESS(MATCH(AB6,SL_CHARTS_2012!$AH$1:$AH$39999,1),$E$328,1)))</f>
        <v>#N/A</v>
      </c>
      <c r="AC324" s="297" t="e">
        <f aca="true">IF(INDIRECT(CONCATENATE($E$333,ADDRESS(MATCH(AC6,SL_CHARTS_2012!$AH$1:$AH$39999,1),$E$328,1)))=AC6,ADDRESS(MATCH(AC6,SL_CHARTS_2012!$AH$1:$AH$39999,1),$E$328,1), IF(INDIRECT(CONCATENATE($E$333,ADDRESS(MATCH(AC6,SL_CHARTS_2012!$AH$1:$AH$39999,1),$E$328,1)))&lt;AC6, ADDRESS(MATCH(AC6,SL_CHARTS_2012!$AH$1:$AH$39999,1)+1,$E$328,1), ADDRESS(MATCH(AC6,SL_CHARTS_2012!$AH$1:$AH$39999,1),$E$328,1)))</f>
        <v>#N/A</v>
      </c>
    </row>
    <row r="325" s="349" customFormat="true" ht="15" hidden="false" customHeight="true" outlineLevel="0" collapsed="false">
      <c r="B325" s="356"/>
      <c r="C325" s="173"/>
      <c r="D325" s="240" t="s">
        <v>217</v>
      </c>
      <c r="E325" s="298" t="n">
        <f aca="true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100.5</v>
      </c>
      <c r="F325" s="298" t="n">
        <f aca="true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93.9</v>
      </c>
      <c r="G325" s="298" t="n">
        <f aca="true">INDIRECT(CONCATENATE($E$333,IF(INDIRECT(CONCATENATE($E$333,ADDRESS(MATCH(G6,SL_CHARTS_2012!$AH$1:$AH$39999,1),$E$328,1)))=G6,ADDRESS(MATCH(G6,SL_CHARTS_2012!$AH$1:$AH$39999,1),$E$328,1),IF(INDIRECT(CONCATENATE($E$333,ADDRESS(MATCH(G6,SL_CHARTS_2012!$AH$1:$AH$39999,1),$E$328,1)))&lt;G6,ADDRESS(MATCH(G6,SL_CHARTS_2012!$AH$1:$AH$39999,1)+1,$E$328,1),ADDRESS(MATCH(G6,SL_CHARTS_2012!$AH$1:$AH$39999,1),$E$328,1)))))</f>
        <v>90.1</v>
      </c>
      <c r="H325" s="298" t="n">
        <f aca="true">INDIRECT(CONCATENATE($E$333,IF(INDIRECT(CONCATENATE($E$333,ADDRESS(MATCH(H6,SL_CHARTS_2012!$AH$1:$AH$39999,1),$E$328,1)))=H6,ADDRESS(MATCH(H6,SL_CHARTS_2012!$AH$1:$AH$39999,1),$E$328,1),IF(INDIRECT(CONCATENATE($E$333,ADDRESS(MATCH(H6,SL_CHARTS_2012!$AH$1:$AH$39999,1),$E$328,1)))&lt;H6,ADDRESS(MATCH(H6,SL_CHARTS_2012!$AH$1:$AH$39999,1)+1,$E$328,1),ADDRESS(MATCH(H6,SL_CHARTS_2012!$AH$1:$AH$39999,1),$E$328,1)))))</f>
        <v>86.8</v>
      </c>
      <c r="I325" s="298" t="n">
        <f aca="true">INDIRECT(CONCATENATE($E$333,IF(INDIRECT(CONCATENATE($E$333,ADDRESS(MATCH(I6,SL_CHARTS_2012!$AH$1:$AH$39999,1),$E$328,1)))=I6,ADDRESS(MATCH(I6,SL_CHARTS_2012!$AH$1:$AH$39999,1),$E$328,1),IF(INDIRECT(CONCATENATE($E$333,ADDRESS(MATCH(I6,SL_CHARTS_2012!$AH$1:$AH$39999,1),$E$328,1)))&lt;I6,ADDRESS(MATCH(I6,SL_CHARTS_2012!$AH$1:$AH$39999,1)+1,$E$328,1),ADDRESS(MATCH(I6,SL_CHARTS_2012!$AH$1:$AH$39999,1),$E$328,1)))))</f>
        <v>83.8</v>
      </c>
      <c r="J325" s="298" t="n">
        <f aca="true">INDIRECT(CONCATENATE($E$333,IF(INDIRECT(CONCATENATE($E$333,ADDRESS(MATCH(J6,SL_CHARTS_2012!$AH$1:$AH$39999,1),$E$328,1)))=J6,ADDRESS(MATCH(J6,SL_CHARTS_2012!$AH$1:$AH$39999,1),$E$328,1),IF(INDIRECT(CONCATENATE($E$333,ADDRESS(MATCH(J6,SL_CHARTS_2012!$AH$1:$AH$39999,1),$E$328,1)))&lt;J6,ADDRESS(MATCH(J6,SL_CHARTS_2012!$AH$1:$AH$39999,1)+1,$E$328,1),ADDRESS(MATCH(J6,SL_CHARTS_2012!$AH$1:$AH$39999,1),$E$328,1)))))</f>
        <v>72.3</v>
      </c>
      <c r="K325" s="298" t="n">
        <f aca="true">INDIRECT(CONCATENATE($E$333,IF(INDIRECT(CONCATENATE($E$333,ADDRESS(MATCH(K6,SL_CHARTS_2012!$AH$1:$AH$39999,1),$E$328,1)))=K6,ADDRESS(MATCH(K6,SL_CHARTS_2012!$AH$1:$AH$39999,1),$E$328,1),IF(INDIRECT(CONCATENATE($E$333,ADDRESS(MATCH(K6,SL_CHARTS_2012!$AH$1:$AH$39999,1),$E$328,1)))&lt;K6,ADDRESS(MATCH(K6,SL_CHARTS_2012!$AH$1:$AH$39999,1)+1,$E$328,1),ADDRESS(MATCH(K6,SL_CHARTS_2012!$AH$1:$AH$39999,1),$E$328,1)))))</f>
        <v>66</v>
      </c>
      <c r="L325" s="298" t="n">
        <f aca="true">INDIRECT(CONCATENATE($E$333,IF(INDIRECT(CONCATENATE($E$333,ADDRESS(MATCH(L6,SL_CHARTS_2012!$AH$1:$AH$39999,1),$E$328,1)))=L6,ADDRESS(MATCH(L6,SL_CHARTS_2012!$AH$1:$AH$39999,1),$E$328,1),IF(INDIRECT(CONCATENATE($E$333,ADDRESS(MATCH(L6,SL_CHARTS_2012!$AH$1:$AH$39999,1),$E$328,1)))&lt;L6,ADDRESS(MATCH(L6,SL_CHARTS_2012!$AH$1:$AH$39999,1)+1,$E$328,1),ADDRESS(MATCH(L6,SL_CHARTS_2012!$AH$1:$AH$39999,1),$E$328,1)))))</f>
        <v>61.6</v>
      </c>
      <c r="M325" s="298" t="n">
        <f aca="true">INDIRECT(CONCATENATE($E$333,IF(INDIRECT(CONCATENATE($E$333,ADDRESS(MATCH(M6,SL_CHARTS_2012!$AH$1:$AH$39999,1),$E$328,1)))=M6,ADDRESS(MATCH(M6,SL_CHARTS_2012!$AH$1:$AH$39999,1),$E$328,1),IF(INDIRECT(CONCATENATE($E$333,ADDRESS(MATCH(M6,SL_CHARTS_2012!$AH$1:$AH$39999,1),$E$328,1)))&lt;M6,ADDRESS(MATCH(M6,SL_CHARTS_2012!$AH$1:$AH$39999,1)+1,$E$328,1),ADDRESS(MATCH(M6,SL_CHARTS_2012!$AH$1:$AH$39999,1),$E$328,1)))))</f>
        <v>59.2</v>
      </c>
      <c r="N325" s="298" t="n">
        <f aca="true">INDIRECT(CONCATENATE($E$333,IF(INDIRECT(CONCATENATE($E$333,ADDRESS(MATCH(N6,SL_CHARTS_2012!$AH$1:$AH$39999,1),$E$328,1)))=N6,ADDRESS(MATCH(N6,SL_CHARTS_2012!$AH$1:$AH$39999,1),$E$328,1),IF(INDIRECT(CONCATENATE($E$333,ADDRESS(MATCH(N6,SL_CHARTS_2012!$AH$1:$AH$39999,1),$E$328,1)))&lt;N6,ADDRESS(MATCH(N6,SL_CHARTS_2012!$AH$1:$AH$39999,1)+1,$E$328,1),ADDRESS(MATCH(N6,SL_CHARTS_2012!$AH$1:$AH$39999,1),$E$328,1)))))</f>
        <v>56</v>
      </c>
      <c r="O325" s="298" t="n">
        <f aca="true">INDIRECT(CONCATENATE($E$333,IF(INDIRECT(CONCATENATE($E$333,ADDRESS(MATCH(O6,SL_CHARTS_2012!$AH$1:$AH$39999,1),$E$328,1)))=O6,ADDRESS(MATCH(O6,SL_CHARTS_2012!$AH$1:$AH$39999,1),$E$328,1),IF(INDIRECT(CONCATENATE($E$333,ADDRESS(MATCH(O6,SL_CHARTS_2012!$AH$1:$AH$39999,1),$E$328,1)))&lt;O6,ADDRESS(MATCH(O6,SL_CHARTS_2012!$AH$1:$AH$39999,1)+1,$E$328,1),ADDRESS(MATCH(O6,SL_CHARTS_2012!$AH$1:$AH$39999,1),$E$328,1)))))</f>
        <v>47.8</v>
      </c>
      <c r="P325" s="298" t="n">
        <f aca="true">INDIRECT(CONCATENATE($E$333,IF(INDIRECT(CONCATENATE($E$333,ADDRESS(MATCH(P6,SL_CHARTS_2012!$AH$1:$AH$39999,1),$E$328,1)))=P6,ADDRESS(MATCH(P6,SL_CHARTS_2012!$AH$1:$AH$39999,1),$E$328,1),IF(INDIRECT(CONCATENATE($E$333,ADDRESS(MATCH(P6,SL_CHARTS_2012!$AH$1:$AH$39999,1),$E$328,1)))&lt;P6,ADDRESS(MATCH(P6,SL_CHARTS_2012!$AH$1:$AH$39999,1)+1,$E$328,1),ADDRESS(MATCH(P6,SL_CHARTS_2012!$AH$1:$AH$39999,1),$E$328,1)))))</f>
        <v>41.3</v>
      </c>
      <c r="Q325" s="298" t="n">
        <f aca="true">INDIRECT(CONCATENATE($E$333,IF(INDIRECT(CONCATENATE($E$333,ADDRESS(MATCH(Q6,SL_CHARTS_2012!$AH$1:$AH$39999,1),$E$328,1)))=Q6,ADDRESS(MATCH(Q6,SL_CHARTS_2012!$AH$1:$AH$39999,1),$E$328,1),IF(INDIRECT(CONCATENATE($E$333,ADDRESS(MATCH(Q6,SL_CHARTS_2012!$AH$1:$AH$39999,1),$E$328,1)))&lt;Q6,ADDRESS(MATCH(Q6,SL_CHARTS_2012!$AH$1:$AH$39999,1)+1,$E$328,1),ADDRESS(MATCH(Q6,SL_CHARTS_2012!$AH$1:$AH$39999,1),$E$328,1)))))</f>
        <v>38</v>
      </c>
      <c r="R325" s="298" t="n">
        <f aca="true">INDIRECT(CONCATENATE($E$333,IF(INDIRECT(CONCATENATE($E$333,ADDRESS(MATCH(R6,SL_CHARTS_2012!$AH$1:$AH$39999,1),$E$328,1)))=R6,ADDRESS(MATCH(R6,SL_CHARTS_2012!$AH$1:$AH$39999,1),$E$328,1),IF(INDIRECT(CONCATENATE($E$333,ADDRESS(MATCH(R6,SL_CHARTS_2012!$AH$1:$AH$39999,1),$E$328,1)))&lt;R6,ADDRESS(MATCH(R6,SL_CHARTS_2012!$AH$1:$AH$39999,1)+1,$E$328,1),ADDRESS(MATCH(R6,SL_CHARTS_2012!$AH$1:$AH$39999,1),$E$328,1)))))</f>
        <v>33.9</v>
      </c>
      <c r="S325" s="298" t="n">
        <f aca="true">INDIRECT(CONCATENATE($E$333,IF(INDIRECT(CONCATENATE($E$333,ADDRESS(MATCH(S6,SL_CHARTS_2012!$AH$1:$AH$39999,1),$E$328,1)))=S6,ADDRESS(MATCH(S6,SL_CHARTS_2012!$AH$1:$AH$39999,1),$E$328,1),IF(INDIRECT(CONCATENATE($E$333,ADDRESS(MATCH(S6,SL_CHARTS_2012!$AH$1:$AH$39999,1),$E$328,1)))&lt;S6,ADDRESS(MATCH(S6,SL_CHARTS_2012!$AH$1:$AH$39999,1)+1,$E$328,1),ADDRESS(MATCH(S6,SL_CHARTS_2012!$AH$1:$AH$39999,1),$E$328,1)))))</f>
        <v>28.1</v>
      </c>
      <c r="T325" s="298" t="n">
        <f aca="true">INDIRECT(CONCATENATE($E$333,IF(INDIRECT(CONCATENATE($E$333,ADDRESS(MATCH(T6,SL_CHARTS_2012!$AH$1:$AH$39999,1),$E$328,1)))=T6,ADDRESS(MATCH(T6,SL_CHARTS_2012!$AH$1:$AH$39999,1),$E$328,1),IF(INDIRECT(CONCATENATE($E$333,ADDRESS(MATCH(T6,SL_CHARTS_2012!$AH$1:$AH$39999,1),$E$328,1)))&lt;T6,ADDRESS(MATCH(T6,SL_CHARTS_2012!$AH$1:$AH$39999,1)+1,$E$328,1),ADDRESS(MATCH(T6,SL_CHARTS_2012!$AH$1:$AH$39999,1),$E$328,1)))))</f>
        <v>23.1</v>
      </c>
      <c r="U325" s="298" t="n">
        <f aca="true">INDIRECT(CONCATENATE($E$333,IF(INDIRECT(CONCATENATE($E$333,ADDRESS(MATCH(U6,SL_CHARTS_2012!$AH$1:$AH$39999,1),$E$328,1)))=U6,ADDRESS(MATCH(U6,SL_CHARTS_2012!$AH$1:$AH$39999,1),$E$328,1),IF(INDIRECT(CONCATENATE($E$333,ADDRESS(MATCH(U6,SL_CHARTS_2012!$AH$1:$AH$39999,1),$E$328,1)))&lt;U6,ADDRESS(MATCH(U6,SL_CHARTS_2012!$AH$1:$AH$39999,1)+1,$E$328,1),ADDRESS(MATCH(U6,SL_CHARTS_2012!$AH$1:$AH$39999,1),$E$328,1)))))</f>
        <v>20.5</v>
      </c>
      <c r="V325" s="298" t="n">
        <f aca="true">INDIRECT(CONCATENATE($E$333,IF(INDIRECT(CONCATENATE($E$333,ADDRESS(MATCH(V6,SL_CHARTS_2012!$AH$1:$AH$39999,1),$E$328,1)))=V6,ADDRESS(MATCH(V6,SL_CHARTS_2012!$AH$1:$AH$39999,1),$E$328,1),IF(INDIRECT(CONCATENATE($E$333,ADDRESS(MATCH(V6,SL_CHARTS_2012!$AH$1:$AH$39999,1),$E$328,1)))&lt;V6,ADDRESS(MATCH(V6,SL_CHARTS_2012!$AH$1:$AH$39999,1)+1,$E$328,1),ADDRESS(MATCH(V6,SL_CHARTS_2012!$AH$1:$AH$39999,1),$E$328,1)))))</f>
        <v>16</v>
      </c>
      <c r="W325" s="298" t="n">
        <f aca="true">INDIRECT(CONCATENATE($E$333,IF(INDIRECT(CONCATENATE($E$333,ADDRESS(MATCH(W6,SL_CHARTS_2012!$AH$1:$AH$39999,1),$E$328,1)))=W6,ADDRESS(MATCH(W6,SL_CHARTS_2012!$AH$1:$AH$39999,1),$E$328,1),IF(INDIRECT(CONCATENATE($E$333,ADDRESS(MATCH(W6,SL_CHARTS_2012!$AH$1:$AH$39999,1),$E$328,1)))&lt;W6,ADDRESS(MATCH(W6,SL_CHARTS_2012!$AH$1:$AH$39999,1)+1,$E$328,1),ADDRESS(MATCH(W6,SL_CHARTS_2012!$AH$1:$AH$39999,1),$E$328,1)))))</f>
        <v>13.9</v>
      </c>
      <c r="X325" s="299" t="n">
        <f aca="true">INDIRECT(CONCATENATE($E$333,IF(INDIRECT(CONCATENATE($E$333,ADDRESS(MATCH(X6,SL_CHARTS_2012!$AH$1:$AH$39999,1),$E$328,1)))=X6,ADDRESS(MATCH(X6,SL_CHARTS_2012!$AH$1:$AH$39999,1),$E$328,1),IF(INDIRECT(CONCATENATE($E$333,ADDRESS(MATCH(X6,SL_CHARTS_2012!$AH$1:$AH$39999,1),$E$328,1)))&lt;X6,ADDRESS(MATCH(X6,SL_CHARTS_2012!$AH$1:$AH$39999,1)+1,$E$328,1),ADDRESS(MATCH(X6,SL_CHARTS_2012!$AH$1:$AH$39999,1),$E$328,1)))))</f>
        <v>11.7</v>
      </c>
      <c r="Y325" s="299" t="e">
        <f aca="true">INDIRECT(CONCATENATE($E$333,IF(INDIRECT(CONCATENATE($E$333,ADDRESS(MATCH(Y6,SL_CHARTS_2012!$AH$1:$AH$39999,1),$E$328,1)))=Y6,ADDRESS(MATCH(Y6,SL_CHARTS_2012!$AH$1:$AH$39999,1),$E$328,1),IF(INDIRECT(CONCATENATE($E$333,ADDRESS(MATCH(Y6,SL_CHARTS_2012!$AH$1:$AH$39999,1),$E$328,1)))&lt;Y6,ADDRESS(MATCH(Y6,SL_CHARTS_2012!$AH$1:$AH$39999,1)+1,$E$328,1),ADDRESS(MATCH(Y6,SL_CHARTS_2012!$AH$1:$AH$39999,1),$E$328,1)))))</f>
        <v>#N/A</v>
      </c>
      <c r="Z325" s="299" t="e">
        <f aca="true">INDIRECT(CONCATENATE($E$333,IF(INDIRECT(CONCATENATE($E$333,ADDRESS(MATCH(Z6,SL_CHARTS_2012!$AH$1:$AH$39999,1),$E$328,1)))=Z6,ADDRESS(MATCH(Z6,SL_CHARTS_2012!$AH$1:$AH$39999,1),$E$328,1),IF(INDIRECT(CONCATENATE($E$333,ADDRESS(MATCH(Z6,SL_CHARTS_2012!$AH$1:$AH$39999,1),$E$328,1)))&lt;Z6,ADDRESS(MATCH(Z6,SL_CHARTS_2012!$AH$1:$AH$39999,1)+1,$E$328,1),ADDRESS(MATCH(Z6,SL_CHARTS_2012!$AH$1:$AH$39999,1),$E$328,1)))))</f>
        <v>#N/A</v>
      </c>
      <c r="AA325" s="299" t="e">
        <f aca="true">INDIRECT(CONCATENATE($E$333,IF(INDIRECT(CONCATENATE($E$333,ADDRESS(MATCH(AA6,SL_CHARTS_2012!$AH$1:$AH$39999,1),$E$328,1)))=AA6,ADDRESS(MATCH(AA6,SL_CHARTS_2012!$AH$1:$AH$39999,1),$E$328,1),IF(INDIRECT(CONCATENATE($E$333,ADDRESS(MATCH(AA6,SL_CHARTS_2012!$AH$1:$AH$39999,1),$E$328,1)))&lt;AA6,ADDRESS(MATCH(AA6,SL_CHARTS_2012!$AH$1:$AH$39999,1)+1,$E$328,1),ADDRESS(MATCH(AA6,SL_CHARTS_2012!$AH$1:$AH$39999,1),$E$328,1)))))</f>
        <v>#N/A</v>
      </c>
      <c r="AB325" s="299" t="e">
        <f aca="true">INDIRECT(CONCATENATE($E$333,IF(INDIRECT(CONCATENATE($E$333,ADDRESS(MATCH(AB6,SL_CHARTS_2012!$AH$1:$AH$39999,1),$E$328,1)))=AB6,ADDRESS(MATCH(AB6,SL_CHARTS_2012!$AH$1:$AH$39999,1),$E$328,1),IF(INDIRECT(CONCATENATE($E$333,ADDRESS(MATCH(AB6,SL_CHARTS_2012!$AH$1:$AH$39999,1),$E$328,1)))&lt;AB6,ADDRESS(MATCH(AB6,SL_CHARTS_2012!$AH$1:$AH$39999,1)+1,$E$328,1),ADDRESS(MATCH(AB6,SL_CHARTS_2012!$AH$1:$AH$39999,1),$E$328,1)))))</f>
        <v>#N/A</v>
      </c>
      <c r="AC325" s="299" t="e">
        <f aca="true">INDIRECT(CONCATENATE($E$333,IF(INDIRECT(CONCATENATE($E$333,ADDRESS(MATCH(AC6,SL_CHARTS_2012!$AH$1:$AH$39999,1),$E$328,1)))=AC6,ADDRESS(MATCH(AC6,SL_CHARTS_2012!$AH$1:$AH$39999,1),$E$328,1),IF(INDIRECT(CONCATENATE($E$333,ADDRESS(MATCH(AC6,SL_CHARTS_2012!$AH$1:$AH$39999,1),$E$328,1)))&lt;AC6,ADDRESS(MATCH(AC6,SL_CHARTS_2012!$AH$1:$AH$39999,1)+1,$E$328,1),ADDRESS(MATCH(AC6,SL_CHARTS_2012!$AH$1:$AH$39999,1),$E$328,1)))))</f>
        <v>#N/A</v>
      </c>
    </row>
    <row r="326" s="349" customFormat="true" ht="15" hidden="true" customHeight="true" outlineLevel="0" collapsed="false">
      <c r="B326" s="356"/>
      <c r="C326" s="173"/>
      <c r="D326" s="238" t="s">
        <v>240</v>
      </c>
      <c r="E326" s="296" t="str">
        <f aca="true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$AH$851</v>
      </c>
      <c r="F326" s="296" t="str">
        <f aca="true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$AH$807</v>
      </c>
      <c r="G326" s="296" t="str">
        <f aca="true">IF(INDIRECT(CONCATENATE($E$333,ADDRESS(MATCH(G10,SL_CHARTS_2012!$AH$1:$AH$39999,1),$E$328,1)))=G10,ADDRESS(MATCH(G10,SL_CHARTS_2012!$AH$1:$AH$39999,1),$E$328,1), IF(INDIRECT(CONCATENATE($E$333,ADDRESS(MATCH(G10,SL_CHARTS_2012!$AH$1:$AH$39999,1),$E$328,1)))&gt;G10, ADDRESS(MATCH(G10,SL_CHARTS_2012!$AH$1:$AH$39999,1)+1,$E$328,1), ADDRESS(MATCH(G10,SL_CHARTS_2012!$AH$1:$AH$39999,1),$E$328,1)))</f>
        <v>$AH$770</v>
      </c>
      <c r="H326" s="296" t="str">
        <f aca="true">IF(INDIRECT(CONCATENATE($E$333,ADDRESS(MATCH(H10,SL_CHARTS_2012!$AH$1:$AH$39999,1),$E$328,1)))=H10,ADDRESS(MATCH(H10,SL_CHARTS_2012!$AH$1:$AH$39999,1),$E$328,1), IF(INDIRECT(CONCATENATE($E$333,ADDRESS(MATCH(H10,SL_CHARTS_2012!$AH$1:$AH$39999,1),$E$328,1)))&gt;H10, ADDRESS(MATCH(H10,SL_CHARTS_2012!$AH$1:$AH$39999,1)+1,$E$328,1), ADDRESS(MATCH(H10,SL_CHARTS_2012!$AH$1:$AH$39999,1),$E$328,1)))</f>
        <v>$AH$746</v>
      </c>
      <c r="I326" s="296" t="str">
        <f aca="true">IF(INDIRECT(CONCATENATE($E$333,ADDRESS(MATCH(I10,SL_CHARTS_2012!$AH$1:$AH$39999,1),$E$328,1)))=I10,ADDRESS(MATCH(I10,SL_CHARTS_2012!$AH$1:$AH$39999,1),$E$328,1), IF(INDIRECT(CONCATENATE($E$333,ADDRESS(MATCH(I10,SL_CHARTS_2012!$AH$1:$AH$39999,1),$E$328,1)))&gt;I10, ADDRESS(MATCH(I10,SL_CHARTS_2012!$AH$1:$AH$39999,1)+1,$E$328,1), ADDRESS(MATCH(I10,SL_CHARTS_2012!$AH$1:$AH$39999,1),$E$328,1)))</f>
        <v>$AH$631</v>
      </c>
      <c r="J326" s="296" t="str">
        <f aca="true">IF(INDIRECT(CONCATENATE($E$333,ADDRESS(MATCH(J10,SL_CHARTS_2012!$AH$1:$AH$39999,1),$E$328,1)))=J10,ADDRESS(MATCH(J10,SL_CHARTS_2012!$AH$1:$AH$39999,1),$E$328,1), IF(INDIRECT(CONCATENATE($E$333,ADDRESS(MATCH(J10,SL_CHARTS_2012!$AH$1:$AH$39999,1),$E$328,1)))&gt;J10, ADDRESS(MATCH(J10,SL_CHARTS_2012!$AH$1:$AH$39999,1)+1,$E$328,1), ADDRESS(MATCH(J10,SL_CHARTS_2012!$AH$1:$AH$39999,1),$E$328,1)))</f>
        <v>$AH$572</v>
      </c>
      <c r="K326" s="296" t="str">
        <f aca="true">IF(INDIRECT(CONCATENATE($E$333,ADDRESS(MATCH(K10,SL_CHARTS_2012!$AH$1:$AH$39999,1),$E$328,1)))=K10,ADDRESS(MATCH(K10,SL_CHARTS_2012!$AH$1:$AH$39999,1),$E$328,1), IF(INDIRECT(CONCATENATE($E$333,ADDRESS(MATCH(K10,SL_CHARTS_2012!$AH$1:$AH$39999,1),$E$328,1)))&gt;K10, ADDRESS(MATCH(K10,SL_CHARTS_2012!$AH$1:$AH$39999,1)+1,$E$328,1), ADDRESS(MATCH(K10,SL_CHARTS_2012!$AH$1:$AH$39999,1),$E$328,1)))</f>
        <v>$AH$528</v>
      </c>
      <c r="L326" s="296" t="str">
        <f aca="true">IF(INDIRECT(CONCATENATE($E$333,ADDRESS(MATCH(L10,SL_CHARTS_2012!$AH$1:$AH$39999,1),$E$328,1)))=L10,ADDRESS(MATCH(L10,SL_CHARTS_2012!$AH$1:$AH$39999,1),$E$328,1), IF(INDIRECT(CONCATENATE($E$333,ADDRESS(MATCH(L10,SL_CHARTS_2012!$AH$1:$AH$39999,1),$E$328,1)))&gt;L10, ADDRESS(MATCH(L10,SL_CHARTS_2012!$AH$1:$AH$39999,1)+1,$E$328,1), ADDRESS(MATCH(L10,SL_CHARTS_2012!$AH$1:$AH$39999,1),$E$328,1)))</f>
        <v>$AH$504</v>
      </c>
      <c r="M326" s="296" t="str">
        <f aca="true">IF(INDIRECT(CONCATENATE($E$333,ADDRESS(MATCH(M10,SL_CHARTS_2012!$AH$1:$AH$39999,1),$E$328,1)))=M10,ADDRESS(MATCH(M10,SL_CHARTS_2012!$AH$1:$AH$39999,1),$E$328,1), IF(INDIRECT(CONCATENATE($E$333,ADDRESS(MATCH(M10,SL_CHARTS_2012!$AH$1:$AH$39999,1),$E$328,1)))&gt;M10, ADDRESS(MATCH(M10,SL_CHARTS_2012!$AH$1:$AH$39999,1)+1,$E$328,1), ADDRESS(MATCH(M10,SL_CHARTS_2012!$AH$1:$AH$39999,1),$E$328,1)))</f>
        <v>$AH$472</v>
      </c>
      <c r="N326" s="296" t="str">
        <f aca="true">IF(INDIRECT(CONCATENATE($E$333,ADDRESS(MATCH(N10,SL_CHARTS_2012!$AH$1:$AH$39999,1),$E$328,1)))=N10,ADDRESS(MATCH(N10,SL_CHARTS_2012!$AH$1:$AH$39999,1),$E$328,1), IF(INDIRECT(CONCATENATE($E$333,ADDRESS(MATCH(N10,SL_CHARTS_2012!$AH$1:$AH$39999,1),$E$328,1)))&gt;N10, ADDRESS(MATCH(N10,SL_CHARTS_2012!$AH$1:$AH$39999,1)+1,$E$328,1), ADDRESS(MATCH(N10,SL_CHARTS_2012!$AH$1:$AH$39999,1),$E$328,1)))</f>
        <v>$AH$390</v>
      </c>
      <c r="O326" s="296" t="str">
        <f aca="true">IF(INDIRECT(CONCATENATE($E$333,ADDRESS(MATCH(O10,SL_CHARTS_2012!$AH$1:$AH$39999,1),$E$328,1)))=O10,ADDRESS(MATCH(O10,SL_CHARTS_2012!$AH$1:$AH$39999,1),$E$328,1), IF(INDIRECT(CONCATENATE($E$333,ADDRESS(MATCH(O10,SL_CHARTS_2012!$AH$1:$AH$39999,1),$E$328,1)))&gt;O10, ADDRESS(MATCH(O10,SL_CHARTS_2012!$AH$1:$AH$39999,1)+1,$E$328,1), ADDRESS(MATCH(O10,SL_CHARTS_2012!$AH$1:$AH$39999,1),$E$328,1)))</f>
        <v>$AH$325</v>
      </c>
      <c r="P326" s="296" t="str">
        <f aca="true">IF(INDIRECT(CONCATENATE($E$333,ADDRESS(MATCH(P10,SL_CHARTS_2012!$AH$1:$AH$39999,1),$E$328,1)))=P10,ADDRESS(MATCH(P10,SL_CHARTS_2012!$AH$1:$AH$39999,1),$E$328,1), IF(INDIRECT(CONCATENATE($E$333,ADDRESS(MATCH(P10,SL_CHARTS_2012!$AH$1:$AH$39999,1),$E$328,1)))&gt;P10, ADDRESS(MATCH(P10,SL_CHARTS_2012!$AH$1:$AH$39999,1)+1,$E$328,1), ADDRESS(MATCH(P10,SL_CHARTS_2012!$AH$1:$AH$39999,1),$E$328,1)))</f>
        <v>$AH$292</v>
      </c>
      <c r="Q326" s="296" t="str">
        <f aca="true">IF(INDIRECT(CONCATENATE($E$333,ADDRESS(MATCH(Q10,SL_CHARTS_2012!$AH$1:$AH$39999,1),$E$328,1)))=Q10,ADDRESS(MATCH(Q10,SL_CHARTS_2012!$AH$1:$AH$39999,1),$E$328,1), IF(INDIRECT(CONCATENATE($E$333,ADDRESS(MATCH(Q10,SL_CHARTS_2012!$AH$1:$AH$39999,1),$E$328,1)))&gt;Q10, ADDRESS(MATCH(Q10,SL_CHARTS_2012!$AH$1:$AH$39999,1)+1,$E$328,1), ADDRESS(MATCH(Q10,SL_CHARTS_2012!$AH$1:$AH$39999,1),$E$328,1)))</f>
        <v>$AH$251</v>
      </c>
      <c r="R326" s="296" t="str">
        <f aca="true">IF(INDIRECT(CONCATENATE($E$333,ADDRESS(MATCH(R10,SL_CHARTS_2012!$AH$1:$AH$39999,1),$E$328,1)))=R10,ADDRESS(MATCH(R10,SL_CHARTS_2012!$AH$1:$AH$39999,1),$E$328,1), IF(INDIRECT(CONCATENATE($E$333,ADDRESS(MATCH(R10,SL_CHARTS_2012!$AH$1:$AH$39999,1),$E$328,1)))&gt;R10, ADDRESS(MATCH(R10,SL_CHARTS_2012!$AH$1:$AH$39999,1)+1,$E$328,1), ADDRESS(MATCH(R10,SL_CHARTS_2012!$AH$1:$AH$39999,1),$E$328,1)))</f>
        <v>$AH$193</v>
      </c>
      <c r="S326" s="296" t="str">
        <f aca="true">IF(INDIRECT(CONCATENATE($E$333,ADDRESS(MATCH(S10,SL_CHARTS_2012!$AH$1:$AH$39999,1),$E$328,1)))=S10,ADDRESS(MATCH(S10,SL_CHARTS_2012!$AH$1:$AH$39999,1),$E$328,1), IF(INDIRECT(CONCATENATE($E$333,ADDRESS(MATCH(S10,SL_CHARTS_2012!$AH$1:$AH$39999,1),$E$328,1)))&gt;S10, ADDRESS(MATCH(S10,SL_CHARTS_2012!$AH$1:$AH$39999,1)+1,$E$328,1), ADDRESS(MATCH(S10,SL_CHARTS_2012!$AH$1:$AH$39999,1),$E$328,1)))</f>
        <v>$AH$142</v>
      </c>
      <c r="T326" s="296" t="str">
        <f aca="true">IF(INDIRECT(CONCATENATE($E$333,ADDRESS(MATCH(T10,SL_CHARTS_2012!$AH$1:$AH$39999,1),$E$328,1)))=T10,ADDRESS(MATCH(T10,SL_CHARTS_2012!$AH$1:$AH$39999,1),$E$328,1), IF(INDIRECT(CONCATENATE($E$333,ADDRESS(MATCH(T10,SL_CHARTS_2012!$AH$1:$AH$39999,1),$E$328,1)))&gt;T10, ADDRESS(MATCH(T10,SL_CHARTS_2012!$AH$1:$AH$39999,1)+1,$E$328,1), ADDRESS(MATCH(T10,SL_CHARTS_2012!$AH$1:$AH$39999,1),$E$328,1)))</f>
        <v>$AH$116</v>
      </c>
      <c r="U326" s="296" t="str">
        <f aca="true">IF(INDIRECT(CONCATENATE($E$333,ADDRESS(MATCH(U10,SL_CHARTS_2012!$AH$1:$AH$39999,1),$E$328,1)))=U10,ADDRESS(MATCH(U10,SL_CHARTS_2012!$AH$1:$AH$39999,1),$E$328,1), IF(INDIRECT(CONCATENATE($E$333,ADDRESS(MATCH(U10,SL_CHARTS_2012!$AH$1:$AH$39999,1),$E$328,1)))&gt;U10, ADDRESS(MATCH(U10,SL_CHARTS_2012!$AH$1:$AH$39999,1)+1,$E$328,1), ADDRESS(MATCH(U10,SL_CHARTS_2012!$AH$1:$AH$39999,1),$E$328,1)))</f>
        <v>$AH$71</v>
      </c>
      <c r="V326" s="296" t="str">
        <f aca="true">IF(INDIRECT(CONCATENATE($E$333,ADDRESS(MATCH(V10,SL_CHARTS_2012!$AH$1:$AH$39999,1),$E$328,1)))=V10,ADDRESS(MATCH(V10,SL_CHARTS_2012!$AH$1:$AH$39999,1),$E$328,1), IF(INDIRECT(CONCATENATE($E$333,ADDRESS(MATCH(V10,SL_CHARTS_2012!$AH$1:$AH$39999,1),$E$328,1)))&gt;V10, ADDRESS(MATCH(V10,SL_CHARTS_2012!$AH$1:$AH$39999,1)+1,$E$328,1), ADDRESS(MATCH(V10,SL_CHARTS_2012!$AH$1:$AH$39999,1),$E$328,1)))</f>
        <v>$AH$50</v>
      </c>
      <c r="W326" s="296" t="str">
        <f aca="true">IF(INDIRECT(CONCATENATE($E$333,ADDRESS(MATCH(W10,SL_CHARTS_2012!$AH$1:$AH$39999,1),$E$328,1)))=W10,ADDRESS(MATCH(W10,SL_CHARTS_2012!$AH$1:$AH$39999,1),$E$328,1), IF(INDIRECT(CONCATENATE($E$333,ADDRESS(MATCH(W10,SL_CHARTS_2012!$AH$1:$AH$39999,1),$E$328,1)))&gt;W10, ADDRESS(MATCH(W10,SL_CHARTS_2012!$AH$1:$AH$39999,1)+1,$E$328,1), ADDRESS(MATCH(W10,SL_CHARTS_2012!$AH$1:$AH$39999,1),$E$328,1)))</f>
        <v>$AH$28</v>
      </c>
      <c r="X326" s="297" t="e">
        <f aca="true">IF(INDIRECT(CONCATENATE($E$333,ADDRESS(MATCH(X10,SL_CHARTS_2012!$AH$1:$AH$39999,1),$E$328,1)))=X10,ADDRESS(MATCH(X10,SL_CHARTS_2012!$AH$1:$AH$39999,1),$E$328,1), IF(INDIRECT(CONCATENATE($E$333,ADDRESS(MATCH(X10,SL_CHARTS_2012!$AH$1:$AH$39999,1),$E$328,1)))&gt;X10, ADDRESS(MATCH(X10,SL_CHARTS_2012!$AH$1:$AH$39999,1)+1,$E$328,1), ADDRESS(MATCH(X10,SL_CHARTS_2012!$AH$1:$AH$39999,1),$E$328,1)))</f>
        <v>#N/A</v>
      </c>
      <c r="Y326" s="297" t="e">
        <f aca="true">IF(INDIRECT(CONCATENATE($E$333,ADDRESS(MATCH(Y10,SL_CHARTS_2012!$AH$1:$AH$39999,1),$E$328,1)))=Y10,ADDRESS(MATCH(Y10,SL_CHARTS_2012!$AH$1:$AH$39999,1),$E$328,1), IF(INDIRECT(CONCATENATE($E$333,ADDRESS(MATCH(Y10,SL_CHARTS_2012!$AH$1:$AH$39999,1),$E$328,1)))&gt;Y10, ADDRESS(MATCH(Y10,SL_CHARTS_2012!$AH$1:$AH$39999,1)+1,$E$328,1), ADDRESS(MATCH(Y10,SL_CHARTS_2012!$AH$1:$AH$39999,1),$E$328,1)))</f>
        <v>#N/A</v>
      </c>
      <c r="Z326" s="297" t="e">
        <f aca="true">IF(INDIRECT(CONCATENATE($E$333,ADDRESS(MATCH(Z10,SL_CHARTS_2012!$AH$1:$AH$39999,1),$E$328,1)))=Z10,ADDRESS(MATCH(Z10,SL_CHARTS_2012!$AH$1:$AH$39999,1),$E$328,1), IF(INDIRECT(CONCATENATE($E$333,ADDRESS(MATCH(Z10,SL_CHARTS_2012!$AH$1:$AH$39999,1),$E$328,1)))&gt;Z10, ADDRESS(MATCH(Z10,SL_CHARTS_2012!$AH$1:$AH$39999,1)+1,$E$328,1), ADDRESS(MATCH(Z10,SL_CHARTS_2012!$AH$1:$AH$39999,1),$E$328,1)))</f>
        <v>#N/A</v>
      </c>
      <c r="AA326" s="297" t="e">
        <f aca="true">IF(INDIRECT(CONCATENATE($E$333,ADDRESS(MATCH(AA10,SL_CHARTS_2012!$AH$1:$AH$39999,1),$E$328,1)))=AA10,ADDRESS(MATCH(AA10,SL_CHARTS_2012!$AH$1:$AH$39999,1),$E$328,1), IF(INDIRECT(CONCATENATE($E$333,ADDRESS(MATCH(AA10,SL_CHARTS_2012!$AH$1:$AH$39999,1),$E$328,1)))&gt;AA10, ADDRESS(MATCH(AA10,SL_CHARTS_2012!$AH$1:$AH$39999,1)+1,$E$328,1), ADDRESS(MATCH(AA10,SL_CHARTS_2012!$AH$1:$AH$39999,1),$E$328,1)))</f>
        <v>#N/A</v>
      </c>
      <c r="AB326" s="297" t="e">
        <f aca="true">IF(INDIRECT(CONCATENATE($E$333,ADDRESS(MATCH(AB10,SL_CHARTS_2012!$AH$1:$AH$39999,1),$E$328,1)))=AB10,ADDRESS(MATCH(AB10,SL_CHARTS_2012!$AH$1:$AH$39999,1),$E$328,1), IF(INDIRECT(CONCATENATE($E$333,ADDRESS(MATCH(AB10,SL_CHARTS_2012!$AH$1:$AH$39999,1),$E$328,1)))&gt;AB10, ADDRESS(MATCH(AB10,SL_CHARTS_2012!$AH$1:$AH$39999,1)+1,$E$328,1), ADDRESS(MATCH(AB10,SL_CHARTS_2012!$AH$1:$AH$39999,1),$E$328,1)))</f>
        <v>#N/A</v>
      </c>
      <c r="AC326" s="297" t="e">
        <f aca="true">IF(INDIRECT(CONCATENATE($E$333,ADDRESS(MATCH(AC10,SL_CHARTS_2012!$AH$1:$AH$39999,1),$E$328,1)))=AC10,ADDRESS(MATCH(AC10,SL_CHARTS_2012!$AH$1:$AH$39999,1),$E$328,1), IF(INDIRECT(CONCATENATE($E$333,ADDRESS(MATCH(AC10,SL_CHARTS_2012!$AH$1:$AH$39999,1),$E$328,1)))&gt;AC10, ADDRESS(MATCH(AC10,SL_CHARTS_2012!$AH$1:$AH$39999,1)+1,$E$328,1), ADDRESS(MATCH(AC10,SL_CHARTS_2012!$AH$1:$AH$39999,1),$E$328,1)))</f>
        <v>#N/A</v>
      </c>
    </row>
    <row r="327" s="349" customFormat="true" ht="15" hidden="false" customHeight="true" outlineLevel="0" collapsed="false">
      <c r="B327" s="356"/>
      <c r="C327" s="173"/>
      <c r="D327" s="240" t="s">
        <v>218</v>
      </c>
      <c r="E327" s="298" t="n">
        <f aca="true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93.9</v>
      </c>
      <c r="F327" s="298" t="n">
        <f aca="true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89.5</v>
      </c>
      <c r="G327" s="298" t="n">
        <f aca="true">INDIRECT(CONCATENATE($E$333,IF(INDIRECT(CONCATENATE($E$333,ADDRESS(MATCH(G10,SL_CHARTS_2012!$AH$1:$AH$39999,1),$E$328,1)))=G10,ADDRESS(MATCH(G10,SL_CHARTS_2012!$AH$1:$AH$39999,1),$E$328,1),IF(INDIRECT(CONCATENATE($E$333,ADDRESS(MATCH(G10,SL_CHARTS_2012!$AH$1:$AH$39999,1),$E$328,1)))&gt;G10,ADDRESS(MATCH(G10,SL_CHARTS_2012!$AH$1:$AH$39999,1)+1,$E$328,1),ADDRESS(MATCH(G10,SL_CHARTS_2012!$AH$1:$AH$39999,1),$E$328,1)))))</f>
        <v>85.8</v>
      </c>
      <c r="H327" s="298" t="n">
        <f aca="true">INDIRECT(CONCATENATE($E$333,IF(INDIRECT(CONCATENATE($E$333,ADDRESS(MATCH(H10,SL_CHARTS_2012!$AH$1:$AH$39999,1),$E$328,1)))=H10,ADDRESS(MATCH(H10,SL_CHARTS_2012!$AH$1:$AH$39999,1),$E$328,1),IF(INDIRECT(CONCATENATE($E$333,ADDRESS(MATCH(H10,SL_CHARTS_2012!$AH$1:$AH$39999,1),$E$328,1)))&gt;H10,ADDRESS(MATCH(H10,SL_CHARTS_2012!$AH$1:$AH$39999,1)+1,$E$328,1),ADDRESS(MATCH(H10,SL_CHARTS_2012!$AH$1:$AH$39999,1),$E$328,1)))))</f>
        <v>83.4</v>
      </c>
      <c r="I327" s="298" t="n">
        <f aca="true">INDIRECT(CONCATENATE($E$333,IF(INDIRECT(CONCATENATE($E$333,ADDRESS(MATCH(I10,SL_CHARTS_2012!$AH$1:$AH$39999,1),$E$328,1)))=I10,ADDRESS(MATCH(I10,SL_CHARTS_2012!$AH$1:$AH$39999,1),$E$328,1),IF(INDIRECT(CONCATENATE($E$333,ADDRESS(MATCH(I10,SL_CHARTS_2012!$AH$1:$AH$39999,1),$E$328,1)))&gt;I10,ADDRESS(MATCH(I10,SL_CHARTS_2012!$AH$1:$AH$39999,1)+1,$E$328,1),ADDRESS(MATCH(I10,SL_CHARTS_2012!$AH$1:$AH$39999,1),$E$328,1)))))</f>
        <v>71.9</v>
      </c>
      <c r="J327" s="298" t="n">
        <f aca="true">INDIRECT(CONCATENATE($E$333,IF(INDIRECT(CONCATENATE($E$333,ADDRESS(MATCH(J10,SL_CHARTS_2012!$AH$1:$AH$39999,1),$E$328,1)))=J10,ADDRESS(MATCH(J10,SL_CHARTS_2012!$AH$1:$AH$39999,1),$E$328,1),IF(INDIRECT(CONCATENATE($E$333,ADDRESS(MATCH(J10,SL_CHARTS_2012!$AH$1:$AH$39999,1),$E$328,1)))&gt;J10,ADDRESS(MATCH(J10,SL_CHARTS_2012!$AH$1:$AH$39999,1)+1,$E$328,1),ADDRESS(MATCH(J10,SL_CHARTS_2012!$AH$1:$AH$39999,1),$E$328,1)))))</f>
        <v>66</v>
      </c>
      <c r="K327" s="298" t="n">
        <f aca="true">INDIRECT(CONCATENATE($E$333,IF(INDIRECT(CONCATENATE($E$333,ADDRESS(MATCH(K10,SL_CHARTS_2012!$AH$1:$AH$39999,1),$E$328,1)))=K10,ADDRESS(MATCH(K10,SL_CHARTS_2012!$AH$1:$AH$39999,1),$E$328,1),IF(INDIRECT(CONCATENATE($E$333,ADDRESS(MATCH(K10,SL_CHARTS_2012!$AH$1:$AH$39999,1),$E$328,1)))&gt;K10,ADDRESS(MATCH(K10,SL_CHARTS_2012!$AH$1:$AH$39999,1)+1,$E$328,1),ADDRESS(MATCH(K10,SL_CHARTS_2012!$AH$1:$AH$39999,1),$E$328,1)))))</f>
        <v>61.6</v>
      </c>
      <c r="L327" s="298" t="n">
        <f aca="true">INDIRECT(CONCATENATE($E$333,IF(INDIRECT(CONCATENATE($E$333,ADDRESS(MATCH(L10,SL_CHARTS_2012!$AH$1:$AH$39999,1),$E$328,1)))=L10,ADDRESS(MATCH(L10,SL_CHARTS_2012!$AH$1:$AH$39999,1),$E$328,1),IF(INDIRECT(CONCATENATE($E$333,ADDRESS(MATCH(L10,SL_CHARTS_2012!$AH$1:$AH$39999,1),$E$328,1)))&gt;L10,ADDRESS(MATCH(L10,SL_CHARTS_2012!$AH$1:$AH$39999,1)+1,$E$328,1),ADDRESS(MATCH(L10,SL_CHARTS_2012!$AH$1:$AH$39999,1),$E$328,1)))))</f>
        <v>59.2</v>
      </c>
      <c r="M327" s="298" t="n">
        <f aca="true">INDIRECT(CONCATENATE($E$333,IF(INDIRECT(CONCATENATE($E$333,ADDRESS(MATCH(M10,SL_CHARTS_2012!$AH$1:$AH$39999,1),$E$328,1)))=M10,ADDRESS(MATCH(M10,SL_CHARTS_2012!$AH$1:$AH$39999,1),$E$328,1),IF(INDIRECT(CONCATENATE($E$333,ADDRESS(MATCH(M10,SL_CHARTS_2012!$AH$1:$AH$39999,1),$E$328,1)))&gt;M10,ADDRESS(MATCH(M10,SL_CHARTS_2012!$AH$1:$AH$39999,1)+1,$E$328,1),ADDRESS(MATCH(M10,SL_CHARTS_2012!$AH$1:$AH$39999,1),$E$328,1)))))</f>
        <v>56</v>
      </c>
      <c r="N327" s="298" t="n">
        <f aca="true">INDIRECT(CONCATENATE($E$333,IF(INDIRECT(CONCATENATE($E$333,ADDRESS(MATCH(N10,SL_CHARTS_2012!$AH$1:$AH$39999,1),$E$328,1)))=N10,ADDRESS(MATCH(N10,SL_CHARTS_2012!$AH$1:$AH$39999,1),$E$328,1),IF(INDIRECT(CONCATENATE($E$333,ADDRESS(MATCH(N10,SL_CHARTS_2012!$AH$1:$AH$39999,1),$E$328,1)))&gt;N10,ADDRESS(MATCH(N10,SL_CHARTS_2012!$AH$1:$AH$39999,1)+1,$E$328,1),ADDRESS(MATCH(N10,SL_CHARTS_2012!$AH$1:$AH$39999,1),$E$328,1)))))</f>
        <v>47.8</v>
      </c>
      <c r="O327" s="298" t="n">
        <f aca="true">INDIRECT(CONCATENATE($E$333,IF(INDIRECT(CONCATENATE($E$333,ADDRESS(MATCH(O10,SL_CHARTS_2012!$AH$1:$AH$39999,1),$E$328,1)))=O10,ADDRESS(MATCH(O10,SL_CHARTS_2012!$AH$1:$AH$39999,1),$E$328,1),IF(INDIRECT(CONCATENATE($E$333,ADDRESS(MATCH(O10,SL_CHARTS_2012!$AH$1:$AH$39999,1),$E$328,1)))&gt;O10,ADDRESS(MATCH(O10,SL_CHARTS_2012!$AH$1:$AH$39999,1)+1,$E$328,1),ADDRESS(MATCH(O10,SL_CHARTS_2012!$AH$1:$AH$39999,1),$E$328,1)))))</f>
        <v>41.3</v>
      </c>
      <c r="P327" s="298" t="n">
        <f aca="true">INDIRECT(CONCATENATE($E$333,IF(INDIRECT(CONCATENATE($E$333,ADDRESS(MATCH(P10,SL_CHARTS_2012!$AH$1:$AH$39999,1),$E$328,1)))=P10,ADDRESS(MATCH(P10,SL_CHARTS_2012!$AH$1:$AH$39999,1),$E$328,1),IF(INDIRECT(CONCATENATE($E$333,ADDRESS(MATCH(P10,SL_CHARTS_2012!$AH$1:$AH$39999,1),$E$328,1)))&gt;P10,ADDRESS(MATCH(P10,SL_CHARTS_2012!$AH$1:$AH$39999,1)+1,$E$328,1),ADDRESS(MATCH(P10,SL_CHARTS_2012!$AH$1:$AH$39999,1),$E$328,1)))))</f>
        <v>38</v>
      </c>
      <c r="Q327" s="298" t="n">
        <f aca="true">INDIRECT(CONCATENATE($E$333,IF(INDIRECT(CONCATENATE($E$333,ADDRESS(MATCH(Q10,SL_CHARTS_2012!$AH$1:$AH$39999,1),$E$328,1)))=Q10,ADDRESS(MATCH(Q10,SL_CHARTS_2012!$AH$1:$AH$39999,1),$E$328,1),IF(INDIRECT(CONCATENATE($E$333,ADDRESS(MATCH(Q10,SL_CHARTS_2012!$AH$1:$AH$39999,1),$E$328,1)))&gt;Q10,ADDRESS(MATCH(Q10,SL_CHARTS_2012!$AH$1:$AH$39999,1)+1,$E$328,1),ADDRESS(MATCH(Q10,SL_CHARTS_2012!$AH$1:$AH$39999,1),$E$328,1)))))</f>
        <v>33.9</v>
      </c>
      <c r="R327" s="298" t="n">
        <f aca="true">INDIRECT(CONCATENATE($E$333,IF(INDIRECT(CONCATENATE($E$333,ADDRESS(MATCH(R10,SL_CHARTS_2012!$AH$1:$AH$39999,1),$E$328,1)))=R10,ADDRESS(MATCH(R10,SL_CHARTS_2012!$AH$1:$AH$39999,1),$E$328,1),IF(INDIRECT(CONCATENATE($E$333,ADDRESS(MATCH(R10,SL_CHARTS_2012!$AH$1:$AH$39999,1),$E$328,1)))&gt;R10,ADDRESS(MATCH(R10,SL_CHARTS_2012!$AH$1:$AH$39999,1)+1,$E$328,1),ADDRESS(MATCH(R10,SL_CHARTS_2012!$AH$1:$AH$39999,1),$E$328,1)))))</f>
        <v>28.1</v>
      </c>
      <c r="S327" s="298" t="n">
        <f aca="true">INDIRECT(CONCATENATE($E$333,IF(INDIRECT(CONCATENATE($E$333,ADDRESS(MATCH(S10,SL_CHARTS_2012!$AH$1:$AH$39999,1),$E$328,1)))=S10,ADDRESS(MATCH(S10,SL_CHARTS_2012!$AH$1:$AH$39999,1),$E$328,1),IF(INDIRECT(CONCATENATE($E$333,ADDRESS(MATCH(S10,SL_CHARTS_2012!$AH$1:$AH$39999,1),$E$328,1)))&gt;S10,ADDRESS(MATCH(S10,SL_CHARTS_2012!$AH$1:$AH$39999,1)+1,$E$328,1),ADDRESS(MATCH(S10,SL_CHARTS_2012!$AH$1:$AH$39999,1),$E$328,1)))))</f>
        <v>23</v>
      </c>
      <c r="T327" s="298" t="n">
        <f aca="true">INDIRECT(CONCATENATE($E$333,IF(INDIRECT(CONCATENATE($E$333,ADDRESS(MATCH(T10,SL_CHARTS_2012!$AH$1:$AH$39999,1),$E$328,1)))=T10,ADDRESS(MATCH(T10,SL_CHARTS_2012!$AH$1:$AH$39999,1),$E$328,1),IF(INDIRECT(CONCATENATE($E$333,ADDRESS(MATCH(T10,SL_CHARTS_2012!$AH$1:$AH$39999,1),$E$328,1)))&gt;T10,ADDRESS(MATCH(T10,SL_CHARTS_2012!$AH$1:$AH$39999,1)+1,$E$328,1),ADDRESS(MATCH(T10,SL_CHARTS_2012!$AH$1:$AH$39999,1),$E$328,1)))))</f>
        <v>20.4</v>
      </c>
      <c r="U327" s="298" t="n">
        <f aca="true">INDIRECT(CONCATENATE($E$333,IF(INDIRECT(CONCATENATE($E$333,ADDRESS(MATCH(U10,SL_CHARTS_2012!$AH$1:$AH$39999,1),$E$328,1)))=U10,ADDRESS(MATCH(U10,SL_CHARTS_2012!$AH$1:$AH$39999,1),$E$328,1),IF(INDIRECT(CONCATENATE($E$333,ADDRESS(MATCH(U10,SL_CHARTS_2012!$AH$1:$AH$39999,1),$E$328,1)))&gt;U10,ADDRESS(MATCH(U10,SL_CHARTS_2012!$AH$1:$AH$39999,1)+1,$E$328,1),ADDRESS(MATCH(U10,SL_CHARTS_2012!$AH$1:$AH$39999,1),$E$328,1)))))</f>
        <v>15.9</v>
      </c>
      <c r="V327" s="298" t="n">
        <f aca="true">INDIRECT(CONCATENATE($E$333,IF(INDIRECT(CONCATENATE($E$333,ADDRESS(MATCH(V10,SL_CHARTS_2012!$AH$1:$AH$39999,1),$E$328,1)))=V10,ADDRESS(MATCH(V10,SL_CHARTS_2012!$AH$1:$AH$39999,1),$E$328,1),IF(INDIRECT(CONCATENATE($E$333,ADDRESS(MATCH(V10,SL_CHARTS_2012!$AH$1:$AH$39999,1),$E$328,1)))&gt;V10,ADDRESS(MATCH(V10,SL_CHARTS_2012!$AH$1:$AH$39999,1)+1,$E$328,1),ADDRESS(MATCH(V10,SL_CHARTS_2012!$AH$1:$AH$39999,1),$E$328,1)))))</f>
        <v>13.8</v>
      </c>
      <c r="W327" s="298" t="n">
        <f aca="true">INDIRECT(CONCATENATE($E$333,IF(INDIRECT(CONCATENATE($E$333,ADDRESS(MATCH(W10,SL_CHARTS_2012!$AH$1:$AH$39999,1),$E$328,1)))=W10,ADDRESS(MATCH(W10,SL_CHARTS_2012!$AH$1:$AH$39999,1),$E$328,1),IF(INDIRECT(CONCATENATE($E$333,ADDRESS(MATCH(W10,SL_CHARTS_2012!$AH$1:$AH$39999,1),$E$328,1)))&gt;W10,ADDRESS(MATCH(W10,SL_CHARTS_2012!$AH$1:$AH$39999,1)+1,$E$328,1),ADDRESS(MATCH(W10,SL_CHARTS_2012!$AH$1:$AH$39999,1),$E$328,1)))))</f>
        <v>11.6</v>
      </c>
      <c r="X327" s="299" t="e">
        <f aca="true">INDIRECT(CONCATENATE($E$333,IF(INDIRECT(CONCATENATE($E$333,ADDRESS(MATCH(X10,SL_CHARTS_2012!$AH$1:$AH$39999,1),$E$328,1)))=X10,ADDRESS(MATCH(X10,SL_CHARTS_2012!$AH$1:$AH$39999,1),$E$328,1),IF(INDIRECT(CONCATENATE($E$333,ADDRESS(MATCH(X10,SL_CHARTS_2012!$AH$1:$AH$39999,1),$E$328,1)))&gt;X10,ADDRESS(MATCH(X10,SL_CHARTS_2012!$AH$1:$AH$39999,1)+1,$E$328,1),ADDRESS(MATCH(X10,SL_CHARTS_2012!$AH$1:$AH$39999,1),$E$328,1)))))</f>
        <v>#N/A</v>
      </c>
      <c r="Y327" s="299" t="e">
        <f aca="true">INDIRECT(CONCATENATE($E$333,IF(INDIRECT(CONCATENATE($E$333,ADDRESS(MATCH(Y10,SL_CHARTS_2012!$AH$1:$AH$39999,1),$E$328,1)))=Y10,ADDRESS(MATCH(Y10,SL_CHARTS_2012!$AH$1:$AH$39999,1),$E$328,1),IF(INDIRECT(CONCATENATE($E$333,ADDRESS(MATCH(Y10,SL_CHARTS_2012!$AH$1:$AH$39999,1),$E$328,1)))&gt;Y10,ADDRESS(MATCH(Y10,SL_CHARTS_2012!$AH$1:$AH$39999,1)+1,$E$328,1),ADDRESS(MATCH(Y10,SL_CHARTS_2012!$AH$1:$AH$39999,1),$E$328,1)))))</f>
        <v>#N/A</v>
      </c>
      <c r="Z327" s="299" t="e">
        <f aca="true">INDIRECT(CONCATENATE($E$333,IF(INDIRECT(CONCATENATE($E$333,ADDRESS(MATCH(Z10,SL_CHARTS_2012!$AH$1:$AH$39999,1),$E$328,1)))=Z10,ADDRESS(MATCH(Z10,SL_CHARTS_2012!$AH$1:$AH$39999,1),$E$328,1),IF(INDIRECT(CONCATENATE($E$333,ADDRESS(MATCH(Z10,SL_CHARTS_2012!$AH$1:$AH$39999,1),$E$328,1)))&gt;Z10,ADDRESS(MATCH(Z10,SL_CHARTS_2012!$AH$1:$AH$39999,1)+1,$E$328,1),ADDRESS(MATCH(Z10,SL_CHARTS_2012!$AH$1:$AH$39999,1),$E$328,1)))))</f>
        <v>#N/A</v>
      </c>
      <c r="AA327" s="299" t="e">
        <f aca="true">INDIRECT(CONCATENATE($E$333,IF(INDIRECT(CONCATENATE($E$333,ADDRESS(MATCH(AA10,SL_CHARTS_2012!$AH$1:$AH$39999,1),$E$328,1)))=AA10,ADDRESS(MATCH(AA10,SL_CHARTS_2012!$AH$1:$AH$39999,1),$E$328,1),IF(INDIRECT(CONCATENATE($E$333,ADDRESS(MATCH(AA10,SL_CHARTS_2012!$AH$1:$AH$39999,1),$E$328,1)))&gt;AA10,ADDRESS(MATCH(AA10,SL_CHARTS_2012!$AH$1:$AH$39999,1)+1,$E$328,1),ADDRESS(MATCH(AA10,SL_CHARTS_2012!$AH$1:$AH$39999,1),$E$328,1)))))</f>
        <v>#N/A</v>
      </c>
      <c r="AB327" s="299" t="e">
        <f aca="true">INDIRECT(CONCATENATE($E$333,IF(INDIRECT(CONCATENATE($E$333,ADDRESS(MATCH(AB10,SL_CHARTS_2012!$AH$1:$AH$39999,1),$E$328,1)))=AB10,ADDRESS(MATCH(AB10,SL_CHARTS_2012!$AH$1:$AH$39999,1),$E$328,1),IF(INDIRECT(CONCATENATE($E$333,ADDRESS(MATCH(AB10,SL_CHARTS_2012!$AH$1:$AH$39999,1),$E$328,1)))&gt;AB10,ADDRESS(MATCH(AB10,SL_CHARTS_2012!$AH$1:$AH$39999,1)+1,$E$328,1),ADDRESS(MATCH(AB10,SL_CHARTS_2012!$AH$1:$AH$39999,1),$E$328,1)))))</f>
        <v>#N/A</v>
      </c>
      <c r="AC327" s="299" t="e">
        <f aca="true">INDIRECT(CONCATENATE($E$333,IF(INDIRECT(CONCATENATE($E$333,ADDRESS(MATCH(AC10,SL_CHARTS_2012!$AH$1:$AH$39999,1),$E$328,1)))=AC10,ADDRESS(MATCH(AC10,SL_CHARTS_2012!$AH$1:$AH$39999,1),$E$328,1),IF(INDIRECT(CONCATENATE($E$333,ADDRESS(MATCH(AC10,SL_CHARTS_2012!$AH$1:$AH$39999,1),$E$328,1)))&gt;AC10,ADDRESS(MATCH(AC10,SL_CHARTS_2012!$AH$1:$AH$39999,1)+1,$E$328,1),ADDRESS(MATCH(AC10,SL_CHARTS_2012!$AH$1:$AH$39999,1),$E$328,1)))))</f>
        <v>#N/A</v>
      </c>
    </row>
    <row r="328" s="349" customFormat="true" ht="15" hidden="true" customHeight="true" outlineLevel="0" collapsed="false">
      <c r="B328" s="356"/>
      <c r="C328" s="175" t="s">
        <v>220</v>
      </c>
      <c r="D328" s="175"/>
      <c r="E328" s="176" t="n">
        <v>34</v>
      </c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  <c r="AA328" s="176"/>
      <c r="AB328" s="176"/>
      <c r="AC328" s="176"/>
    </row>
    <row r="329" s="349" customFormat="true" ht="15" hidden="true" customHeight="true" outlineLevel="0" collapsed="false">
      <c r="B329" s="356"/>
      <c r="C329" s="178" t="s">
        <v>216</v>
      </c>
      <c r="D329" s="179" t="s">
        <v>221</v>
      </c>
      <c r="E329" s="180" t="str">
        <f aca="false">ADDRESS(MATCH(E323,SL_CHARTS_2012!$AH$1:$AH$3999,1),$E328+4,1)</f>
        <v>$AL$851</v>
      </c>
      <c r="F329" s="180" t="str">
        <f aca="false">ADDRESS(MATCH(F323,SL_CHARTS_2012!$AH$1:$AH$3999,1),$E328+4,1)</f>
        <v>$AL$810</v>
      </c>
      <c r="G329" s="180" t="str">
        <f aca="false">ADDRESS(MATCH(G323,SL_CHARTS_2012!$AH$1:$AH$3999,1),$E328+4,1)</f>
        <v>$AL$775</v>
      </c>
      <c r="H329" s="180" t="str">
        <f aca="false">ADDRESS(MATCH(H323,SL_CHARTS_2012!$AH$1:$AH$3999,1),$E328+4,1)</f>
        <v>$AL$748</v>
      </c>
      <c r="I329" s="180" t="str">
        <f aca="false">ADDRESS(MATCH(I323,SL_CHARTS_2012!$AH$1:$AH$3999,1),$E328+4,1)</f>
        <v>$AL$633</v>
      </c>
      <c r="J329" s="180" t="str">
        <f aca="false">ADDRESS(MATCH(J323,SL_CHARTS_2012!$AH$1:$AH$3999,1),$E328+4,1)</f>
        <v>$AL$572</v>
      </c>
      <c r="K329" s="180" t="str">
        <f aca="false">ADDRESS(MATCH(K323,SL_CHARTS_2012!$AH$1:$AH$3999,1),$E328+4,1)</f>
        <v>$AL$528</v>
      </c>
      <c r="L329" s="180" t="str">
        <f aca="false">ADDRESS(MATCH(L323,SL_CHARTS_2012!$AH$1:$AH$3999,1),$E328+4,1)</f>
        <v>$AL$504</v>
      </c>
      <c r="M329" s="180" t="str">
        <f aca="false">ADDRESS(MATCH(M323,SL_CHARTS_2012!$AH$1:$AH$3999,1),$E328+4,1)</f>
        <v>$AL$472</v>
      </c>
      <c r="N329" s="180" t="str">
        <f aca="false">ADDRESS(MATCH(N323,SL_CHARTS_2012!$AH$1:$AH$3999,1),$E328+4,1)</f>
        <v>$AL$390</v>
      </c>
      <c r="O329" s="180" t="str">
        <f aca="false">ADDRESS(MATCH(O323,SL_CHARTS_2012!$AH$1:$AH$3999,1),$E328+4,1)</f>
        <v>$AL$325</v>
      </c>
      <c r="P329" s="180" t="str">
        <f aca="false">ADDRESS(MATCH(P323,SL_CHARTS_2012!$AH$1:$AH$3999,1),$E328+4,1)</f>
        <v>$AL$292</v>
      </c>
      <c r="Q329" s="180" t="str">
        <f aca="false">ADDRESS(MATCH(Q323,SL_CHARTS_2012!$AH$1:$AH$3999,1),$E328+4,1)</f>
        <v>$AL$251</v>
      </c>
      <c r="R329" s="180" t="str">
        <f aca="false">ADDRESS(MATCH(R323,SL_CHARTS_2012!$AH$1:$AH$3999,1),$E328+4,1)</f>
        <v>$AL$193</v>
      </c>
      <c r="S329" s="180" t="str">
        <f aca="false">ADDRESS(MATCH(S323,SL_CHARTS_2012!$AH$1:$AH$3999,1),$E328+4,1)</f>
        <v>$AL$142</v>
      </c>
      <c r="T329" s="180" t="str">
        <f aca="false">ADDRESS(MATCH(T323,SL_CHARTS_2012!$AH$1:$AH$3999,1),$E328+4,1)</f>
        <v>$AL$116</v>
      </c>
      <c r="U329" s="180" t="str">
        <f aca="false">ADDRESS(MATCH(U323,SL_CHARTS_2012!$AH$1:$AH$3999,1),$E328+4,1)</f>
        <v>$AL$71</v>
      </c>
      <c r="V329" s="180" t="str">
        <f aca="false">ADDRESS(MATCH(V323,SL_CHARTS_2012!$AH$1:$AH$3999,1),$E328+4,1)</f>
        <v>$AL$50</v>
      </c>
      <c r="W329" s="180" t="str">
        <f aca="false">ADDRESS(MATCH(W323,SL_CHARTS_2012!$AH$1:$AH$3999,1),$E328+4,1)</f>
        <v>$AL$28</v>
      </c>
      <c r="X329" s="274" t="e">
        <f aca="false">ADDRESS(MATCH(X323,SL_CHARTS_2012!$AH$1:$AH$3999,1),$E328+4,1)</f>
        <v>#N/A</v>
      </c>
      <c r="Y329" s="274" t="e">
        <f aca="false">ADDRESS(MATCH(Y323,SL_CHARTS_2012!$AH$1:$AH$3999,1),$E328+4,1)</f>
        <v>#N/A</v>
      </c>
      <c r="Z329" s="274" t="e">
        <f aca="false">ADDRESS(MATCH(Z323,SL_CHARTS_2012!$AH$1:$AH$3999,1),$E328+4,1)</f>
        <v>#N/A</v>
      </c>
      <c r="AA329" s="274" t="e">
        <f aca="false">ADDRESS(MATCH(AA323,SL_CHARTS_2012!$AH$1:$AH$3999,1),$E328+4,1)</f>
        <v>#N/A</v>
      </c>
      <c r="AB329" s="274" t="e">
        <f aca="false">ADDRESS(MATCH(AB323,SL_CHARTS_2012!$AH$1:$AH$3999,1),$E328+4,1)</f>
        <v>#N/A</v>
      </c>
      <c r="AC329" s="274" t="e">
        <f aca="false">ADDRESS(MATCH(AC323,SL_CHARTS_2012!$AH$1:$AH$3999,1),$E328+4,1)</f>
        <v>#N/A</v>
      </c>
    </row>
    <row r="330" s="349" customFormat="true" ht="15" hidden="true" customHeight="true" outlineLevel="0" collapsed="false">
      <c r="B330" s="356"/>
      <c r="C330" s="178"/>
      <c r="D330" s="179" t="s">
        <v>222</v>
      </c>
      <c r="E330" s="180" t="str">
        <f aca="false">ADDRESS(MATCH(E321,SL_CHARTS_2012!$AH$1:$AH$3999,1),$E328+4,1)</f>
        <v>$AL$917</v>
      </c>
      <c r="F330" s="180" t="str">
        <f aca="false">ADDRESS(MATCH(F321,SL_CHARTS_2012!$AH$1:$AH$3999,1),$E328+4,1)</f>
        <v>$AL$851</v>
      </c>
      <c r="G330" s="180" t="str">
        <f aca="false">ADDRESS(MATCH(G321,SL_CHARTS_2012!$AH$1:$AH$3999,1),$E328+4,1)</f>
        <v>$AL$810</v>
      </c>
      <c r="H330" s="180" t="str">
        <f aca="false">ADDRESS(MATCH(H321,SL_CHARTS_2012!$AH$1:$AH$3999,1),$E328+4,1)</f>
        <v>$AL$775</v>
      </c>
      <c r="I330" s="180" t="str">
        <f aca="false">ADDRESS(MATCH(I321,SL_CHARTS_2012!$AH$1:$AH$3999,1),$E328+4,1)</f>
        <v>$AL$748</v>
      </c>
      <c r="J330" s="180" t="str">
        <f aca="false">ADDRESS(MATCH(J321,SL_CHARTS_2012!$AH$1:$AH$3999,1),$E328+4,1)</f>
        <v>$AL$633</v>
      </c>
      <c r="K330" s="180" t="str">
        <f aca="false">ADDRESS(MATCH(K321,SL_CHARTS_2012!$AH$1:$AH$3999,1),$E328+4,1)</f>
        <v>$AL$572</v>
      </c>
      <c r="L330" s="180" t="str">
        <f aca="false">ADDRESS(MATCH(L321,SL_CHARTS_2012!$AH$1:$AH$3999,1),$E328+4,1)</f>
        <v>$AL$528</v>
      </c>
      <c r="M330" s="180" t="str">
        <f aca="false">ADDRESS(MATCH(M321,SL_CHARTS_2012!$AH$1:$AH$3999,1),$E328+4,1)</f>
        <v>$AL$504</v>
      </c>
      <c r="N330" s="180" t="str">
        <f aca="false">ADDRESS(MATCH(N321,SL_CHARTS_2012!$AH$1:$AH$3999,1),$E328+4,1)</f>
        <v>$AL$472</v>
      </c>
      <c r="O330" s="180" t="str">
        <f aca="false">ADDRESS(MATCH(O321,SL_CHARTS_2012!$AH$1:$AH$3999,1),$E328+4,1)</f>
        <v>$AL$390</v>
      </c>
      <c r="P330" s="180" t="str">
        <f aca="false">ADDRESS(MATCH(P321,SL_CHARTS_2012!$AH$1:$AH$3999,1),$E328+4,1)</f>
        <v>$AL$325</v>
      </c>
      <c r="Q330" s="180" t="str">
        <f aca="false">ADDRESS(MATCH(Q321,SL_CHARTS_2012!$AH$1:$AH$3999,1),$E328+4,1)</f>
        <v>$AL$292</v>
      </c>
      <c r="R330" s="180" t="str">
        <f aca="false">ADDRESS(MATCH(R321,SL_CHARTS_2012!$AH$1:$AH$3999,1),$E328+4,1)</f>
        <v>$AL$251</v>
      </c>
      <c r="S330" s="180" t="str">
        <f aca="false">ADDRESS(MATCH(S321,SL_CHARTS_2012!$AH$1:$AH$3999,1),$E328+4,1)</f>
        <v>$AL$193</v>
      </c>
      <c r="T330" s="180" t="str">
        <f aca="false">ADDRESS(MATCH(T321,SL_CHARTS_2012!$AH$1:$AH$3999,1),$E328+4,1)</f>
        <v>$AL$143</v>
      </c>
      <c r="U330" s="180" t="str">
        <f aca="false">ADDRESS(MATCH(U321,SL_CHARTS_2012!$AH$1:$AH$3999,1),$E328+4,1)</f>
        <v>$AL$117</v>
      </c>
      <c r="V330" s="180" t="str">
        <f aca="false">ADDRESS(MATCH(V321,SL_CHARTS_2012!$AH$1:$AH$3999,1),$E328+4,1)</f>
        <v>$AL$72</v>
      </c>
      <c r="W330" s="180" t="str">
        <f aca="false">ADDRESS(MATCH(W321,SL_CHARTS_2012!$AH$1:$AH$3999,1),$E328+4,1)</f>
        <v>$AL$51</v>
      </c>
      <c r="X330" s="274" t="str">
        <f aca="false">ADDRESS(MATCH(X321,SL_CHARTS_2012!$AH$1:$AH$3999,1),$E328+4,1)</f>
        <v>$AL$29</v>
      </c>
      <c r="Y330" s="274" t="e">
        <f aca="false">ADDRESS(MATCH(Y321,SL_CHARTS_2012!$AH$1:$AH$3999,1),$E328+4,1)</f>
        <v>#N/A</v>
      </c>
      <c r="Z330" s="274" t="e">
        <f aca="false">ADDRESS(MATCH(Z321,SL_CHARTS_2012!$AH$1:$AH$3999,1),$E328+4,1)</f>
        <v>#N/A</v>
      </c>
      <c r="AA330" s="274" t="e">
        <f aca="false">ADDRESS(MATCH(AA321,SL_CHARTS_2012!$AH$1:$AH$3999,1),$E328+4,1)</f>
        <v>#N/A</v>
      </c>
      <c r="AB330" s="274" t="e">
        <f aca="false">ADDRESS(MATCH(AB321,SL_CHARTS_2012!$AH$1:$AH$3999,1),$E328+4,1)</f>
        <v>#N/A</v>
      </c>
      <c r="AC330" s="274" t="e">
        <f aca="false">ADDRESS(MATCH(AC321,SL_CHARTS_2012!$AH$1:$AH$3999,1),$E328+4,1)</f>
        <v>#N/A</v>
      </c>
    </row>
    <row r="331" s="349" customFormat="true" ht="15" hidden="true" customHeight="true" outlineLevel="0" collapsed="false">
      <c r="B331" s="356"/>
      <c r="C331" s="173" t="s">
        <v>219</v>
      </c>
      <c r="D331" s="181" t="s">
        <v>221</v>
      </c>
      <c r="E331" s="174" t="str">
        <f aca="false">ADDRESS(MATCH(E327,SL_CHARTS_2012!$AH$1:$AH$3999,1),$E328+4,1)</f>
        <v>$AL$851</v>
      </c>
      <c r="F331" s="174" t="str">
        <f aca="false">ADDRESS(MATCH(F327,SL_CHARTS_2012!$AH$1:$AH$3999,1),$E328+4,1)</f>
        <v>$AL$807</v>
      </c>
      <c r="G331" s="174" t="str">
        <f aca="false">ADDRESS(MATCH(G327,SL_CHARTS_2012!$AH$1:$AH$3999,1),$E328+4,1)</f>
        <v>$AL$770</v>
      </c>
      <c r="H331" s="174" t="str">
        <f aca="false">ADDRESS(MATCH(H327,SL_CHARTS_2012!$AH$1:$AH$3999,1),$E328+4,1)</f>
        <v>$AL$746</v>
      </c>
      <c r="I331" s="174" t="str">
        <f aca="false">ADDRESS(MATCH(I327,SL_CHARTS_2012!$AH$1:$AH$3999,1),$E328+4,1)</f>
        <v>$AL$631</v>
      </c>
      <c r="J331" s="174" t="str">
        <f aca="false">ADDRESS(MATCH(J327,SL_CHARTS_2012!$AH$1:$AH$3999,1),$E328+4,1)</f>
        <v>$AL$572</v>
      </c>
      <c r="K331" s="174" t="str">
        <f aca="false">ADDRESS(MATCH(K327,SL_CHARTS_2012!$AH$1:$AH$3999,1),$E328+4,1)</f>
        <v>$AL$528</v>
      </c>
      <c r="L331" s="174" t="str">
        <f aca="false">ADDRESS(MATCH(L327,SL_CHARTS_2012!$AH$1:$AH$3999,1),$E328+4,1)</f>
        <v>$AL$504</v>
      </c>
      <c r="M331" s="174" t="str">
        <f aca="false">ADDRESS(MATCH(M327,SL_CHARTS_2012!$AH$1:$AH$3999,1),$E328+4,1)</f>
        <v>$AL$472</v>
      </c>
      <c r="N331" s="174" t="str">
        <f aca="false">ADDRESS(MATCH(N327,SL_CHARTS_2012!$AH$1:$AH$3999,1),$E328+4,1)</f>
        <v>$AL$390</v>
      </c>
      <c r="O331" s="174" t="str">
        <f aca="false">ADDRESS(MATCH(O327,SL_CHARTS_2012!$AH$1:$AH$3999,1),$E328+4,1)</f>
        <v>$AL$325</v>
      </c>
      <c r="P331" s="174" t="str">
        <f aca="false">ADDRESS(MATCH(P327,SL_CHARTS_2012!$AH$1:$AH$3999,1),$E328+4,1)</f>
        <v>$AL$292</v>
      </c>
      <c r="Q331" s="174" t="str">
        <f aca="false">ADDRESS(MATCH(Q327,SL_CHARTS_2012!$AH$1:$AH$3999,1),$E328+4,1)</f>
        <v>$AL$251</v>
      </c>
      <c r="R331" s="174" t="str">
        <f aca="false">ADDRESS(MATCH(R327,SL_CHARTS_2012!$AH$1:$AH$3999,1),$E328+4,1)</f>
        <v>$AL$193</v>
      </c>
      <c r="S331" s="174" t="str">
        <f aca="false">ADDRESS(MATCH(S327,SL_CHARTS_2012!$AH$1:$AH$3999,1),$E328+4,1)</f>
        <v>$AL$142</v>
      </c>
      <c r="T331" s="174" t="str">
        <f aca="false">ADDRESS(MATCH(T327,SL_CHARTS_2012!$AH$1:$AH$3999,1),$E328+4,1)</f>
        <v>$AL$116</v>
      </c>
      <c r="U331" s="174" t="str">
        <f aca="false">ADDRESS(MATCH(U327,SL_CHARTS_2012!$AH$1:$AH$3999,1),$E328+4,1)</f>
        <v>$AL$71</v>
      </c>
      <c r="V331" s="174" t="str">
        <f aca="false">ADDRESS(MATCH(V327,SL_CHARTS_2012!$AH$1:$AH$3999,1),$E328+4,1)</f>
        <v>$AL$50</v>
      </c>
      <c r="W331" s="174" t="str">
        <f aca="false">ADDRESS(MATCH(W327,SL_CHARTS_2012!$AH$1:$AH$3999,1),$E328+4,1)</f>
        <v>$AL$28</v>
      </c>
      <c r="X331" s="275" t="e">
        <f aca="false">ADDRESS(MATCH(X327,SL_CHARTS_2012!$AH$1:$AH$3999,1),$E328+4,1)</f>
        <v>#N/A</v>
      </c>
      <c r="Y331" s="275" t="e">
        <f aca="false">ADDRESS(MATCH(Y327,SL_CHARTS_2012!$AH$1:$AH$3999,1),$E328+4,1)</f>
        <v>#N/A</v>
      </c>
      <c r="Z331" s="275" t="e">
        <f aca="false">ADDRESS(MATCH(Z327,SL_CHARTS_2012!$AH$1:$AH$3999,1),$E328+4,1)</f>
        <v>#N/A</v>
      </c>
      <c r="AA331" s="275" t="e">
        <f aca="false">ADDRESS(MATCH(AA327,SL_CHARTS_2012!$AH$1:$AH$3999,1),$E328+4,1)</f>
        <v>#N/A</v>
      </c>
      <c r="AB331" s="275" t="e">
        <f aca="false">ADDRESS(MATCH(AB327,SL_CHARTS_2012!$AH$1:$AH$3999,1),$E328+4,1)</f>
        <v>#N/A</v>
      </c>
      <c r="AC331" s="275" t="e">
        <f aca="false">ADDRESS(MATCH(AC327,SL_CHARTS_2012!$AH$1:$AH$3999,1),$E328+4,1)</f>
        <v>#N/A</v>
      </c>
    </row>
    <row r="332" s="349" customFormat="true" ht="15" hidden="true" customHeight="true" outlineLevel="0" collapsed="false">
      <c r="B332" s="356"/>
      <c r="C332" s="173"/>
      <c r="D332" s="181" t="s">
        <v>222</v>
      </c>
      <c r="E332" s="174" t="str">
        <f aca="false">ADDRESS(MATCH(E325,SL_CHARTS_2012!$AH$1:$AH$3999,1),$E328+4,1)</f>
        <v>$AL$917</v>
      </c>
      <c r="F332" s="174" t="str">
        <f aca="false">ADDRESS(MATCH(F325,SL_CHARTS_2012!$AH$1:$AH$3999,1),$E328+4,1)</f>
        <v>$AL$851</v>
      </c>
      <c r="G332" s="174" t="str">
        <f aca="false">ADDRESS(MATCH(G325,SL_CHARTS_2012!$AH$1:$AH$3999,1),$E328+4,1)</f>
        <v>$AL$813</v>
      </c>
      <c r="H332" s="174" t="str">
        <f aca="false">ADDRESS(MATCH(H325,SL_CHARTS_2012!$AH$1:$AH$3999,1),$E328+4,1)</f>
        <v>$AL$780</v>
      </c>
      <c r="I332" s="174" t="str">
        <f aca="false">ADDRESS(MATCH(I325,SL_CHARTS_2012!$AH$1:$AH$3999,1),$E328+4,1)</f>
        <v>$AL$750</v>
      </c>
      <c r="J332" s="174" t="str">
        <f aca="false">ADDRESS(MATCH(J325,SL_CHARTS_2012!$AH$1:$AH$3999,1),$E328+4,1)</f>
        <v>$AL$635</v>
      </c>
      <c r="K332" s="174" t="str">
        <f aca="false">ADDRESS(MATCH(K325,SL_CHARTS_2012!$AH$1:$AH$3999,1),$E328+4,1)</f>
        <v>$AL$572</v>
      </c>
      <c r="L332" s="174" t="str">
        <f aca="false">ADDRESS(MATCH(L325,SL_CHARTS_2012!$AH$1:$AH$3999,1),$E328+4,1)</f>
        <v>$AL$528</v>
      </c>
      <c r="M332" s="174" t="str">
        <f aca="false">ADDRESS(MATCH(M325,SL_CHARTS_2012!$AH$1:$AH$3999,1),$E328+4,1)</f>
        <v>$AL$504</v>
      </c>
      <c r="N332" s="174" t="str">
        <f aca="false">ADDRESS(MATCH(N325,SL_CHARTS_2012!$AH$1:$AH$3999,1),$E328+4,1)</f>
        <v>$AL$472</v>
      </c>
      <c r="O332" s="174" t="str">
        <f aca="false">ADDRESS(MATCH(O325,SL_CHARTS_2012!$AH$1:$AH$3999,1),$E328+4,1)</f>
        <v>$AL$390</v>
      </c>
      <c r="P332" s="174" t="str">
        <f aca="false">ADDRESS(MATCH(P325,SL_CHARTS_2012!$AH$1:$AH$3999,1),$E328+4,1)</f>
        <v>$AL$325</v>
      </c>
      <c r="Q332" s="174" t="str">
        <f aca="false">ADDRESS(MATCH(Q325,SL_CHARTS_2012!$AH$1:$AH$3999,1),$E328+4,1)</f>
        <v>$AL$292</v>
      </c>
      <c r="R332" s="174" t="str">
        <f aca="false">ADDRESS(MATCH(R325,SL_CHARTS_2012!$AH$1:$AH$3999,1),$E328+4,1)</f>
        <v>$AL$251</v>
      </c>
      <c r="S332" s="174" t="str">
        <f aca="false">ADDRESS(MATCH(S325,SL_CHARTS_2012!$AH$1:$AH$3999,1),$E328+4,1)</f>
        <v>$AL$193</v>
      </c>
      <c r="T332" s="174" t="str">
        <f aca="false">ADDRESS(MATCH(T325,SL_CHARTS_2012!$AH$1:$AH$3999,1),$E328+4,1)</f>
        <v>$AL$143</v>
      </c>
      <c r="U332" s="174" t="str">
        <f aca="false">ADDRESS(MATCH(U325,SL_CHARTS_2012!$AH$1:$AH$3999,1),$E328+4,1)</f>
        <v>$AL$117</v>
      </c>
      <c r="V332" s="174" t="str">
        <f aca="false">ADDRESS(MATCH(V325,SL_CHARTS_2012!$AH$1:$AH$3999,1),$E328+4,1)</f>
        <v>$AL$72</v>
      </c>
      <c r="W332" s="174" t="str">
        <f aca="false">ADDRESS(MATCH(W325,SL_CHARTS_2012!$AH$1:$AH$3999,1),$E328+4,1)</f>
        <v>$AL$51</v>
      </c>
      <c r="X332" s="275" t="str">
        <f aca="false">ADDRESS(MATCH(X325,SL_CHARTS_2012!$AH$1:$AH$3999,1),$E328+4,1)</f>
        <v>$AL$29</v>
      </c>
      <c r="Y332" s="275" t="e">
        <f aca="false">ADDRESS(MATCH(Y325,SL_CHARTS_2012!$AH$1:$AH$3999,1),$E328+4,1)</f>
        <v>#N/A</v>
      </c>
      <c r="Z332" s="275" t="e">
        <f aca="false">ADDRESS(MATCH(Z325,SL_CHARTS_2012!$AH$1:$AH$3999,1),$E328+4,1)</f>
        <v>#N/A</v>
      </c>
      <c r="AA332" s="275" t="e">
        <f aca="false">ADDRESS(MATCH(AA325,SL_CHARTS_2012!$AH$1:$AH$3999,1),$E328+4,1)</f>
        <v>#N/A</v>
      </c>
      <c r="AB332" s="275" t="e">
        <f aca="false">ADDRESS(MATCH(AB325,SL_CHARTS_2012!$AH$1:$AH$3999,1),$E328+4,1)</f>
        <v>#N/A</v>
      </c>
      <c r="AC332" s="275" t="e">
        <f aca="false">ADDRESS(MATCH(AC325,SL_CHARTS_2012!$AH$1:$AH$3999,1),$E328+4,1)</f>
        <v>#N/A</v>
      </c>
    </row>
    <row r="333" s="349" customFormat="true" ht="15" hidden="true" customHeight="true" outlineLevel="0" collapsed="false">
      <c r="B333" s="356"/>
      <c r="C333" s="175"/>
      <c r="D333" s="182" t="s">
        <v>223</v>
      </c>
      <c r="E333" s="183" t="s">
        <v>224</v>
      </c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  <c r="AA333" s="176"/>
      <c r="AB333" s="176"/>
      <c r="AC333" s="176"/>
    </row>
    <row r="334" s="349" customFormat="true" ht="15" hidden="true" customHeight="true" outlineLevel="0" collapsed="false">
      <c r="B334" s="356"/>
      <c r="C334" s="175"/>
      <c r="D334" s="182"/>
      <c r="E334" s="183" t="s">
        <v>225</v>
      </c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  <c r="AA334" s="176"/>
      <c r="AB334" s="176"/>
      <c r="AC334" s="176"/>
    </row>
    <row r="335" s="349" customFormat="true" ht="15" hidden="false" customHeight="true" outlineLevel="0" collapsed="false">
      <c r="B335" s="356"/>
      <c r="C335" s="184" t="s">
        <v>226</v>
      </c>
      <c r="D335" s="185" t="s">
        <v>227</v>
      </c>
      <c r="E335" s="186" t="str">
        <f aca="false">CONCATENATE(E321,E$7,E323)</f>
        <v>100,5-93,9</v>
      </c>
      <c r="F335" s="186" t="str">
        <f aca="false">CONCATENATE(F321,F$7,F323)</f>
        <v>93,9-89,8</v>
      </c>
      <c r="G335" s="186" t="str">
        <f aca="false">CONCATENATE(G321,G$7,G323)</f>
        <v>89,8-86,3</v>
      </c>
      <c r="H335" s="186" t="str">
        <f aca="false">CONCATENATE(H321,H$7,H323)</f>
        <v>86,3-83,6</v>
      </c>
      <c r="I335" s="186" t="str">
        <f aca="false">CONCATENATE(I321,I$7,I323)</f>
        <v>83,6-72,1</v>
      </c>
      <c r="J335" s="186" t="str">
        <f aca="false">CONCATENATE(J321,J$7,J323)</f>
        <v>72,1-66</v>
      </c>
      <c r="K335" s="186" t="str">
        <f aca="false">CONCATENATE(K321,K$7,K323)</f>
        <v>66-61,6</v>
      </c>
      <c r="L335" s="186" t="str">
        <f aca="false">CONCATENATE(L321,L$7,L323)</f>
        <v>61,6-59,2</v>
      </c>
      <c r="M335" s="186" t="str">
        <f aca="false">CONCATENATE(M321,M$7,M323)</f>
        <v>59,2-56</v>
      </c>
      <c r="N335" s="186" t="str">
        <f aca="false">CONCATENATE(N321,N$7,N323)</f>
        <v>56-47,8</v>
      </c>
      <c r="O335" s="186" t="str">
        <f aca="false">CONCATENATE(O321,O$7,O323)</f>
        <v>47,8-41,3</v>
      </c>
      <c r="P335" s="186" t="str">
        <f aca="false">CONCATENATE(P321,P$7,P323)</f>
        <v>41,3-38</v>
      </c>
      <c r="Q335" s="186" t="str">
        <f aca="false">CONCATENATE(Q321,Q$7,Q323)</f>
        <v>38-33,9</v>
      </c>
      <c r="R335" s="186" t="str">
        <f aca="false">CONCATENATE(R321,R$7,R323)</f>
        <v>33,9-28,1</v>
      </c>
      <c r="S335" s="186" t="str">
        <f aca="false">CONCATENATE(S321,S$7,S323)</f>
        <v>28,1-23</v>
      </c>
      <c r="T335" s="186" t="str">
        <f aca="false">CONCATENATE(T321,T$7,T323)</f>
        <v>23,1-20,4</v>
      </c>
      <c r="U335" s="186" t="str">
        <f aca="false">CONCATENATE(U321,U$7,U323)</f>
        <v>20,5-15,9</v>
      </c>
      <c r="V335" s="186" t="str">
        <f aca="false">CONCATENATE(V321,V$7,V323)</f>
        <v>16-13,8</v>
      </c>
      <c r="W335" s="186" t="str">
        <f aca="false">CONCATENATE(W321,W$7,W323)</f>
        <v>13,9-11,6</v>
      </c>
      <c r="X335" s="301" t="e">
        <f aca="false">CONCATENATE(X321,X$7,X323)</f>
        <v>#N/A</v>
      </c>
      <c r="Y335" s="301" t="e">
        <f aca="false">CONCATENATE(Y321,Y$7,Y323)</f>
        <v>#N/A</v>
      </c>
      <c r="Z335" s="301" t="e">
        <f aca="false">CONCATENATE(Z321,Z$7,Z323)</f>
        <v>#N/A</v>
      </c>
      <c r="AA335" s="301" t="e">
        <f aca="false">CONCATENATE(AA321,AA$7,AA323)</f>
        <v>#N/A</v>
      </c>
      <c r="AB335" s="301" t="e">
        <f aca="false">CONCATENATE(AB321,AB$7,AB323)</f>
        <v>#N/A</v>
      </c>
      <c r="AC335" s="301" t="e">
        <f aca="false">CONCATENATE(AC321,AC$7,AC323)</f>
        <v>#N/A</v>
      </c>
    </row>
    <row r="336" s="349" customFormat="true" ht="15" hidden="false" customHeight="true" outlineLevel="0" collapsed="false">
      <c r="B336" s="356"/>
      <c r="C336" s="184"/>
      <c r="D336" s="187" t="s">
        <v>228</v>
      </c>
      <c r="E336" s="187" t="n">
        <f aca="true">AVERAGE(INDIRECT(CONCATENATE($E$333,E329,$E$334,E330),1))</f>
        <v>52.4728358208955</v>
      </c>
      <c r="F336" s="187" t="n">
        <f aca="true">AVERAGE(INDIRECT(CONCATENATE($E$333,F329,$E$334,F330),1))</f>
        <v>51.5335714285714</v>
      </c>
      <c r="G336" s="187" t="n">
        <f aca="true">AVERAGE(INDIRECT(CONCATENATE($E$333,G329,$E$334,G330),1))</f>
        <v>49.8816666666667</v>
      </c>
      <c r="H336" s="187" t="n">
        <f aca="true">AVERAGE(INDIRECT(CONCATENATE($E$333,H329,$E$334,H330),1))</f>
        <v>56.7839285714286</v>
      </c>
      <c r="I336" s="187" t="n">
        <f aca="true">AVERAGE(INDIRECT(CONCATENATE($E$333,I329,$E$334,I330),1))</f>
        <v>55.0290517241379</v>
      </c>
      <c r="J336" s="187" t="n">
        <f aca="true">AVERAGE(INDIRECT(CONCATENATE($E$333,J329,$E$334,J330),1))</f>
        <v>51.0401612903226</v>
      </c>
      <c r="K336" s="187" t="n">
        <f aca="true">AVERAGE(INDIRECT(CONCATENATE($E$333,K329,$E$334,K330),1))</f>
        <v>49.4591111111111</v>
      </c>
      <c r="L336" s="187" t="n">
        <f aca="true">AVERAGE(INDIRECT(CONCATENATE($E$333,L329,$E$334,L330),1))</f>
        <v>51.8416</v>
      </c>
      <c r="M336" s="187" t="n">
        <f aca="true">AVERAGE(INDIRECT(CONCATENATE($E$333,M329,$E$334,M330),1))</f>
        <v>44.2048484848485</v>
      </c>
      <c r="N336" s="187" t="n">
        <f aca="true">AVERAGE(INDIRECT(CONCATENATE($E$333,N329,$E$334,N330),1))</f>
        <v>48.263734939759</v>
      </c>
      <c r="O336" s="187" t="n">
        <f aca="true">AVERAGE(INDIRECT(CONCATENATE($E$333,O329,$E$334,O330),1))</f>
        <v>47.0143939393939</v>
      </c>
      <c r="P336" s="187" t="n">
        <f aca="true">AVERAGE(INDIRECT(CONCATENATE($E$333,P329,$E$334,P330),1))</f>
        <v>43.6402941176471</v>
      </c>
      <c r="Q336" s="187" t="n">
        <f aca="true">AVERAGE(INDIRECT(CONCATENATE($E$333,Q329,$E$334,Q330),1))</f>
        <v>42.5254761904762</v>
      </c>
      <c r="R336" s="187" t="n">
        <f aca="true">AVERAGE(INDIRECT(CONCATENATE($E$333,R329,$E$334,R330),1))</f>
        <v>12.8154237288136</v>
      </c>
      <c r="S336" s="187" t="n">
        <f aca="true">AVERAGE(INDIRECT(CONCATENATE($E$333,S329,$E$334,S330),1))</f>
        <v>2.52365384615385</v>
      </c>
      <c r="T336" s="187" t="n">
        <f aca="true">AVERAGE(INDIRECT(CONCATENATE($E$333,T329,$E$334,T330),1))</f>
        <v>-2.25107142857143</v>
      </c>
      <c r="U336" s="187" t="n">
        <f aca="true">AVERAGE(INDIRECT(CONCATENATE($E$333,U329,$E$334,U330),1))</f>
        <v>0.76468085106383</v>
      </c>
      <c r="V336" s="187" t="n">
        <f aca="true">AVERAGE(INDIRECT(CONCATENATE($E$333,V329,$E$334,V330),1))</f>
        <v>6.62</v>
      </c>
      <c r="W336" s="187" t="n">
        <f aca="true">AVERAGE(INDIRECT(CONCATENATE($E$333,W329,$E$334,W330),1))</f>
        <v>4.63333333333333</v>
      </c>
      <c r="X336" s="302" t="e">
        <f aca="true">AVERAGE(INDIRECT(CONCATENATE($E$333,X329,$E$334,X330),1))</f>
        <v>#N/A</v>
      </c>
      <c r="Y336" s="302" t="e">
        <f aca="true">AVERAGE(INDIRECT(CONCATENATE($E$333,Y329,$E$334,Y330),1))</f>
        <v>#N/A</v>
      </c>
      <c r="Z336" s="302" t="e">
        <f aca="true">AVERAGE(INDIRECT(CONCATENATE($E$333,Z329,$E$334,Z330),1))</f>
        <v>#N/A</v>
      </c>
      <c r="AA336" s="302" t="e">
        <f aca="true">AVERAGE(INDIRECT(CONCATENATE($E$333,AA329,$E$334,AA330),1))</f>
        <v>#N/A</v>
      </c>
      <c r="AB336" s="302" t="e">
        <f aca="true">AVERAGE(INDIRECT(CONCATENATE($E$333,AB329,$E$334,AB330),1))</f>
        <v>#N/A</v>
      </c>
      <c r="AC336" s="302" t="e">
        <f aca="true">AVERAGE(INDIRECT(CONCATENATE($E$333,AC329,$E$334,AC330),1))</f>
        <v>#N/A</v>
      </c>
    </row>
    <row r="337" s="349" customFormat="true" ht="15" hidden="true" customHeight="true" outlineLevel="0" collapsed="false">
      <c r="B337" s="356"/>
      <c r="C337" s="184"/>
      <c r="D337" s="188" t="s">
        <v>229</v>
      </c>
      <c r="E337" s="188" t="n">
        <f aca="true">MIN(INDIRECT(CONCATENATE($E$333,E329,$E$334,E330),1))</f>
        <v>47.99</v>
      </c>
      <c r="F337" s="188" t="n">
        <f aca="true">MIN(INDIRECT(CONCATENATE($E$333,F329,$E$334,F330),1))</f>
        <v>47.34</v>
      </c>
      <c r="G337" s="188" t="n">
        <f aca="true">MIN(INDIRECT(CONCATENATE($E$333,G329,$E$334,G330),1))</f>
        <v>47.93</v>
      </c>
      <c r="H337" s="188" t="n">
        <f aca="true">MIN(INDIRECT(CONCATENATE($E$333,H329,$E$334,H330),1))</f>
        <v>53.48</v>
      </c>
      <c r="I337" s="188" t="n">
        <f aca="true">MIN(INDIRECT(CONCATENATE($E$333,I329,$E$334,I330),1))</f>
        <v>46.11</v>
      </c>
      <c r="J337" s="188" t="n">
        <f aca="true">MIN(INDIRECT(CONCATENATE($E$333,J329,$E$334,J330),1))</f>
        <v>48.5</v>
      </c>
      <c r="K337" s="188" t="n">
        <f aca="true">MIN(INDIRECT(CONCATENATE($E$333,K329,$E$334,K330),1))</f>
        <v>45.26</v>
      </c>
      <c r="L337" s="188" t="n">
        <f aca="true">MIN(INDIRECT(CONCATENATE($E$333,L329,$E$334,L330),1))</f>
        <v>49.42</v>
      </c>
      <c r="M337" s="188" t="n">
        <f aca="true">MIN(INDIRECT(CONCATENATE($E$333,M329,$E$334,M330),1))</f>
        <v>37.84</v>
      </c>
      <c r="N337" s="188" t="n">
        <f aca="true">MIN(INDIRECT(CONCATENATE($E$333,N329,$E$334,N330),1))</f>
        <v>37.84</v>
      </c>
      <c r="O337" s="188" t="n">
        <f aca="true">MIN(INDIRECT(CONCATENATE($E$333,O329,$E$334,O330),1))</f>
        <v>42.28</v>
      </c>
      <c r="P337" s="188" t="n">
        <f aca="true">MIN(INDIRECT(CONCATENATE($E$333,P329,$E$334,P330),1))</f>
        <v>42.37</v>
      </c>
      <c r="Q337" s="188" t="n">
        <f aca="true">MIN(INDIRECT(CONCATENATE($E$333,Q329,$E$334,Q330),1))</f>
        <v>33.45</v>
      </c>
      <c r="R337" s="188" t="n">
        <f aca="true">MIN(INDIRECT(CONCATENATE($E$333,R329,$E$334,R330),1))</f>
        <v>4.28</v>
      </c>
      <c r="S337" s="188" t="n">
        <f aca="true">MIN(INDIRECT(CONCATENATE($E$333,S329,$E$334,S330),1))</f>
        <v>-4.61</v>
      </c>
      <c r="T337" s="188" t="n">
        <f aca="true">MIN(INDIRECT(CONCATENATE($E$333,T329,$E$334,T330),1))</f>
        <v>-5.16</v>
      </c>
      <c r="U337" s="188" t="n">
        <f aca="true">MIN(INDIRECT(CONCATENATE($E$333,U329,$E$334,U330),1))</f>
        <v>-0.93</v>
      </c>
      <c r="V337" s="188" t="n">
        <f aca="true">MIN(INDIRECT(CONCATENATE($E$333,V329,$E$334,V330),1))</f>
        <v>2.68</v>
      </c>
      <c r="W337" s="188" t="n">
        <f aca="true">MIN(INDIRECT(CONCATENATE($E$333,W329,$E$334,W330),1))</f>
        <v>-1.27</v>
      </c>
      <c r="X337" s="303" t="e">
        <f aca="true">MIN(INDIRECT(CONCATENATE($E$333,X329,$E$334,X330),1))</f>
        <v>#N/A</v>
      </c>
      <c r="Y337" s="303" t="e">
        <f aca="true">MIN(INDIRECT(CONCATENATE($E$333,Y329,$E$334,Y330),1))</f>
        <v>#N/A</v>
      </c>
      <c r="Z337" s="303" t="e">
        <f aca="true">MIN(INDIRECT(CONCATENATE($E$333,Z329,$E$334,Z330),1))</f>
        <v>#N/A</v>
      </c>
      <c r="AA337" s="303" t="e">
        <f aca="true">MIN(INDIRECT(CONCATENATE($E$333,AA329,$E$334,AA330),1))</f>
        <v>#N/A</v>
      </c>
      <c r="AB337" s="303" t="e">
        <f aca="true">MIN(INDIRECT(CONCATENATE($E$333,AB329,$E$334,AB330),1))</f>
        <v>#N/A</v>
      </c>
      <c r="AC337" s="303" t="e">
        <f aca="true">MIN(INDIRECT(CONCATENATE($E$333,AC329,$E$334,AC330),1))</f>
        <v>#N/A</v>
      </c>
    </row>
    <row r="338" s="349" customFormat="true" ht="15" hidden="true" customHeight="true" outlineLevel="0" collapsed="false">
      <c r="B338" s="356"/>
      <c r="C338" s="184"/>
      <c r="D338" s="188" t="s">
        <v>230</v>
      </c>
      <c r="E338" s="188" t="n">
        <f aca="true">MAX(INDIRECT(CONCATENATE($E$333,E329,$E$334,E330),1))</f>
        <v>56.22</v>
      </c>
      <c r="F338" s="188" t="n">
        <f aca="true">MAX(INDIRECT(CONCATENATE($E$333,F329,$E$334,F330),1))</f>
        <v>55.95</v>
      </c>
      <c r="G338" s="188" t="n">
        <f aca="true">MAX(INDIRECT(CONCATENATE($E$333,G329,$E$334,G330),1))</f>
        <v>53.48</v>
      </c>
      <c r="H338" s="188" t="n">
        <f aca="true">MAX(INDIRECT(CONCATENATE($E$333,H329,$E$334,H330),1))</f>
        <v>58.18</v>
      </c>
      <c r="I338" s="188" t="n">
        <f aca="true">MAX(INDIRECT(CONCATENATE($E$333,I329,$E$334,I330),1))</f>
        <v>61.04</v>
      </c>
      <c r="J338" s="188" t="n">
        <f aca="true">MAX(INDIRECT(CONCATENATE($E$333,J329,$E$334,J330),1))</f>
        <v>56.11</v>
      </c>
      <c r="K338" s="188" t="n">
        <f aca="true">MAX(INDIRECT(CONCATENATE($E$333,K329,$E$334,K330),1))</f>
        <v>54.81</v>
      </c>
      <c r="L338" s="188" t="n">
        <f aca="true">MAX(INDIRECT(CONCATENATE($E$333,L329,$E$334,L330),1))</f>
        <v>54.81</v>
      </c>
      <c r="M338" s="188" t="n">
        <f aca="true">MAX(INDIRECT(CONCATENATE($E$333,M329,$E$334,M330),1))</f>
        <v>49.42</v>
      </c>
      <c r="N338" s="188" t="n">
        <f aca="true">MAX(INDIRECT(CONCATENATE($E$333,N329,$E$334,N330),1))</f>
        <v>54.85</v>
      </c>
      <c r="O338" s="188" t="n">
        <f aca="true">MAX(INDIRECT(CONCATENATE($E$333,O329,$E$334,O330),1))</f>
        <v>54.79</v>
      </c>
      <c r="P338" s="188" t="n">
        <f aca="true">MAX(INDIRECT(CONCATENATE($E$333,P329,$E$334,P330),1))</f>
        <v>45.66</v>
      </c>
      <c r="Q338" s="188" t="n">
        <f aca="true">MAX(INDIRECT(CONCATENATE($E$333,Q329,$E$334,Q330),1))</f>
        <v>45.72</v>
      </c>
      <c r="R338" s="188" t="n">
        <f aca="true">MAX(INDIRECT(CONCATENATE($E$333,R329,$E$334,R330),1))</f>
        <v>33.45</v>
      </c>
      <c r="S338" s="188" t="n">
        <f aca="true">MAX(INDIRECT(CONCATENATE($E$333,S329,$E$334,S330),1))</f>
        <v>6.29</v>
      </c>
      <c r="T338" s="188" t="n">
        <f aca="true">MAX(INDIRECT(CONCATENATE($E$333,T329,$E$334,T330),1))</f>
        <v>1.17</v>
      </c>
      <c r="U338" s="188" t="n">
        <f aca="true">MAX(INDIRECT(CONCATENATE($E$333,U329,$E$334,U330),1))</f>
        <v>3.11</v>
      </c>
      <c r="V338" s="188" t="n">
        <f aca="true">MAX(INDIRECT(CONCATENATE($E$333,V329,$E$334,V330),1))</f>
        <v>8.45</v>
      </c>
      <c r="W338" s="188" t="n">
        <f aca="true">MAX(INDIRECT(CONCATENATE($E$333,W329,$E$334,W330),1))</f>
        <v>8.37</v>
      </c>
      <c r="X338" s="303" t="e">
        <f aca="true">MAX(INDIRECT(CONCATENATE($E$333,X329,$E$334,X330),1))</f>
        <v>#N/A</v>
      </c>
      <c r="Y338" s="303" t="e">
        <f aca="true">MAX(INDIRECT(CONCATENATE($E$333,Y329,$E$334,Y330),1))</f>
        <v>#N/A</v>
      </c>
      <c r="Z338" s="303" t="e">
        <f aca="true">MAX(INDIRECT(CONCATENATE($E$333,Z329,$E$334,Z330),1))</f>
        <v>#N/A</v>
      </c>
      <c r="AA338" s="303" t="e">
        <f aca="true">MAX(INDIRECT(CONCATENATE($E$333,AA329,$E$334,AA330),1))</f>
        <v>#N/A</v>
      </c>
      <c r="AB338" s="303" t="e">
        <f aca="true">MAX(INDIRECT(CONCATENATE($E$333,AB329,$E$334,AB330),1))</f>
        <v>#N/A</v>
      </c>
      <c r="AC338" s="303" t="e">
        <f aca="true">MAX(INDIRECT(CONCATENATE($E$333,AC329,$E$334,AC330),1))</f>
        <v>#N/A</v>
      </c>
    </row>
    <row r="339" s="349" customFormat="true" ht="15" hidden="true" customHeight="true" outlineLevel="0" collapsed="false">
      <c r="B339" s="356"/>
      <c r="C339" s="184"/>
      <c r="D339" s="189" t="s">
        <v>245</v>
      </c>
      <c r="E339" s="189" t="str">
        <f aca="false">CONCATENATE($E333,E330,$E334,E329)</f>
        <v>SL_CHARTS_2012!$AL$917:$AL$851</v>
      </c>
      <c r="F339" s="189" t="str">
        <f aca="false">CONCATENATE($E333,F330,$E334,F329)</f>
        <v>SL_CHARTS_2012!$AL$851:$AL$810</v>
      </c>
      <c r="G339" s="189" t="str">
        <f aca="false">CONCATENATE($E333,G330,$E334,G329)</f>
        <v>SL_CHARTS_2012!$AL$810:$AL$775</v>
      </c>
      <c r="H339" s="189" t="str">
        <f aca="false">CONCATENATE($E333,H330,$E334,H329)</f>
        <v>SL_CHARTS_2012!$AL$775:$AL$748</v>
      </c>
      <c r="I339" s="189" t="str">
        <f aca="false">CONCATENATE($E333,I330,$E334,I329)</f>
        <v>SL_CHARTS_2012!$AL$748:$AL$633</v>
      </c>
      <c r="J339" s="189" t="str">
        <f aca="false">CONCATENATE($E333,J330,$E334,J329)</f>
        <v>SL_CHARTS_2012!$AL$633:$AL$572</v>
      </c>
      <c r="K339" s="189" t="str">
        <f aca="false">CONCATENATE($E333,K330,$E334,K329)</f>
        <v>SL_CHARTS_2012!$AL$572:$AL$528</v>
      </c>
      <c r="L339" s="189" t="str">
        <f aca="false">CONCATENATE($E333,L330,$E334,L329)</f>
        <v>SL_CHARTS_2012!$AL$528:$AL$504</v>
      </c>
      <c r="M339" s="189" t="str">
        <f aca="false">CONCATENATE($E333,M330,$E334,M329)</f>
        <v>SL_CHARTS_2012!$AL$504:$AL$472</v>
      </c>
      <c r="N339" s="189" t="str">
        <f aca="false">CONCATENATE($E333,N330,$E334,N329)</f>
        <v>SL_CHARTS_2012!$AL$472:$AL$390</v>
      </c>
      <c r="O339" s="189" t="str">
        <f aca="false">CONCATENATE($E333,O330,$E334,O329)</f>
        <v>SL_CHARTS_2012!$AL$390:$AL$325</v>
      </c>
      <c r="P339" s="189" t="str">
        <f aca="false">CONCATENATE($E333,P330,$E334,P329)</f>
        <v>SL_CHARTS_2012!$AL$325:$AL$292</v>
      </c>
      <c r="Q339" s="189" t="str">
        <f aca="false">CONCATENATE($E333,Q330,$E334,Q329)</f>
        <v>SL_CHARTS_2012!$AL$292:$AL$251</v>
      </c>
      <c r="R339" s="189" t="str">
        <f aca="false">CONCATENATE($E333,R330,$E334,R329)</f>
        <v>SL_CHARTS_2012!$AL$251:$AL$193</v>
      </c>
      <c r="S339" s="189" t="str">
        <f aca="false">CONCATENATE($E333,S330,$E334,S329)</f>
        <v>SL_CHARTS_2012!$AL$193:$AL$142</v>
      </c>
      <c r="T339" s="189" t="str">
        <f aca="false">CONCATENATE($E333,T330,$E334,T329)</f>
        <v>SL_CHARTS_2012!$AL$143:$AL$116</v>
      </c>
      <c r="U339" s="189" t="str">
        <f aca="false">CONCATENATE($E333,U330,$E334,U329)</f>
        <v>SL_CHARTS_2012!$AL$117:$AL$71</v>
      </c>
      <c r="V339" s="189" t="str">
        <f aca="false">CONCATENATE($E333,V330,$E334,V329)</f>
        <v>SL_CHARTS_2012!$AL$72:$AL$50</v>
      </c>
      <c r="W339" s="189" t="str">
        <f aca="false">CONCATENATE($E333,W330,$E334,W329)</f>
        <v>SL_CHARTS_2012!$AL$51:$AL$28</v>
      </c>
      <c r="X339" s="304" t="e">
        <f aca="false">CONCATENATE($E333,X330,$E334,X329)</f>
        <v>#N/A</v>
      </c>
      <c r="Y339" s="304" t="e">
        <f aca="false">CONCATENATE($E333,Y330,$E334,Y329)</f>
        <v>#N/A</v>
      </c>
      <c r="Z339" s="304" t="e">
        <f aca="false">CONCATENATE($E333,Z330,$E334,Z329)</f>
        <v>#N/A</v>
      </c>
      <c r="AA339" s="304" t="e">
        <f aca="false">CONCATENATE($E333,AA330,$E334,AA329)</f>
        <v>#N/A</v>
      </c>
      <c r="AB339" s="304" t="e">
        <f aca="false">CONCATENATE($E333,AB330,$E334,AB329)</f>
        <v>#N/A</v>
      </c>
      <c r="AC339" s="304" t="e">
        <f aca="false">CONCATENATE($E333,AC330,$E334,AC329)</f>
        <v>#N/A</v>
      </c>
    </row>
    <row r="340" s="349" customFormat="true" ht="15" hidden="true" customHeight="true" outlineLevel="0" collapsed="false">
      <c r="B340" s="356"/>
      <c r="C340" s="184"/>
      <c r="D340" s="189" t="s">
        <v>246</v>
      </c>
      <c r="E340" s="189" t="str">
        <f aca="true">ADDRESS(MATCH(E337,INDIRECT(E339,1),0)+MATCH(E323,SL_CHARTS_2012!$AH$1:$AH$3999,1)-1,$E328+4,1,1)</f>
        <v>$AL$916</v>
      </c>
      <c r="F340" s="189" t="str">
        <f aca="true">ADDRESS(MATCH(F337,INDIRECT(F339,1),0)+MATCH(F323,SL_CHARTS_2012!$AH$1:$AH$3999,1)-1,$E328+4,1,1)</f>
        <v>$AL$816</v>
      </c>
      <c r="G340" s="189" t="str">
        <f aca="true">ADDRESS(MATCH(G337,INDIRECT(G339,1),0)+MATCH(G323,SL_CHARTS_2012!$AH$1:$AH$3999,1)-1,$E328+4,1,1)</f>
        <v>$AL$810</v>
      </c>
      <c r="H340" s="189" t="str">
        <f aca="true">ADDRESS(MATCH(H337,INDIRECT(H339,1),0)+MATCH(H323,SL_CHARTS_2012!$AH$1:$AH$3999,1)-1,$E328+4,1,1)</f>
        <v>$AL$775</v>
      </c>
      <c r="I340" s="189" t="str">
        <f aca="true">ADDRESS(MATCH(I337,INDIRECT(I339,1),0)+MATCH(I323,SL_CHARTS_2012!$AH$1:$AH$3999,1)-1,$E328+4,1,1)</f>
        <v>$AL$684</v>
      </c>
      <c r="J340" s="189" t="str">
        <f aca="true">ADDRESS(MATCH(J337,INDIRECT(J339,1),0)+MATCH(J323,SL_CHARTS_2012!$AH$1:$AH$3999,1)-1,$E328+4,1,1)</f>
        <v>$AL$583</v>
      </c>
      <c r="K340" s="189" t="str">
        <f aca="true">ADDRESS(MATCH(K337,INDIRECT(K339,1),0)+MATCH(K323,SL_CHARTS_2012!$AH$1:$AH$3999,1)-1,$E328+4,1,1)</f>
        <v>$AL$550</v>
      </c>
      <c r="L340" s="189" t="str">
        <f aca="true">ADDRESS(MATCH(L337,INDIRECT(L339,1),0)+MATCH(L323,SL_CHARTS_2012!$AH$1:$AH$3999,1)-1,$E328+4,1,1)</f>
        <v>$AL$504</v>
      </c>
      <c r="M340" s="189" t="str">
        <f aca="true">ADDRESS(MATCH(M337,INDIRECT(M339,1),0)+MATCH(M323,SL_CHARTS_2012!$AH$1:$AH$3999,1)-1,$E328+4,1,1)</f>
        <v>$AL$472</v>
      </c>
      <c r="N340" s="189" t="str">
        <f aca="true">ADDRESS(MATCH(N337,INDIRECT(N339,1),0)+MATCH(N323,SL_CHARTS_2012!$AH$1:$AH$3999,1)-1,$E328+4,1,1)</f>
        <v>$AL$472</v>
      </c>
      <c r="O340" s="189" t="str">
        <f aca="true">ADDRESS(MATCH(O337,INDIRECT(O339,1),0)+MATCH(O323,SL_CHARTS_2012!$AH$1:$AH$3999,1)-1,$E328+4,1,1)</f>
        <v>$AL$327</v>
      </c>
      <c r="P340" s="189" t="str">
        <f aca="true">ADDRESS(MATCH(P337,INDIRECT(P339,1),0)+MATCH(P323,SL_CHARTS_2012!$AH$1:$AH$3999,1)-1,$E328+4,1,1)</f>
        <v>$AL$325</v>
      </c>
      <c r="Q340" s="189" t="str">
        <f aca="true">ADDRESS(MATCH(Q337,INDIRECT(Q339,1),0)+MATCH(Q323,SL_CHARTS_2012!$AH$1:$AH$3999,1)-1,$E328+4,1,1)</f>
        <v>$AL$251</v>
      </c>
      <c r="R340" s="189" t="str">
        <f aca="true">ADDRESS(MATCH(R337,INDIRECT(R339,1),0)+MATCH(R323,SL_CHARTS_2012!$AH$1:$AH$3999,1)-1,$E328+4,1,1)</f>
        <v>$AL$197</v>
      </c>
      <c r="S340" s="189" t="str">
        <f aca="true">ADDRESS(MATCH(S337,INDIRECT(S339,1),0)+MATCH(S323,SL_CHARTS_2012!$AH$1:$AH$3999,1)-1,$E328+4,1,1)</f>
        <v>$AL$142</v>
      </c>
      <c r="T340" s="189" t="str">
        <f aca="true">ADDRESS(MATCH(T337,INDIRECT(T339,1),0)+MATCH(T323,SL_CHARTS_2012!$AH$1:$AH$3999,1)-1,$E328+4,1,1)</f>
        <v>$AL$138</v>
      </c>
      <c r="U340" s="189" t="str">
        <f aca="true">ADDRESS(MATCH(U337,INDIRECT(U339,1),0)+MATCH(U323,SL_CHARTS_2012!$AH$1:$AH$3999,1)-1,$E328+4,1,1)</f>
        <v>$AL$92</v>
      </c>
      <c r="V340" s="189" t="str">
        <f aca="true">ADDRESS(MATCH(V337,INDIRECT(V339,1),0)+MATCH(V323,SL_CHARTS_2012!$AH$1:$AH$3999,1)-1,$E328+4,1,1)</f>
        <v>$AL$72</v>
      </c>
      <c r="W340" s="189" t="str">
        <f aca="true">ADDRESS(MATCH(W337,INDIRECT(W339,1),0)+MATCH(W323,SL_CHARTS_2012!$AH$1:$AH$3999,1)-1,$E328+4,1,1)</f>
        <v>$AL$28</v>
      </c>
      <c r="X340" s="304" t="e">
        <f aca="true">ADDRESS(MATCH(X337,INDIRECT(X339,1),0)+MATCH(X323,SL_CHARTS_2012!$AH$1:$AH$3999,1)-1,$E328+4,1,1)</f>
        <v>#N/A</v>
      </c>
      <c r="Y340" s="304" t="e">
        <f aca="true">ADDRESS(MATCH(Y337,INDIRECT(Y339,1),0)+MATCH(Y323,SL_CHARTS_2012!$AH$1:$AH$3999,1)-1,$E328+4,1,1)</f>
        <v>#N/A</v>
      </c>
      <c r="Z340" s="304" t="e">
        <f aca="true">ADDRESS(MATCH(Z337,INDIRECT(Z339,1),0)+MATCH(Z323,SL_CHARTS_2012!$AH$1:$AH$3999,1)-1,$E328+4,1,1)</f>
        <v>#N/A</v>
      </c>
      <c r="AA340" s="304" t="e">
        <f aca="true">ADDRESS(MATCH(AA337,INDIRECT(AA339,1),0)+MATCH(AA323,SL_CHARTS_2012!$AH$1:$AH$3999,1)-1,$E328+4,1,1)</f>
        <v>#N/A</v>
      </c>
      <c r="AB340" s="304" t="e">
        <f aca="true">ADDRESS(MATCH(AB337,INDIRECT(AB339,1),0)+MATCH(AB323,SL_CHARTS_2012!$AH$1:$AH$3999,1)-1,$E328+4,1,1)</f>
        <v>#N/A</v>
      </c>
      <c r="AC340" s="304" t="e">
        <f aca="true">ADDRESS(MATCH(AC337,INDIRECT(AC339,1),0)+MATCH(AC323,SL_CHARTS_2012!$AH$1:$AH$3999,1)-1,$E328+4,1,1)</f>
        <v>#N/A</v>
      </c>
    </row>
    <row r="341" s="349" customFormat="true" ht="15" hidden="true" customHeight="true" outlineLevel="0" collapsed="false">
      <c r="B341" s="356"/>
      <c r="C341" s="184"/>
      <c r="D341" s="189" t="s">
        <v>247</v>
      </c>
      <c r="E341" s="189" t="str">
        <f aca="true">ADDRESS(MATCH(E337,INDIRECT(E339,1),0)+MATCH(E323,SL_CHARTS_2012!$AH$1:$AH$3999,1)-1,$E328+6,1,1)</f>
        <v>$AN$916</v>
      </c>
      <c r="F341" s="189" t="str">
        <f aca="true">ADDRESS(MATCH(F337,INDIRECT(F339,1),0)+MATCH(F323,SL_CHARTS_2012!$AH$1:$AH$3999,1)-1,$E328+6,1,1)</f>
        <v>$AN$816</v>
      </c>
      <c r="G341" s="189" t="str">
        <f aca="true">ADDRESS(MATCH(G337,INDIRECT(G339,1),0)+MATCH(G323,SL_CHARTS_2012!$AH$1:$AH$3999,1)-1,$E328+6,1,1)</f>
        <v>$AN$810</v>
      </c>
      <c r="H341" s="189" t="str">
        <f aca="true">ADDRESS(MATCH(H337,INDIRECT(H339,1),0)+MATCH(H323,SL_CHARTS_2012!$AH$1:$AH$3999,1)-1,$E328+6,1,1)</f>
        <v>$AN$775</v>
      </c>
      <c r="I341" s="189" t="str">
        <f aca="true">ADDRESS(MATCH(I337,INDIRECT(I339,1),0)+MATCH(I323,SL_CHARTS_2012!$AH$1:$AH$3999,1)-1,$E328+6,1,1)</f>
        <v>$AN$684</v>
      </c>
      <c r="J341" s="189" t="str">
        <f aca="true">ADDRESS(MATCH(J337,INDIRECT(J339,1),0)+MATCH(J323,SL_CHARTS_2012!$AH$1:$AH$3999,1)-1,$E328+6,1,1)</f>
        <v>$AN$583</v>
      </c>
      <c r="K341" s="189" t="str">
        <f aca="true">ADDRESS(MATCH(K337,INDIRECT(K339,1),0)+MATCH(K323,SL_CHARTS_2012!$AH$1:$AH$3999,1)-1,$E328+6,1,1)</f>
        <v>$AN$550</v>
      </c>
      <c r="L341" s="189" t="str">
        <f aca="true">ADDRESS(MATCH(L337,INDIRECT(L339,1),0)+MATCH(L323,SL_CHARTS_2012!$AH$1:$AH$3999,1)-1,$E328+6,1,1)</f>
        <v>$AN$504</v>
      </c>
      <c r="M341" s="189" t="str">
        <f aca="true">ADDRESS(MATCH(M337,INDIRECT(M339,1),0)+MATCH(M323,SL_CHARTS_2012!$AH$1:$AH$3999,1)-1,$E328+6,1,1)</f>
        <v>$AN$472</v>
      </c>
      <c r="N341" s="189" t="str">
        <f aca="true">ADDRESS(MATCH(N337,INDIRECT(N339,1),0)+MATCH(N323,SL_CHARTS_2012!$AH$1:$AH$3999,1)-1,$E328+6,1,1)</f>
        <v>$AN$472</v>
      </c>
      <c r="O341" s="189" t="str">
        <f aca="true">ADDRESS(MATCH(O337,INDIRECT(O339,1),0)+MATCH(O323,SL_CHARTS_2012!$AH$1:$AH$3999,1)-1,$E328+6,1,1)</f>
        <v>$AN$327</v>
      </c>
      <c r="P341" s="189" t="str">
        <f aca="true">ADDRESS(MATCH(P337,INDIRECT(P339,1),0)+MATCH(P323,SL_CHARTS_2012!$AH$1:$AH$3999,1)-1,$E328+6,1,1)</f>
        <v>$AN$325</v>
      </c>
      <c r="Q341" s="189" t="str">
        <f aca="true">ADDRESS(MATCH(Q337,INDIRECT(Q339,1),0)+MATCH(Q323,SL_CHARTS_2012!$AH$1:$AH$3999,1)-1,$E328+6,1,1)</f>
        <v>$AN$251</v>
      </c>
      <c r="R341" s="189" t="str">
        <f aca="true">ADDRESS(MATCH(R337,INDIRECT(R339,1),0)+MATCH(R323,SL_CHARTS_2012!$AH$1:$AH$3999,1)-1,$E328+6,1,1)</f>
        <v>$AN$197</v>
      </c>
      <c r="S341" s="189" t="str">
        <f aca="true">ADDRESS(MATCH(S337,INDIRECT(S339,1),0)+MATCH(S323,SL_CHARTS_2012!$AH$1:$AH$3999,1)-1,$E328+6,1,1)</f>
        <v>$AN$142</v>
      </c>
      <c r="T341" s="189" t="str">
        <f aca="true">ADDRESS(MATCH(T337,INDIRECT(T339,1),0)+MATCH(T323,SL_CHARTS_2012!$AH$1:$AH$3999,1)-1,$E328+6,1,1)</f>
        <v>$AN$138</v>
      </c>
      <c r="U341" s="189" t="str">
        <f aca="true">ADDRESS(MATCH(U337,INDIRECT(U339,1),0)+MATCH(U323,SL_CHARTS_2012!$AH$1:$AH$3999,1)-1,$E328+6,1,1)</f>
        <v>$AN$92</v>
      </c>
      <c r="V341" s="189" t="str">
        <f aca="true">ADDRESS(MATCH(V337,INDIRECT(V339,1),0)+MATCH(V323,SL_CHARTS_2012!$AH$1:$AH$3999,1)-1,$E328+6,1,1)</f>
        <v>$AN$72</v>
      </c>
      <c r="W341" s="189" t="str">
        <f aca="true">ADDRESS(MATCH(W337,INDIRECT(W339,1),0)+MATCH(W323,SL_CHARTS_2012!$AH$1:$AH$3999,1)-1,$E328+6,1,1)</f>
        <v>$AN$28</v>
      </c>
      <c r="X341" s="304" t="e">
        <f aca="true">ADDRESS(MATCH(X337,INDIRECT(X339,1),0)+MATCH(X323,SL_CHARTS_2012!$AH$1:$AH$3999,1)-1,$E328+6,1,1)</f>
        <v>#N/A</v>
      </c>
      <c r="Y341" s="304" t="e">
        <f aca="true">ADDRESS(MATCH(Y337,INDIRECT(Y339,1),0)+MATCH(Y323,SL_CHARTS_2012!$AH$1:$AH$3999,1)-1,$E328+6,1,1)</f>
        <v>#N/A</v>
      </c>
      <c r="Z341" s="304" t="e">
        <f aca="true">ADDRESS(MATCH(Z337,INDIRECT(Z339,1),0)+MATCH(Z323,SL_CHARTS_2012!$AH$1:$AH$3999,1)-1,$E328+6,1,1)</f>
        <v>#N/A</v>
      </c>
      <c r="AA341" s="304" t="e">
        <f aca="true">ADDRESS(MATCH(AA337,INDIRECT(AA339,1),0)+MATCH(AA323,SL_CHARTS_2012!$AH$1:$AH$3999,1)-1,$E328+6,1,1)</f>
        <v>#N/A</v>
      </c>
      <c r="AB341" s="304" t="e">
        <f aca="true">ADDRESS(MATCH(AB337,INDIRECT(AB339,1),0)+MATCH(AB323,SL_CHARTS_2012!$AH$1:$AH$3999,1)-1,$E328+6,1,1)</f>
        <v>#N/A</v>
      </c>
      <c r="AC341" s="304" t="e">
        <f aca="true">ADDRESS(MATCH(AC337,INDIRECT(AC339,1),0)+MATCH(AC323,SL_CHARTS_2012!$AH$1:$AH$3999,1)-1,$E328+6,1,1)</f>
        <v>#N/A</v>
      </c>
    </row>
    <row r="342" s="349" customFormat="true" ht="15" hidden="true" customHeight="true" outlineLevel="0" collapsed="false">
      <c r="B342" s="356"/>
      <c r="C342" s="184"/>
      <c r="D342" s="189" t="s">
        <v>248</v>
      </c>
      <c r="E342" s="189" t="str">
        <f aca="true">ADDRESS(MATCH(E338,INDIRECT(E339,1),0)+MATCH(E323,SL_CHARTS_2012!$AH$1:$AH$3999,1)-1,$E328+4,1,1)</f>
        <v>$AL$866</v>
      </c>
      <c r="F342" s="189" t="str">
        <f aca="true">ADDRESS(MATCH(F338,INDIRECT(F339,1),0)+MATCH(F323,SL_CHARTS_2012!$AH$1:$AH$3999,1)-1,$E328+4,1,1)</f>
        <v>$AL$849</v>
      </c>
      <c r="G342" s="189" t="str">
        <f aca="true">ADDRESS(MATCH(G338,INDIRECT(G339,1),0)+MATCH(G323,SL_CHARTS_2012!$AH$1:$AH$3999,1)-1,$E328+4,1,1)</f>
        <v>$AL$775</v>
      </c>
      <c r="H342" s="189" t="str">
        <f aca="true">ADDRESS(MATCH(H338,INDIRECT(H339,1),0)+MATCH(H323,SL_CHARTS_2012!$AH$1:$AH$3999,1)-1,$E328+4,1,1)</f>
        <v>$AL$748</v>
      </c>
      <c r="I342" s="189" t="str">
        <f aca="true">ADDRESS(MATCH(I338,INDIRECT(I339,1),0)+MATCH(I323,SL_CHARTS_2012!$AH$1:$AH$3999,1)-1,$E328+4,1,1)</f>
        <v>$AL$726</v>
      </c>
      <c r="J342" s="189" t="str">
        <f aca="true">ADDRESS(MATCH(J338,INDIRECT(J339,1),0)+MATCH(J323,SL_CHARTS_2012!$AH$1:$AH$3999,1)-1,$E328+4,1,1)</f>
        <v>$AL$633</v>
      </c>
      <c r="K342" s="189" t="str">
        <f aca="true">ADDRESS(MATCH(K338,INDIRECT(K339,1),0)+MATCH(K323,SL_CHARTS_2012!$AH$1:$AH$3999,1)-1,$E328+4,1,1)</f>
        <v>$AL$528</v>
      </c>
      <c r="L342" s="189" t="str">
        <f aca="true">ADDRESS(MATCH(L338,INDIRECT(L339,1),0)+MATCH(L323,SL_CHARTS_2012!$AH$1:$AH$3999,1)-1,$E328+4,1,1)</f>
        <v>$AL$528</v>
      </c>
      <c r="M342" s="189" t="str">
        <f aca="true">ADDRESS(MATCH(M338,INDIRECT(M339,1),0)+MATCH(M323,SL_CHARTS_2012!$AH$1:$AH$3999,1)-1,$E328+4,1,1)</f>
        <v>$AL$504</v>
      </c>
      <c r="N342" s="189" t="str">
        <f aca="true">ADDRESS(MATCH(N338,INDIRECT(N339,1),0)+MATCH(N323,SL_CHARTS_2012!$AH$1:$AH$3999,1)-1,$E328+4,1,1)</f>
        <v>$AL$391</v>
      </c>
      <c r="O342" s="189" t="str">
        <f aca="true">ADDRESS(MATCH(O338,INDIRECT(O339,1),0)+MATCH(O323,SL_CHARTS_2012!$AH$1:$AH$3999,1)-1,$E328+4,1,1)</f>
        <v>$AL$390</v>
      </c>
      <c r="P342" s="189" t="str">
        <f aca="true">ADDRESS(MATCH(P338,INDIRECT(P339,1),0)+MATCH(P323,SL_CHARTS_2012!$AH$1:$AH$3999,1)-1,$E328+4,1,1)</f>
        <v>$AL$313</v>
      </c>
      <c r="Q342" s="189" t="str">
        <f aca="true">ADDRESS(MATCH(Q338,INDIRECT(Q339,1),0)+MATCH(Q323,SL_CHARTS_2012!$AH$1:$AH$3999,1)-1,$E328+4,1,1)</f>
        <v>$AL$269</v>
      </c>
      <c r="R342" s="189" t="str">
        <f aca="true">ADDRESS(MATCH(R338,INDIRECT(R339,1),0)+MATCH(R323,SL_CHARTS_2012!$AH$1:$AH$3999,1)-1,$E328+4,1,1)</f>
        <v>$AL$251</v>
      </c>
      <c r="S342" s="189" t="str">
        <f aca="true">ADDRESS(MATCH(S338,INDIRECT(S339,1),0)+MATCH(S323,SL_CHARTS_2012!$AH$1:$AH$3999,1)-1,$E328+4,1,1)</f>
        <v>$AL$184</v>
      </c>
      <c r="T342" s="189" t="str">
        <f aca="true">ADDRESS(MATCH(T338,INDIRECT(T339,1),0)+MATCH(T323,SL_CHARTS_2012!$AH$1:$AH$3999,1)-1,$E328+4,1,1)</f>
        <v>$AL$116</v>
      </c>
      <c r="U342" s="189" t="str">
        <f aca="true">ADDRESS(MATCH(U338,INDIRECT(U339,1),0)+MATCH(U323,SL_CHARTS_2012!$AH$1:$AH$3999,1)-1,$E328+4,1,1)</f>
        <v>$AL$71</v>
      </c>
      <c r="V342" s="189" t="str">
        <f aca="true">ADDRESS(MATCH(V338,INDIRECT(V339,1),0)+MATCH(V323,SL_CHARTS_2012!$AH$1:$AH$3999,1)-1,$E328+4,1,1)</f>
        <v>$AL$54</v>
      </c>
      <c r="W342" s="189" t="str">
        <f aca="true">ADDRESS(MATCH(W338,INDIRECT(W339,1),0)+MATCH(W323,SL_CHARTS_2012!$AH$1:$AH$3999,1)-1,$E328+4,1,1)</f>
        <v>$AL$51</v>
      </c>
      <c r="X342" s="304" t="e">
        <f aca="true">ADDRESS(MATCH(X338,INDIRECT(X339,1),0)+MATCH(X323,SL_CHARTS_2012!$AH$1:$AH$3999,1)-1,$E328+4,1,1)</f>
        <v>#N/A</v>
      </c>
      <c r="Y342" s="304" t="e">
        <f aca="true">ADDRESS(MATCH(Y338,INDIRECT(Y339,1),0)+MATCH(Y323,SL_CHARTS_2012!$AH$1:$AH$3999,1)-1,$E328+4,1,1)</f>
        <v>#N/A</v>
      </c>
      <c r="Z342" s="304" t="e">
        <f aca="true">ADDRESS(MATCH(Z338,INDIRECT(Z339,1),0)+MATCH(Z323,SL_CHARTS_2012!$AH$1:$AH$3999,1)-1,$E328+4,1,1)</f>
        <v>#N/A</v>
      </c>
      <c r="AA342" s="304" t="e">
        <f aca="true">ADDRESS(MATCH(AA338,INDIRECT(AA339,1),0)+MATCH(AA323,SL_CHARTS_2012!$AH$1:$AH$3999,1)-1,$E328+4,1,1)</f>
        <v>#N/A</v>
      </c>
      <c r="AB342" s="304" t="e">
        <f aca="true">ADDRESS(MATCH(AB338,INDIRECT(AB339,1),0)+MATCH(AB323,SL_CHARTS_2012!$AH$1:$AH$3999,1)-1,$E328+4,1,1)</f>
        <v>#N/A</v>
      </c>
      <c r="AC342" s="304" t="e">
        <f aca="true">ADDRESS(MATCH(AC338,INDIRECT(AC339,1),0)+MATCH(AC323,SL_CHARTS_2012!$AH$1:$AH$3999,1)-1,$E328+4,1,1)</f>
        <v>#N/A</v>
      </c>
    </row>
    <row r="343" s="349" customFormat="true" ht="15" hidden="true" customHeight="true" outlineLevel="0" collapsed="false">
      <c r="B343" s="356"/>
      <c r="C343" s="184"/>
      <c r="D343" s="189" t="s">
        <v>249</v>
      </c>
      <c r="E343" s="189" t="str">
        <f aca="true">ADDRESS(MATCH(E338,INDIRECT(E339,1),0)+MATCH(E323,SL_CHARTS_2012!$AH$1:$AH$3999,1)-1,$E328+5,1,1)</f>
        <v>$AM$866</v>
      </c>
      <c r="F343" s="189" t="str">
        <f aca="true">ADDRESS(MATCH(F338,INDIRECT(F339,1),0)+MATCH(F323,SL_CHARTS_2012!$AH$1:$AH$3999,1)-1,$E328+5,1,1)</f>
        <v>$AM$849</v>
      </c>
      <c r="G343" s="189" t="str">
        <f aca="true">ADDRESS(MATCH(G338,INDIRECT(G339,1),0)+MATCH(G323,SL_CHARTS_2012!$AH$1:$AH$3999,1)-1,$E328+5,1,1)</f>
        <v>$AM$775</v>
      </c>
      <c r="H343" s="189" t="str">
        <f aca="true">ADDRESS(MATCH(H338,INDIRECT(H339,1),0)+MATCH(H323,SL_CHARTS_2012!$AH$1:$AH$3999,1)-1,$E328+5,1,1)</f>
        <v>$AM$748</v>
      </c>
      <c r="I343" s="189" t="str">
        <f aca="true">ADDRESS(MATCH(I338,INDIRECT(I339,1),0)+MATCH(I323,SL_CHARTS_2012!$AH$1:$AH$3999,1)-1,$E328+5,1,1)</f>
        <v>$AM$726</v>
      </c>
      <c r="J343" s="189" t="str">
        <f aca="true">ADDRESS(MATCH(J338,INDIRECT(J339,1),0)+MATCH(J323,SL_CHARTS_2012!$AH$1:$AH$3999,1)-1,$E328+5,1,1)</f>
        <v>$AM$633</v>
      </c>
      <c r="K343" s="189" t="str">
        <f aca="true">ADDRESS(MATCH(K338,INDIRECT(K339,1),0)+MATCH(K323,SL_CHARTS_2012!$AH$1:$AH$3999,1)-1,$E328+5,1,1)</f>
        <v>$AM$528</v>
      </c>
      <c r="L343" s="189" t="str">
        <f aca="true">ADDRESS(MATCH(L338,INDIRECT(L339,1),0)+MATCH(L323,SL_CHARTS_2012!$AH$1:$AH$3999,1)-1,$E328+5,1,1)</f>
        <v>$AM$528</v>
      </c>
      <c r="M343" s="189" t="str">
        <f aca="true">ADDRESS(MATCH(M338,INDIRECT(M339,1),0)+MATCH(M323,SL_CHARTS_2012!$AH$1:$AH$3999,1)-1,$E328+5,1,1)</f>
        <v>$AM$504</v>
      </c>
      <c r="N343" s="189" t="str">
        <f aca="true">ADDRESS(MATCH(N338,INDIRECT(N339,1),0)+MATCH(N323,SL_CHARTS_2012!$AH$1:$AH$3999,1)-1,$E328+5,1,1)</f>
        <v>$AM$391</v>
      </c>
      <c r="O343" s="189" t="str">
        <f aca="true">ADDRESS(MATCH(O338,INDIRECT(O339,1),0)+MATCH(O323,SL_CHARTS_2012!$AH$1:$AH$3999,1)-1,$E328+5,1,1)</f>
        <v>$AM$390</v>
      </c>
      <c r="P343" s="189" t="str">
        <f aca="true">ADDRESS(MATCH(P338,INDIRECT(P339,1),0)+MATCH(P323,SL_CHARTS_2012!$AH$1:$AH$3999,1)-1,$E328+5,1,1)</f>
        <v>$AM$313</v>
      </c>
      <c r="Q343" s="189" t="str">
        <f aca="true">ADDRESS(MATCH(Q338,INDIRECT(Q339,1),0)+MATCH(Q323,SL_CHARTS_2012!$AH$1:$AH$3999,1)-1,$E328+5,1,1)</f>
        <v>$AM$269</v>
      </c>
      <c r="R343" s="189" t="str">
        <f aca="true">ADDRESS(MATCH(R338,INDIRECT(R339,1),0)+MATCH(R323,SL_CHARTS_2012!$AH$1:$AH$3999,1)-1,$E328+5,1,1)</f>
        <v>$AM$251</v>
      </c>
      <c r="S343" s="189" t="str">
        <f aca="true">ADDRESS(MATCH(S338,INDIRECT(S339,1),0)+MATCH(S323,SL_CHARTS_2012!$AH$1:$AH$3999,1)-1,$E328+5,1,1)</f>
        <v>$AM$184</v>
      </c>
      <c r="T343" s="189" t="str">
        <f aca="true">ADDRESS(MATCH(T338,INDIRECT(T339,1),0)+MATCH(T323,SL_CHARTS_2012!$AH$1:$AH$3999,1)-1,$E328+5,1,1)</f>
        <v>$AM$116</v>
      </c>
      <c r="U343" s="189" t="str">
        <f aca="true">ADDRESS(MATCH(U338,INDIRECT(U339,1),0)+MATCH(U323,SL_CHARTS_2012!$AH$1:$AH$3999,1)-1,$E328+5,1,1)</f>
        <v>$AM$71</v>
      </c>
      <c r="V343" s="189" t="str">
        <f aca="true">ADDRESS(MATCH(V338,INDIRECT(V339,1),0)+MATCH(V323,SL_CHARTS_2012!$AH$1:$AH$3999,1)-1,$E328+5,1,1)</f>
        <v>$AM$54</v>
      </c>
      <c r="W343" s="189" t="str">
        <f aca="true">ADDRESS(MATCH(W338,INDIRECT(W339,1),0)+MATCH(W323,SL_CHARTS_2012!$AH$1:$AH$3999,1)-1,$E328+5,1,1)</f>
        <v>$AM$51</v>
      </c>
      <c r="X343" s="304" t="e">
        <f aca="true">ADDRESS(MATCH(X338,INDIRECT(X339,1),0)+MATCH(X323,SL_CHARTS_2012!$AH$1:$AH$3999,1)-1,$E328+5,1,1)</f>
        <v>#N/A</v>
      </c>
      <c r="Y343" s="304" t="e">
        <f aca="true">ADDRESS(MATCH(Y338,INDIRECT(Y339,1),0)+MATCH(Y323,SL_CHARTS_2012!$AH$1:$AH$3999,1)-1,$E328+5,1,1)</f>
        <v>#N/A</v>
      </c>
      <c r="Z343" s="304" t="e">
        <f aca="true">ADDRESS(MATCH(Z338,INDIRECT(Z339,1),0)+MATCH(Z323,SL_CHARTS_2012!$AH$1:$AH$3999,1)-1,$E328+5,1,1)</f>
        <v>#N/A</v>
      </c>
      <c r="AA343" s="304" t="e">
        <f aca="true">ADDRESS(MATCH(AA338,INDIRECT(AA339,1),0)+MATCH(AA323,SL_CHARTS_2012!$AH$1:$AH$3999,1)-1,$E328+5,1,1)</f>
        <v>#N/A</v>
      </c>
      <c r="AB343" s="304" t="e">
        <f aca="true">ADDRESS(MATCH(AB338,INDIRECT(AB339,1),0)+MATCH(AB323,SL_CHARTS_2012!$AH$1:$AH$3999,1)-1,$E328+5,1,1)</f>
        <v>#N/A</v>
      </c>
      <c r="AC343" s="304" t="e">
        <f aca="true">ADDRESS(MATCH(AC338,INDIRECT(AC339,1),0)+MATCH(AC323,SL_CHARTS_2012!$AH$1:$AH$3999,1)-1,$E328+5,1,1)</f>
        <v>#N/A</v>
      </c>
    </row>
    <row r="344" s="349" customFormat="true" ht="15" hidden="true" customHeight="true" outlineLevel="0" collapsed="false">
      <c r="B344" s="356"/>
      <c r="C344" s="184"/>
      <c r="D344" s="189" t="s">
        <v>231</v>
      </c>
      <c r="E344" s="189" t="n">
        <f aca="true">IF((-(INDIRECT(CONCATENATE($E333,E340))-INDIRECT(CONCATENATE($E333,E341))))&lt;0, (-(INDIRECT(CONCATENATE($E333,E340))-INDIRECT(CONCATENATE($E333,E341)))), -15)</f>
        <v>-0.140000000000001</v>
      </c>
      <c r="F344" s="189" t="n">
        <f aca="true">IF((-(INDIRECT(CONCATENATE($E333,F340))-INDIRECT(CONCATENATE($E333,F341))))&lt;0, (-(INDIRECT(CONCATENATE($E333,F340))-INDIRECT(CONCATENATE($E333,F341)))), -15)</f>
        <v>-1.40000000000001</v>
      </c>
      <c r="G344" s="189" t="n">
        <f aca="true">IF((-(INDIRECT(CONCATENATE($E333,G340))-INDIRECT(CONCATENATE($E333,G341))))&lt;0, (-(INDIRECT(CONCATENATE($E333,G340))-INDIRECT(CONCATENATE($E333,G341)))), -15)</f>
        <v>-0.369999999999997</v>
      </c>
      <c r="H344" s="189" t="n">
        <f aca="true">IF((-(INDIRECT(CONCATENATE($E333,H340))-INDIRECT(CONCATENATE($E333,H341))))&lt;0, (-(INDIRECT(CONCATENATE($E333,H340))-INDIRECT(CONCATENATE($E333,H341)))), -15)</f>
        <v>-2.07</v>
      </c>
      <c r="I344" s="189" t="n">
        <f aca="true">IF((-(INDIRECT(CONCATENATE($E333,I340))-INDIRECT(CONCATENATE($E333,I341))))&lt;0, (-(INDIRECT(CONCATENATE($E333,I340))-INDIRECT(CONCATENATE($E333,I341)))), -15)</f>
        <v>-9.51</v>
      </c>
      <c r="J344" s="189" t="n">
        <f aca="true">IF((-(INDIRECT(CONCATENATE($E333,J340))-INDIRECT(CONCATENATE($E333,J341))))&lt;0, (-(INDIRECT(CONCATENATE($E333,J340))-INDIRECT(CONCATENATE($E333,J341)))), -15)</f>
        <v>-9.24</v>
      </c>
      <c r="K344" s="189" t="n">
        <f aca="true">IF((-(INDIRECT(CONCATENATE($E333,K340))-INDIRECT(CONCATENATE($E333,K341))))&lt;0, (-(INDIRECT(CONCATENATE($E333,K340))-INDIRECT(CONCATENATE($E333,K341)))), -15)</f>
        <v>-8.66999999999999</v>
      </c>
      <c r="L344" s="189" t="n">
        <f aca="true">IF((-(INDIRECT(CONCATENATE($E333,L340))-INDIRECT(CONCATENATE($E333,L341))))&lt;0, (-(INDIRECT(CONCATENATE($E333,L340))-INDIRECT(CONCATENATE($E333,L341)))), -15)</f>
        <v>-7.36</v>
      </c>
      <c r="M344" s="189" t="n">
        <f aca="true">IF((-(INDIRECT(CONCATENATE($E333,M340))-INDIRECT(CONCATENATE($E333,M341))))&lt;0, (-(INDIRECT(CONCATENATE($E333,M340))-INDIRECT(CONCATENATE($E333,M341)))), -15)</f>
        <v>-13.56</v>
      </c>
      <c r="N344" s="189" t="n">
        <f aca="true">IF((-(INDIRECT(CONCATENATE($E333,N340))-INDIRECT(CONCATENATE($E333,N341))))&lt;0, (-(INDIRECT(CONCATENATE($E333,N340))-INDIRECT(CONCATENATE($E333,N341)))), -15)</f>
        <v>-13.56</v>
      </c>
      <c r="O344" s="189" t="n">
        <f aca="true">IF((-(INDIRECT(CONCATENATE($E333,O340))-INDIRECT(CONCATENATE($E333,O341))))&lt;0, (-(INDIRECT(CONCATENATE($E333,O340))-INDIRECT(CONCATENATE($E333,O341)))), -15)</f>
        <v>-9.73</v>
      </c>
      <c r="P344" s="189" t="n">
        <f aca="true">IF((-(INDIRECT(CONCATENATE($E333,P340))-INDIRECT(CONCATENATE($E333,P341))))&lt;0, (-(INDIRECT(CONCATENATE($E333,P340))-INDIRECT(CONCATENATE($E333,P341)))), -15)</f>
        <v>-8.72</v>
      </c>
      <c r="Q344" s="189" t="n">
        <f aca="true">IF((-(INDIRECT(CONCATENATE($E333,Q340))-INDIRECT(CONCATENATE($E333,Q341))))&lt;0, (-(INDIRECT(CONCATENATE($E333,Q340))-INDIRECT(CONCATENATE($E333,Q341)))), -15)</f>
        <v>-15.89</v>
      </c>
      <c r="R344" s="189" t="n">
        <f aca="true">IF((-(INDIRECT(CONCATENATE($E333,R340))-INDIRECT(CONCATENATE($E333,R341))))&lt;0, (-(INDIRECT(CONCATENATE($E333,R340))-INDIRECT(CONCATENATE($E333,R341)))), -15)</f>
        <v>-11.01</v>
      </c>
      <c r="S344" s="189" t="n">
        <f aca="true">IF((-(INDIRECT(CONCATENATE($E333,S340))-INDIRECT(CONCATENATE($E333,S341))))&lt;0, (-(INDIRECT(CONCATENATE($E333,S340))-INDIRECT(CONCATENATE($E333,S341)))), -15)</f>
        <v>-9.01</v>
      </c>
      <c r="T344" s="189" t="n">
        <f aca="true">IF((-(INDIRECT(CONCATENATE($E333,T340))-INDIRECT(CONCATENATE($E333,T341))))&lt;0, (-(INDIRECT(CONCATENATE($E333,T340))-INDIRECT(CONCATENATE($E333,T341)))), -15)</f>
        <v>-8.39</v>
      </c>
      <c r="U344" s="189" t="n">
        <f aca="true">IF((-(INDIRECT(CONCATENATE($E333,U340))-INDIRECT(CONCATENATE($E333,U341))))&lt;0, (-(INDIRECT(CONCATENATE($E333,U340))-INDIRECT(CONCATENATE($E333,U341)))), -15)</f>
        <v>-5.36</v>
      </c>
      <c r="V344" s="189" t="n">
        <f aca="true">IF((-(INDIRECT(CONCATENATE($E333,V340))-INDIRECT(CONCATENATE($E333,V341))))&lt;0, (-(INDIRECT(CONCATENATE($E333,V340))-INDIRECT(CONCATENATE($E333,V341)))), -15)</f>
        <v>-4.78</v>
      </c>
      <c r="W344" s="189" t="n">
        <f aca="true">IF((-(INDIRECT(CONCATENATE($E333,W340))-INDIRECT(CONCATENATE($E333,W341))))&lt;0, (-(INDIRECT(CONCATENATE($E333,W340))-INDIRECT(CONCATENATE($E333,W341)))), -15)</f>
        <v>-6.85</v>
      </c>
      <c r="X344" s="304" t="e">
        <f aca="true">IF((-(INDIRECT(CONCATENATE($E333,X340))-INDIRECT(CONCATENATE($E333,X341))))&lt;0, (-(INDIRECT(CONCATENATE($E333,X340))-INDIRECT(CONCATENATE($E333,X341)))), -15)</f>
        <v>#N/A</v>
      </c>
      <c r="Y344" s="304" t="e">
        <f aca="true">IF((-(INDIRECT(CONCATENATE($E333,Y340))-INDIRECT(CONCATENATE($E333,Y341))))&lt;0, (-(INDIRECT(CONCATENATE($E333,Y340))-INDIRECT(CONCATENATE($E333,Y341)))), -15)</f>
        <v>#N/A</v>
      </c>
      <c r="Z344" s="304" t="e">
        <f aca="true">IF((-(INDIRECT(CONCATENATE($E333,Z340))-INDIRECT(CONCATENATE($E333,Z341))))&lt;0, (-(INDIRECT(CONCATENATE($E333,Z340))-INDIRECT(CONCATENATE($E333,Z341)))), -15)</f>
        <v>#N/A</v>
      </c>
      <c r="AA344" s="304" t="e">
        <f aca="true">IF((-(INDIRECT(CONCATENATE($E333,AA340))-INDIRECT(CONCATENATE($E333,AA341))))&lt;0, (-(INDIRECT(CONCATENATE($E333,AA340))-INDIRECT(CONCATENATE($E333,AA341)))), -15)</f>
        <v>#N/A</v>
      </c>
      <c r="AB344" s="304" t="e">
        <f aca="true">IF((-(INDIRECT(CONCATENATE($E333,AB340))-INDIRECT(CONCATENATE($E333,AB341))))&lt;0, (-(INDIRECT(CONCATENATE($E333,AB340))-INDIRECT(CONCATENATE($E333,AB341)))), -15)</f>
        <v>#N/A</v>
      </c>
      <c r="AC344" s="304" t="e">
        <f aca="true">IF((-(INDIRECT(CONCATENATE($E333,AC340))-INDIRECT(CONCATENATE($E333,AC341))))&lt;0, (-(INDIRECT(CONCATENATE($E333,AC340))-INDIRECT(CONCATENATE($E333,AC341)))), -15)</f>
        <v>#N/A</v>
      </c>
    </row>
    <row r="345" s="349" customFormat="true" ht="15" hidden="true" customHeight="true" outlineLevel="0" collapsed="false">
      <c r="B345" s="356"/>
      <c r="C345" s="184"/>
      <c r="D345" s="189" t="s">
        <v>232</v>
      </c>
      <c r="E345" s="189" t="n">
        <f aca="true">IF(INDIRECT(CONCATENATE($E333,E342))-INDIRECT(CONCATENATE($E333,E343))&lt;0, ABS(INDIRECT(CONCATENATE($E333,E342))-INDIRECT(CONCATENATE($E333,E343))), 15)</f>
        <v>0.200000000000003</v>
      </c>
      <c r="F345" s="189" t="n">
        <f aca="true">IF(INDIRECT(CONCATENATE($E333,F342))-INDIRECT(CONCATENATE($E333,F343))&lt;0, ABS(INDIRECT(CONCATENATE($E333,F342))-INDIRECT(CONCATENATE($E333,F343))), 15)</f>
        <v>0.129999999999995</v>
      </c>
      <c r="G345" s="189" t="n">
        <f aca="true">IF(INDIRECT(CONCATENATE($E333,G342))-INDIRECT(CONCATENATE($E333,G343))&lt;0, ABS(INDIRECT(CONCATENATE($E333,G342))-INDIRECT(CONCATENATE($E333,G343))), 15)</f>
        <v>0.0500000000000043</v>
      </c>
      <c r="H345" s="189" t="n">
        <f aca="true">IF(INDIRECT(CONCATENATE($E333,H342))-INDIRECT(CONCATENATE($E333,H343))&lt;0, ABS(INDIRECT(CONCATENATE($E333,H342))-INDIRECT(CONCATENATE($E333,H343))), 15)</f>
        <v>15</v>
      </c>
      <c r="I345" s="189" t="n">
        <f aca="true">IF(INDIRECT(CONCATENATE($E333,I342))-INDIRECT(CONCATENATE($E333,I343))&lt;0, ABS(INDIRECT(CONCATENATE($E333,I342))-INDIRECT(CONCATENATE($E333,I343))), 15)</f>
        <v>0.329999999999998</v>
      </c>
      <c r="J345" s="189" t="n">
        <f aca="true">IF(INDIRECT(CONCATENATE($E333,J342))-INDIRECT(CONCATENATE($E333,J343))&lt;0, ABS(INDIRECT(CONCATENATE($E333,J342))-INDIRECT(CONCATENATE($E333,J343))), 15)</f>
        <v>0.460000000000001</v>
      </c>
      <c r="K345" s="189" t="n">
        <f aca="true">IF(INDIRECT(CONCATENATE($E333,K342))-INDIRECT(CONCATENATE($E333,K343))&lt;0, ABS(INDIRECT(CONCATENATE($E333,K342))-INDIRECT(CONCATENATE($E333,K343))), 15)</f>
        <v>1.76</v>
      </c>
      <c r="L345" s="189" t="n">
        <f aca="true">IF(INDIRECT(CONCATENATE($E333,L342))-INDIRECT(CONCATENATE($E333,L343))&lt;0, ABS(INDIRECT(CONCATENATE($E333,L342))-INDIRECT(CONCATENATE($E333,L343))), 15)</f>
        <v>1.76</v>
      </c>
      <c r="M345" s="189" t="n">
        <f aca="true">IF(INDIRECT(CONCATENATE($E333,M342))-INDIRECT(CONCATENATE($E333,M343))&lt;0, ABS(INDIRECT(CONCATENATE($E333,M342))-INDIRECT(CONCATENATE($E333,M343))), 15)</f>
        <v>0.0499999999999972</v>
      </c>
      <c r="N345" s="189" t="n">
        <f aca="true">IF(INDIRECT(CONCATENATE($E333,N342))-INDIRECT(CONCATENATE($E333,N343))&lt;0, ABS(INDIRECT(CONCATENATE($E333,N342))-INDIRECT(CONCATENATE($E333,N343))), 15)</f>
        <v>0.719999999999999</v>
      </c>
      <c r="O345" s="189" t="n">
        <f aca="true">IF(INDIRECT(CONCATENATE($E333,O342))-INDIRECT(CONCATENATE($E333,O343))&lt;0, ABS(INDIRECT(CONCATENATE($E333,O342))-INDIRECT(CONCATENATE($E333,O343))), 15)</f>
        <v>0.730000000000004</v>
      </c>
      <c r="P345" s="189" t="n">
        <f aca="true">IF(INDIRECT(CONCATENATE($E333,P342))-INDIRECT(CONCATENATE($E333,P343))&lt;0, ABS(INDIRECT(CONCATENATE($E333,P342))-INDIRECT(CONCATENATE($E333,P343))), 15)</f>
        <v>3.44</v>
      </c>
      <c r="Q345" s="189" t="n">
        <f aca="true">IF(INDIRECT(CONCATENATE($E333,Q342))-INDIRECT(CONCATENATE($E333,Q343))&lt;0, ABS(INDIRECT(CONCATENATE($E333,Q342))-INDIRECT(CONCATENATE($E333,Q343))), 15)</f>
        <v>19.52</v>
      </c>
      <c r="R345" s="189" t="n">
        <f aca="true">IF(INDIRECT(CONCATENATE($E333,R342))-INDIRECT(CONCATENATE($E333,R343))&lt;0, ABS(INDIRECT(CONCATENATE($E333,R342))-INDIRECT(CONCATENATE($E333,R343))), 15)</f>
        <v>16.63</v>
      </c>
      <c r="S345" s="189" t="n">
        <f aca="true">IF(INDIRECT(CONCATENATE($E333,S342))-INDIRECT(CONCATENATE($E333,S343))&lt;0, ABS(INDIRECT(CONCATENATE($E333,S342))-INDIRECT(CONCATENATE($E333,S343))), 15)</f>
        <v>14.07</v>
      </c>
      <c r="T345" s="189" t="n">
        <f aca="true">IF(INDIRECT(CONCATENATE($E333,T342))-INDIRECT(CONCATENATE($E333,T343))&lt;0, ABS(INDIRECT(CONCATENATE($E333,T342))-INDIRECT(CONCATENATE($E333,T343))), 15)</f>
        <v>20.16</v>
      </c>
      <c r="U345" s="189" t="n">
        <f aca="true">IF(INDIRECT(CONCATENATE($E333,U342))-INDIRECT(CONCATENATE($E333,U343))&lt;0, ABS(INDIRECT(CONCATENATE($E333,U342))-INDIRECT(CONCATENATE($E333,U343))), 15)</f>
        <v>8.69</v>
      </c>
      <c r="V345" s="189" t="n">
        <f aca="true">IF(INDIRECT(CONCATENATE($E333,V342))-INDIRECT(CONCATENATE($E333,V343))&lt;0, ABS(INDIRECT(CONCATENATE($E333,V342))-INDIRECT(CONCATENATE($E333,V343))), 15)</f>
        <v>9.23</v>
      </c>
      <c r="W345" s="189" t="n">
        <f aca="true">IF(INDIRECT(CONCATENATE($E333,W342))-INDIRECT(CONCATENATE($E333,W343))&lt;0, ABS(INDIRECT(CONCATENATE($E333,W342))-INDIRECT(CONCATENATE($E333,W343))), 15)</f>
        <v>8.68</v>
      </c>
      <c r="X345" s="304" t="e">
        <f aca="true">IF(INDIRECT(CONCATENATE($E333,X342))-INDIRECT(CONCATENATE($E333,X343))&lt;0, ABS(INDIRECT(CONCATENATE($E333,X342))-INDIRECT(CONCATENATE($E333,X343))), 15)</f>
        <v>#N/A</v>
      </c>
      <c r="Y345" s="304" t="e">
        <f aca="true">IF(INDIRECT(CONCATENATE($E333,Y342))-INDIRECT(CONCATENATE($E333,Y343))&lt;0, ABS(INDIRECT(CONCATENATE($E333,Y342))-INDIRECT(CONCATENATE($E333,Y343))), 15)</f>
        <v>#N/A</v>
      </c>
      <c r="Z345" s="304" t="e">
        <f aca="true">IF(INDIRECT(CONCATENATE($E333,Z342))-INDIRECT(CONCATENATE($E333,Z343))&lt;0, ABS(INDIRECT(CONCATENATE($E333,Z342))-INDIRECT(CONCATENATE($E333,Z343))), 15)</f>
        <v>#N/A</v>
      </c>
      <c r="AA345" s="304" t="e">
        <f aca="true">IF(INDIRECT(CONCATENATE($E333,AA342))-INDIRECT(CONCATENATE($E333,AA343))&lt;0, ABS(INDIRECT(CONCATENATE($E333,AA342))-INDIRECT(CONCATENATE($E333,AA343))), 15)</f>
        <v>#N/A</v>
      </c>
      <c r="AB345" s="304" t="e">
        <f aca="true">IF(INDIRECT(CONCATENATE($E333,AB342))-INDIRECT(CONCATENATE($E333,AB343))&lt;0, ABS(INDIRECT(CONCATENATE($E333,AB342))-INDIRECT(CONCATENATE($E333,AB343))), 15)</f>
        <v>#N/A</v>
      </c>
      <c r="AC345" s="304" t="e">
        <f aca="true">IF(INDIRECT(CONCATENATE($E333,AC342))-INDIRECT(CONCATENATE($E333,AC343))&lt;0, ABS(INDIRECT(CONCATENATE($E333,AC342))-INDIRECT(CONCATENATE($E333,AC343))), 15)</f>
        <v>#N/A</v>
      </c>
    </row>
    <row r="346" s="349" customFormat="true" ht="15" hidden="false" customHeight="true" outlineLevel="0" collapsed="false">
      <c r="B346" s="356"/>
      <c r="C346" s="184"/>
      <c r="D346" s="189" t="s">
        <v>233</v>
      </c>
      <c r="E346" s="191" t="n">
        <f aca="false">E337+E344</f>
        <v>47.85</v>
      </c>
      <c r="F346" s="191" t="n">
        <f aca="false">F337+F344</f>
        <v>45.94</v>
      </c>
      <c r="G346" s="191" t="n">
        <f aca="false">G337+G344</f>
        <v>47.56</v>
      </c>
      <c r="H346" s="191" t="n">
        <f aca="false">H337+H344</f>
        <v>51.41</v>
      </c>
      <c r="I346" s="191" t="n">
        <f aca="false">I337+I344</f>
        <v>36.6</v>
      </c>
      <c r="J346" s="191" t="n">
        <f aca="false">J337+J344</f>
        <v>39.26</v>
      </c>
      <c r="K346" s="191" t="n">
        <f aca="false">K337+K344</f>
        <v>36.59</v>
      </c>
      <c r="L346" s="191" t="n">
        <f aca="false">L337+L344</f>
        <v>42.06</v>
      </c>
      <c r="M346" s="191" t="n">
        <f aca="false">M337+M344</f>
        <v>24.28</v>
      </c>
      <c r="N346" s="191" t="n">
        <f aca="false">N337+N344</f>
        <v>24.28</v>
      </c>
      <c r="O346" s="191" t="n">
        <f aca="false">O337+O344</f>
        <v>32.55</v>
      </c>
      <c r="P346" s="191" t="n">
        <f aca="false">P337+P344</f>
        <v>33.65</v>
      </c>
      <c r="Q346" s="191" t="n">
        <f aca="false">Q337+Q344</f>
        <v>17.56</v>
      </c>
      <c r="R346" s="191" t="n">
        <f aca="false">R337+R344</f>
        <v>-6.73</v>
      </c>
      <c r="S346" s="191" t="n">
        <f aca="false">S337+S344</f>
        <v>-13.62</v>
      </c>
      <c r="T346" s="191" t="n">
        <f aca="false">T337+T344</f>
        <v>-13.55</v>
      </c>
      <c r="U346" s="191" t="n">
        <f aca="false">U337+U344</f>
        <v>-6.29</v>
      </c>
      <c r="V346" s="191" t="n">
        <f aca="false">V337+V344</f>
        <v>-2.1</v>
      </c>
      <c r="W346" s="191" t="n">
        <f aca="false">W337+W344</f>
        <v>-8.12</v>
      </c>
      <c r="X346" s="285" t="e">
        <f aca="false">X337+X344</f>
        <v>#N/A</v>
      </c>
      <c r="Y346" s="285" t="e">
        <f aca="false">Y337+Y344</f>
        <v>#N/A</v>
      </c>
      <c r="Z346" s="285" t="e">
        <f aca="false">Z337+Z344</f>
        <v>#N/A</v>
      </c>
      <c r="AA346" s="285" t="e">
        <f aca="false">AA337+AA344</f>
        <v>#N/A</v>
      </c>
      <c r="AB346" s="285" t="e">
        <f aca="false">AB337+AB344</f>
        <v>#N/A</v>
      </c>
      <c r="AC346" s="285" t="e">
        <f aca="false">AC337+AC344</f>
        <v>#N/A</v>
      </c>
    </row>
    <row r="347" s="349" customFormat="true" ht="15" hidden="false" customHeight="true" outlineLevel="0" collapsed="false">
      <c r="B347" s="356"/>
      <c r="C347" s="184"/>
      <c r="D347" s="189" t="s">
        <v>234</v>
      </c>
      <c r="E347" s="191" t="n">
        <f aca="false">E338+E345</f>
        <v>56.42</v>
      </c>
      <c r="F347" s="191" t="n">
        <f aca="false">F338+F345</f>
        <v>56.08</v>
      </c>
      <c r="G347" s="191" t="n">
        <f aca="false">G338+G345</f>
        <v>53.53</v>
      </c>
      <c r="H347" s="191" t="n">
        <f aca="false">H338+H345</f>
        <v>73.18</v>
      </c>
      <c r="I347" s="191" t="n">
        <f aca="false">I338+I345</f>
        <v>61.37</v>
      </c>
      <c r="J347" s="191" t="n">
        <f aca="false">J338+J345</f>
        <v>56.57</v>
      </c>
      <c r="K347" s="191" t="n">
        <f aca="false">K338+K345</f>
        <v>56.57</v>
      </c>
      <c r="L347" s="191" t="n">
        <f aca="false">L338+L345</f>
        <v>56.57</v>
      </c>
      <c r="M347" s="191" t="n">
        <f aca="false">M338+M345</f>
        <v>49.47</v>
      </c>
      <c r="N347" s="191" t="n">
        <f aca="false">N338+N345</f>
        <v>55.57</v>
      </c>
      <c r="O347" s="191" t="n">
        <f aca="false">O338+O345</f>
        <v>55.52</v>
      </c>
      <c r="P347" s="191" t="n">
        <f aca="false">P338+P345</f>
        <v>49.1</v>
      </c>
      <c r="Q347" s="191" t="n">
        <f aca="false">Q338+Q345</f>
        <v>65.24</v>
      </c>
      <c r="R347" s="191" t="n">
        <f aca="false">R338+R345</f>
        <v>50.08</v>
      </c>
      <c r="S347" s="191" t="n">
        <f aca="false">S338+S345</f>
        <v>20.36</v>
      </c>
      <c r="T347" s="191" t="n">
        <f aca="false">T338+T345</f>
        <v>21.33</v>
      </c>
      <c r="U347" s="191" t="n">
        <f aca="false">U338+U345</f>
        <v>11.8</v>
      </c>
      <c r="V347" s="191" t="n">
        <f aca="false">V338+V345</f>
        <v>17.68</v>
      </c>
      <c r="W347" s="191" t="n">
        <f aca="false">W338+W345</f>
        <v>17.05</v>
      </c>
      <c r="X347" s="285" t="e">
        <f aca="false">X338+X345</f>
        <v>#N/A</v>
      </c>
      <c r="Y347" s="285" t="e">
        <f aca="false">Y338+Y345</f>
        <v>#N/A</v>
      </c>
      <c r="Z347" s="285" t="e">
        <f aca="false">Z338+Z345</f>
        <v>#N/A</v>
      </c>
      <c r="AA347" s="285" t="e">
        <f aca="false">AA338+AA345</f>
        <v>#N/A</v>
      </c>
      <c r="AB347" s="285" t="e">
        <f aca="false">AB338+AB345</f>
        <v>#N/A</v>
      </c>
      <c r="AC347" s="285" t="e">
        <f aca="false">AC338+AC345</f>
        <v>#N/A</v>
      </c>
    </row>
    <row r="348" s="349" customFormat="true" ht="15" hidden="false" customHeight="true" outlineLevel="0" collapsed="false">
      <c r="B348" s="356"/>
      <c r="C348" s="192" t="s">
        <v>235</v>
      </c>
      <c r="D348" s="193" t="s">
        <v>227</v>
      </c>
      <c r="E348" s="194" t="str">
        <f aca="false">CONCATENATE(E325,E$7,E327)</f>
        <v>100,5-93,9</v>
      </c>
      <c r="F348" s="194" t="str">
        <f aca="false">CONCATENATE(F325,F$7,F327)</f>
        <v>93,9-89,5</v>
      </c>
      <c r="G348" s="194" t="str">
        <f aca="false">CONCATENATE(G325,G$7,G327)</f>
        <v>90,1-85,8</v>
      </c>
      <c r="H348" s="194" t="str">
        <f aca="false">CONCATENATE(H325,H$7,H327)</f>
        <v>86,8-83,4</v>
      </c>
      <c r="I348" s="194" t="str">
        <f aca="false">CONCATENATE(I325,I$7,I327)</f>
        <v>83,8-71,9</v>
      </c>
      <c r="J348" s="194" t="str">
        <f aca="false">CONCATENATE(J325,J$7,J327)</f>
        <v>72,3-66</v>
      </c>
      <c r="K348" s="194" t="str">
        <f aca="false">CONCATENATE(K325,K$7,K327)</f>
        <v>66-61,6</v>
      </c>
      <c r="L348" s="194" t="str">
        <f aca="false">CONCATENATE(L325,L$7,L327)</f>
        <v>61,6-59,2</v>
      </c>
      <c r="M348" s="194" t="str">
        <f aca="false">CONCATENATE(M325,M$7,M327)</f>
        <v>59,2-56</v>
      </c>
      <c r="N348" s="194" t="str">
        <f aca="false">CONCATENATE(N325,N$7,N327)</f>
        <v>56-47,8</v>
      </c>
      <c r="O348" s="194" t="str">
        <f aca="false">CONCATENATE(O325,O$7,O327)</f>
        <v>47,8-41,3</v>
      </c>
      <c r="P348" s="194" t="str">
        <f aca="false">CONCATENATE(P325,P$7,P327)</f>
        <v>41,3-38</v>
      </c>
      <c r="Q348" s="194" t="str">
        <f aca="false">CONCATENATE(Q325,Q$7,Q327)</f>
        <v>38-33,9</v>
      </c>
      <c r="R348" s="194" t="str">
        <f aca="false">CONCATENATE(R325,R$7,R327)</f>
        <v>33,9-28,1</v>
      </c>
      <c r="S348" s="194" t="str">
        <f aca="false">CONCATENATE(S325,S$7,S327)</f>
        <v>28,1-23</v>
      </c>
      <c r="T348" s="194" t="str">
        <f aca="false">CONCATENATE(T325,T$7,T327)</f>
        <v>23,1-20,4</v>
      </c>
      <c r="U348" s="194" t="str">
        <f aca="false">CONCATENATE(U325,U$7,U327)</f>
        <v>20,5-15,9</v>
      </c>
      <c r="V348" s="194" t="str">
        <f aca="false">CONCATENATE(V325,V$7,V327)</f>
        <v>16-13,8</v>
      </c>
      <c r="W348" s="194" t="str">
        <f aca="false">CONCATENATE(W325,W$7,W327)</f>
        <v>13,9-11,6</v>
      </c>
      <c r="X348" s="305" t="e">
        <f aca="false">CONCATENATE(X325,X$7,X327)</f>
        <v>#N/A</v>
      </c>
      <c r="Y348" s="305" t="e">
        <f aca="false">CONCATENATE(Y325,Y$7,Y327)</f>
        <v>#N/A</v>
      </c>
      <c r="Z348" s="305" t="e">
        <f aca="false">CONCATENATE(Z325,Z$7,Z327)</f>
        <v>#N/A</v>
      </c>
      <c r="AA348" s="305" t="e">
        <f aca="false">CONCATENATE(AA325,AA$7,AA327)</f>
        <v>#N/A</v>
      </c>
      <c r="AB348" s="305" t="e">
        <f aca="false">CONCATENATE(AB325,AB$7,AB327)</f>
        <v>#N/A</v>
      </c>
      <c r="AC348" s="305" t="e">
        <f aca="false">CONCATENATE(AC325,AC$7,AC327)</f>
        <v>#N/A</v>
      </c>
    </row>
    <row r="349" s="349" customFormat="true" ht="15" hidden="false" customHeight="true" outlineLevel="0" collapsed="false">
      <c r="B349" s="356"/>
      <c r="C349" s="192"/>
      <c r="D349" s="195" t="s">
        <v>228</v>
      </c>
      <c r="E349" s="195" t="n">
        <f aca="true">AVERAGE(INDIRECT(CONCATENATE($E333,E331,$E334,E332),1))</f>
        <v>52.4728358208955</v>
      </c>
      <c r="F349" s="195" t="n">
        <f aca="true">AVERAGE(INDIRECT(CONCATENATE($E333,F331,$E334,F332),1))</f>
        <v>51.3082222222222</v>
      </c>
      <c r="G349" s="195" t="n">
        <f aca="true">AVERAGE(INDIRECT(CONCATENATE($E333,G331,$E334,G332),1))</f>
        <v>50.2845454545455</v>
      </c>
      <c r="H349" s="195" t="n">
        <f aca="true">AVERAGE(INDIRECT(CONCATENATE($E333,H331,$E334,H332),1))</f>
        <v>56.2294285714286</v>
      </c>
      <c r="I349" s="195" t="n">
        <f aca="true">AVERAGE(INDIRECT(CONCATENATE($E333,I331,$E334,I332),1))</f>
        <v>55.0865</v>
      </c>
      <c r="J349" s="195" t="n">
        <f aca="true">AVERAGE(INDIRECT(CONCATENATE($E333,J331,$E334,J332),1))</f>
        <v>51.21921875</v>
      </c>
      <c r="K349" s="195" t="n">
        <f aca="true">AVERAGE(INDIRECT(CONCATENATE($E333,K331,$E334,K332),1))</f>
        <v>49.4591111111111</v>
      </c>
      <c r="L349" s="195" t="n">
        <f aca="true">AVERAGE(INDIRECT(CONCATENATE($E333,L331,$E334,L332),1))</f>
        <v>51.8416</v>
      </c>
      <c r="M349" s="195" t="n">
        <f aca="true">AVERAGE(INDIRECT(CONCATENATE($E333,M331,$E334,M332),1))</f>
        <v>44.2048484848485</v>
      </c>
      <c r="N349" s="195" t="n">
        <f aca="true">AVERAGE(INDIRECT(CONCATENATE($E333,N331,$E334,N332),1))</f>
        <v>48.263734939759</v>
      </c>
      <c r="O349" s="195" t="n">
        <f aca="true">AVERAGE(INDIRECT(CONCATENATE($E333,O331,$E334,O332),1))</f>
        <v>47.0143939393939</v>
      </c>
      <c r="P349" s="195" t="n">
        <f aca="true">AVERAGE(INDIRECT(CONCATENATE($E333,P331,$E334,P332),1))</f>
        <v>43.6402941176471</v>
      </c>
      <c r="Q349" s="195" t="n">
        <f aca="true">AVERAGE(INDIRECT(CONCATENATE($E333,Q331,$E334,Q332),1))</f>
        <v>42.5254761904762</v>
      </c>
      <c r="R349" s="195" t="n">
        <f aca="true">AVERAGE(INDIRECT(CONCATENATE($E333,R331,$E334,R332),1))</f>
        <v>12.8154237288136</v>
      </c>
      <c r="S349" s="195" t="n">
        <f aca="true">AVERAGE(INDIRECT(CONCATENATE($E333,S331,$E334,S332),1))</f>
        <v>2.52365384615385</v>
      </c>
      <c r="T349" s="195" t="n">
        <f aca="true">AVERAGE(INDIRECT(CONCATENATE($E333,T331,$E334,T332),1))</f>
        <v>-2.25107142857143</v>
      </c>
      <c r="U349" s="195" t="n">
        <f aca="true">AVERAGE(INDIRECT(CONCATENATE($E333,U331,$E334,U332),1))</f>
        <v>0.76468085106383</v>
      </c>
      <c r="V349" s="195" t="n">
        <f aca="true">AVERAGE(INDIRECT(CONCATENATE($E333,V331,$E334,V332),1))</f>
        <v>6.62</v>
      </c>
      <c r="W349" s="195" t="n">
        <f aca="true">AVERAGE(INDIRECT(CONCATENATE($E333,W331,$E334,W332),1))</f>
        <v>4.63333333333333</v>
      </c>
      <c r="X349" s="306" t="e">
        <f aca="true">AVERAGE(INDIRECT(CONCATENATE($E333,X331,$E334,X332),1))</f>
        <v>#N/A</v>
      </c>
      <c r="Y349" s="306" t="e">
        <f aca="true">AVERAGE(INDIRECT(CONCATENATE($E333,Y331,$E334,Y332),1))</f>
        <v>#N/A</v>
      </c>
      <c r="Z349" s="306" t="e">
        <f aca="true">AVERAGE(INDIRECT(CONCATENATE($E333,Z331,$E334,Z332),1))</f>
        <v>#N/A</v>
      </c>
      <c r="AA349" s="306" t="e">
        <f aca="true">AVERAGE(INDIRECT(CONCATENATE($E333,AA331,$E334,AA332),1))</f>
        <v>#N/A</v>
      </c>
      <c r="AB349" s="306" t="e">
        <f aca="true">AVERAGE(INDIRECT(CONCATENATE($E333,AB331,$E334,AB332),1))</f>
        <v>#N/A</v>
      </c>
      <c r="AC349" s="306" t="e">
        <f aca="true">AVERAGE(INDIRECT(CONCATENATE($E333,AC331,$E334,AC332),1))</f>
        <v>#N/A</v>
      </c>
    </row>
    <row r="350" s="349" customFormat="true" ht="15" hidden="true" customHeight="true" outlineLevel="0" collapsed="false">
      <c r="B350" s="356"/>
      <c r="C350" s="192"/>
      <c r="D350" s="196" t="s">
        <v>229</v>
      </c>
      <c r="E350" s="196" t="n">
        <f aca="true">MIN(INDIRECT(CONCATENATE($E333,E331,$E334,E332),1))</f>
        <v>47.99</v>
      </c>
      <c r="F350" s="196" t="n">
        <f aca="true">MIN(INDIRECT(CONCATENATE($E333,F331,$E334,F332),1))</f>
        <v>47.34</v>
      </c>
      <c r="G350" s="196" t="n">
        <f aca="true">MIN(INDIRECT(CONCATENATE($E333,G331,$E334,G332),1))</f>
        <v>47.54</v>
      </c>
      <c r="H350" s="196" t="n">
        <f aca="true">MIN(INDIRECT(CONCATENATE($E333,H331,$E334,H332),1))</f>
        <v>51.63</v>
      </c>
      <c r="I350" s="196" t="n">
        <f aca="true">MIN(INDIRECT(CONCATENATE($E333,I331,$E334,I332),1))</f>
        <v>46.11</v>
      </c>
      <c r="J350" s="196" t="n">
        <f aca="true">MIN(INDIRECT(CONCATENATE($E333,J331,$E334,J332),1))</f>
        <v>48.5</v>
      </c>
      <c r="K350" s="196" t="n">
        <f aca="true">MIN(INDIRECT(CONCATENATE($E333,K331,$E334,K332),1))</f>
        <v>45.26</v>
      </c>
      <c r="L350" s="196" t="n">
        <f aca="true">MIN(INDIRECT(CONCATENATE($E333,L331,$E334,L332),1))</f>
        <v>49.42</v>
      </c>
      <c r="M350" s="196" t="n">
        <f aca="true">MIN(INDIRECT(CONCATENATE($E333,M331,$E334,M332),1))</f>
        <v>37.84</v>
      </c>
      <c r="N350" s="196" t="n">
        <f aca="true">MIN(INDIRECT(CONCATENATE($E333,N331,$E334,N332),1))</f>
        <v>37.84</v>
      </c>
      <c r="O350" s="196" t="n">
        <f aca="true">MIN(INDIRECT(CONCATENATE($E333,O331,$E334,O332),1))</f>
        <v>42.28</v>
      </c>
      <c r="P350" s="196" t="n">
        <f aca="true">MIN(INDIRECT(CONCATENATE($E333,P331,$E334,P332),1))</f>
        <v>42.37</v>
      </c>
      <c r="Q350" s="196" t="n">
        <f aca="true">MIN(INDIRECT(CONCATENATE($E333,Q331,$E334,Q332),1))</f>
        <v>33.45</v>
      </c>
      <c r="R350" s="196" t="n">
        <f aca="true">MIN(INDIRECT(CONCATENATE($E333,R331,$E334,R332),1))</f>
        <v>4.28</v>
      </c>
      <c r="S350" s="196" t="n">
        <f aca="true">MIN(INDIRECT(CONCATENATE($E333,S331,$E334,S332),1))</f>
        <v>-4.61</v>
      </c>
      <c r="T350" s="196" t="n">
        <f aca="true">MIN(INDIRECT(CONCATENATE($E333,T331,$E334,T332),1))</f>
        <v>-5.16</v>
      </c>
      <c r="U350" s="196" t="n">
        <f aca="true">MIN(INDIRECT(CONCATENATE($E333,U331,$E334,U332),1))</f>
        <v>-0.93</v>
      </c>
      <c r="V350" s="196" t="n">
        <f aca="true">MIN(INDIRECT(CONCATENATE($E333,V331,$E334,V332),1))</f>
        <v>2.68</v>
      </c>
      <c r="W350" s="196" t="n">
        <f aca="true">MIN(INDIRECT(CONCATENATE($E333,W331,$E334,W332),1))</f>
        <v>-1.27</v>
      </c>
      <c r="X350" s="307" t="e">
        <f aca="true">MIN(INDIRECT(CONCATENATE($E333,X331,$E334,X332),1))</f>
        <v>#N/A</v>
      </c>
      <c r="Y350" s="307" t="e">
        <f aca="true">MIN(INDIRECT(CONCATENATE($E333,Y331,$E334,Y332),1))</f>
        <v>#N/A</v>
      </c>
      <c r="Z350" s="307" t="e">
        <f aca="true">MIN(INDIRECT(CONCATENATE($E333,Z331,$E334,Z332),1))</f>
        <v>#N/A</v>
      </c>
      <c r="AA350" s="307" t="e">
        <f aca="true">MIN(INDIRECT(CONCATENATE($E333,AA331,$E334,AA332),1))</f>
        <v>#N/A</v>
      </c>
      <c r="AB350" s="307" t="e">
        <f aca="true">MIN(INDIRECT(CONCATENATE($E333,AB331,$E334,AB332),1))</f>
        <v>#N/A</v>
      </c>
      <c r="AC350" s="307" t="e">
        <f aca="true">MIN(INDIRECT(CONCATENATE($E333,AC331,$E334,AC332),1))</f>
        <v>#N/A</v>
      </c>
    </row>
    <row r="351" s="349" customFormat="true" ht="15" hidden="true" customHeight="true" outlineLevel="0" collapsed="false">
      <c r="B351" s="356"/>
      <c r="C351" s="192"/>
      <c r="D351" s="196" t="s">
        <v>230</v>
      </c>
      <c r="E351" s="196" t="n">
        <f aca="true">MAX(INDIRECT(CONCATENATE($E333,E331,$E334,E332),1))</f>
        <v>56.22</v>
      </c>
      <c r="F351" s="196" t="n">
        <f aca="true">MAX(INDIRECT(CONCATENATE($E333,F331,$E334,F332),1))</f>
        <v>55.95</v>
      </c>
      <c r="G351" s="196" t="n">
        <f aca="true">MAX(INDIRECT(CONCATENATE($E333,G331,$E334,G332),1))</f>
        <v>55.57</v>
      </c>
      <c r="H351" s="196" t="n">
        <f aca="true">MAX(INDIRECT(CONCATENATE($E333,H331,$E334,H332),1))</f>
        <v>58.28</v>
      </c>
      <c r="I351" s="196" t="n">
        <f aca="true">MAX(INDIRECT(CONCATENATE($E333,I331,$E334,I332),1))</f>
        <v>61.04</v>
      </c>
      <c r="J351" s="196" t="n">
        <f aca="true">MAX(INDIRECT(CONCATENATE($E333,J331,$E334,J332),1))</f>
        <v>56.98</v>
      </c>
      <c r="K351" s="196" t="n">
        <f aca="true">MAX(INDIRECT(CONCATENATE($E333,K331,$E334,K332),1))</f>
        <v>54.81</v>
      </c>
      <c r="L351" s="196" t="n">
        <f aca="true">MAX(INDIRECT(CONCATENATE($E333,L331,$E334,L332),1))</f>
        <v>54.81</v>
      </c>
      <c r="M351" s="196" t="n">
        <f aca="true">MAX(INDIRECT(CONCATENATE($E333,M331,$E334,M332),1))</f>
        <v>49.42</v>
      </c>
      <c r="N351" s="196" t="n">
        <f aca="true">MAX(INDIRECT(CONCATENATE($E333,N331,$E334,N332),1))</f>
        <v>54.85</v>
      </c>
      <c r="O351" s="196" t="n">
        <f aca="true">MAX(INDIRECT(CONCATENATE($E333,O331,$E334,O332),1))</f>
        <v>54.79</v>
      </c>
      <c r="P351" s="196" t="n">
        <f aca="true">MAX(INDIRECT(CONCATENATE($E333,P331,$E334,P332),1))</f>
        <v>45.66</v>
      </c>
      <c r="Q351" s="196" t="n">
        <f aca="true">MAX(INDIRECT(CONCATENATE($E333,Q331,$E334,Q332),1))</f>
        <v>45.72</v>
      </c>
      <c r="R351" s="196" t="n">
        <f aca="true">MAX(INDIRECT(CONCATENATE($E333,R331,$E334,R332),1))</f>
        <v>33.45</v>
      </c>
      <c r="S351" s="196" t="n">
        <f aca="true">MAX(INDIRECT(CONCATENATE($E333,S331,$E334,S332),1))</f>
        <v>6.29</v>
      </c>
      <c r="T351" s="196" t="n">
        <f aca="true">MAX(INDIRECT(CONCATENATE($E333,T331,$E334,T332),1))</f>
        <v>1.17</v>
      </c>
      <c r="U351" s="196" t="n">
        <f aca="true">MAX(INDIRECT(CONCATENATE($E333,U331,$E334,U332),1))</f>
        <v>3.11</v>
      </c>
      <c r="V351" s="196" t="n">
        <f aca="true">MAX(INDIRECT(CONCATENATE($E333,V331,$E334,V332),1))</f>
        <v>8.45</v>
      </c>
      <c r="W351" s="196" t="n">
        <f aca="true">MAX(INDIRECT(CONCATENATE($E333,W331,$E334,W332),1))</f>
        <v>8.37</v>
      </c>
      <c r="X351" s="307" t="e">
        <f aca="true">MAX(INDIRECT(CONCATENATE($E333,X331,$E334,X332),1))</f>
        <v>#N/A</v>
      </c>
      <c r="Y351" s="307" t="e">
        <f aca="true">MAX(INDIRECT(CONCATENATE($E333,Y331,$E334,Y332),1))</f>
        <v>#N/A</v>
      </c>
      <c r="Z351" s="307" t="e">
        <f aca="true">MAX(INDIRECT(CONCATENATE($E333,Z331,$E334,Z332),1))</f>
        <v>#N/A</v>
      </c>
      <c r="AA351" s="307" t="e">
        <f aca="true">MAX(INDIRECT(CONCATENATE($E333,AA331,$E334,AA332),1))</f>
        <v>#N/A</v>
      </c>
      <c r="AB351" s="307" t="e">
        <f aca="true">MAX(INDIRECT(CONCATENATE($E333,AB331,$E334,AB332),1))</f>
        <v>#N/A</v>
      </c>
      <c r="AC351" s="307" t="e">
        <f aca="true">MAX(INDIRECT(CONCATENATE($E333,AC331,$E334,AC332),1))</f>
        <v>#N/A</v>
      </c>
    </row>
    <row r="352" s="349" customFormat="true" ht="15" hidden="true" customHeight="true" outlineLevel="0" collapsed="false">
      <c r="B352" s="356"/>
      <c r="C352" s="192"/>
      <c r="D352" s="197" t="s">
        <v>245</v>
      </c>
      <c r="E352" s="197" t="str">
        <f aca="false">CONCATENATE($E333,E332,$E334,E331)</f>
        <v>SL_CHARTS_2012!$AL$917:$AL$851</v>
      </c>
      <c r="F352" s="197" t="str">
        <f aca="false">CONCATENATE($E333,F332,$E334,F331)</f>
        <v>SL_CHARTS_2012!$AL$851:$AL$807</v>
      </c>
      <c r="G352" s="197" t="str">
        <f aca="false">CONCATENATE($E333,G332,$E334,G331)</f>
        <v>SL_CHARTS_2012!$AL$813:$AL$770</v>
      </c>
      <c r="H352" s="197" t="str">
        <f aca="false">CONCATENATE($E333,H332,$E334,H331)</f>
        <v>SL_CHARTS_2012!$AL$780:$AL$746</v>
      </c>
      <c r="I352" s="197" t="str">
        <f aca="false">CONCATENATE($E333,I332,$E334,I331)</f>
        <v>SL_CHARTS_2012!$AL$750:$AL$631</v>
      </c>
      <c r="J352" s="197" t="str">
        <f aca="false">CONCATENATE($E333,J332,$E334,J331)</f>
        <v>SL_CHARTS_2012!$AL$635:$AL$572</v>
      </c>
      <c r="K352" s="197" t="str">
        <f aca="false">CONCATENATE($E333,K332,$E334,K331)</f>
        <v>SL_CHARTS_2012!$AL$572:$AL$528</v>
      </c>
      <c r="L352" s="197" t="str">
        <f aca="false">CONCATENATE($E333,L332,$E334,L331)</f>
        <v>SL_CHARTS_2012!$AL$528:$AL$504</v>
      </c>
      <c r="M352" s="197" t="str">
        <f aca="false">CONCATENATE($E333,M332,$E334,M331)</f>
        <v>SL_CHARTS_2012!$AL$504:$AL$472</v>
      </c>
      <c r="N352" s="197" t="str">
        <f aca="false">CONCATENATE($E333,N332,$E334,N331)</f>
        <v>SL_CHARTS_2012!$AL$472:$AL$390</v>
      </c>
      <c r="O352" s="197" t="str">
        <f aca="false">CONCATENATE($E333,O332,$E334,O331)</f>
        <v>SL_CHARTS_2012!$AL$390:$AL$325</v>
      </c>
      <c r="P352" s="197" t="str">
        <f aca="false">CONCATENATE($E333,P332,$E334,P331)</f>
        <v>SL_CHARTS_2012!$AL$325:$AL$292</v>
      </c>
      <c r="Q352" s="197" t="str">
        <f aca="false">CONCATENATE($E333,Q332,$E334,Q331)</f>
        <v>SL_CHARTS_2012!$AL$292:$AL$251</v>
      </c>
      <c r="R352" s="197" t="str">
        <f aca="false">CONCATENATE($E333,R332,$E334,R331)</f>
        <v>SL_CHARTS_2012!$AL$251:$AL$193</v>
      </c>
      <c r="S352" s="197" t="str">
        <f aca="false">CONCATENATE($E333,S332,$E334,S331)</f>
        <v>SL_CHARTS_2012!$AL$193:$AL$142</v>
      </c>
      <c r="T352" s="197" t="str">
        <f aca="false">CONCATENATE($E333,T332,$E334,T331)</f>
        <v>SL_CHARTS_2012!$AL$143:$AL$116</v>
      </c>
      <c r="U352" s="197" t="str">
        <f aca="false">CONCATENATE($E333,U332,$E334,U331)</f>
        <v>SL_CHARTS_2012!$AL$117:$AL$71</v>
      </c>
      <c r="V352" s="197" t="str">
        <f aca="false">CONCATENATE($E333,V332,$E334,V331)</f>
        <v>SL_CHARTS_2012!$AL$72:$AL$50</v>
      </c>
      <c r="W352" s="197" t="str">
        <f aca="false">CONCATENATE($E333,W332,$E334,W331)</f>
        <v>SL_CHARTS_2012!$AL$51:$AL$28</v>
      </c>
      <c r="X352" s="308" t="e">
        <f aca="false">CONCATENATE($E333,X332,$E334,X331)</f>
        <v>#N/A</v>
      </c>
      <c r="Y352" s="308" t="e">
        <f aca="false">CONCATENATE($E333,Y332,$E334,Y331)</f>
        <v>#N/A</v>
      </c>
      <c r="Z352" s="308" t="e">
        <f aca="false">CONCATENATE($E333,Z332,$E334,Z331)</f>
        <v>#N/A</v>
      </c>
      <c r="AA352" s="308" t="e">
        <f aca="false">CONCATENATE($E333,AA332,$E334,AA331)</f>
        <v>#N/A</v>
      </c>
      <c r="AB352" s="308" t="e">
        <f aca="false">CONCATENATE($E333,AB332,$E334,AB331)</f>
        <v>#N/A</v>
      </c>
      <c r="AC352" s="308" t="e">
        <f aca="false">CONCATENATE($E333,AC332,$E334,AC331)</f>
        <v>#N/A</v>
      </c>
    </row>
    <row r="353" s="349" customFormat="true" ht="15" hidden="true" customHeight="true" outlineLevel="0" collapsed="false">
      <c r="B353" s="356"/>
      <c r="C353" s="192"/>
      <c r="D353" s="197" t="s">
        <v>246</v>
      </c>
      <c r="E353" s="197" t="str">
        <f aca="true">ADDRESS(MATCH(E350,INDIRECT(E352,1),0)+MATCH(E323,SL_CHARTS_2012!$AH$1:$AH$3999,1)-1,$E328+4,1,1)</f>
        <v>$AL$916</v>
      </c>
      <c r="F353" s="197" t="str">
        <f aca="true">ADDRESS(MATCH(F350,INDIRECT(F352,1),0)+MATCH(F323,SL_CHARTS_2012!$AH$1:$AH$3999,1)-1,$E328+4,1,1)</f>
        <v>$AL$819</v>
      </c>
      <c r="G353" s="197" t="str">
        <f aca="true">ADDRESS(MATCH(G350,INDIRECT(G352,1),0)+MATCH(G323,SL_CHARTS_2012!$AH$1:$AH$3999,1)-1,$E328+4,1,1)</f>
        <v>$AL$818</v>
      </c>
      <c r="H353" s="197" t="str">
        <f aca="true">ADDRESS(MATCH(H350,INDIRECT(H352,1),0)+MATCH(H323,SL_CHARTS_2012!$AH$1:$AH$3999,1)-1,$E328+4,1,1)</f>
        <v>$AL$782</v>
      </c>
      <c r="I353" s="197" t="str">
        <f aca="true">ADDRESS(MATCH(I350,INDIRECT(I352,1),0)+MATCH(I323,SL_CHARTS_2012!$AH$1:$AH$3999,1)-1,$E328+4,1,1)</f>
        <v>$AL$686</v>
      </c>
      <c r="J353" s="197" t="str">
        <f aca="true">ADDRESS(MATCH(J350,INDIRECT(J352,1),0)+MATCH(J323,SL_CHARTS_2012!$AH$1:$AH$3999,1)-1,$E328+4,1,1)</f>
        <v>$AL$583</v>
      </c>
      <c r="K353" s="197" t="str">
        <f aca="true">ADDRESS(MATCH(K350,INDIRECT(K352,1),0)+MATCH(K323,SL_CHARTS_2012!$AH$1:$AH$3999,1)-1,$E328+4,1,1)</f>
        <v>$AL$550</v>
      </c>
      <c r="L353" s="197" t="str">
        <f aca="true">ADDRESS(MATCH(L350,INDIRECT(L352,1),0)+MATCH(L323,SL_CHARTS_2012!$AH$1:$AH$3999,1)-1,$E328+4,1,1)</f>
        <v>$AL$504</v>
      </c>
      <c r="M353" s="197" t="str">
        <f aca="true">ADDRESS(MATCH(M350,INDIRECT(M352,1),0)+MATCH(M323,SL_CHARTS_2012!$AH$1:$AH$3999,1)-1,$E328+4,1,1)</f>
        <v>$AL$472</v>
      </c>
      <c r="N353" s="197" t="str">
        <f aca="true">ADDRESS(MATCH(N350,INDIRECT(N352,1),0)+MATCH(N323,SL_CHARTS_2012!$AH$1:$AH$3999,1)-1,$E328+4,1,1)</f>
        <v>$AL$472</v>
      </c>
      <c r="O353" s="197" t="str">
        <f aca="true">ADDRESS(MATCH(O350,INDIRECT(O352,1),0)+MATCH(O323,SL_CHARTS_2012!$AH$1:$AH$3999,1)-1,$E328+4,1,1)</f>
        <v>$AL$327</v>
      </c>
      <c r="P353" s="197" t="str">
        <f aca="true">ADDRESS(MATCH(P350,INDIRECT(P352,1),0)+MATCH(P323,SL_CHARTS_2012!$AH$1:$AH$3999,1)-1,$E328+4,1,1)</f>
        <v>$AL$325</v>
      </c>
      <c r="Q353" s="197" t="str">
        <f aca="true">ADDRESS(MATCH(Q350,INDIRECT(Q352,1),0)+MATCH(Q323,SL_CHARTS_2012!$AH$1:$AH$3999,1)-1,$E328+4,1,1)</f>
        <v>$AL$251</v>
      </c>
      <c r="R353" s="197" t="str">
        <f aca="true">ADDRESS(MATCH(R350,INDIRECT(R352,1),0)+MATCH(R323,SL_CHARTS_2012!$AH$1:$AH$3999,1)-1,$E328+4,1,1)</f>
        <v>$AL$197</v>
      </c>
      <c r="S353" s="197" t="str">
        <f aca="true">ADDRESS(MATCH(S350,INDIRECT(S352,1),0)+MATCH(S323,SL_CHARTS_2012!$AH$1:$AH$3999,1)-1,$E328+4,1,1)</f>
        <v>$AL$142</v>
      </c>
      <c r="T353" s="197" t="str">
        <f aca="true">ADDRESS(MATCH(T350,INDIRECT(T352,1),0)+MATCH(T323,SL_CHARTS_2012!$AH$1:$AH$3999,1)-1,$E328+4,1,1)</f>
        <v>$AL$138</v>
      </c>
      <c r="U353" s="197" t="str">
        <f aca="true">ADDRESS(MATCH(U350,INDIRECT(U352,1),0)+MATCH(U323,SL_CHARTS_2012!$AH$1:$AH$3999,1)-1,$E328+4,1,1)</f>
        <v>$AL$92</v>
      </c>
      <c r="V353" s="197" t="str">
        <f aca="true">ADDRESS(MATCH(V350,INDIRECT(V352,1),0)+MATCH(V323,SL_CHARTS_2012!$AH$1:$AH$3999,1)-1,$E328+4,1,1)</f>
        <v>$AL$72</v>
      </c>
      <c r="W353" s="197" t="str">
        <f aca="true">ADDRESS(MATCH(W350,INDIRECT(W352,1),0)+MATCH(W323,SL_CHARTS_2012!$AH$1:$AH$3999,1)-1,$E328+4,1,1)</f>
        <v>$AL$28</v>
      </c>
      <c r="X353" s="308" t="e">
        <f aca="true">ADDRESS(MATCH(X350,INDIRECT(X352,1),0)+MATCH(X323,SL_CHARTS_2012!$AH$1:$AH$3999,1)-1,$E328+4,1,1)</f>
        <v>#N/A</v>
      </c>
      <c r="Y353" s="308" t="e">
        <f aca="true">ADDRESS(MATCH(Y350,INDIRECT(Y352,1),0)+MATCH(Y323,SL_CHARTS_2012!$AH$1:$AH$3999,1)-1,$E328+4,1,1)</f>
        <v>#N/A</v>
      </c>
      <c r="Z353" s="308" t="e">
        <f aca="true">ADDRESS(MATCH(Z350,INDIRECT(Z352,1),0)+MATCH(Z323,SL_CHARTS_2012!$AH$1:$AH$3999,1)-1,$E328+4,1,1)</f>
        <v>#N/A</v>
      </c>
      <c r="AA353" s="308" t="e">
        <f aca="true">ADDRESS(MATCH(AA350,INDIRECT(AA352,1),0)+MATCH(AA323,SL_CHARTS_2012!$AH$1:$AH$3999,1)-1,$E328+4,1,1)</f>
        <v>#N/A</v>
      </c>
      <c r="AB353" s="308" t="e">
        <f aca="true">ADDRESS(MATCH(AB350,INDIRECT(AB352,1),0)+MATCH(AB323,SL_CHARTS_2012!$AH$1:$AH$3999,1)-1,$E328+4,1,1)</f>
        <v>#N/A</v>
      </c>
      <c r="AC353" s="308" t="e">
        <f aca="true">ADDRESS(MATCH(AC350,INDIRECT(AC352,1),0)+MATCH(AC323,SL_CHARTS_2012!$AH$1:$AH$3999,1)-1,$E328+4,1,1)</f>
        <v>#N/A</v>
      </c>
    </row>
    <row r="354" s="349" customFormat="true" ht="15" hidden="true" customHeight="true" outlineLevel="0" collapsed="false">
      <c r="B354" s="356"/>
      <c r="C354" s="192"/>
      <c r="D354" s="197" t="s">
        <v>247</v>
      </c>
      <c r="E354" s="197" t="str">
        <f aca="true">ADDRESS(MATCH(E350,INDIRECT(E352,1),0)+MATCH(E323,SL_CHARTS_2012!$AH$1:$AH$3999,1)-1,$E328+6,1,1)</f>
        <v>$AN$916</v>
      </c>
      <c r="F354" s="197" t="str">
        <f aca="true">ADDRESS(MATCH(F350,INDIRECT(F352,1),0)+MATCH(F323,SL_CHARTS_2012!$AH$1:$AH$3999,1)-1,$E328+6,1,1)</f>
        <v>$AN$819</v>
      </c>
      <c r="G354" s="197" t="str">
        <f aca="true">ADDRESS(MATCH(G350,INDIRECT(G352,1),0)+MATCH(G323,SL_CHARTS_2012!$AH$1:$AH$3999,1)-1,$E328+6,1,1)</f>
        <v>$AN$818</v>
      </c>
      <c r="H354" s="197" t="str">
        <f aca="true">ADDRESS(MATCH(H350,INDIRECT(H352,1),0)+MATCH(H323,SL_CHARTS_2012!$AH$1:$AH$3999,1)-1,$E328+6,1,1)</f>
        <v>$AN$782</v>
      </c>
      <c r="I354" s="197" t="str">
        <f aca="true">ADDRESS(MATCH(I350,INDIRECT(I352,1),0)+MATCH(I323,SL_CHARTS_2012!$AH$1:$AH$3999,1)-1,$E328+6,1,1)</f>
        <v>$AN$686</v>
      </c>
      <c r="J354" s="197" t="str">
        <f aca="true">ADDRESS(MATCH(J350,INDIRECT(J352,1),0)+MATCH(J323,SL_CHARTS_2012!$AH$1:$AH$3999,1)-1,$E328+6,1,1)</f>
        <v>$AN$583</v>
      </c>
      <c r="K354" s="197" t="str">
        <f aca="true">ADDRESS(MATCH(K350,INDIRECT(K352,1),0)+MATCH(K323,SL_CHARTS_2012!$AH$1:$AH$3999,1)-1,$E328+6,1,1)</f>
        <v>$AN$550</v>
      </c>
      <c r="L354" s="197" t="str">
        <f aca="true">ADDRESS(MATCH(L350,INDIRECT(L352,1),0)+MATCH(L323,SL_CHARTS_2012!$AH$1:$AH$3999,1)-1,$E328+6,1,1)</f>
        <v>$AN$504</v>
      </c>
      <c r="M354" s="197" t="str">
        <f aca="true">ADDRESS(MATCH(M350,INDIRECT(M352,1),0)+MATCH(M323,SL_CHARTS_2012!$AH$1:$AH$3999,1)-1,$E328+6,1,1)</f>
        <v>$AN$472</v>
      </c>
      <c r="N354" s="197" t="str">
        <f aca="true">ADDRESS(MATCH(N350,INDIRECT(N352,1),0)+MATCH(N323,SL_CHARTS_2012!$AH$1:$AH$3999,1)-1,$E328+6,1,1)</f>
        <v>$AN$472</v>
      </c>
      <c r="O354" s="197" t="str">
        <f aca="true">ADDRESS(MATCH(O350,INDIRECT(O352,1),0)+MATCH(O323,SL_CHARTS_2012!$AH$1:$AH$3999,1)-1,$E328+6,1,1)</f>
        <v>$AN$327</v>
      </c>
      <c r="P354" s="197" t="str">
        <f aca="true">ADDRESS(MATCH(P350,INDIRECT(P352,1),0)+MATCH(P323,SL_CHARTS_2012!$AH$1:$AH$3999,1)-1,$E328+6,1,1)</f>
        <v>$AN$325</v>
      </c>
      <c r="Q354" s="197" t="str">
        <f aca="true">ADDRESS(MATCH(Q350,INDIRECT(Q352,1),0)+MATCH(Q323,SL_CHARTS_2012!$AH$1:$AH$3999,1)-1,$E328+6,1,1)</f>
        <v>$AN$251</v>
      </c>
      <c r="R354" s="197" t="str">
        <f aca="true">ADDRESS(MATCH(R350,INDIRECT(R352,1),0)+MATCH(R323,SL_CHARTS_2012!$AH$1:$AH$3999,1)-1,$E328+6,1,1)</f>
        <v>$AN$197</v>
      </c>
      <c r="S354" s="197" t="str">
        <f aca="true">ADDRESS(MATCH(S350,INDIRECT(S352,1),0)+MATCH(S323,SL_CHARTS_2012!$AH$1:$AH$3999,1)-1,$E328+6,1,1)</f>
        <v>$AN$142</v>
      </c>
      <c r="T354" s="197" t="str">
        <f aca="true">ADDRESS(MATCH(T350,INDIRECT(T352,1),0)+MATCH(T323,SL_CHARTS_2012!$AH$1:$AH$3999,1)-1,$E328+6,1,1)</f>
        <v>$AN$138</v>
      </c>
      <c r="U354" s="197" t="str">
        <f aca="true">ADDRESS(MATCH(U350,INDIRECT(U352,1),0)+MATCH(U323,SL_CHARTS_2012!$AH$1:$AH$3999,1)-1,$E328+6,1,1)</f>
        <v>$AN$92</v>
      </c>
      <c r="V354" s="197" t="str">
        <f aca="true">ADDRESS(MATCH(V350,INDIRECT(V352,1),0)+MATCH(V323,SL_CHARTS_2012!$AH$1:$AH$3999,1)-1,$E328+6,1,1)</f>
        <v>$AN$72</v>
      </c>
      <c r="W354" s="197" t="str">
        <f aca="true">ADDRESS(MATCH(W350,INDIRECT(W352,1),0)+MATCH(W323,SL_CHARTS_2012!$AH$1:$AH$3999,1)-1,$E328+6,1,1)</f>
        <v>$AN$28</v>
      </c>
      <c r="X354" s="308" t="e">
        <f aca="true">ADDRESS(MATCH(X350,INDIRECT(X352,1),0)+MATCH(X323,SL_CHARTS_2012!$AH$1:$AH$3999,1)-1,$E328+6,1,1)</f>
        <v>#N/A</v>
      </c>
      <c r="Y354" s="308" t="e">
        <f aca="true">ADDRESS(MATCH(Y350,INDIRECT(Y352,1),0)+MATCH(Y323,SL_CHARTS_2012!$AH$1:$AH$3999,1)-1,$E328+6,1,1)</f>
        <v>#N/A</v>
      </c>
      <c r="Z354" s="308" t="e">
        <f aca="true">ADDRESS(MATCH(Z350,INDIRECT(Z352,1),0)+MATCH(Z323,SL_CHARTS_2012!$AH$1:$AH$3999,1)-1,$E328+6,1,1)</f>
        <v>#N/A</v>
      </c>
      <c r="AA354" s="308" t="e">
        <f aca="true">ADDRESS(MATCH(AA350,INDIRECT(AA352,1),0)+MATCH(AA323,SL_CHARTS_2012!$AH$1:$AH$3999,1)-1,$E328+6,1,1)</f>
        <v>#N/A</v>
      </c>
      <c r="AB354" s="308" t="e">
        <f aca="true">ADDRESS(MATCH(AB350,INDIRECT(AB352,1),0)+MATCH(AB323,SL_CHARTS_2012!$AH$1:$AH$3999,1)-1,$E328+6,1,1)</f>
        <v>#N/A</v>
      </c>
      <c r="AC354" s="308" t="e">
        <f aca="true">ADDRESS(MATCH(AC350,INDIRECT(AC352,1),0)+MATCH(AC323,SL_CHARTS_2012!$AH$1:$AH$3999,1)-1,$E328+6,1,1)</f>
        <v>#N/A</v>
      </c>
    </row>
    <row r="355" s="349" customFormat="true" ht="15" hidden="true" customHeight="true" outlineLevel="0" collapsed="false">
      <c r="B355" s="356"/>
      <c r="C355" s="192"/>
      <c r="D355" s="197" t="s">
        <v>248</v>
      </c>
      <c r="E355" s="197" t="str">
        <f aca="true">ADDRESS(MATCH(E351,INDIRECT(E352,1),0)+MATCH(E327,SL_CHARTS_2012!$Q$1:$Q$3999,1)-1,$E328+4,1,1)</f>
        <v>$AL$863</v>
      </c>
      <c r="F355" s="197" t="str">
        <f aca="true">ADDRESS(MATCH(F351,INDIRECT(F352,1),0)+MATCH(F327,SL_CHARTS_2012!$Q$1:$Q$3999,1)-1,$E328+4,1,1)</f>
        <v>$AL$846</v>
      </c>
      <c r="G355" s="197" t="str">
        <f aca="true">ADDRESS(MATCH(G351,INDIRECT(G352,1),0)+MATCH(G327,SL_CHARTS_2012!$Q$1:$Q$3999,1)-1,$E328+4,1,1)</f>
        <v>$AL$767</v>
      </c>
      <c r="H355" s="197" t="str">
        <f aca="true">ADDRESS(MATCH(H351,INDIRECT(H352,1),0)+MATCH(H327,SL_CHARTS_2012!$Q$1:$Q$3999,1)-1,$E328+4,1,1)</f>
        <v>$AL$743</v>
      </c>
      <c r="I355" s="197" t="str">
        <f aca="true">ADDRESS(MATCH(I351,INDIRECT(I352,1),0)+MATCH(I327,SL_CHARTS_2012!$Q$1:$Q$3999,1)-1,$E328+4,1,1)</f>
        <v>$AL$723</v>
      </c>
      <c r="J355" s="197" t="str">
        <f aca="true">ADDRESS(MATCH(J351,INDIRECT(J352,1),0)+MATCH(J327,SL_CHARTS_2012!$Q$1:$Q$3999,1)-1,$E328+4,1,1)</f>
        <v>$AL$632</v>
      </c>
      <c r="K355" s="197" t="str">
        <f aca="true">ADDRESS(MATCH(K351,INDIRECT(K352,1),0)+MATCH(K327,SL_CHARTS_2012!$Q$1:$Q$3999,1)-1,$E328+4,1,1)</f>
        <v>$AL$525</v>
      </c>
      <c r="L355" s="197" t="str">
        <f aca="true">ADDRESS(MATCH(L351,INDIRECT(L352,1),0)+MATCH(L327,SL_CHARTS_2012!$Q$1:$Q$3999,1)-1,$E328+4,1,1)</f>
        <v>$AL$525</v>
      </c>
      <c r="M355" s="197" t="str">
        <f aca="true">ADDRESS(MATCH(M351,INDIRECT(M352,1),0)+MATCH(M327,SL_CHARTS_2012!$Q$1:$Q$3999,1)-1,$E328+4,1,1)</f>
        <v>$AL$501</v>
      </c>
      <c r="N355" s="197" t="str">
        <f aca="true">ADDRESS(MATCH(N351,INDIRECT(N352,1),0)+MATCH(N327,SL_CHARTS_2012!$Q$1:$Q$3999,1)-1,$E328+4,1,1)</f>
        <v>$AL$388</v>
      </c>
      <c r="O355" s="197" t="str">
        <f aca="true">ADDRESS(MATCH(O351,INDIRECT(O352,1),0)+MATCH(O327,SL_CHARTS_2012!$Q$1:$Q$3999,1)-1,$E328+4,1,1)</f>
        <v>$AL$387</v>
      </c>
      <c r="P355" s="197" t="str">
        <f aca="true">ADDRESS(MATCH(P351,INDIRECT(P352,1),0)+MATCH(P327,SL_CHARTS_2012!$Q$1:$Q$3999,1)-1,$E328+4,1,1)</f>
        <v>$AL$310</v>
      </c>
      <c r="Q355" s="197" t="str">
        <f aca="true">ADDRESS(MATCH(Q351,INDIRECT(Q352,1),0)+MATCH(Q327,SL_CHARTS_2012!$Q$1:$Q$3999,1)-1,$E328+4,1,1)</f>
        <v>$AL$266</v>
      </c>
      <c r="R355" s="197" t="str">
        <f aca="true">ADDRESS(MATCH(R351,INDIRECT(R352,1),0)+MATCH(R327,SL_CHARTS_2012!$Q$1:$Q$3999,1)-1,$E328+4,1,1)</f>
        <v>$AL$248</v>
      </c>
      <c r="S355" s="197" t="str">
        <f aca="true">ADDRESS(MATCH(S351,INDIRECT(S352,1),0)+MATCH(S327,SL_CHARTS_2012!$Q$1:$Q$3999,1)-1,$E328+4,1,1)</f>
        <v>$AL$181</v>
      </c>
      <c r="T355" s="197" t="str">
        <f aca="true">ADDRESS(MATCH(T351,INDIRECT(T352,1),0)+MATCH(T327,SL_CHARTS_2012!$Q$1:$Q$3999,1)-1,$E328+4,1,1)</f>
        <v>$AL$113</v>
      </c>
      <c r="U355" s="197" t="str">
        <f aca="true">ADDRESS(MATCH(U351,INDIRECT(U352,1),0)+MATCH(U327,SL_CHARTS_2012!$Q$1:$Q$3999,1)-1,$E328+4,1,1)</f>
        <v>$AL$68</v>
      </c>
      <c r="V355" s="197" t="str">
        <f aca="true">ADDRESS(MATCH(V351,INDIRECT(V352,1),0)+MATCH(V327,SL_CHARTS_2012!$Q$1:$Q$3999,1)-1,$E328+4,1,1)</f>
        <v>$AL$51</v>
      </c>
      <c r="W355" s="197" t="str">
        <f aca="true">ADDRESS(MATCH(W351,INDIRECT(W352,1),0)+MATCH(W327,SL_CHARTS_2012!$Q$1:$Q$3999,1)-1,$E328+4,1,1)</f>
        <v>$AL$48</v>
      </c>
      <c r="X355" s="308" t="e">
        <f aca="true">ADDRESS(MATCH(X351,INDIRECT(X352,1),0)+MATCH(X327,SL_CHARTS_2012!$Q$1:$Q$3999,1)-1,$E328+4,1,1)</f>
        <v>#N/A</v>
      </c>
      <c r="Y355" s="308" t="e">
        <f aca="true">ADDRESS(MATCH(Y351,INDIRECT(Y352,1),0)+MATCH(Y327,SL_CHARTS_2012!$Q$1:$Q$3999,1)-1,$E328+4,1,1)</f>
        <v>#N/A</v>
      </c>
      <c r="Z355" s="308" t="e">
        <f aca="true">ADDRESS(MATCH(Z351,INDIRECT(Z352,1),0)+MATCH(Z327,SL_CHARTS_2012!$Q$1:$Q$3999,1)-1,$E328+4,1,1)</f>
        <v>#N/A</v>
      </c>
      <c r="AA355" s="308" t="e">
        <f aca="true">ADDRESS(MATCH(AA351,INDIRECT(AA352,1),0)+MATCH(AA327,SL_CHARTS_2012!$Q$1:$Q$3999,1)-1,$E328+4,1,1)</f>
        <v>#N/A</v>
      </c>
      <c r="AB355" s="308" t="e">
        <f aca="true">ADDRESS(MATCH(AB351,INDIRECT(AB352,1),0)+MATCH(AB327,SL_CHARTS_2012!$Q$1:$Q$3999,1)-1,$E328+4,1,1)</f>
        <v>#N/A</v>
      </c>
      <c r="AC355" s="308" t="e">
        <f aca="true">ADDRESS(MATCH(AC351,INDIRECT(AC352,1),0)+MATCH(AC327,SL_CHARTS_2012!$Q$1:$Q$3999,1)-1,$E328+4,1,1)</f>
        <v>#N/A</v>
      </c>
    </row>
    <row r="356" s="349" customFormat="true" ht="15" hidden="true" customHeight="true" outlineLevel="0" collapsed="false">
      <c r="B356" s="356"/>
      <c r="C356" s="192"/>
      <c r="D356" s="197" t="s">
        <v>249</v>
      </c>
      <c r="E356" s="197" t="str">
        <f aca="true">ADDRESS(MATCH(E351,INDIRECT(E352,1),0)+MATCH(E327,SL_CHARTS_2012!$Q$1:$Q$3999,1)-1,$E328+5,1,1)</f>
        <v>$AM$863</v>
      </c>
      <c r="F356" s="197" t="str">
        <f aca="true">ADDRESS(MATCH(F351,INDIRECT(F352,1),0)+MATCH(F327,SL_CHARTS_2012!$Q$1:$Q$3999,1)-1,$E328+5,1,1)</f>
        <v>$AM$846</v>
      </c>
      <c r="G356" s="197" t="str">
        <f aca="true">ADDRESS(MATCH(G351,INDIRECT(G352,1),0)+MATCH(G327,SL_CHARTS_2012!$Q$1:$Q$3999,1)-1,$E328+5,1,1)</f>
        <v>$AM$767</v>
      </c>
      <c r="H356" s="197" t="str">
        <f aca="true">ADDRESS(MATCH(H351,INDIRECT(H352,1),0)+MATCH(H327,SL_CHARTS_2012!$Q$1:$Q$3999,1)-1,$E328+5,1,1)</f>
        <v>$AM$743</v>
      </c>
      <c r="I356" s="197" t="str">
        <f aca="true">ADDRESS(MATCH(I351,INDIRECT(I352,1),0)+MATCH(I327,SL_CHARTS_2012!$Q$1:$Q$3999,1)-1,$E328+5,1,1)</f>
        <v>$AM$723</v>
      </c>
      <c r="J356" s="197" t="str">
        <f aca="true">ADDRESS(MATCH(J351,INDIRECT(J352,1),0)+MATCH(J327,SL_CHARTS_2012!$Q$1:$Q$3999,1)-1,$E328+5,1,1)</f>
        <v>$AM$632</v>
      </c>
      <c r="K356" s="197" t="str">
        <f aca="true">ADDRESS(MATCH(K351,INDIRECT(K352,1),0)+MATCH(K327,SL_CHARTS_2012!$Q$1:$Q$3999,1)-1,$E328+5,1,1)</f>
        <v>$AM$525</v>
      </c>
      <c r="L356" s="197" t="str">
        <f aca="true">ADDRESS(MATCH(L351,INDIRECT(L352,1),0)+MATCH(L327,SL_CHARTS_2012!$Q$1:$Q$3999,1)-1,$E328+5,1,1)</f>
        <v>$AM$525</v>
      </c>
      <c r="M356" s="197" t="str">
        <f aca="true">ADDRESS(MATCH(M351,INDIRECT(M352,1),0)+MATCH(M327,SL_CHARTS_2012!$Q$1:$Q$3999,1)-1,$E328+5,1,1)</f>
        <v>$AM$501</v>
      </c>
      <c r="N356" s="197" t="str">
        <f aca="true">ADDRESS(MATCH(N351,INDIRECT(N352,1),0)+MATCH(N327,SL_CHARTS_2012!$Q$1:$Q$3999,1)-1,$E328+5,1,1)</f>
        <v>$AM$388</v>
      </c>
      <c r="O356" s="197" t="str">
        <f aca="true">ADDRESS(MATCH(O351,INDIRECT(O352,1),0)+MATCH(O327,SL_CHARTS_2012!$Q$1:$Q$3999,1)-1,$E328+5,1,1)</f>
        <v>$AM$387</v>
      </c>
      <c r="P356" s="197" t="str">
        <f aca="true">ADDRESS(MATCH(P351,INDIRECT(P352,1),0)+MATCH(P327,SL_CHARTS_2012!$Q$1:$Q$3999,1)-1,$E328+5,1,1)</f>
        <v>$AM$310</v>
      </c>
      <c r="Q356" s="197" t="str">
        <f aca="true">ADDRESS(MATCH(Q351,INDIRECT(Q352,1),0)+MATCH(Q327,SL_CHARTS_2012!$Q$1:$Q$3999,1)-1,$E328+5,1,1)</f>
        <v>$AM$266</v>
      </c>
      <c r="R356" s="197" t="str">
        <f aca="true">ADDRESS(MATCH(R351,INDIRECT(R352,1),0)+MATCH(R327,SL_CHARTS_2012!$Q$1:$Q$3999,1)-1,$E328+5,1,1)</f>
        <v>$AM$248</v>
      </c>
      <c r="S356" s="197" t="str">
        <f aca="true">ADDRESS(MATCH(S351,INDIRECT(S352,1),0)+MATCH(S327,SL_CHARTS_2012!$Q$1:$Q$3999,1)-1,$E328+5,1,1)</f>
        <v>$AM$181</v>
      </c>
      <c r="T356" s="197" t="str">
        <f aca="true">ADDRESS(MATCH(T351,INDIRECT(T352,1),0)+MATCH(T327,SL_CHARTS_2012!$Q$1:$Q$3999,1)-1,$E328+5,1,1)</f>
        <v>$AM$113</v>
      </c>
      <c r="U356" s="197" t="str">
        <f aca="true">ADDRESS(MATCH(U351,INDIRECT(U352,1),0)+MATCH(U327,SL_CHARTS_2012!$Q$1:$Q$3999,1)-1,$E328+5,1,1)</f>
        <v>$AM$68</v>
      </c>
      <c r="V356" s="197" t="str">
        <f aca="true">ADDRESS(MATCH(V351,INDIRECT(V352,1),0)+MATCH(V327,SL_CHARTS_2012!$Q$1:$Q$3999,1)-1,$E328+5,1,1)</f>
        <v>$AM$51</v>
      </c>
      <c r="W356" s="197" t="str">
        <f aca="true">ADDRESS(MATCH(W351,INDIRECT(W352,1),0)+MATCH(W327,SL_CHARTS_2012!$Q$1:$Q$3999,1)-1,$E328+5,1,1)</f>
        <v>$AM$48</v>
      </c>
      <c r="X356" s="308" t="e">
        <f aca="true">ADDRESS(MATCH(X351,INDIRECT(X352,1),0)+MATCH(X327,SL_CHARTS_2012!$Q$1:$Q$3999,1)-1,$E328+5,1,1)</f>
        <v>#N/A</v>
      </c>
      <c r="Y356" s="308" t="e">
        <f aca="true">ADDRESS(MATCH(Y351,INDIRECT(Y352,1),0)+MATCH(Y327,SL_CHARTS_2012!$Q$1:$Q$3999,1)-1,$E328+5,1,1)</f>
        <v>#N/A</v>
      </c>
      <c r="Z356" s="308" t="e">
        <f aca="true">ADDRESS(MATCH(Z351,INDIRECT(Z352,1),0)+MATCH(Z327,SL_CHARTS_2012!$Q$1:$Q$3999,1)-1,$E328+5,1,1)</f>
        <v>#N/A</v>
      </c>
      <c r="AA356" s="308" t="e">
        <f aca="true">ADDRESS(MATCH(AA351,INDIRECT(AA352,1),0)+MATCH(AA327,SL_CHARTS_2012!$Q$1:$Q$3999,1)-1,$E328+5,1,1)</f>
        <v>#N/A</v>
      </c>
      <c r="AB356" s="308" t="e">
        <f aca="true">ADDRESS(MATCH(AB351,INDIRECT(AB352,1),0)+MATCH(AB327,SL_CHARTS_2012!$Q$1:$Q$3999,1)-1,$E328+5,1,1)</f>
        <v>#N/A</v>
      </c>
      <c r="AC356" s="308" t="e">
        <f aca="true">ADDRESS(MATCH(AC351,INDIRECT(AC352,1),0)+MATCH(AC327,SL_CHARTS_2012!$Q$1:$Q$3999,1)-1,$E328+5,1,1)</f>
        <v>#N/A</v>
      </c>
    </row>
    <row r="357" s="349" customFormat="true" ht="15" hidden="true" customHeight="true" outlineLevel="0" collapsed="false">
      <c r="B357" s="356"/>
      <c r="C357" s="192"/>
      <c r="D357" s="197" t="s">
        <v>231</v>
      </c>
      <c r="E357" s="198" t="n">
        <f aca="true">IF((-(INDIRECT(CONCATENATE($E333,E353))-INDIRECT(CONCATENATE($E333,E354))))&lt;0, (-(INDIRECT(CONCATENATE($E333,E353))-INDIRECT(CONCATENATE($E333,E354)))), -15)</f>
        <v>-0.140000000000001</v>
      </c>
      <c r="F357" s="198" t="n">
        <f aca="true">IF((-(INDIRECT(CONCATENATE($E333,F353))-INDIRECT(CONCATENATE($E333,F354))))&lt;0, (-(INDIRECT(CONCATENATE($E333,F353))-INDIRECT(CONCATENATE($E333,F354)))), -15)</f>
        <v>-2</v>
      </c>
      <c r="G357" s="198" t="n">
        <f aca="true">IF((-(INDIRECT(CONCATENATE($E333,G353))-INDIRECT(CONCATENATE($E333,G354))))&lt;0, (-(INDIRECT(CONCATENATE($E333,G353))-INDIRECT(CONCATENATE($E333,G354)))), -15)</f>
        <v>-1.81</v>
      </c>
      <c r="H357" s="198" t="n">
        <f aca="true">IF((-(INDIRECT(CONCATENATE($E333,H353))-INDIRECT(CONCATENATE($E333,H354))))&lt;0, (-(INDIRECT(CONCATENATE($E333,H353))-INDIRECT(CONCATENATE($E333,H354)))), -15)</f>
        <v>-1.52999999999999</v>
      </c>
      <c r="I357" s="198" t="n">
        <f aca="true">IF((-(INDIRECT(CONCATENATE($E333,I353))-INDIRECT(CONCATENATE($E333,I354))))&lt;0, (-(INDIRECT(CONCATENATE($E333,I353))-INDIRECT(CONCATENATE($E333,I354)))), -15)</f>
        <v>-9.04</v>
      </c>
      <c r="J357" s="198" t="n">
        <f aca="true">IF((-(INDIRECT(CONCATENATE($E333,J353))-INDIRECT(CONCATENATE($E333,J354))))&lt;0, (-(INDIRECT(CONCATENATE($E333,J353))-INDIRECT(CONCATENATE($E333,J354)))), -15)</f>
        <v>-9.24</v>
      </c>
      <c r="K357" s="198" t="n">
        <f aca="true">IF((-(INDIRECT(CONCATENATE($E333,K353))-INDIRECT(CONCATENATE($E333,K354))))&lt;0, (-(INDIRECT(CONCATENATE($E333,K353))-INDIRECT(CONCATENATE($E333,K354)))), -15)</f>
        <v>-8.66999999999999</v>
      </c>
      <c r="L357" s="198" t="n">
        <f aca="true">IF((-(INDIRECT(CONCATENATE($E333,L353))-INDIRECT(CONCATENATE($E333,L354))))&lt;0, (-(INDIRECT(CONCATENATE($E333,L353))-INDIRECT(CONCATENATE($E333,L354)))), -15)</f>
        <v>-7.36</v>
      </c>
      <c r="M357" s="198" t="n">
        <f aca="true">IF((-(INDIRECT(CONCATENATE($E333,M353))-INDIRECT(CONCATENATE($E333,M354))))&lt;0, (-(INDIRECT(CONCATENATE($E333,M353))-INDIRECT(CONCATENATE($E333,M354)))), -15)</f>
        <v>-13.56</v>
      </c>
      <c r="N357" s="198" t="n">
        <f aca="true">IF((-(INDIRECT(CONCATENATE($E333,N353))-INDIRECT(CONCATENATE($E333,N354))))&lt;0, (-(INDIRECT(CONCATENATE($E333,N353))-INDIRECT(CONCATENATE($E333,N354)))), -15)</f>
        <v>-13.56</v>
      </c>
      <c r="O357" s="198" t="n">
        <f aca="true">IF((-(INDIRECT(CONCATENATE($E333,O353))-INDIRECT(CONCATENATE($E333,O354))))&lt;0, (-(INDIRECT(CONCATENATE($E333,O353))-INDIRECT(CONCATENATE($E333,O354)))), -15)</f>
        <v>-9.73</v>
      </c>
      <c r="P357" s="198" t="n">
        <f aca="true">IF((-(INDIRECT(CONCATENATE($E333,P353))-INDIRECT(CONCATENATE($E333,P354))))&lt;0, (-(INDIRECT(CONCATENATE($E333,P353))-INDIRECT(CONCATENATE($E333,P354)))), -15)</f>
        <v>-8.72</v>
      </c>
      <c r="Q357" s="198" t="n">
        <f aca="true">IF((-(INDIRECT(CONCATENATE($E333,Q353))-INDIRECT(CONCATENATE($E333,Q354))))&lt;0, (-(INDIRECT(CONCATENATE($E333,Q353))-INDIRECT(CONCATENATE($E333,Q354)))), -15)</f>
        <v>-15.89</v>
      </c>
      <c r="R357" s="198" t="n">
        <f aca="true">IF((-(INDIRECT(CONCATENATE($E333,R353))-INDIRECT(CONCATENATE($E333,R354))))&lt;0, (-(INDIRECT(CONCATENATE($E333,R353))-INDIRECT(CONCATENATE($E333,R354)))), -15)</f>
        <v>-11.01</v>
      </c>
      <c r="S357" s="198" t="n">
        <f aca="true">IF((-(INDIRECT(CONCATENATE($E333,S353))-INDIRECT(CONCATENATE($E333,S354))))&lt;0, (-(INDIRECT(CONCATENATE($E333,S353))-INDIRECT(CONCATENATE($E333,S354)))), -15)</f>
        <v>-9.01</v>
      </c>
      <c r="T357" s="198" t="n">
        <f aca="true">IF((-(INDIRECT(CONCATENATE($E333,T353))-INDIRECT(CONCATENATE($E333,T354))))&lt;0, (-(INDIRECT(CONCATENATE($E333,T353))-INDIRECT(CONCATENATE($E333,T354)))), -15)</f>
        <v>-8.39</v>
      </c>
      <c r="U357" s="198" t="n">
        <f aca="true">IF((-(INDIRECT(CONCATENATE($E333,U353))-INDIRECT(CONCATENATE($E333,U354))))&lt;0, (-(INDIRECT(CONCATENATE($E333,U353))-INDIRECT(CONCATENATE($E333,U354)))), -15)</f>
        <v>-5.36</v>
      </c>
      <c r="V357" s="198" t="n">
        <f aca="true">IF((-(INDIRECT(CONCATENATE($E333,V353))-INDIRECT(CONCATENATE($E333,V354))))&lt;0, (-(INDIRECT(CONCATENATE($E333,V353))-INDIRECT(CONCATENATE($E333,V354)))), -15)</f>
        <v>-4.78</v>
      </c>
      <c r="W357" s="198" t="n">
        <f aca="true">IF((-(INDIRECT(CONCATENATE($E333,W353))-INDIRECT(CONCATENATE($E333,W354))))&lt;0, (-(INDIRECT(CONCATENATE($E333,W353))-INDIRECT(CONCATENATE($E333,W354)))), -15)</f>
        <v>-6.85</v>
      </c>
      <c r="X357" s="309" t="e">
        <f aca="true">IF((-(INDIRECT(CONCATENATE($E333,X353))-INDIRECT(CONCATENATE($E333,X354))))&lt;0, (-(INDIRECT(CONCATENATE($E333,X353))-INDIRECT(CONCATENATE($E333,X354)))), -15)</f>
        <v>#N/A</v>
      </c>
      <c r="Y357" s="309" t="e">
        <f aca="true">IF((-(INDIRECT(CONCATENATE($E333,Y353))-INDIRECT(CONCATENATE($E333,Y354))))&lt;0, (-(INDIRECT(CONCATENATE($E333,Y353))-INDIRECT(CONCATENATE($E333,Y354)))), -15)</f>
        <v>#N/A</v>
      </c>
      <c r="Z357" s="309" t="e">
        <f aca="true">IF((-(INDIRECT(CONCATENATE($E333,Z353))-INDIRECT(CONCATENATE($E333,Z354))))&lt;0, (-(INDIRECT(CONCATENATE($E333,Z353))-INDIRECT(CONCATENATE($E333,Z354)))), -15)</f>
        <v>#N/A</v>
      </c>
      <c r="AA357" s="309" t="e">
        <f aca="true">IF((-(INDIRECT(CONCATENATE($E333,AA353))-INDIRECT(CONCATENATE($E333,AA354))))&lt;0, (-(INDIRECT(CONCATENATE($E333,AA353))-INDIRECT(CONCATENATE($E333,AA354)))), -15)</f>
        <v>#N/A</v>
      </c>
      <c r="AB357" s="309" t="e">
        <f aca="true">IF((-(INDIRECT(CONCATENATE($E333,AB353))-INDIRECT(CONCATENATE($E333,AB354))))&lt;0, (-(INDIRECT(CONCATENATE($E333,AB353))-INDIRECT(CONCATENATE($E333,AB354)))), -15)</f>
        <v>#N/A</v>
      </c>
      <c r="AC357" s="309" t="e">
        <f aca="true">IF((-(INDIRECT(CONCATENATE($E333,AC353))-INDIRECT(CONCATENATE($E333,AC354))))&lt;0, (-(INDIRECT(CONCATENATE($E333,AC353))-INDIRECT(CONCATENATE($E333,AC354)))), -15)</f>
        <v>#N/A</v>
      </c>
    </row>
    <row r="358" s="349" customFormat="true" ht="15" hidden="true" customHeight="true" outlineLevel="0" collapsed="false">
      <c r="B358" s="356"/>
      <c r="C358" s="192"/>
      <c r="D358" s="197" t="s">
        <v>232</v>
      </c>
      <c r="E358" s="198" t="n">
        <f aca="true">IF(INDIRECT(CONCATENATE($E333,E355))-INDIRECT(CONCATENATE($E333,E356))&lt;0, ABS(INDIRECT(CONCATENATE($E333,E355))-INDIRECT(CONCATENATE($E333,E356))), 15)</f>
        <v>0.0300000000000011</v>
      </c>
      <c r="F358" s="198" t="n">
        <f aca="true">IF(INDIRECT(CONCATENATE($E333,F355))-INDIRECT(CONCATENATE($E333,F356))&lt;0, ABS(INDIRECT(CONCATENATE($E333,F355))-INDIRECT(CONCATENATE($E333,F356))), 15)</f>
        <v>0.32</v>
      </c>
      <c r="G358" s="198" t="n">
        <f aca="true">IF(INDIRECT(CONCATENATE($E333,G355))-INDIRECT(CONCATENATE($E333,G356))&lt;0, ABS(INDIRECT(CONCATENATE($E333,G355))-INDIRECT(CONCATENATE($E333,G356))), 15)</f>
        <v>0.270000000000003</v>
      </c>
      <c r="H358" s="198" t="n">
        <f aca="true">IF(INDIRECT(CONCATENATE($E333,H355))-INDIRECT(CONCATENATE($E333,H356))&lt;0, ABS(INDIRECT(CONCATENATE($E333,H355))-INDIRECT(CONCATENATE($E333,H356))), 15)</f>
        <v>15</v>
      </c>
      <c r="I358" s="198" t="n">
        <f aca="true">IF(INDIRECT(CONCATENATE($E333,I355))-INDIRECT(CONCATENATE($E333,I356))&lt;0, ABS(INDIRECT(CONCATENATE($E333,I355))-INDIRECT(CONCATENATE($E333,I356))), 15)</f>
        <v>0.240000000000002</v>
      </c>
      <c r="J358" s="198" t="n">
        <f aca="true">IF(INDIRECT(CONCATENATE($E333,J355))-INDIRECT(CONCATENATE($E333,J356))&lt;0, ABS(INDIRECT(CONCATENATE($E333,J355))-INDIRECT(CONCATENATE($E333,J356))), 15)</f>
        <v>0.380000000000003</v>
      </c>
      <c r="K358" s="198" t="n">
        <f aca="true">IF(INDIRECT(CONCATENATE($E333,K355))-INDIRECT(CONCATENATE($E333,K356))&lt;0, ABS(INDIRECT(CONCATENATE($E333,K355))-INDIRECT(CONCATENATE($E333,K356))), 15)</f>
        <v>1.6</v>
      </c>
      <c r="L358" s="198" t="n">
        <f aca="true">IF(INDIRECT(CONCATENATE($E333,L355))-INDIRECT(CONCATENATE($E333,L356))&lt;0, ABS(INDIRECT(CONCATENATE($E333,L355))-INDIRECT(CONCATENATE($E333,L356))), 15)</f>
        <v>1.6</v>
      </c>
      <c r="M358" s="198" t="n">
        <f aca="true">IF(INDIRECT(CONCATENATE($E333,M355))-INDIRECT(CONCATENATE($E333,M356))&lt;0, ABS(INDIRECT(CONCATENATE($E333,M355))-INDIRECT(CONCATENATE($E333,M356))), 15)</f>
        <v>0.349999999999994</v>
      </c>
      <c r="N358" s="198" t="n">
        <f aca="true">IF(INDIRECT(CONCATENATE($E333,N355))-INDIRECT(CONCATENATE($E333,N356))&lt;0, ABS(INDIRECT(CONCATENATE($E333,N355))-INDIRECT(CONCATENATE($E333,N356))), 15)</f>
        <v>0.68</v>
      </c>
      <c r="O358" s="198" t="n">
        <f aca="true">IF(INDIRECT(CONCATENATE($E333,O355))-INDIRECT(CONCATENATE($E333,O356))&lt;0, ABS(INDIRECT(CONCATENATE($E333,O355))-INDIRECT(CONCATENATE($E333,O356))), 15)</f>
        <v>0.630000000000003</v>
      </c>
      <c r="P358" s="198" t="n">
        <f aca="true">IF(INDIRECT(CONCATENATE($E333,P355))-INDIRECT(CONCATENATE($E333,P356))&lt;0, ABS(INDIRECT(CONCATENATE($E333,P355))-INDIRECT(CONCATENATE($E333,P356))), 15)</f>
        <v>5.32</v>
      </c>
      <c r="Q358" s="198" t="n">
        <f aca="true">IF(INDIRECT(CONCATENATE($E333,Q355))-INDIRECT(CONCATENATE($E333,Q356))&lt;0, ABS(INDIRECT(CONCATENATE($E333,Q355))-INDIRECT(CONCATENATE($E333,Q356))), 15)</f>
        <v>18.84</v>
      </c>
      <c r="R358" s="198" t="n">
        <f aca="true">IF(INDIRECT(CONCATENATE($E333,R355))-INDIRECT(CONCATENATE($E333,R356))&lt;0, ABS(INDIRECT(CONCATENATE($E333,R355))-INDIRECT(CONCATENATE($E333,R356))), 15)</f>
        <v>16.3</v>
      </c>
      <c r="S358" s="198" t="n">
        <f aca="true">IF(INDIRECT(CONCATENATE($E333,S355))-INDIRECT(CONCATENATE($E333,S356))&lt;0, ABS(INDIRECT(CONCATENATE($E333,S355))-INDIRECT(CONCATENATE($E333,S356))), 15)</f>
        <v>13.98</v>
      </c>
      <c r="T358" s="198" t="n">
        <f aca="true">IF(INDIRECT(CONCATENATE($E333,T355))-INDIRECT(CONCATENATE($E333,T356))&lt;0, ABS(INDIRECT(CONCATENATE($E333,T355))-INDIRECT(CONCATENATE($E333,T356))), 15)</f>
        <v>19.58</v>
      </c>
      <c r="U358" s="198" t="n">
        <f aca="true">IF(INDIRECT(CONCATENATE($E333,U355))-INDIRECT(CONCATENATE($E333,U356))&lt;0, ABS(INDIRECT(CONCATENATE($E333,U355))-INDIRECT(CONCATENATE($E333,U356))), 15)</f>
        <v>9.14</v>
      </c>
      <c r="V358" s="198" t="n">
        <f aca="true">IF(INDIRECT(CONCATENATE($E333,V355))-INDIRECT(CONCATENATE($E333,V356))&lt;0, ABS(INDIRECT(CONCATENATE($E333,V355))-INDIRECT(CONCATENATE($E333,V356))), 15)</f>
        <v>8.68</v>
      </c>
      <c r="W358" s="198" t="n">
        <f aca="true">IF(INDIRECT(CONCATENATE($E333,W355))-INDIRECT(CONCATENATE($E333,W356))&lt;0, ABS(INDIRECT(CONCATENATE($E333,W355))-INDIRECT(CONCATENATE($E333,W356))), 15)</f>
        <v>8</v>
      </c>
      <c r="X358" s="309" t="e">
        <f aca="true">IF(INDIRECT(CONCATENATE($E333,X355))-INDIRECT(CONCATENATE($E333,X356))&lt;0, ABS(INDIRECT(CONCATENATE($E333,X355))-INDIRECT(CONCATENATE($E333,X356))), 15)</f>
        <v>#N/A</v>
      </c>
      <c r="Y358" s="309" t="e">
        <f aca="true">IF(INDIRECT(CONCATENATE($E333,Y355))-INDIRECT(CONCATENATE($E333,Y356))&lt;0, ABS(INDIRECT(CONCATENATE($E333,Y355))-INDIRECT(CONCATENATE($E333,Y356))), 15)</f>
        <v>#N/A</v>
      </c>
      <c r="Z358" s="309" t="e">
        <f aca="true">IF(INDIRECT(CONCATENATE($E333,Z355))-INDIRECT(CONCATENATE($E333,Z356))&lt;0, ABS(INDIRECT(CONCATENATE($E333,Z355))-INDIRECT(CONCATENATE($E333,Z356))), 15)</f>
        <v>#N/A</v>
      </c>
      <c r="AA358" s="309" t="e">
        <f aca="true">IF(INDIRECT(CONCATENATE($E333,AA355))-INDIRECT(CONCATENATE($E333,AA356))&lt;0, ABS(INDIRECT(CONCATENATE($E333,AA355))-INDIRECT(CONCATENATE($E333,AA356))), 15)</f>
        <v>#N/A</v>
      </c>
      <c r="AB358" s="309" t="e">
        <f aca="true">IF(INDIRECT(CONCATENATE($E333,AB355))-INDIRECT(CONCATENATE($E333,AB356))&lt;0, ABS(INDIRECT(CONCATENATE($E333,AB355))-INDIRECT(CONCATENATE($E333,AB356))), 15)</f>
        <v>#N/A</v>
      </c>
      <c r="AC358" s="309" t="e">
        <f aca="true">IF(INDIRECT(CONCATENATE($E333,AC355))-INDIRECT(CONCATENATE($E333,AC356))&lt;0, ABS(INDIRECT(CONCATENATE($E333,AC355))-INDIRECT(CONCATENATE($E333,AC356))), 15)</f>
        <v>#N/A</v>
      </c>
    </row>
    <row r="359" s="349" customFormat="true" ht="15" hidden="false" customHeight="true" outlineLevel="0" collapsed="false">
      <c r="B359" s="356"/>
      <c r="C359" s="192"/>
      <c r="D359" s="197" t="s">
        <v>233</v>
      </c>
      <c r="E359" s="199" t="n">
        <f aca="false">E350+E357</f>
        <v>47.85</v>
      </c>
      <c r="F359" s="199" t="n">
        <f aca="false">F350+F357</f>
        <v>45.34</v>
      </c>
      <c r="G359" s="199" t="n">
        <f aca="false">G350+G357</f>
        <v>45.73</v>
      </c>
      <c r="H359" s="199" t="n">
        <f aca="false">H350+H357</f>
        <v>50.1</v>
      </c>
      <c r="I359" s="199" t="n">
        <f aca="false">I350+I357</f>
        <v>37.07</v>
      </c>
      <c r="J359" s="199" t="n">
        <f aca="false">J350+J357</f>
        <v>39.26</v>
      </c>
      <c r="K359" s="199" t="n">
        <f aca="false">K350+K357</f>
        <v>36.59</v>
      </c>
      <c r="L359" s="199" t="n">
        <f aca="false">L350+L357</f>
        <v>42.06</v>
      </c>
      <c r="M359" s="199" t="n">
        <f aca="false">M350+M357</f>
        <v>24.28</v>
      </c>
      <c r="N359" s="199" t="n">
        <f aca="false">N350+N357</f>
        <v>24.28</v>
      </c>
      <c r="O359" s="199" t="n">
        <f aca="false">O350+O357</f>
        <v>32.55</v>
      </c>
      <c r="P359" s="199" t="n">
        <f aca="false">P350+P357</f>
        <v>33.65</v>
      </c>
      <c r="Q359" s="199" t="n">
        <f aca="false">Q350+Q357</f>
        <v>17.56</v>
      </c>
      <c r="R359" s="199" t="n">
        <f aca="false">R350+R357</f>
        <v>-6.73</v>
      </c>
      <c r="S359" s="199" t="n">
        <f aca="false">S350+S357</f>
        <v>-13.62</v>
      </c>
      <c r="T359" s="199" t="n">
        <f aca="false">T350+T357</f>
        <v>-13.55</v>
      </c>
      <c r="U359" s="199" t="n">
        <f aca="false">U350+U357</f>
        <v>-6.29</v>
      </c>
      <c r="V359" s="199" t="n">
        <f aca="false">V350+V357</f>
        <v>-2.1</v>
      </c>
      <c r="W359" s="199" t="n">
        <f aca="false">W350+W357</f>
        <v>-8.12</v>
      </c>
      <c r="X359" s="310" t="e">
        <f aca="false">X350+X357</f>
        <v>#N/A</v>
      </c>
      <c r="Y359" s="310" t="e">
        <f aca="false">Y350+Y357</f>
        <v>#N/A</v>
      </c>
      <c r="Z359" s="310" t="e">
        <f aca="false">Z350+Z357</f>
        <v>#N/A</v>
      </c>
      <c r="AA359" s="310" t="e">
        <f aca="false">AA350+AA357</f>
        <v>#N/A</v>
      </c>
      <c r="AB359" s="310" t="e">
        <f aca="false">AB350+AB357</f>
        <v>#N/A</v>
      </c>
      <c r="AC359" s="310" t="e">
        <f aca="false">AC350+AC357</f>
        <v>#N/A</v>
      </c>
    </row>
    <row r="360" s="349" customFormat="true" ht="15" hidden="false" customHeight="true" outlineLevel="0" collapsed="false">
      <c r="B360" s="356"/>
      <c r="C360" s="192"/>
      <c r="D360" s="200" t="s">
        <v>234</v>
      </c>
      <c r="E360" s="201" t="n">
        <f aca="false">E351+E358</f>
        <v>56.25</v>
      </c>
      <c r="F360" s="201" t="n">
        <f aca="false">F351+F358</f>
        <v>56.27</v>
      </c>
      <c r="G360" s="201" t="n">
        <f aca="false">G351+G358</f>
        <v>55.84</v>
      </c>
      <c r="H360" s="201" t="n">
        <f aca="false">H351+H358</f>
        <v>73.28</v>
      </c>
      <c r="I360" s="201" t="n">
        <f aca="false">I351+I358</f>
        <v>61.28</v>
      </c>
      <c r="J360" s="201" t="n">
        <f aca="false">J351+J358</f>
        <v>57.36</v>
      </c>
      <c r="K360" s="201" t="n">
        <f aca="false">K351+K358</f>
        <v>56.41</v>
      </c>
      <c r="L360" s="201" t="n">
        <f aca="false">L351+L358</f>
        <v>56.41</v>
      </c>
      <c r="M360" s="201" t="n">
        <f aca="false">M351+M358</f>
        <v>49.77</v>
      </c>
      <c r="N360" s="201" t="n">
        <f aca="false">N351+N358</f>
        <v>55.53</v>
      </c>
      <c r="O360" s="201" t="n">
        <f aca="false">O351+O358</f>
        <v>55.42</v>
      </c>
      <c r="P360" s="201" t="n">
        <f aca="false">P351+P358</f>
        <v>50.98</v>
      </c>
      <c r="Q360" s="201" t="n">
        <f aca="false">Q351+Q358</f>
        <v>64.56</v>
      </c>
      <c r="R360" s="201" t="n">
        <f aca="false">R351+R358</f>
        <v>49.75</v>
      </c>
      <c r="S360" s="201" t="n">
        <f aca="false">S351+S358</f>
        <v>20.27</v>
      </c>
      <c r="T360" s="201" t="n">
        <f aca="false">T351+T358</f>
        <v>20.75</v>
      </c>
      <c r="U360" s="201" t="n">
        <f aca="false">U351+U358</f>
        <v>12.25</v>
      </c>
      <c r="V360" s="201" t="n">
        <f aca="false">V351+V358</f>
        <v>17.13</v>
      </c>
      <c r="W360" s="201" t="n">
        <f aca="false">W351+W358</f>
        <v>16.37</v>
      </c>
      <c r="X360" s="311" t="e">
        <f aca="false">X351+X358</f>
        <v>#N/A</v>
      </c>
      <c r="Y360" s="311" t="e">
        <f aca="false">Y351+Y358</f>
        <v>#N/A</v>
      </c>
      <c r="Z360" s="311" t="e">
        <f aca="false">Z351+Z358</f>
        <v>#N/A</v>
      </c>
      <c r="AA360" s="311" t="e">
        <f aca="false">AA351+AA358</f>
        <v>#N/A</v>
      </c>
      <c r="AB360" s="311" t="e">
        <f aca="false">AB351+AB358</f>
        <v>#N/A</v>
      </c>
      <c r="AC360" s="311" t="e">
        <f aca="false">AC351+AC358</f>
        <v>#N/A</v>
      </c>
    </row>
    <row r="361" s="349" customFormat="true" ht="15" hidden="false" customHeight="true" outlineLevel="0" collapsed="false">
      <c r="B361" s="357"/>
      <c r="C361" s="0"/>
      <c r="D361" s="0"/>
      <c r="E361" s="0"/>
      <c r="F361" s="0"/>
      <c r="G361" s="0"/>
      <c r="H361" s="0"/>
      <c r="I361" s="0"/>
      <c r="J361" s="0"/>
      <c r="K361" s="0"/>
      <c r="L361" s="0"/>
      <c r="M361" s="0"/>
      <c r="N361" s="0"/>
      <c r="O361" s="0"/>
      <c r="P361" s="0"/>
      <c r="Q361" s="0"/>
      <c r="R361" s="0"/>
      <c r="S361" s="0"/>
      <c r="T361" s="0"/>
      <c r="U361" s="0"/>
      <c r="V361" s="0"/>
      <c r="W361" s="0"/>
      <c r="X361" s="0"/>
      <c r="Y361" s="0"/>
      <c r="Z361" s="0"/>
      <c r="AA361" s="0"/>
      <c r="AB361" s="0"/>
      <c r="AC361" s="0"/>
    </row>
    <row r="362" s="349" customFormat="true" ht="15" hidden="true" customHeight="true" outlineLevel="0" collapsed="false">
      <c r="B362" s="169" t="s">
        <v>256</v>
      </c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</row>
    <row r="363" s="349" customFormat="true" ht="15" hidden="true" customHeight="true" outlineLevel="0" collapsed="false">
      <c r="B363" s="358" t="s">
        <v>257</v>
      </c>
      <c r="C363" s="203" t="s">
        <v>216</v>
      </c>
      <c r="D363" s="312" t="s">
        <v>238</v>
      </c>
      <c r="E363" s="317" t="str">
        <f aca="false">ADDRESS(MATCH(E4,SL_CHARTS_2012!$AP$1:$AP$39999,1),$E$371,1)</f>
        <v>$AP$13</v>
      </c>
      <c r="F363" s="314" t="str">
        <f aca="false">ADDRESS(MATCH(F4,SL_CHARTS_2012!$AP$1:$AP$39999,1),$E$371,1)</f>
        <v>$AP$11</v>
      </c>
      <c r="G363" s="317" t="str">
        <f aca="false">ADDRESS(MATCH(G4,SL_CHARTS_2012!$AP$1:$AP$39999,1),$E$371,1)</f>
        <v>$AP$11</v>
      </c>
      <c r="H363" s="314" t="str">
        <f aca="false">ADDRESS(MATCH(H4,SL_CHARTS_2012!$AP$1:$AP$39999,1),$E$371,1)</f>
        <v>$AP$10</v>
      </c>
      <c r="I363" s="314" t="str">
        <f aca="false">ADDRESS(MATCH(I4,SL_CHARTS_2012!$AP$1:$AP$39999,1),$E$371,1)</f>
        <v>$AP$10</v>
      </c>
      <c r="J363" s="317" t="str">
        <f aca="false">ADDRESS(MATCH(J4,SL_CHARTS_2012!$AP$1:$AP$39999,1),$E$371,1)</f>
        <v>$AP$10</v>
      </c>
      <c r="K363" s="314" t="str">
        <f aca="false">ADDRESS(MATCH(K4,SL_CHARTS_2012!$AP$1:$AP$39999,1),$E$371,1)</f>
        <v>$AP$9</v>
      </c>
      <c r="L363" s="317" t="str">
        <f aca="false">ADDRESS(MATCH(L4,SL_CHARTS_2012!$AP$1:$AP$39999,1),$E$371,1)</f>
        <v>$AP$9</v>
      </c>
      <c r="M363" s="314" t="str">
        <f aca="false">ADDRESS(MATCH(M4,SL_CHARTS_2012!$AP$1:$AP$39999,1),$E$371,1)</f>
        <v>$AP$8</v>
      </c>
      <c r="N363" s="317" t="str">
        <f aca="false">ADDRESS(MATCH(N4,SL_CHARTS_2012!$AP$1:$AP$39999,1),$E$371,1)</f>
        <v>$AP$8</v>
      </c>
      <c r="O363" s="314" t="str">
        <f aca="false">ADDRESS(MATCH(O4,SL_CHARTS_2012!$AP$1:$AP$39999,1),$E$371,1)</f>
        <v>$AP$7</v>
      </c>
      <c r="P363" s="314" t="str">
        <f aca="false">ADDRESS(MATCH(P4,SL_CHARTS_2012!$AP$1:$AP$39999,1),$E$371,1)</f>
        <v>$AP$7</v>
      </c>
      <c r="Q363" s="314" t="str">
        <f aca="false">ADDRESS(MATCH(Q4,SL_CHARTS_2012!$AP$1:$AP$39999,1),$E$371,1)</f>
        <v>$AP$7</v>
      </c>
      <c r="R363" s="314" t="str">
        <f aca="false">ADDRESS(MATCH(R4,SL_CHARTS_2012!$AP$1:$AP$39999,1),$E$371,1)</f>
        <v>$AP$7</v>
      </c>
      <c r="S363" s="317" t="str">
        <f aca="false">ADDRESS(MATCH(S4,SL_CHARTS_2012!$AP$1:$AP$39999,1),$E$371,1)</f>
        <v>$AP$7</v>
      </c>
      <c r="T363" s="314" t="str">
        <f aca="false">ADDRESS(MATCH(T4,SL_CHARTS_2012!$AP$1:$AP$39999,1),$E$371,1)</f>
        <v>$AP$6</v>
      </c>
      <c r="U363" s="317" t="str">
        <f aca="false">ADDRESS(MATCH(U4,SL_CHARTS_2012!$AP$1:$AP$39999,1),$E$371,1)</f>
        <v>$AP$6</v>
      </c>
      <c r="V363" s="314" t="str">
        <f aca="false">ADDRESS(MATCH(V4,SL_CHARTS_2012!$AP$1:$AP$39999,1),$E$371,1)</f>
        <v>$AP$6</v>
      </c>
      <c r="W363" s="314" t="str">
        <f aca="false">ADDRESS(MATCH(W4,SL_CHARTS_2012!$AP$1:$AP$39999,1),$E$371,1)</f>
        <v>$AP$5</v>
      </c>
      <c r="X363" s="314" t="str">
        <f aca="false">ADDRESS(MATCH(X4,SL_CHARTS_2012!$AP$1:$AP$39999,1),$E$371,1)</f>
        <v>$AP$5</v>
      </c>
      <c r="Y363" s="314" t="str">
        <f aca="false">ADDRESS(MATCH(Y4,SL_CHARTS_2012!$AP$1:$AP$39999,1),$E$371,1)</f>
        <v>$AP$5</v>
      </c>
      <c r="Z363" s="314" t="str">
        <f aca="false">ADDRESS(MATCH(Z4,SL_CHARTS_2012!$AP$1:$AP$39999,1),$E$371,1)</f>
        <v>$AP$5</v>
      </c>
      <c r="AA363" s="314" t="str">
        <f aca="false">ADDRESS(MATCH(AA4,SL_CHARTS_2012!$AP$1:$AP$39999,1),$E$371,1)</f>
        <v>$AP$5</v>
      </c>
      <c r="AB363" s="314" t="str">
        <f aca="false">ADDRESS(MATCH(AB4,SL_CHARTS_2012!$AP$1:$AP$39999,1),$E$371,1)</f>
        <v>$AP$5</v>
      </c>
      <c r="AC363" s="314" t="str">
        <f aca="false">ADDRESS(MATCH(AC4,SL_CHARTS_2012!$AP$1:$AP$39999,1),$E$371,1)</f>
        <v>$AP$5</v>
      </c>
    </row>
    <row r="364" s="349" customFormat="true" ht="15" hidden="true" customHeight="true" outlineLevel="0" collapsed="false">
      <c r="B364" s="358"/>
      <c r="C364" s="203"/>
      <c r="D364" s="204" t="s">
        <v>239</v>
      </c>
      <c r="E364" s="315" t="n">
        <f aca="true">INDIRECT(CONCATENATE($E$372,ADDRESS(MATCH(E4,SL_CHARTS_2012!$AP$1:$AP$39999,1),$E$371,1)))</f>
        <v>100</v>
      </c>
      <c r="F364" s="359" t="n">
        <f aca="true">INDIRECT(CONCATENATE($E$372,ADDRESS(MATCH(F4,SL_CHARTS_2012!$AP$1:$AP$39999,1),$E$371,1)))</f>
        <v>88</v>
      </c>
      <c r="G364" s="315" t="n">
        <f aca="true">INDIRECT(CONCATENATE($E$372,ADDRESS(MATCH(G4,SL_CHARTS_2012!$AP$1:$AP$39999,1),$E$371,1)))</f>
        <v>88</v>
      </c>
      <c r="H364" s="359" t="n">
        <f aca="true">INDIRECT(CONCATENATE($E$372,ADDRESS(MATCH(H4,SL_CHARTS_2012!$AP$1:$AP$39999,1),$E$371,1)))</f>
        <v>70</v>
      </c>
      <c r="I364" s="359" t="n">
        <f aca="true">INDIRECT(CONCATENATE($E$372,ADDRESS(MATCH(I4,SL_CHARTS_2012!$AP$1:$AP$39999,1),$E$371,1)))</f>
        <v>70</v>
      </c>
      <c r="J364" s="315" t="n">
        <f aca="true">INDIRECT(CONCATENATE($E$372,ADDRESS(MATCH(J4,SL_CHARTS_2012!$AP$1:$AP$39999,1),$E$371,1)))</f>
        <v>70</v>
      </c>
      <c r="K364" s="359" t="n">
        <f aca="true">INDIRECT(CONCATENATE($E$372,ADDRESS(MATCH(K4,SL_CHARTS_2012!$AP$1:$AP$39999,1),$E$371,1)))</f>
        <v>60</v>
      </c>
      <c r="L364" s="315" t="n">
        <f aca="true">INDIRECT(CONCATENATE($E$372,ADDRESS(MATCH(L4,SL_CHARTS_2012!$AP$1:$AP$39999,1),$E$371,1)))</f>
        <v>60</v>
      </c>
      <c r="M364" s="359" t="n">
        <f aca="true">INDIRECT(CONCATENATE($E$372,ADDRESS(MATCH(M4,SL_CHARTS_2012!$AP$1:$AP$39999,1),$E$371,1)))</f>
        <v>50</v>
      </c>
      <c r="N364" s="315" t="n">
        <f aca="true">INDIRECT(CONCATENATE($E$372,ADDRESS(MATCH(N4,SL_CHARTS_2012!$AP$1:$AP$39999,1),$E$371,1)))</f>
        <v>50</v>
      </c>
      <c r="O364" s="359" t="n">
        <f aca="true">INDIRECT(CONCATENATE($E$372,ADDRESS(MATCH(O4,SL_CHARTS_2012!$AP$1:$AP$39999,1),$E$371,1)))</f>
        <v>27</v>
      </c>
      <c r="P364" s="359" t="n">
        <f aca="true">INDIRECT(CONCATENATE($E$372,ADDRESS(MATCH(P4,SL_CHARTS_2012!$AP$1:$AP$39999,1),$E$371,1)))</f>
        <v>27</v>
      </c>
      <c r="Q364" s="359" t="n">
        <f aca="true">INDIRECT(CONCATENATE($E$372,ADDRESS(MATCH(Q4,SL_CHARTS_2012!$AP$1:$AP$39999,1),$E$371,1)))</f>
        <v>27</v>
      </c>
      <c r="R364" s="359" t="n">
        <f aca="true">INDIRECT(CONCATENATE($E$372,ADDRESS(MATCH(R4,SL_CHARTS_2012!$AP$1:$AP$39999,1),$E$371,1)))</f>
        <v>27</v>
      </c>
      <c r="S364" s="315" t="n">
        <f aca="true">INDIRECT(CONCATENATE($E$372,ADDRESS(MATCH(S4,SL_CHARTS_2012!$AP$1:$AP$39999,1),$E$371,1)))</f>
        <v>27</v>
      </c>
      <c r="T364" s="359" t="n">
        <f aca="true">INDIRECT(CONCATENATE($E$372,ADDRESS(MATCH(T4,SL_CHARTS_2012!$AP$1:$AP$39999,1),$E$371,1)))</f>
        <v>14</v>
      </c>
      <c r="U364" s="315" t="n">
        <f aca="true">INDIRECT(CONCATENATE($E$372,ADDRESS(MATCH(U4,SL_CHARTS_2012!$AP$1:$AP$39999,1),$E$371,1)))</f>
        <v>14</v>
      </c>
      <c r="V364" s="359" t="n">
        <f aca="true">INDIRECT(CONCATENATE($E$372,ADDRESS(MATCH(V4,SL_CHARTS_2012!$AP$1:$AP$39999,1),$E$371,1)))</f>
        <v>14</v>
      </c>
      <c r="W364" s="359" t="n">
        <f aca="true">INDIRECT(CONCATENATE($E$372,ADDRESS(MATCH(W4,SL_CHARTS_2012!$AP$1:$AP$39999,1),$E$371,1)))</f>
        <v>0</v>
      </c>
      <c r="X364" s="359" t="n">
        <f aca="true">INDIRECT(CONCATENATE($E$372,ADDRESS(MATCH(X4,SL_CHARTS_2012!$AP$1:$AP$39999,1),$E$371,1)))</f>
        <v>0</v>
      </c>
      <c r="Y364" s="359" t="n">
        <f aca="true">INDIRECT(CONCATENATE($E$372,ADDRESS(MATCH(Y4,SL_CHARTS_2012!$AP$1:$AP$39999,1),$E$371,1)))</f>
        <v>0</v>
      </c>
      <c r="Z364" s="359" t="n">
        <f aca="true">INDIRECT(CONCATENATE($E$372,ADDRESS(MATCH(Z4,SL_CHARTS_2012!$AP$1:$AP$39999,1),$E$371,1)))</f>
        <v>0</v>
      </c>
      <c r="AA364" s="359" t="n">
        <f aca="true">INDIRECT(CONCATENATE($E$372,ADDRESS(MATCH(AA4,SL_CHARTS_2012!$AP$1:$AP$39999,1),$E$371,1)))</f>
        <v>0</v>
      </c>
      <c r="AB364" s="359" t="n">
        <f aca="true">INDIRECT(CONCATENATE($E$372,ADDRESS(MATCH(AB4,SL_CHARTS_2012!$AP$1:$AP$39999,1),$E$371,1)))</f>
        <v>0</v>
      </c>
      <c r="AC364" s="359" t="n">
        <f aca="true">INDIRECT(CONCATENATE($E$372,ADDRESS(MATCH(AC4,SL_CHARTS_2012!$AP$1:$AP$39999,1),$E$371,1)))</f>
        <v>0</v>
      </c>
    </row>
    <row r="365" s="349" customFormat="true" ht="15" hidden="true" customHeight="true" outlineLevel="0" collapsed="false">
      <c r="B365" s="358"/>
      <c r="C365" s="203"/>
      <c r="D365" s="312" t="s">
        <v>240</v>
      </c>
      <c r="E365" s="317" t="str">
        <f aca="false">ADDRESS(MATCH(E8,SL_CHARTS_2012!$AP$1:$AP$39999,1),$E$371,1)</f>
        <v>$AP$11</v>
      </c>
      <c r="F365" s="314" t="str">
        <f aca="false">ADDRESS(MATCH(F8,SL_CHARTS_2012!$AP$1:$AP$39999,1),$E$371,1)</f>
        <v>$AP$11</v>
      </c>
      <c r="G365" s="317" t="str">
        <f aca="false">ADDRESS(MATCH(G8,SL_CHARTS_2012!$AP$1:$AP$39999,1),$E$371,1)</f>
        <v>$AP$10</v>
      </c>
      <c r="H365" s="314" t="str">
        <f aca="false">ADDRESS(MATCH(H8,SL_CHARTS_2012!$AP$1:$AP$39999,1),$E$371,1)</f>
        <v>$AP$10</v>
      </c>
      <c r="I365" s="314" t="str">
        <f aca="false">ADDRESS(MATCH(I8,SL_CHARTS_2012!$AP$1:$AP$39999,1),$E$371,1)</f>
        <v>$AP$10</v>
      </c>
      <c r="J365" s="317" t="str">
        <f aca="false">ADDRESS(MATCH(J8,SL_CHARTS_2012!$AP$1:$AP$39999,1),$E$371,1)</f>
        <v>$AP$9</v>
      </c>
      <c r="K365" s="314" t="str">
        <f aca="false">ADDRESS(MATCH(K8,SL_CHARTS_2012!$AP$1:$AP$39999,1),$E$371,1)</f>
        <v>$AP$9</v>
      </c>
      <c r="L365" s="317" t="str">
        <f aca="false">ADDRESS(MATCH(L8,SL_CHARTS_2012!$AP$1:$AP$39999,1),$E$371,1)</f>
        <v>$AP$8</v>
      </c>
      <c r="M365" s="314" t="str">
        <f aca="false">ADDRESS(MATCH(M8,SL_CHARTS_2012!$AP$1:$AP$39999,1),$E$371,1)</f>
        <v>$AP$8</v>
      </c>
      <c r="N365" s="317" t="str">
        <f aca="false">ADDRESS(MATCH(N8,SL_CHARTS_2012!$AP$1:$AP$39999,1),$E$371,1)</f>
        <v>$AP$7</v>
      </c>
      <c r="O365" s="314" t="str">
        <f aca="false">ADDRESS(MATCH(O8,SL_CHARTS_2012!$AP$1:$AP$39999,1),$E$371,1)</f>
        <v>$AP$7</v>
      </c>
      <c r="P365" s="314" t="str">
        <f aca="false">ADDRESS(MATCH(P8,SL_CHARTS_2012!$AP$1:$AP$39999,1),$E$371,1)</f>
        <v>$AP$7</v>
      </c>
      <c r="Q365" s="314" t="str">
        <f aca="false">ADDRESS(MATCH(Q8,SL_CHARTS_2012!$AP$1:$AP$39999,1),$E$371,1)</f>
        <v>$AP$7</v>
      </c>
      <c r="R365" s="314" t="str">
        <f aca="false">ADDRESS(MATCH(R8,SL_CHARTS_2012!$AP$1:$AP$39999,1),$E$371,1)</f>
        <v>$AP$7</v>
      </c>
      <c r="S365" s="317" t="str">
        <f aca="false">ADDRESS(MATCH(S8,SL_CHARTS_2012!$AP$1:$AP$39999,1),$E$371,1)</f>
        <v>$AP$6</v>
      </c>
      <c r="T365" s="314" t="str">
        <f aca="false">ADDRESS(MATCH(T8,SL_CHARTS_2012!$AP$1:$AP$39999,1),$E$371,1)</f>
        <v>$AP$6</v>
      </c>
      <c r="U365" s="317" t="str">
        <f aca="false">ADDRESS(MATCH(U8,SL_CHARTS_2012!$AP$1:$AP$39999,1),$E$371,1)</f>
        <v>$AP$6</v>
      </c>
      <c r="V365" s="314" t="str">
        <f aca="false">ADDRESS(MATCH(V8,SL_CHARTS_2012!$AP$1:$AP$39999,1),$E$371,1)</f>
        <v>$AP$5</v>
      </c>
      <c r="W365" s="314" t="str">
        <f aca="false">ADDRESS(MATCH(W8,SL_CHARTS_2012!$AP$1:$AP$39999,1),$E$371,1)</f>
        <v>$AP$5</v>
      </c>
      <c r="X365" s="314" t="str">
        <f aca="false">ADDRESS(MATCH(X8,SL_CHARTS_2012!$AP$1:$AP$39999,1),$E$371,1)</f>
        <v>$AP$5</v>
      </c>
      <c r="Y365" s="314" t="str">
        <f aca="false">ADDRESS(MATCH(Y8,SL_CHARTS_2012!$AP$1:$AP$39999,1),$E$371,1)</f>
        <v>$AP$5</v>
      </c>
      <c r="Z365" s="314" t="str">
        <f aca="false">ADDRESS(MATCH(Z8,SL_CHARTS_2012!$AP$1:$AP$39999,1),$E$371,1)</f>
        <v>$AP$5</v>
      </c>
      <c r="AA365" s="314" t="str">
        <f aca="false">ADDRESS(MATCH(AA8,SL_CHARTS_2012!$AP$1:$AP$39999,1),$E$371,1)</f>
        <v>$AP$5</v>
      </c>
      <c r="AB365" s="314" t="str">
        <f aca="false">ADDRESS(MATCH(AB8,SL_CHARTS_2012!$AP$1:$AP$39999,1),$E$371,1)</f>
        <v>$AP$5</v>
      </c>
      <c r="AC365" s="314" t="str">
        <f aca="false">ADDRESS(MATCH(AC8,SL_CHARTS_2012!$AP$1:$AP$39999,1),$E$371,1)</f>
        <v>$AP$5</v>
      </c>
    </row>
    <row r="366" s="349" customFormat="true" ht="15" hidden="true" customHeight="true" outlineLevel="0" collapsed="false">
      <c r="B366" s="358"/>
      <c r="C366" s="203"/>
      <c r="D366" s="204" t="s">
        <v>241</v>
      </c>
      <c r="E366" s="315" t="n">
        <f aca="true">INDIRECT(CONCATENATE($E$372,ADDRESS(MATCH(E8,SL_CHARTS_2012!$AP$1:$AP$39999,1),$E$371,1)))</f>
        <v>88</v>
      </c>
      <c r="F366" s="359" t="n">
        <f aca="true">INDIRECT(CONCATENATE($E$372,ADDRESS(MATCH(F8,SL_CHARTS_2012!$AP$1:$AP$39999,1),$E$371,1)))</f>
        <v>88</v>
      </c>
      <c r="G366" s="315" t="n">
        <f aca="true">INDIRECT(CONCATENATE($E$372,ADDRESS(MATCH(G8,SL_CHARTS_2012!$AP$1:$AP$39999,1),$E$371,1)))</f>
        <v>70</v>
      </c>
      <c r="H366" s="359" t="n">
        <f aca="true">INDIRECT(CONCATENATE($E$372,ADDRESS(MATCH(H8,SL_CHARTS_2012!$AP$1:$AP$39999,1),$E$371,1)))</f>
        <v>70</v>
      </c>
      <c r="I366" s="359" t="n">
        <f aca="true">INDIRECT(CONCATENATE($E$372,ADDRESS(MATCH(I8,SL_CHARTS_2012!$AP$1:$AP$39999,1),$E$371,1)))</f>
        <v>70</v>
      </c>
      <c r="J366" s="315" t="n">
        <f aca="true">INDIRECT(CONCATENATE($E$372,ADDRESS(MATCH(J8,SL_CHARTS_2012!$AP$1:$AP$39999,1),$E$371,1)))</f>
        <v>60</v>
      </c>
      <c r="K366" s="359" t="n">
        <f aca="true">INDIRECT(CONCATENATE($E$372,ADDRESS(MATCH(K8,SL_CHARTS_2012!$AP$1:$AP$39999,1),$E$371,1)))</f>
        <v>60</v>
      </c>
      <c r="L366" s="315" t="n">
        <f aca="true">INDIRECT(CONCATENATE($E$372,ADDRESS(MATCH(L8,SL_CHARTS_2012!$AP$1:$AP$39999,1),$E$371,1)))</f>
        <v>50</v>
      </c>
      <c r="M366" s="359" t="n">
        <f aca="true">INDIRECT(CONCATENATE($E$372,ADDRESS(MATCH(M8,SL_CHARTS_2012!$AP$1:$AP$39999,1),$E$371,1)))</f>
        <v>50</v>
      </c>
      <c r="N366" s="315" t="n">
        <f aca="true">INDIRECT(CONCATENATE($E$372,ADDRESS(MATCH(N8,SL_CHARTS_2012!$AP$1:$AP$39999,1),$E$371,1)))</f>
        <v>27</v>
      </c>
      <c r="O366" s="359" t="n">
        <f aca="true">INDIRECT(CONCATENATE($E$372,ADDRESS(MATCH(O8,SL_CHARTS_2012!$AP$1:$AP$39999,1),$E$371,1)))</f>
        <v>27</v>
      </c>
      <c r="P366" s="359" t="n">
        <f aca="true">INDIRECT(CONCATENATE($E$372,ADDRESS(MATCH(P8,SL_CHARTS_2012!$AP$1:$AP$39999,1),$E$371,1)))</f>
        <v>27</v>
      </c>
      <c r="Q366" s="359" t="n">
        <f aca="true">INDIRECT(CONCATENATE($E$372,ADDRESS(MATCH(Q8,SL_CHARTS_2012!$AP$1:$AP$39999,1),$E$371,1)))</f>
        <v>27</v>
      </c>
      <c r="R366" s="359" t="n">
        <f aca="true">INDIRECT(CONCATENATE($E$372,ADDRESS(MATCH(R8,SL_CHARTS_2012!$AP$1:$AP$39999,1),$E$371,1)))</f>
        <v>27</v>
      </c>
      <c r="S366" s="315" t="n">
        <f aca="true">INDIRECT(CONCATENATE($E$372,ADDRESS(MATCH(S8,SL_CHARTS_2012!$AP$1:$AP$39999,1),$E$371,1)))</f>
        <v>14</v>
      </c>
      <c r="T366" s="359" t="n">
        <f aca="true">INDIRECT(CONCATENATE($E$372,ADDRESS(MATCH(T8,SL_CHARTS_2012!$AP$1:$AP$39999,1),$E$371,1)))</f>
        <v>14</v>
      </c>
      <c r="U366" s="315" t="n">
        <f aca="true">INDIRECT(CONCATENATE($E$372,ADDRESS(MATCH(U8,SL_CHARTS_2012!$AP$1:$AP$39999,1),$E$371,1)))</f>
        <v>14</v>
      </c>
      <c r="V366" s="359" t="n">
        <f aca="true">INDIRECT(CONCATENATE($E$372,ADDRESS(MATCH(V8,SL_CHARTS_2012!$AP$1:$AP$39999,1),$E$371,1)))</f>
        <v>0</v>
      </c>
      <c r="W366" s="359" t="n">
        <f aca="true">INDIRECT(CONCATENATE($E$372,ADDRESS(MATCH(W8,SL_CHARTS_2012!$AP$1:$AP$39999,1),$E$371,1)))</f>
        <v>0</v>
      </c>
      <c r="X366" s="359" t="n">
        <f aca="true">INDIRECT(CONCATENATE($E$372,ADDRESS(MATCH(X8,SL_CHARTS_2012!$AP$1:$AP$39999,1),$E$371,1)))</f>
        <v>0</v>
      </c>
      <c r="Y366" s="359" t="n">
        <f aca="true">INDIRECT(CONCATENATE($E$372,ADDRESS(MATCH(Y8,SL_CHARTS_2012!$AP$1:$AP$39999,1),$E$371,1)))</f>
        <v>0</v>
      </c>
      <c r="Z366" s="359" t="n">
        <f aca="true">INDIRECT(CONCATENATE($E$372,ADDRESS(MATCH(Z8,SL_CHARTS_2012!$AP$1:$AP$39999,1),$E$371,1)))</f>
        <v>0</v>
      </c>
      <c r="AA366" s="359" t="n">
        <f aca="true">INDIRECT(CONCATENATE($E$372,ADDRESS(MATCH(AA8,SL_CHARTS_2012!$AP$1:$AP$39999,1),$E$371,1)))</f>
        <v>0</v>
      </c>
      <c r="AB366" s="359" t="n">
        <f aca="true">INDIRECT(CONCATENATE($E$372,ADDRESS(MATCH(AB8,SL_CHARTS_2012!$AP$1:$AP$39999,1),$E$371,1)))</f>
        <v>0</v>
      </c>
      <c r="AC366" s="359" t="n">
        <f aca="true">INDIRECT(CONCATENATE($E$372,ADDRESS(MATCH(AC8,SL_CHARTS_2012!$AP$1:$AP$39999,1),$E$371,1)))</f>
        <v>0</v>
      </c>
    </row>
    <row r="367" s="349" customFormat="true" ht="15" hidden="true" customHeight="true" outlineLevel="0" collapsed="false">
      <c r="B367" s="358"/>
      <c r="C367" s="205" t="s">
        <v>219</v>
      </c>
      <c r="D367" s="228" t="s">
        <v>238</v>
      </c>
      <c r="E367" s="360" t="str">
        <f aca="false">ADDRESS(MATCH(E6,SL_CHARTS_2012!$AP$1:$AP$39999,1),$E$371,1)</f>
        <v>$AP$13</v>
      </c>
      <c r="F367" s="361" t="str">
        <f aca="false">ADDRESS(MATCH(F6,SL_CHARTS_2012!$AP$1:$AP$39999,1),$E$371,1)</f>
        <v>$AP$11</v>
      </c>
      <c r="G367" s="360" t="str">
        <f aca="false">ADDRESS(MATCH(G6,SL_CHARTS_2012!$AP$1:$AP$39999,1),$E$371,1)</f>
        <v>$AP$11</v>
      </c>
      <c r="H367" s="361" t="str">
        <f aca="false">ADDRESS(MATCH(H6,SL_CHARTS_2012!$AP$1:$AP$39999,1),$E$371,1)</f>
        <v>$AP$10</v>
      </c>
      <c r="I367" s="361" t="str">
        <f aca="false">ADDRESS(MATCH(I6,SL_CHARTS_2012!$AP$1:$AP$39999,1),$E$371,1)</f>
        <v>$AP$10</v>
      </c>
      <c r="J367" s="360" t="str">
        <f aca="false">ADDRESS(MATCH(J6,SL_CHARTS_2012!$AP$1:$AP$39999,1),$E$371,1)</f>
        <v>$AP$10</v>
      </c>
      <c r="K367" s="361" t="str">
        <f aca="false">ADDRESS(MATCH(K6,SL_CHARTS_2012!$AP$1:$AP$39999,1),$E$371,1)</f>
        <v>$AP$9</v>
      </c>
      <c r="L367" s="360" t="str">
        <f aca="false">ADDRESS(MATCH(L6,SL_CHARTS_2012!$AP$1:$AP$39999,1),$E$371,1)</f>
        <v>$AP$9</v>
      </c>
      <c r="M367" s="361" t="str">
        <f aca="false">ADDRESS(MATCH(M6,SL_CHARTS_2012!$AP$1:$AP$39999,1),$E$371,1)</f>
        <v>$AP$8</v>
      </c>
      <c r="N367" s="360" t="str">
        <f aca="false">ADDRESS(MATCH(N6,SL_CHARTS_2012!$AP$1:$AP$39999,1),$E$371,1)</f>
        <v>$AP$8</v>
      </c>
      <c r="O367" s="361" t="str">
        <f aca="false">ADDRESS(MATCH(O6,SL_CHARTS_2012!$AP$1:$AP$39999,1),$E$371,1)</f>
        <v>$AP$7</v>
      </c>
      <c r="P367" s="361" t="str">
        <f aca="false">ADDRESS(MATCH(P6,SL_CHARTS_2012!$AP$1:$AP$39999,1),$E$371,1)</f>
        <v>$AP$7</v>
      </c>
      <c r="Q367" s="361" t="str">
        <f aca="false">ADDRESS(MATCH(Q6,SL_CHARTS_2012!$AP$1:$AP$39999,1),$E$371,1)</f>
        <v>$AP$7</v>
      </c>
      <c r="R367" s="361" t="str">
        <f aca="false">ADDRESS(MATCH(R6,SL_CHARTS_2012!$AP$1:$AP$39999,1),$E$371,1)</f>
        <v>$AP$7</v>
      </c>
      <c r="S367" s="360" t="str">
        <f aca="false">ADDRESS(MATCH(S6,SL_CHARTS_2012!$AP$1:$AP$39999,1),$E$371,1)</f>
        <v>$AP$7</v>
      </c>
      <c r="T367" s="361" t="str">
        <f aca="false">ADDRESS(MATCH(T6,SL_CHARTS_2012!$AP$1:$AP$39999,1),$E$371,1)</f>
        <v>$AP$6</v>
      </c>
      <c r="U367" s="360" t="str">
        <f aca="false">ADDRESS(MATCH(U6,SL_CHARTS_2012!$AP$1:$AP$39999,1),$E$371,1)</f>
        <v>$AP$6</v>
      </c>
      <c r="V367" s="361" t="str">
        <f aca="false">ADDRESS(MATCH(V6,SL_CHARTS_2012!$AP$1:$AP$39999,1),$E$371,1)</f>
        <v>$AP$6</v>
      </c>
      <c r="W367" s="361" t="str">
        <f aca="false">ADDRESS(MATCH(W6,SL_CHARTS_2012!$AP$1:$AP$39999,1),$E$371,1)</f>
        <v>$AP$5</v>
      </c>
      <c r="X367" s="361" t="str">
        <f aca="false">ADDRESS(MATCH(X6,SL_CHARTS_2012!$AP$1:$AP$39999,1),$E$371,1)</f>
        <v>$AP$5</v>
      </c>
      <c r="Y367" s="361" t="str">
        <f aca="false">ADDRESS(MATCH(Y6,SL_CHARTS_2012!$AP$1:$AP$39999,1),$E$371,1)</f>
        <v>$AP$5</v>
      </c>
      <c r="Z367" s="361" t="str">
        <f aca="false">ADDRESS(MATCH(Z6,SL_CHARTS_2012!$AP$1:$AP$39999,1),$E$371,1)</f>
        <v>$AP$5</v>
      </c>
      <c r="AA367" s="361" t="str">
        <f aca="false">ADDRESS(MATCH(AA6,SL_CHARTS_2012!$AP$1:$AP$39999,1),$E$371,1)</f>
        <v>$AP$5</v>
      </c>
      <c r="AB367" s="361" t="str">
        <f aca="false">ADDRESS(MATCH(AB6,SL_CHARTS_2012!$AP$1:$AP$39999,1),$E$371,1)</f>
        <v>$AP$5</v>
      </c>
      <c r="AC367" s="361" t="str">
        <f aca="false">ADDRESS(MATCH(AC6,SL_CHARTS_2012!$AP$1:$AP$39999,1),$E$371,1)</f>
        <v>$AP$5</v>
      </c>
    </row>
    <row r="368" s="349" customFormat="true" ht="15" hidden="true" customHeight="true" outlineLevel="0" collapsed="false">
      <c r="B368" s="358"/>
      <c r="C368" s="205"/>
      <c r="D368" s="351" t="s">
        <v>217</v>
      </c>
      <c r="E368" s="360" t="n">
        <f aca="true">INDIRECT(CONCATENATE($E$372,ADDRESS(MATCH(E6,SL_CHARTS_2012!$AP$1:$AP$39999,1),$E$371,1)))</f>
        <v>100</v>
      </c>
      <c r="F368" s="361" t="n">
        <f aca="true">INDIRECT(CONCATENATE($E$372,ADDRESS(MATCH(F6,SL_CHARTS_2012!$AP$1:$AP$39999,1),$E$371,1)))</f>
        <v>88</v>
      </c>
      <c r="G368" s="360" t="n">
        <f aca="true">INDIRECT(CONCATENATE($E$372,ADDRESS(MATCH(G6,SL_CHARTS_2012!$AP$1:$AP$39999,1),$E$371,1)))</f>
        <v>88</v>
      </c>
      <c r="H368" s="361" t="n">
        <f aca="true">INDIRECT(CONCATENATE($E$372,ADDRESS(MATCH(H6,SL_CHARTS_2012!$AP$1:$AP$39999,1),$E$371,1)))</f>
        <v>70</v>
      </c>
      <c r="I368" s="361" t="n">
        <f aca="true">INDIRECT(CONCATENATE($E$372,ADDRESS(MATCH(I6,SL_CHARTS_2012!$AP$1:$AP$39999,1),$E$371,1)))</f>
        <v>70</v>
      </c>
      <c r="J368" s="360" t="n">
        <f aca="true">INDIRECT(CONCATENATE($E$372,ADDRESS(MATCH(J6,SL_CHARTS_2012!$AP$1:$AP$39999,1),$E$371,1)))</f>
        <v>70</v>
      </c>
      <c r="K368" s="361" t="n">
        <f aca="true">INDIRECT(CONCATENATE($E$372,ADDRESS(MATCH(K6,SL_CHARTS_2012!$AP$1:$AP$39999,1),$E$371,1)))</f>
        <v>60</v>
      </c>
      <c r="L368" s="360" t="n">
        <f aca="true">INDIRECT(CONCATENATE($E$372,ADDRESS(MATCH(L6,SL_CHARTS_2012!$AP$1:$AP$39999,1),$E$371,1)))</f>
        <v>60</v>
      </c>
      <c r="M368" s="361" t="n">
        <f aca="true">INDIRECT(CONCATENATE($E$372,ADDRESS(MATCH(M6,SL_CHARTS_2012!$AP$1:$AP$39999,1),$E$371,1)))</f>
        <v>50</v>
      </c>
      <c r="N368" s="360" t="n">
        <f aca="true">INDIRECT(CONCATENATE($E$372,ADDRESS(MATCH(N6,SL_CHARTS_2012!$AP$1:$AP$39999,1),$E$371,1)))</f>
        <v>50</v>
      </c>
      <c r="O368" s="361" t="n">
        <f aca="true">INDIRECT(CONCATENATE($E$372,ADDRESS(MATCH(O6,SL_CHARTS_2012!$AP$1:$AP$39999,1),$E$371,1)))</f>
        <v>27</v>
      </c>
      <c r="P368" s="361" t="n">
        <f aca="true">INDIRECT(CONCATENATE($E$372,ADDRESS(MATCH(P6,SL_CHARTS_2012!$AP$1:$AP$39999,1),$E$371,1)))</f>
        <v>27</v>
      </c>
      <c r="Q368" s="361" t="n">
        <f aca="true">INDIRECT(CONCATENATE($E$372,ADDRESS(MATCH(Q6,SL_CHARTS_2012!$AP$1:$AP$39999,1),$E$371,1)))</f>
        <v>27</v>
      </c>
      <c r="R368" s="361" t="n">
        <f aca="true">INDIRECT(CONCATENATE($E$372,ADDRESS(MATCH(R6,SL_CHARTS_2012!$AP$1:$AP$39999,1),$E$371,1)))</f>
        <v>27</v>
      </c>
      <c r="S368" s="360" t="n">
        <f aca="true">INDIRECT(CONCATENATE($E$372,ADDRESS(MATCH(S6,SL_CHARTS_2012!$AP$1:$AP$39999,1),$E$371,1)))</f>
        <v>27</v>
      </c>
      <c r="T368" s="361" t="n">
        <f aca="true">INDIRECT(CONCATENATE($E$372,ADDRESS(MATCH(T6,SL_CHARTS_2012!$AP$1:$AP$39999,1),$E$371,1)))</f>
        <v>14</v>
      </c>
      <c r="U368" s="360" t="n">
        <f aca="true">INDIRECT(CONCATENATE($E$372,ADDRESS(MATCH(U6,SL_CHARTS_2012!$AP$1:$AP$39999,1),$E$371,1)))</f>
        <v>14</v>
      </c>
      <c r="V368" s="361" t="n">
        <f aca="true">INDIRECT(CONCATENATE($E$372,ADDRESS(MATCH(V6,SL_CHARTS_2012!$AP$1:$AP$39999,1),$E$371,1)))</f>
        <v>14</v>
      </c>
      <c r="W368" s="361" t="n">
        <f aca="true">INDIRECT(CONCATENATE($E$372,ADDRESS(MATCH(W6,SL_CHARTS_2012!$AP$1:$AP$39999,1),$E$371,1)))</f>
        <v>0</v>
      </c>
      <c r="X368" s="361" t="n">
        <f aca="true">INDIRECT(CONCATENATE($E$372,ADDRESS(MATCH(X6,SL_CHARTS_2012!$AP$1:$AP$39999,1),$E$371,1)))</f>
        <v>0</v>
      </c>
      <c r="Y368" s="361" t="n">
        <f aca="true">INDIRECT(CONCATENATE($E$372,ADDRESS(MATCH(Y6,SL_CHARTS_2012!$AP$1:$AP$39999,1),$E$371,1)))</f>
        <v>0</v>
      </c>
      <c r="Z368" s="361" t="n">
        <f aca="true">INDIRECT(CONCATENATE($E$372,ADDRESS(MATCH(Z6,SL_CHARTS_2012!$AP$1:$AP$39999,1),$E$371,1)))</f>
        <v>0</v>
      </c>
      <c r="AA368" s="361" t="n">
        <f aca="true">INDIRECT(CONCATENATE($E$372,ADDRESS(MATCH(AA6,SL_CHARTS_2012!$AP$1:$AP$39999,1),$E$371,1)))</f>
        <v>0</v>
      </c>
      <c r="AB368" s="361" t="n">
        <f aca="true">INDIRECT(CONCATENATE($E$372,ADDRESS(MATCH(AB6,SL_CHARTS_2012!$AP$1:$AP$39999,1),$E$371,1)))</f>
        <v>0</v>
      </c>
      <c r="AC368" s="361" t="n">
        <f aca="true">INDIRECT(CONCATENATE($E$372,ADDRESS(MATCH(AC6,SL_CHARTS_2012!$AP$1:$AP$39999,1),$E$371,1)))</f>
        <v>0</v>
      </c>
    </row>
    <row r="369" s="349" customFormat="true" ht="15" hidden="true" customHeight="true" outlineLevel="0" collapsed="false">
      <c r="B369" s="358"/>
      <c r="C369" s="205"/>
      <c r="D369" s="228" t="s">
        <v>240</v>
      </c>
      <c r="E369" s="360" t="str">
        <f aca="false">ADDRESS(MATCH(E10,SL_CHARTS_2012!$AP$1:$AP$39999,1),$E$371,1)</f>
        <v>$AP$11</v>
      </c>
      <c r="F369" s="361" t="str">
        <f aca="false">ADDRESS(MATCH(F10,SL_CHARTS_2012!$AP$1:$AP$39999,1),$E$371,1)</f>
        <v>$AP$11</v>
      </c>
      <c r="G369" s="360" t="str">
        <f aca="false">ADDRESS(MATCH(G10,SL_CHARTS_2012!$AP$1:$AP$39999,1),$E$371,1)</f>
        <v>$AP$10</v>
      </c>
      <c r="H369" s="361" t="str">
        <f aca="false">ADDRESS(MATCH(H10,SL_CHARTS_2012!$AP$1:$AP$39999,1),$E$371,1)</f>
        <v>$AP$10</v>
      </c>
      <c r="I369" s="361" t="str">
        <f aca="false">ADDRESS(MATCH(I10,SL_CHARTS_2012!$AP$1:$AP$39999,1),$E$371,1)</f>
        <v>$AP$10</v>
      </c>
      <c r="J369" s="360" t="str">
        <f aca="false">ADDRESS(MATCH(J10,SL_CHARTS_2012!$AP$1:$AP$39999,1),$E$371,1)</f>
        <v>$AP$9</v>
      </c>
      <c r="K369" s="361" t="str">
        <f aca="false">ADDRESS(MATCH(K10,SL_CHARTS_2012!$AP$1:$AP$39999,1),$E$371,1)</f>
        <v>$AP$9</v>
      </c>
      <c r="L369" s="360" t="str">
        <f aca="false">ADDRESS(MATCH(L10,SL_CHARTS_2012!$AP$1:$AP$39999,1),$E$371,1)</f>
        <v>$AP$8</v>
      </c>
      <c r="M369" s="361" t="str">
        <f aca="false">ADDRESS(MATCH(M10,SL_CHARTS_2012!$AP$1:$AP$39999,1),$E$371,1)</f>
        <v>$AP$8</v>
      </c>
      <c r="N369" s="360" t="str">
        <f aca="false">ADDRESS(MATCH(N10,SL_CHARTS_2012!$AP$1:$AP$39999,1),$E$371,1)</f>
        <v>$AP$7</v>
      </c>
      <c r="O369" s="361" t="str">
        <f aca="false">ADDRESS(MATCH(O10,SL_CHARTS_2012!$AP$1:$AP$39999,1),$E$371,1)</f>
        <v>$AP$7</v>
      </c>
      <c r="P369" s="361" t="str">
        <f aca="false">ADDRESS(MATCH(P10,SL_CHARTS_2012!$AP$1:$AP$39999,1),$E$371,1)</f>
        <v>$AP$7</v>
      </c>
      <c r="Q369" s="361" t="str">
        <f aca="false">ADDRESS(MATCH(Q10,SL_CHARTS_2012!$AP$1:$AP$39999,1),$E$371,1)</f>
        <v>$AP$7</v>
      </c>
      <c r="R369" s="361" t="str">
        <f aca="false">ADDRESS(MATCH(R10,SL_CHARTS_2012!$AP$1:$AP$39999,1),$E$371,1)</f>
        <v>$AP$7</v>
      </c>
      <c r="S369" s="360" t="str">
        <f aca="false">ADDRESS(MATCH(S10,SL_CHARTS_2012!$AP$1:$AP$39999,1),$E$371,1)</f>
        <v>$AP$6</v>
      </c>
      <c r="T369" s="361" t="str">
        <f aca="false">ADDRESS(MATCH(T10,SL_CHARTS_2012!$AP$1:$AP$39999,1),$E$371,1)</f>
        <v>$AP$6</v>
      </c>
      <c r="U369" s="360" t="str">
        <f aca="false">ADDRESS(MATCH(U10,SL_CHARTS_2012!$AP$1:$AP$39999,1),$E$371,1)</f>
        <v>$AP$6</v>
      </c>
      <c r="V369" s="361" t="str">
        <f aca="false">ADDRESS(MATCH(V10,SL_CHARTS_2012!$AP$1:$AP$39999,1),$E$371,1)</f>
        <v>$AP$5</v>
      </c>
      <c r="W369" s="361" t="str">
        <f aca="false">ADDRESS(MATCH(W10,SL_CHARTS_2012!$AP$1:$AP$39999,1),$E$371,1)</f>
        <v>$AP$5</v>
      </c>
      <c r="X369" s="361" t="str">
        <f aca="false">ADDRESS(MATCH(X10,SL_CHARTS_2012!$AP$1:$AP$39999,1),$E$371,1)</f>
        <v>$AP$5</v>
      </c>
      <c r="Y369" s="361" t="str">
        <f aca="false">ADDRESS(MATCH(Y10,SL_CHARTS_2012!$AP$1:$AP$39999,1),$E$371,1)</f>
        <v>$AP$5</v>
      </c>
      <c r="Z369" s="361" t="str">
        <f aca="false">ADDRESS(MATCH(Z10,SL_CHARTS_2012!$AP$1:$AP$39999,1),$E$371,1)</f>
        <v>$AP$5</v>
      </c>
      <c r="AA369" s="361" t="str">
        <f aca="false">ADDRESS(MATCH(AA10,SL_CHARTS_2012!$AP$1:$AP$39999,1),$E$371,1)</f>
        <v>$AP$5</v>
      </c>
      <c r="AB369" s="361" t="str">
        <f aca="false">ADDRESS(MATCH(AB10,SL_CHARTS_2012!$AP$1:$AP$39999,1),$E$371,1)</f>
        <v>$AP$5</v>
      </c>
      <c r="AC369" s="361" t="str">
        <f aca="false">ADDRESS(MATCH(AC10,SL_CHARTS_2012!$AP$1:$AP$39999,1),$E$371,1)</f>
        <v>$AP$5</v>
      </c>
    </row>
    <row r="370" s="349" customFormat="true" ht="15" hidden="true" customHeight="true" outlineLevel="0" collapsed="false">
      <c r="B370" s="358"/>
      <c r="C370" s="205"/>
      <c r="D370" s="351" t="s">
        <v>218</v>
      </c>
      <c r="E370" s="360" t="n">
        <f aca="true">INDIRECT(CONCATENATE($E$372,ADDRESS(MATCH(E10,SL_CHARTS_2012!$AP$1:$AP$39999,1),$E$371,1)))</f>
        <v>88</v>
      </c>
      <c r="F370" s="361" t="n">
        <f aca="true">INDIRECT(CONCATENATE($E$372,ADDRESS(MATCH(F10,SL_CHARTS_2012!$AP$1:$AP$39999,1),$E$371,1)))</f>
        <v>88</v>
      </c>
      <c r="G370" s="360" t="n">
        <f aca="true">INDIRECT(CONCATENATE($E$372,ADDRESS(MATCH(G10,SL_CHARTS_2012!$AP$1:$AP$39999,1),$E$371,1)))</f>
        <v>70</v>
      </c>
      <c r="H370" s="361" t="n">
        <f aca="true">INDIRECT(CONCATENATE($E$372,ADDRESS(MATCH(H10,SL_CHARTS_2012!$AP$1:$AP$39999,1),$E$371,1)))</f>
        <v>70</v>
      </c>
      <c r="I370" s="361" t="n">
        <f aca="true">INDIRECT(CONCATENATE($E$372,ADDRESS(MATCH(I10,SL_CHARTS_2012!$AP$1:$AP$39999,1),$E$371,1)))</f>
        <v>70</v>
      </c>
      <c r="J370" s="360" t="n">
        <f aca="true">INDIRECT(CONCATENATE($E$372,ADDRESS(MATCH(J10,SL_CHARTS_2012!$AP$1:$AP$39999,1),$E$371,1)))</f>
        <v>60</v>
      </c>
      <c r="K370" s="361" t="n">
        <f aca="true">INDIRECT(CONCATENATE($E$372,ADDRESS(MATCH(K10,SL_CHARTS_2012!$AP$1:$AP$39999,1),$E$371,1)))</f>
        <v>60</v>
      </c>
      <c r="L370" s="360" t="n">
        <f aca="true">INDIRECT(CONCATENATE($E$372,ADDRESS(MATCH(L10,SL_CHARTS_2012!$AP$1:$AP$39999,1),$E$371,1)))</f>
        <v>50</v>
      </c>
      <c r="M370" s="361" t="n">
        <f aca="true">INDIRECT(CONCATENATE($E$372,ADDRESS(MATCH(M10,SL_CHARTS_2012!$AP$1:$AP$39999,1),$E$371,1)))</f>
        <v>50</v>
      </c>
      <c r="N370" s="360" t="n">
        <f aca="true">INDIRECT(CONCATENATE($E$372,ADDRESS(MATCH(N10,SL_CHARTS_2012!$AP$1:$AP$39999,1),$E$371,1)))</f>
        <v>27</v>
      </c>
      <c r="O370" s="361" t="n">
        <f aca="true">INDIRECT(CONCATENATE($E$372,ADDRESS(MATCH(O10,SL_CHARTS_2012!$AP$1:$AP$39999,1),$E$371,1)))</f>
        <v>27</v>
      </c>
      <c r="P370" s="361" t="n">
        <f aca="true">INDIRECT(CONCATENATE($E$372,ADDRESS(MATCH(P10,SL_CHARTS_2012!$AP$1:$AP$39999,1),$E$371,1)))</f>
        <v>27</v>
      </c>
      <c r="Q370" s="361" t="n">
        <f aca="true">INDIRECT(CONCATENATE($E$372,ADDRESS(MATCH(Q10,SL_CHARTS_2012!$AP$1:$AP$39999,1),$E$371,1)))</f>
        <v>27</v>
      </c>
      <c r="R370" s="361" t="n">
        <f aca="true">INDIRECT(CONCATENATE($E$372,ADDRESS(MATCH(R10,SL_CHARTS_2012!$AP$1:$AP$39999,1),$E$371,1)))</f>
        <v>27</v>
      </c>
      <c r="S370" s="360" t="n">
        <f aca="true">INDIRECT(CONCATENATE($E$372,ADDRESS(MATCH(S10,SL_CHARTS_2012!$AP$1:$AP$39999,1),$E$371,1)))</f>
        <v>14</v>
      </c>
      <c r="T370" s="361" t="n">
        <f aca="true">INDIRECT(CONCATENATE($E$372,ADDRESS(MATCH(T10,SL_CHARTS_2012!$AP$1:$AP$39999,1),$E$371,1)))</f>
        <v>14</v>
      </c>
      <c r="U370" s="360" t="n">
        <f aca="true">INDIRECT(CONCATENATE($E$372,ADDRESS(MATCH(U10,SL_CHARTS_2012!$AP$1:$AP$39999,1),$E$371,1)))</f>
        <v>14</v>
      </c>
      <c r="V370" s="361" t="n">
        <f aca="true">INDIRECT(CONCATENATE($E$372,ADDRESS(MATCH(V10,SL_CHARTS_2012!$AP$1:$AP$39999,1),$E$371,1)))</f>
        <v>0</v>
      </c>
      <c r="W370" s="361" t="n">
        <f aca="true">INDIRECT(CONCATENATE($E$372,ADDRESS(MATCH(W10,SL_CHARTS_2012!$AP$1:$AP$39999,1),$E$371,1)))</f>
        <v>0</v>
      </c>
      <c r="X370" s="361" t="n">
        <f aca="true">INDIRECT(CONCATENATE($E$372,ADDRESS(MATCH(X10,SL_CHARTS_2012!$AP$1:$AP$39999,1),$E$371,1)))</f>
        <v>0</v>
      </c>
      <c r="Y370" s="361" t="n">
        <f aca="true">INDIRECT(CONCATENATE($E$372,ADDRESS(MATCH(Y10,SL_CHARTS_2012!$AP$1:$AP$39999,1),$E$371,1)))</f>
        <v>0</v>
      </c>
      <c r="Z370" s="361" t="n">
        <f aca="true">INDIRECT(CONCATENATE($E$372,ADDRESS(MATCH(Z10,SL_CHARTS_2012!$AP$1:$AP$39999,1),$E$371,1)))</f>
        <v>0</v>
      </c>
      <c r="AA370" s="361" t="n">
        <f aca="true">INDIRECT(CONCATENATE($E$372,ADDRESS(MATCH(AA10,SL_CHARTS_2012!$AP$1:$AP$39999,1),$E$371,1)))</f>
        <v>0</v>
      </c>
      <c r="AB370" s="361" t="n">
        <f aca="true">INDIRECT(CONCATENATE($E$372,ADDRESS(MATCH(AB10,SL_CHARTS_2012!$AP$1:$AP$39999,1),$E$371,1)))</f>
        <v>0</v>
      </c>
      <c r="AC370" s="361" t="n">
        <f aca="true">INDIRECT(CONCATENATE($E$372,ADDRESS(MATCH(AC10,SL_CHARTS_2012!$AP$1:$AP$39999,1),$E$371,1)))</f>
        <v>0</v>
      </c>
    </row>
    <row r="371" s="349" customFormat="true" ht="15" hidden="true" customHeight="true" outlineLevel="0" collapsed="false">
      <c r="B371" s="358"/>
      <c r="C371" s="207" t="s">
        <v>220</v>
      </c>
      <c r="D371" s="207"/>
      <c r="E371" s="208" t="n">
        <v>42</v>
      </c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</row>
    <row r="372" s="349" customFormat="true" ht="15" hidden="true" customHeight="true" outlineLevel="0" collapsed="false">
      <c r="B372" s="358"/>
      <c r="C372" s="318"/>
      <c r="D372" s="213" t="s">
        <v>223</v>
      </c>
      <c r="E372" s="214" t="s">
        <v>224</v>
      </c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</row>
    <row r="373" s="349" customFormat="true" ht="15" hidden="true" customHeight="true" outlineLevel="0" collapsed="false">
      <c r="B373" s="358"/>
      <c r="C373" s="318"/>
      <c r="D373" s="213"/>
      <c r="E373" s="214" t="s">
        <v>225</v>
      </c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</row>
    <row r="374" s="349" customFormat="true" ht="15" hidden="true" customHeight="true" outlineLevel="0" collapsed="false">
      <c r="B374" s="358"/>
      <c r="C374" s="209" t="s">
        <v>216</v>
      </c>
      <c r="D374" s="210" t="s">
        <v>221</v>
      </c>
      <c r="E374" s="211" t="str">
        <f aca="false">IF(E364&gt;E4, ADDRESS(MATCH(E366,SL_CHARTS_2012!$AP$1:$AP$3999,1),$E$371+3,1),E375)</f>
        <v>$AS$13</v>
      </c>
      <c r="F374" s="362" t="str">
        <f aca="false">IF(F364&gt;F4, ADDRESS(MATCH(F366,SL_CHARTS_2012!$AP$1:$AP$3999,1),$E$371+3,1),F375)</f>
        <v>$AS$11</v>
      </c>
      <c r="G374" s="211" t="str">
        <f aca="false">IF(G364&gt;G4, ADDRESS(MATCH(G366,SL_CHARTS_2012!$AP$1:$AP$3999,1),$E$371+3,1),G375)</f>
        <v>$AS$11</v>
      </c>
      <c r="H374" s="362" t="str">
        <f aca="false">IF(H364&gt;H4, ADDRESS(MATCH(H366,SL_CHARTS_2012!$AP$1:$AP$3999,1),$E$371+3,1),H375)</f>
        <v>$AS$10</v>
      </c>
      <c r="I374" s="362" t="str">
        <f aca="false">IF(I364&gt;I4, ADDRESS(MATCH(I366,SL_CHARTS_2012!$AP$1:$AP$3999,1),$E$371+3,1),I375)</f>
        <v>$AS$10</v>
      </c>
      <c r="J374" s="211" t="str">
        <f aca="false">IF(J364&gt;J4, ADDRESS(MATCH(J366,SL_CHARTS_2012!$AP$1:$AP$3999,1),$E$371+3,1),J375)</f>
        <v>$AS$10</v>
      </c>
      <c r="K374" s="362" t="str">
        <f aca="false">IF(K364&gt;K4, ADDRESS(MATCH(K366,SL_CHARTS_2012!$AP$1:$AP$3999,1),$E$371+3,1),K375)</f>
        <v>$AS$9</v>
      </c>
      <c r="L374" s="211" t="str">
        <f aca="false">IF(L364&gt;L4, ADDRESS(MATCH(L366,SL_CHARTS_2012!$AP$1:$AP$3999,1),$E$371+3,1),L375)</f>
        <v>$AS$9</v>
      </c>
      <c r="M374" s="362" t="str">
        <f aca="false">IF(M364&gt;M4, ADDRESS(MATCH(M366,SL_CHARTS_2012!$AP$1:$AP$3999,1),$E$371+3,1),M375)</f>
        <v>$AS$8</v>
      </c>
      <c r="N374" s="211" t="str">
        <f aca="false">IF(N364&gt;N4, ADDRESS(MATCH(N366,SL_CHARTS_2012!$AP$1:$AP$3999,1),$E$371+3,1),N375)</f>
        <v>$AS$8</v>
      </c>
      <c r="O374" s="362" t="str">
        <f aca="false">IF(O364&gt;O4, ADDRESS(MATCH(O366,SL_CHARTS_2012!$AP$1:$AP$3999,1),$E$371+3,1),O375)</f>
        <v>$AS$7</v>
      </c>
      <c r="P374" s="362" t="str">
        <f aca="false">IF(P364&gt;P4, ADDRESS(MATCH(P366,SL_CHARTS_2012!$AP$1:$AP$3999,1),$E$371+3,1),P375)</f>
        <v>$AS$7</v>
      </c>
      <c r="Q374" s="362" t="str">
        <f aca="false">IF(Q364&gt;Q4, ADDRESS(MATCH(Q366,SL_CHARTS_2012!$AP$1:$AP$3999,1),$E$371+3,1),Q375)</f>
        <v>$AS$7</v>
      </c>
      <c r="R374" s="362" t="str">
        <f aca="false">IF(R364&gt;R4, ADDRESS(MATCH(R366,SL_CHARTS_2012!$AP$1:$AP$3999,1),$E$371+3,1),R375)</f>
        <v>$AS$7</v>
      </c>
      <c r="S374" s="211" t="str">
        <f aca="false">IF(S364&gt;S4, ADDRESS(MATCH(S366,SL_CHARTS_2012!$AP$1:$AP$3999,1),$E$371+3,1),S375)</f>
        <v>$AS$7</v>
      </c>
      <c r="T374" s="362" t="str">
        <f aca="false">IF(T364&gt;T4, ADDRESS(MATCH(T366,SL_CHARTS_2012!$AP$1:$AP$3999,1),$E$371+3,1),T375)</f>
        <v>$AS$6</v>
      </c>
      <c r="U374" s="211" t="str">
        <f aca="false">IF(U364&gt;U4, ADDRESS(MATCH(U366,SL_CHARTS_2012!$AP$1:$AP$3999,1),$E$371+3,1),U375)</f>
        <v>$AS$6</v>
      </c>
      <c r="V374" s="362" t="str">
        <f aca="false">IF(V364&gt;V4, ADDRESS(MATCH(V366,SL_CHARTS_2012!$AP$1:$AP$3999,1),$E$371+3,1),V375)</f>
        <v>$AS$6</v>
      </c>
      <c r="W374" s="362" t="str">
        <f aca="false">IF(W364&gt;W4, ADDRESS(MATCH(W366,SL_CHARTS_2012!$AP$1:$AP$3999,1),$E$371+3,1),W375)</f>
        <v>$AS$5</v>
      </c>
      <c r="X374" s="362" t="str">
        <f aca="false">IF(X364&gt;X4, ADDRESS(MATCH(X366,SL_CHARTS_2012!$AP$1:$AP$3999,1),$E$371+3,1),X375)</f>
        <v>$AS$5</v>
      </c>
      <c r="Y374" s="362" t="str">
        <f aca="false">IF(Y364&gt;Y4, ADDRESS(MATCH(Y366,SL_CHARTS_2012!$AP$1:$AP$3999,1),$E$371+3,1),Y375)</f>
        <v>$AS$5</v>
      </c>
      <c r="Z374" s="362" t="str">
        <f aca="false">IF(Z364&gt;Z4, ADDRESS(MATCH(Z366,SL_CHARTS_2012!$AP$1:$AP$3999,1),$E$371+3,1),Z375)</f>
        <v>$AS$5</v>
      </c>
      <c r="AA374" s="362" t="str">
        <f aca="false">IF(AA364&gt;AA4, ADDRESS(MATCH(AA366,SL_CHARTS_2012!$AP$1:$AP$3999,1),$E$371+3,1),AA375)</f>
        <v>$AS$5</v>
      </c>
      <c r="AB374" s="362" t="str">
        <f aca="false">IF(AB364&gt;AB4, ADDRESS(MATCH(AB366,SL_CHARTS_2012!$AP$1:$AP$3999,1),$E$371+3,1),AB375)</f>
        <v>$AS$5</v>
      </c>
      <c r="AC374" s="362" t="str">
        <f aca="false">IF(AC364&gt;AC4, ADDRESS(MATCH(AC366,SL_CHARTS_2012!$AP$1:$AP$3999,1),$E$371+3,1),AC375)</f>
        <v>$AS$5</v>
      </c>
    </row>
    <row r="375" s="349" customFormat="true" ht="15" hidden="true" customHeight="true" outlineLevel="0" collapsed="false">
      <c r="B375" s="358"/>
      <c r="C375" s="209"/>
      <c r="D375" s="210" t="s">
        <v>222</v>
      </c>
      <c r="E375" s="211" t="str">
        <f aca="false">IF(E366&lt;E8,ADDRESS(MATCH(E364,SL_CHARTS_2012!$AP$1:$AP$3999,1),$E$371+3,1),E374)</f>
        <v>$AS$13</v>
      </c>
      <c r="F375" s="362" t="str">
        <f aca="false">IF(F366&lt;F8,ADDRESS(MATCH(F364,SL_CHARTS_2012!$AP$1:$AP$3999,1),$E$371+3,1),F374)</f>
        <v>$AS$11</v>
      </c>
      <c r="G375" s="211" t="str">
        <f aca="false">IF(G366&lt;G8,ADDRESS(MATCH(G364,SL_CHARTS_2012!$AP$1:$AP$3999,1),$E$371+3,1),G374)</f>
        <v>$AS$11</v>
      </c>
      <c r="H375" s="362" t="str">
        <f aca="false">IF(H366&lt;H8,ADDRESS(MATCH(H364,SL_CHARTS_2012!$AP$1:$AP$3999,1),$E$371+3,1),H374)</f>
        <v>$AS$10</v>
      </c>
      <c r="I375" s="362" t="str">
        <f aca="false">IF(I366&lt;I8,ADDRESS(MATCH(I364,SL_CHARTS_2012!$AP$1:$AP$3999,1),$E$371+3,1),I374)</f>
        <v>$AS$10</v>
      </c>
      <c r="J375" s="211" t="str">
        <f aca="false">IF(J366&lt;J8,ADDRESS(MATCH(J364,SL_CHARTS_2012!$AP$1:$AP$3999,1),$E$371+3,1),J374)</f>
        <v>$AS$10</v>
      </c>
      <c r="K375" s="362" t="str">
        <f aca="false">IF(K366&lt;K8,ADDRESS(MATCH(K364,SL_CHARTS_2012!$AP$1:$AP$3999,1),$E$371+3,1),K374)</f>
        <v>$AS$9</v>
      </c>
      <c r="L375" s="211" t="str">
        <f aca="false">IF(L366&lt;L8,ADDRESS(MATCH(L364,SL_CHARTS_2012!$AP$1:$AP$3999,1),$E$371+3,1),L374)</f>
        <v>$AS$9</v>
      </c>
      <c r="M375" s="362" t="str">
        <f aca="false">IF(M366&lt;M8,ADDRESS(MATCH(M364,SL_CHARTS_2012!$AP$1:$AP$3999,1),$E$371+3,1),M374)</f>
        <v>$AS$8</v>
      </c>
      <c r="N375" s="211" t="str">
        <f aca="false">IF(N366&lt;N8,ADDRESS(MATCH(N364,SL_CHARTS_2012!$AP$1:$AP$3999,1),$E$371+3,1),N374)</f>
        <v>$AS$8</v>
      </c>
      <c r="O375" s="362" t="str">
        <f aca="false">IF(O366&lt;O8,ADDRESS(MATCH(O364,SL_CHARTS_2012!$AP$1:$AP$3999,1),$E$371+3,1),O374)</f>
        <v>$AS$7</v>
      </c>
      <c r="P375" s="362" t="str">
        <f aca="false">IF(P366&lt;P8,ADDRESS(MATCH(P364,SL_CHARTS_2012!$AP$1:$AP$3999,1),$E$371+3,1),P374)</f>
        <v>$AS$7</v>
      </c>
      <c r="Q375" s="362" t="str">
        <f aca="false">IF(Q366&lt;Q8,ADDRESS(MATCH(Q364,SL_CHARTS_2012!$AP$1:$AP$3999,1),$E$371+3,1),Q374)</f>
        <v>$AS$7</v>
      </c>
      <c r="R375" s="362" t="str">
        <f aca="false">IF(R366&lt;R8,ADDRESS(MATCH(R364,SL_CHARTS_2012!$AP$1:$AP$3999,1),$E$371+3,1),R374)</f>
        <v>$AS$7</v>
      </c>
      <c r="S375" s="211" t="str">
        <f aca="false">IF(S366&lt;S8,ADDRESS(MATCH(S364,SL_CHARTS_2012!$AP$1:$AP$3999,1),$E$371+3,1),S374)</f>
        <v>$AS$7</v>
      </c>
      <c r="T375" s="362" t="str">
        <f aca="false">IF(T366&lt;T8,ADDRESS(MATCH(T364,SL_CHARTS_2012!$AP$1:$AP$3999,1),$E$371+3,1),T374)</f>
        <v>$AS$6</v>
      </c>
      <c r="U375" s="211" t="str">
        <f aca="false">IF(U366&lt;U8,ADDRESS(MATCH(U364,SL_CHARTS_2012!$AP$1:$AP$3999,1),$E$371+3,1),U374)</f>
        <v>$AS$6</v>
      </c>
      <c r="V375" s="362" t="str">
        <f aca="false">IF(V366&lt;V8,ADDRESS(MATCH(V364,SL_CHARTS_2012!$AP$1:$AP$3999,1),$E$371+3,1),V374)</f>
        <v>$AS$6</v>
      </c>
      <c r="W375" s="362" t="str">
        <f aca="false">IF(W366&lt;W8,ADDRESS(MATCH(W364,SL_CHARTS_2012!$AP$1:$AP$3999,1),$E$371+3,1),W374)</f>
        <v>$AS$5</v>
      </c>
      <c r="X375" s="362" t="str">
        <f aca="false">IF(X366&lt;X8,ADDRESS(MATCH(X364,SL_CHARTS_2012!$AP$1:$AP$3999,1),$E$371+3,1),X374)</f>
        <v>$AS$5</v>
      </c>
      <c r="Y375" s="362" t="str">
        <f aca="false">IF(Y366&lt;Y8,ADDRESS(MATCH(Y364,SL_CHARTS_2012!$AP$1:$AP$3999,1),$E$371+3,1),Y374)</f>
        <v>$AS$5</v>
      </c>
      <c r="Z375" s="362" t="str">
        <f aca="false">IF(Z366&lt;Z8,ADDRESS(MATCH(Z364,SL_CHARTS_2012!$AP$1:$AP$3999,1),$E$371+3,1),Z374)</f>
        <v>$AS$5</v>
      </c>
      <c r="AA375" s="362" t="str">
        <f aca="false">IF(AA366&lt;AA8,ADDRESS(MATCH(AA364,SL_CHARTS_2012!$AP$1:$AP$3999,1),$E$371+3,1),AA374)</f>
        <v>$AS$5</v>
      </c>
      <c r="AB375" s="362" t="str">
        <f aca="false">IF(AB366&lt;AB8,ADDRESS(MATCH(AB364,SL_CHARTS_2012!$AP$1:$AP$3999,1),$E$371+3,1),AB374)</f>
        <v>$AS$5</v>
      </c>
      <c r="AC375" s="362" t="str">
        <f aca="false">IF(AC366&lt;AC8,ADDRESS(MATCH(AC364,SL_CHARTS_2012!$AP$1:$AP$3999,1),$E$371+3,1),AC374)</f>
        <v>$AS$5</v>
      </c>
    </row>
    <row r="376" s="349" customFormat="true" ht="15" hidden="true" customHeight="true" outlineLevel="0" collapsed="false">
      <c r="B376" s="358"/>
      <c r="C376" s="205" t="s">
        <v>219</v>
      </c>
      <c r="D376" s="258" t="s">
        <v>221</v>
      </c>
      <c r="E376" s="206" t="str">
        <f aca="false">IF(E368&gt;E6, ADDRESS(MATCH(E370,SL_CHARTS_2012!$AP$1:$AP$3999,1),$E$371+3,1),E377)</f>
        <v>$AS$13</v>
      </c>
      <c r="F376" s="363" t="str">
        <f aca="false">IF(F368&gt;F6, ADDRESS(MATCH(F370,SL_CHARTS_2012!$AP$1:$AP$3999,1),$E$371+3,1),F377)</f>
        <v>$AS$11</v>
      </c>
      <c r="G376" s="206" t="str">
        <f aca="false">IF(G368&gt;G6, ADDRESS(MATCH(G370,SL_CHARTS_2012!$AP$1:$AP$3999,1),$E$371+3,1),G377)</f>
        <v>$AS$11</v>
      </c>
      <c r="H376" s="363" t="str">
        <f aca="false">IF(H368&gt;H6, ADDRESS(MATCH(H370,SL_CHARTS_2012!$AP$1:$AP$3999,1),$E$371+3,1),H377)</f>
        <v>$AS$10</v>
      </c>
      <c r="I376" s="363" t="str">
        <f aca="false">IF(I368&gt;I6, ADDRESS(MATCH(I370,SL_CHARTS_2012!$AP$1:$AP$3999,1),$E$371+3,1),I377)</f>
        <v>$AS$10</v>
      </c>
      <c r="J376" s="206" t="str">
        <f aca="false">IF(J368&gt;J6, ADDRESS(MATCH(J370,SL_CHARTS_2012!$AP$1:$AP$3999,1),$E$371+3,1),J377)</f>
        <v>$AS$10</v>
      </c>
      <c r="K376" s="363" t="str">
        <f aca="false">IF(K368&gt;K6, ADDRESS(MATCH(K370,SL_CHARTS_2012!$AP$1:$AP$3999,1),$E$371+3,1),K377)</f>
        <v>$AS$9</v>
      </c>
      <c r="L376" s="206" t="str">
        <f aca="false">IF(L368&gt;L6, ADDRESS(MATCH(L370,SL_CHARTS_2012!$AP$1:$AP$3999,1),$E$371+3,1),L377)</f>
        <v>$AS$9</v>
      </c>
      <c r="M376" s="363" t="str">
        <f aca="false">IF(M368&gt;M6, ADDRESS(MATCH(M370,SL_CHARTS_2012!$AP$1:$AP$3999,1),$E$371+3,1),M377)</f>
        <v>$AS$8</v>
      </c>
      <c r="N376" s="206" t="str">
        <f aca="false">IF(N368&gt;N6, ADDRESS(MATCH(N370,SL_CHARTS_2012!$AP$1:$AP$3999,1),$E$371+3,1),N377)</f>
        <v>$AS$8</v>
      </c>
      <c r="O376" s="363" t="str">
        <f aca="false">IF(O368&gt;O6, ADDRESS(MATCH(O370,SL_CHARTS_2012!$AP$1:$AP$3999,1),$E$371+3,1),O377)</f>
        <v>$AS$7</v>
      </c>
      <c r="P376" s="363" t="str">
        <f aca="false">IF(P368&gt;P6, ADDRESS(MATCH(P370,SL_CHARTS_2012!$AP$1:$AP$3999,1),$E$371+3,1),P377)</f>
        <v>$AS$7</v>
      </c>
      <c r="Q376" s="363" t="str">
        <f aca="false">IF(Q368&gt;Q6, ADDRESS(MATCH(Q370,SL_CHARTS_2012!$AP$1:$AP$3999,1),$E$371+3,1),Q377)</f>
        <v>$AS$7</v>
      </c>
      <c r="R376" s="363" t="str">
        <f aca="false">IF(R368&gt;R6, ADDRESS(MATCH(R370,SL_CHARTS_2012!$AP$1:$AP$3999,1),$E$371+3,1),R377)</f>
        <v>$AS$7</v>
      </c>
      <c r="S376" s="206" t="str">
        <f aca="false">IF(S368&gt;S6, ADDRESS(MATCH(S370,SL_CHARTS_2012!$AP$1:$AP$3999,1),$E$371+3,1),S377)</f>
        <v>$AS$7</v>
      </c>
      <c r="T376" s="363" t="str">
        <f aca="false">IF(T368&gt;T6, ADDRESS(MATCH(T370,SL_CHARTS_2012!$AP$1:$AP$3999,1),$E$371+3,1),T377)</f>
        <v>$AS$6</v>
      </c>
      <c r="U376" s="206" t="str">
        <f aca="false">IF(U368&gt;U6, ADDRESS(MATCH(U370,SL_CHARTS_2012!$AP$1:$AP$3999,1),$E$371+3,1),U377)</f>
        <v>$AS$6</v>
      </c>
      <c r="V376" s="363" t="str">
        <f aca="false">IF(V368&gt;V6, ADDRESS(MATCH(V370,SL_CHARTS_2012!$AP$1:$AP$3999,1),$E$371+3,1),V377)</f>
        <v>$AS$6</v>
      </c>
      <c r="W376" s="363" t="str">
        <f aca="false">IF(W368&gt;W6, ADDRESS(MATCH(W370,SL_CHARTS_2012!$AP$1:$AP$3999,1),$E$371+3,1),W377)</f>
        <v>$AS$5</v>
      </c>
      <c r="X376" s="363" t="str">
        <f aca="false">IF(X368&gt;X6, ADDRESS(MATCH(X370,SL_CHARTS_2012!$AP$1:$AP$3999,1),$E$371+3,1),X377)</f>
        <v>$AS$5</v>
      </c>
      <c r="Y376" s="363" t="str">
        <f aca="false">IF(Y368&gt;Y6, ADDRESS(MATCH(Y370,SL_CHARTS_2012!$AP$1:$AP$3999,1),$E$371+3,1),Y377)</f>
        <v>$AS$5</v>
      </c>
      <c r="Z376" s="363" t="str">
        <f aca="false">IF(Z368&gt;Z6, ADDRESS(MATCH(Z370,SL_CHARTS_2012!$AP$1:$AP$3999,1),$E$371+3,1),Z377)</f>
        <v>$AS$5</v>
      </c>
      <c r="AA376" s="363" t="str">
        <f aca="false">IF(AA368&gt;AA6, ADDRESS(MATCH(AA370,SL_CHARTS_2012!$AP$1:$AP$3999,1),$E$371+3,1),AA377)</f>
        <v>$AS$5</v>
      </c>
      <c r="AB376" s="363" t="str">
        <f aca="false">IF(AB368&gt;AB6, ADDRESS(MATCH(AB370,SL_CHARTS_2012!$AP$1:$AP$3999,1),$E$371+3,1),AB377)</f>
        <v>$AS$5</v>
      </c>
      <c r="AC376" s="363" t="str">
        <f aca="false">IF(AC368&gt;AC6, ADDRESS(MATCH(AC370,SL_CHARTS_2012!$AP$1:$AP$3999,1),$E$371+3,1),AC377)</f>
        <v>$AS$5</v>
      </c>
    </row>
    <row r="377" s="349" customFormat="true" ht="15" hidden="true" customHeight="true" outlineLevel="0" collapsed="false">
      <c r="B377" s="358"/>
      <c r="C377" s="205"/>
      <c r="D377" s="258" t="s">
        <v>222</v>
      </c>
      <c r="E377" s="206" t="str">
        <f aca="false">IF(E370&lt;E10,ADDRESS(MATCH(E368,SL_CHARTS_2012!$AP$1:$AP$3999,1),$E$371+3,1),E376)</f>
        <v>$AS$13</v>
      </c>
      <c r="F377" s="363" t="str">
        <f aca="false">IF(F370&lt;F10,ADDRESS(MATCH(F368,SL_CHARTS_2012!$AP$1:$AP$3999,1),$E$371+3,1),F376)</f>
        <v>$AS$11</v>
      </c>
      <c r="G377" s="206" t="str">
        <f aca="false">IF(G370&lt;G10,ADDRESS(MATCH(G368,SL_CHARTS_2012!$AP$1:$AP$3999,1),$E$371+3,1),G376)</f>
        <v>$AS$11</v>
      </c>
      <c r="H377" s="363" t="str">
        <f aca="false">IF(H370&lt;H10,ADDRESS(MATCH(H368,SL_CHARTS_2012!$AP$1:$AP$3999,1),$E$371+3,1),H376)</f>
        <v>$AS$10</v>
      </c>
      <c r="I377" s="363" t="str">
        <f aca="false">IF(I370&lt;I10,ADDRESS(MATCH(I368,SL_CHARTS_2012!$AP$1:$AP$3999,1),$E$371+3,1),I376)</f>
        <v>$AS$10</v>
      </c>
      <c r="J377" s="206" t="str">
        <f aca="false">IF(J370&lt;J10,ADDRESS(MATCH(J368,SL_CHARTS_2012!$AP$1:$AP$3999,1),$E$371+3,1),J376)</f>
        <v>$AS$10</v>
      </c>
      <c r="K377" s="363" t="str">
        <f aca="false">IF(K370&lt;K10,ADDRESS(MATCH(K368,SL_CHARTS_2012!$AP$1:$AP$3999,1),$E$371+3,1),K376)</f>
        <v>$AS$9</v>
      </c>
      <c r="L377" s="206" t="str">
        <f aca="false">IF(L370&lt;L10,ADDRESS(MATCH(L368,SL_CHARTS_2012!$AP$1:$AP$3999,1),$E$371+3,1),L376)</f>
        <v>$AS$9</v>
      </c>
      <c r="M377" s="363" t="str">
        <f aca="false">IF(M370&lt;M10,ADDRESS(MATCH(M368,SL_CHARTS_2012!$AP$1:$AP$3999,1),$E$371+3,1),M376)</f>
        <v>$AS$8</v>
      </c>
      <c r="N377" s="206" t="str">
        <f aca="false">IF(N370&lt;N10,ADDRESS(MATCH(N368,SL_CHARTS_2012!$AP$1:$AP$3999,1),$E$371+3,1),N376)</f>
        <v>$AS$8</v>
      </c>
      <c r="O377" s="363" t="str">
        <f aca="false">IF(O370&lt;O10,ADDRESS(MATCH(O368,SL_CHARTS_2012!$AP$1:$AP$3999,1),$E$371+3,1),O376)</f>
        <v>$AS$7</v>
      </c>
      <c r="P377" s="363" t="str">
        <f aca="false">IF(P370&lt;P10,ADDRESS(MATCH(P368,SL_CHARTS_2012!$AP$1:$AP$3999,1),$E$371+3,1),P376)</f>
        <v>$AS$7</v>
      </c>
      <c r="Q377" s="363" t="str">
        <f aca="false">IF(Q370&lt;Q10,ADDRESS(MATCH(Q368,SL_CHARTS_2012!$AP$1:$AP$3999,1),$E$371+3,1),Q376)</f>
        <v>$AS$7</v>
      </c>
      <c r="R377" s="363" t="str">
        <f aca="false">IF(R370&lt;R10,ADDRESS(MATCH(R368,SL_CHARTS_2012!$AP$1:$AP$3999,1),$E$371+3,1),R376)</f>
        <v>$AS$7</v>
      </c>
      <c r="S377" s="206" t="str">
        <f aca="false">IF(S370&lt;S10,ADDRESS(MATCH(S368,SL_CHARTS_2012!$AP$1:$AP$3999,1),$E$371+3,1),S376)</f>
        <v>$AS$7</v>
      </c>
      <c r="T377" s="363" t="str">
        <f aca="false">IF(T370&lt;T10,ADDRESS(MATCH(T368,SL_CHARTS_2012!$AP$1:$AP$3999,1),$E$371+3,1),T376)</f>
        <v>$AS$6</v>
      </c>
      <c r="U377" s="206" t="str">
        <f aca="false">IF(U370&lt;U10,ADDRESS(MATCH(U368,SL_CHARTS_2012!$AP$1:$AP$3999,1),$E$371+3,1),U376)</f>
        <v>$AS$6</v>
      </c>
      <c r="V377" s="363" t="str">
        <f aca="false">IF(V370&lt;V10,ADDRESS(MATCH(V368,SL_CHARTS_2012!$AP$1:$AP$3999,1),$E$371+3,1),V376)</f>
        <v>$AS$6</v>
      </c>
      <c r="W377" s="363" t="str">
        <f aca="false">IF(W370&lt;W10,ADDRESS(MATCH(W368,SL_CHARTS_2012!$AP$1:$AP$3999,1),$E$371+3,1),W376)</f>
        <v>$AS$5</v>
      </c>
      <c r="X377" s="363" t="str">
        <f aca="false">IF(X370&lt;X10,ADDRESS(MATCH(X368,SL_CHARTS_2012!$AP$1:$AP$3999,1),$E$371+3,1),X376)</f>
        <v>$AS$5</v>
      </c>
      <c r="Y377" s="363" t="str">
        <f aca="false">IF(Y370&lt;Y10,ADDRESS(MATCH(Y368,SL_CHARTS_2012!$AP$1:$AP$3999,1),$E$371+3,1),Y376)</f>
        <v>$AS$5</v>
      </c>
      <c r="Z377" s="363" t="str">
        <f aca="false">IF(Z370&lt;Z10,ADDRESS(MATCH(Z368,SL_CHARTS_2012!$AP$1:$AP$3999,1),$E$371+3,1),Z376)</f>
        <v>$AS$5</v>
      </c>
      <c r="AA377" s="363" t="str">
        <f aca="false">IF(AA370&lt;AA10,ADDRESS(MATCH(AA368,SL_CHARTS_2012!$AP$1:$AP$3999,1),$E$371+3,1),AA376)</f>
        <v>$AS$5</v>
      </c>
      <c r="AB377" s="363" t="str">
        <f aca="false">IF(AB370&lt;AB10,ADDRESS(MATCH(AB368,SL_CHARTS_2012!$AP$1:$AP$3999,1),$E$371+3,1),AB376)</f>
        <v>$AS$5</v>
      </c>
      <c r="AC377" s="363" t="str">
        <f aca="false">IF(AC370&lt;AC10,ADDRESS(MATCH(AC368,SL_CHARTS_2012!$AP$1:$AP$3999,1),$E$371+3,1),AC376)</f>
        <v>$AS$5</v>
      </c>
    </row>
    <row r="378" s="349" customFormat="true" ht="15" hidden="true" customHeight="true" outlineLevel="0" collapsed="false">
      <c r="B378" s="358"/>
      <c r="C378" s="215" t="s">
        <v>226</v>
      </c>
      <c r="D378" s="320" t="s">
        <v>227</v>
      </c>
      <c r="E378" s="321" t="str">
        <f aca="false">CONCATENATE(ROUND(E364,1),E$7,ROUND(E366,1))</f>
        <v>100-88</v>
      </c>
      <c r="F378" s="364" t="str">
        <f aca="false">CONCATENATE(ROUND(F364,1),F$7,ROUND(F366,1))</f>
        <v>88-88</v>
      </c>
      <c r="G378" s="321" t="str">
        <f aca="false">CONCATENATE(ROUND(G364,1),G$7,ROUND(G366,1))</f>
        <v>88-70</v>
      </c>
      <c r="H378" s="364" t="str">
        <f aca="false">CONCATENATE(ROUND(H364,1),H$7,ROUND(H366,1))</f>
        <v>70-70</v>
      </c>
      <c r="I378" s="364" t="str">
        <f aca="false">CONCATENATE(ROUND(I364,1),I$7,ROUND(I366,1))</f>
        <v>70-70</v>
      </c>
      <c r="J378" s="321" t="str">
        <f aca="false">CONCATENATE(ROUND(J364,1),J$7,ROUND(J366,1))</f>
        <v>70-60</v>
      </c>
      <c r="K378" s="364" t="str">
        <f aca="false">CONCATENATE(ROUND(K364,1),K$7,ROUND(K366,1))</f>
        <v>60-60</v>
      </c>
      <c r="L378" s="321" t="str">
        <f aca="false">CONCATENATE(ROUND(L364,1),L$7,ROUND(L366,1))</f>
        <v>60-50</v>
      </c>
      <c r="M378" s="364" t="str">
        <f aca="false">CONCATENATE(ROUND(M364,1),M$7,ROUND(M366,1))</f>
        <v>50-50</v>
      </c>
      <c r="N378" s="321" t="str">
        <f aca="false">CONCATENATE(ROUND(N364,1),N$7,ROUND(N366,1))</f>
        <v>50-27</v>
      </c>
      <c r="O378" s="364" t="str">
        <f aca="false">CONCATENATE(ROUND(O364,1),O$7,ROUND(O366,1))</f>
        <v>27-27</v>
      </c>
      <c r="P378" s="364" t="str">
        <f aca="false">CONCATENATE(ROUND(P364,1),P$7,ROUND(P366,1))</f>
        <v>27-27</v>
      </c>
      <c r="Q378" s="364" t="str">
        <f aca="false">CONCATENATE(ROUND(Q364,1),Q$7,ROUND(Q366,1))</f>
        <v>27-27</v>
      </c>
      <c r="R378" s="364" t="str">
        <f aca="false">CONCATENATE(ROUND(R364,1),R$7,ROUND(R366,1))</f>
        <v>27-27</v>
      </c>
      <c r="S378" s="321" t="str">
        <f aca="false">CONCATENATE(ROUND(S364,1),S$7,ROUND(S366,1))</f>
        <v>27-14</v>
      </c>
      <c r="T378" s="364" t="str">
        <f aca="false">CONCATENATE(ROUND(T364,1),T$7,ROUND(T366,1))</f>
        <v>14-14</v>
      </c>
      <c r="U378" s="321" t="str">
        <f aca="false">CONCATENATE(ROUND(U364,1),U$7,ROUND(U366,1))</f>
        <v>14-14</v>
      </c>
      <c r="V378" s="364" t="str">
        <f aca="false">CONCATENATE(ROUND(V364,1),V$7,ROUND(V366,1))</f>
        <v>14-0</v>
      </c>
      <c r="W378" s="364" t="str">
        <f aca="false">CONCATENATE(ROUND(W364,1),W$7,ROUND(W366,1))</f>
        <v>0-0</v>
      </c>
      <c r="X378" s="364" t="str">
        <f aca="false">CONCATENATE(ROUND(X364,1),X$7,ROUND(X366,1))</f>
        <v>0-0</v>
      </c>
      <c r="Y378" s="364" t="str">
        <f aca="false">CONCATENATE(ROUND(Y364,1),Y$7,ROUND(Y366,1))</f>
        <v>0-0</v>
      </c>
      <c r="Z378" s="364" t="str">
        <f aca="false">CONCATENATE(ROUND(Z364,1),Z$7,ROUND(Z366,1))</f>
        <v>0-0</v>
      </c>
      <c r="AA378" s="364" t="str">
        <f aca="false">CONCATENATE(ROUND(AA364,1),AA$7,ROUND(AA366,1))</f>
        <v>0-0</v>
      </c>
      <c r="AB378" s="364" t="str">
        <f aca="false">CONCATENATE(ROUND(AB364,1),AB$7,ROUND(AB366,1))</f>
        <v>0-0</v>
      </c>
      <c r="AC378" s="364" t="str">
        <f aca="false">CONCATENATE(ROUND(AC364,1),AC$7,ROUND(AC366,1))</f>
        <v>0-0</v>
      </c>
    </row>
    <row r="379" s="349" customFormat="true" ht="15" hidden="true" customHeight="true" outlineLevel="0" collapsed="false">
      <c r="B379" s="358"/>
      <c r="C379" s="215"/>
      <c r="D379" s="323" t="s">
        <v>228</v>
      </c>
      <c r="E379" s="323" t="n">
        <f aca="true">AVERAGE(INDIRECT(CONCATENATE($E$232,E374,$E$233,E375),1))</f>
        <v>94</v>
      </c>
      <c r="F379" s="365" t="n">
        <f aca="true">AVERAGE(INDIRECT(CONCATENATE($E$232,F374,$E$233,F375),1))</f>
        <v>135</v>
      </c>
      <c r="G379" s="323" t="n">
        <f aca="true">AVERAGE(INDIRECT(CONCATENATE($E$232,G374,$E$233,G375),1))</f>
        <v>135</v>
      </c>
      <c r="H379" s="365" t="n">
        <f aca="true">AVERAGE(INDIRECT(CONCATENATE($E$232,H374,$E$233,H375),1))</f>
        <v>80</v>
      </c>
      <c r="I379" s="365" t="n">
        <f aca="true">AVERAGE(INDIRECT(CONCATENATE($E$232,I374,$E$233,I375),1))</f>
        <v>80</v>
      </c>
      <c r="J379" s="323" t="n">
        <f aca="true">AVERAGE(INDIRECT(CONCATENATE($E$232,J374,$E$233,J375),1))</f>
        <v>80</v>
      </c>
      <c r="K379" s="365" t="n">
        <f aca="true">AVERAGE(INDIRECT(CONCATENATE($E$232,K374,$E$233,K375),1))</f>
        <v>101</v>
      </c>
      <c r="L379" s="323" t="n">
        <f aca="true">AVERAGE(INDIRECT(CONCATENATE($E$232,L374,$E$233,L375),1))</f>
        <v>101</v>
      </c>
      <c r="M379" s="365" t="n">
        <f aca="true">AVERAGE(INDIRECT(CONCATENATE($E$232,M374,$E$233,M375),1))</f>
        <v>55</v>
      </c>
      <c r="N379" s="323" t="n">
        <f aca="true">AVERAGE(INDIRECT(CONCATENATE($E$232,N374,$E$233,N375),1))</f>
        <v>55</v>
      </c>
      <c r="O379" s="365" t="n">
        <f aca="true">AVERAGE(INDIRECT(CONCATENATE($E$232,O374,$E$233,O375),1))</f>
        <v>21</v>
      </c>
      <c r="P379" s="365" t="n">
        <f aca="true">AVERAGE(INDIRECT(CONCATENATE($E$232,P374,$E$233,P375),1))</f>
        <v>21</v>
      </c>
      <c r="Q379" s="365" t="n">
        <f aca="true">AVERAGE(INDIRECT(CONCATENATE($E$232,Q374,$E$233,Q375),1))</f>
        <v>21</v>
      </c>
      <c r="R379" s="365" t="n">
        <f aca="true">AVERAGE(INDIRECT(CONCATENATE($E$232,R374,$E$233,R375),1))</f>
        <v>21</v>
      </c>
      <c r="S379" s="323" t="n">
        <f aca="true">AVERAGE(INDIRECT(CONCATENATE($E$232,S374,$E$233,S375),1))</f>
        <v>21</v>
      </c>
      <c r="T379" s="365" t="n">
        <f aca="true">AVERAGE(INDIRECT(CONCATENATE($E$232,T374,$E$233,T375),1))</f>
        <v>33</v>
      </c>
      <c r="U379" s="323" t="n">
        <f aca="true">AVERAGE(INDIRECT(CONCATENATE($E$232,U374,$E$233,U375),1))</f>
        <v>33</v>
      </c>
      <c r="V379" s="365" t="n">
        <f aca="true">AVERAGE(INDIRECT(CONCATENATE($E$232,V374,$E$233,V375),1))</f>
        <v>33</v>
      </c>
      <c r="W379" s="365" t="n">
        <f aca="true">AVERAGE(INDIRECT(CONCATENATE($E$232,W374,$E$233,W375),1))</f>
        <v>-1</v>
      </c>
      <c r="X379" s="365" t="n">
        <f aca="true">AVERAGE(INDIRECT(CONCATENATE($E$232,X374,$E$233,X375),1))</f>
        <v>-1</v>
      </c>
      <c r="Y379" s="365" t="n">
        <f aca="true">AVERAGE(INDIRECT(CONCATENATE($E$232,Y374,$E$233,Y375),1))</f>
        <v>-1</v>
      </c>
      <c r="Z379" s="365" t="n">
        <f aca="true">AVERAGE(INDIRECT(CONCATENATE($E$232,Z374,$E$233,Z375),1))</f>
        <v>-1</v>
      </c>
      <c r="AA379" s="365" t="n">
        <f aca="true">AVERAGE(INDIRECT(CONCATENATE($E$232,AA374,$E$233,AA375),1))</f>
        <v>-1</v>
      </c>
      <c r="AB379" s="365" t="n">
        <f aca="true">AVERAGE(INDIRECT(CONCATENATE($E$232,AB374,$E$233,AB375),1))</f>
        <v>-1</v>
      </c>
      <c r="AC379" s="365" t="n">
        <f aca="true">AVERAGE(INDIRECT(CONCATENATE($E$232,AC374,$E$233,AC375),1))</f>
        <v>-1</v>
      </c>
    </row>
    <row r="380" s="349" customFormat="true" ht="15" hidden="true" customHeight="true" outlineLevel="0" collapsed="false">
      <c r="B380" s="358"/>
      <c r="C380" s="215"/>
      <c r="D380" s="324" t="s">
        <v>229</v>
      </c>
      <c r="E380" s="324" t="n">
        <f aca="true">MIN(INDIRECT(CONCATENATE($E$232,E374,$E$233,E375),1))</f>
        <v>94</v>
      </c>
      <c r="F380" s="366" t="n">
        <f aca="true">MIN(INDIRECT(CONCATENATE($E$232,F374,$E$233,F375),1))</f>
        <v>135</v>
      </c>
      <c r="G380" s="324" t="n">
        <f aca="true">MIN(INDIRECT(CONCATENATE($E$232,G374,$E$233,G375),1))</f>
        <v>135</v>
      </c>
      <c r="H380" s="366" t="n">
        <f aca="true">MIN(INDIRECT(CONCATENATE($E$232,H374,$E$233,H375),1))</f>
        <v>80</v>
      </c>
      <c r="I380" s="366" t="n">
        <f aca="true">MIN(INDIRECT(CONCATENATE($E$232,I374,$E$233,I375),1))</f>
        <v>80</v>
      </c>
      <c r="J380" s="324" t="n">
        <f aca="true">MIN(INDIRECT(CONCATENATE($E$232,J374,$E$233,J375),1))</f>
        <v>80</v>
      </c>
      <c r="K380" s="366" t="n">
        <f aca="true">MIN(INDIRECT(CONCATENATE($E$232,K374,$E$233,K375),1))</f>
        <v>101</v>
      </c>
      <c r="L380" s="324" t="n">
        <f aca="true">MIN(INDIRECT(CONCATENATE($E$232,L374,$E$233,L375),1))</f>
        <v>101</v>
      </c>
      <c r="M380" s="366" t="n">
        <f aca="true">MIN(INDIRECT(CONCATENATE($E$232,M374,$E$233,M375),1))</f>
        <v>55</v>
      </c>
      <c r="N380" s="324" t="n">
        <f aca="true">MIN(INDIRECT(CONCATENATE($E$232,N374,$E$233,N375),1))</f>
        <v>55</v>
      </c>
      <c r="O380" s="366" t="n">
        <f aca="true">MIN(INDIRECT(CONCATENATE($E$232,O374,$E$233,O375),1))</f>
        <v>21</v>
      </c>
      <c r="P380" s="366" t="n">
        <f aca="true">MIN(INDIRECT(CONCATENATE($E$232,P374,$E$233,P375),1))</f>
        <v>21</v>
      </c>
      <c r="Q380" s="366" t="n">
        <f aca="true">MIN(INDIRECT(CONCATENATE($E$232,Q374,$E$233,Q375),1))</f>
        <v>21</v>
      </c>
      <c r="R380" s="366" t="n">
        <f aca="true">MIN(INDIRECT(CONCATENATE($E$232,R374,$E$233,R375),1))</f>
        <v>21</v>
      </c>
      <c r="S380" s="324" t="n">
        <f aca="true">MIN(INDIRECT(CONCATENATE($E$232,S374,$E$233,S375),1))</f>
        <v>21</v>
      </c>
      <c r="T380" s="366" t="n">
        <f aca="true">MIN(INDIRECT(CONCATENATE($E$232,T374,$E$233,T375),1))</f>
        <v>33</v>
      </c>
      <c r="U380" s="324" t="n">
        <f aca="true">MIN(INDIRECT(CONCATENATE($E$232,U374,$E$233,U375),1))</f>
        <v>33</v>
      </c>
      <c r="V380" s="366" t="n">
        <f aca="true">MIN(INDIRECT(CONCATENATE($E$232,V374,$E$233,V375),1))</f>
        <v>33</v>
      </c>
      <c r="W380" s="366" t="n">
        <f aca="true">MIN(INDIRECT(CONCATENATE($E$232,W374,$E$233,W375),1))</f>
        <v>-1</v>
      </c>
      <c r="X380" s="366" t="n">
        <f aca="true">MIN(INDIRECT(CONCATENATE($E$232,X374,$E$233,X375),1))</f>
        <v>-1</v>
      </c>
      <c r="Y380" s="366" t="n">
        <f aca="true">MIN(INDIRECT(CONCATENATE($E$232,Y374,$E$233,Y375),1))</f>
        <v>-1</v>
      </c>
      <c r="Z380" s="366" t="n">
        <f aca="true">MIN(INDIRECT(CONCATENATE($E$232,Z374,$E$233,Z375),1))</f>
        <v>-1</v>
      </c>
      <c r="AA380" s="366" t="n">
        <f aca="true">MIN(INDIRECT(CONCATENATE($E$232,AA374,$E$233,AA375),1))</f>
        <v>-1</v>
      </c>
      <c r="AB380" s="366" t="n">
        <f aca="true">MIN(INDIRECT(CONCATENATE($E$232,AB374,$E$233,AB375),1))</f>
        <v>-1</v>
      </c>
      <c r="AC380" s="366" t="n">
        <f aca="true">MIN(INDIRECT(CONCATENATE($E$232,AC374,$E$233,AC375),1))</f>
        <v>-1</v>
      </c>
    </row>
    <row r="381" s="349" customFormat="true" ht="15" hidden="true" customHeight="true" outlineLevel="0" collapsed="false">
      <c r="B381" s="358"/>
      <c r="C381" s="215"/>
      <c r="D381" s="219" t="s">
        <v>230</v>
      </c>
      <c r="E381" s="219" t="n">
        <f aca="true">MAX(INDIRECT(CONCATENATE($E$232,E374,$E$233,E375),1))</f>
        <v>94</v>
      </c>
      <c r="F381" s="367" t="n">
        <f aca="true">MAX(INDIRECT(CONCATENATE($E$232,F374,$E$233,F375),1))</f>
        <v>135</v>
      </c>
      <c r="G381" s="219" t="n">
        <f aca="true">MAX(INDIRECT(CONCATENATE($E$232,G374,$E$233,G375),1))</f>
        <v>135</v>
      </c>
      <c r="H381" s="367" t="n">
        <f aca="true">MAX(INDIRECT(CONCATENATE($E$232,H374,$E$233,H375),1))</f>
        <v>80</v>
      </c>
      <c r="I381" s="367" t="n">
        <f aca="true">MAX(INDIRECT(CONCATENATE($E$232,I374,$E$233,I375),1))</f>
        <v>80</v>
      </c>
      <c r="J381" s="219" t="n">
        <f aca="true">MAX(INDIRECT(CONCATENATE($E$232,J374,$E$233,J375),1))</f>
        <v>80</v>
      </c>
      <c r="K381" s="367" t="n">
        <f aca="true">MAX(INDIRECT(CONCATENATE($E$232,K374,$E$233,K375),1))</f>
        <v>101</v>
      </c>
      <c r="L381" s="219" t="n">
        <f aca="true">MAX(INDIRECT(CONCATENATE($E$232,L374,$E$233,L375),1))</f>
        <v>101</v>
      </c>
      <c r="M381" s="367" t="n">
        <f aca="true">MAX(INDIRECT(CONCATENATE($E$232,M374,$E$233,M375),1))</f>
        <v>55</v>
      </c>
      <c r="N381" s="219" t="n">
        <f aca="true">MAX(INDIRECT(CONCATENATE($E$232,N374,$E$233,N375),1))</f>
        <v>55</v>
      </c>
      <c r="O381" s="367" t="n">
        <f aca="true">MAX(INDIRECT(CONCATENATE($E$232,O374,$E$233,O375),1))</f>
        <v>21</v>
      </c>
      <c r="P381" s="367" t="n">
        <f aca="true">MAX(INDIRECT(CONCATENATE($E$232,P374,$E$233,P375),1))</f>
        <v>21</v>
      </c>
      <c r="Q381" s="367" t="n">
        <f aca="true">MAX(INDIRECT(CONCATENATE($E$232,Q374,$E$233,Q375),1))</f>
        <v>21</v>
      </c>
      <c r="R381" s="367" t="n">
        <f aca="true">MAX(INDIRECT(CONCATENATE($E$232,R374,$E$233,R375),1))</f>
        <v>21</v>
      </c>
      <c r="S381" s="219" t="n">
        <f aca="true">MAX(INDIRECT(CONCATENATE($E$232,S374,$E$233,S375),1))</f>
        <v>21</v>
      </c>
      <c r="T381" s="367" t="n">
        <f aca="true">MAX(INDIRECT(CONCATENATE($E$232,T374,$E$233,T375),1))</f>
        <v>33</v>
      </c>
      <c r="U381" s="219" t="n">
        <f aca="true">MAX(INDIRECT(CONCATENATE($E$232,U374,$E$233,U375),1))</f>
        <v>33</v>
      </c>
      <c r="V381" s="367" t="n">
        <f aca="true">MAX(INDIRECT(CONCATENATE($E$232,V374,$E$233,V375),1))</f>
        <v>33</v>
      </c>
      <c r="W381" s="367" t="n">
        <f aca="true">MAX(INDIRECT(CONCATENATE($E$232,W374,$E$233,W375),1))</f>
        <v>-1</v>
      </c>
      <c r="X381" s="367" t="n">
        <f aca="true">MAX(INDIRECT(CONCATENATE($E$232,X374,$E$233,X375),1))</f>
        <v>-1</v>
      </c>
      <c r="Y381" s="367" t="n">
        <f aca="true">MAX(INDIRECT(CONCATENATE($E$232,Y374,$E$233,Y375),1))</f>
        <v>-1</v>
      </c>
      <c r="Z381" s="367" t="n">
        <f aca="true">MAX(INDIRECT(CONCATENATE($E$232,Z374,$E$233,Z375),1))</f>
        <v>-1</v>
      </c>
      <c r="AA381" s="367" t="n">
        <f aca="true">MAX(INDIRECT(CONCATENATE($E$232,AA374,$E$233,AA375),1))</f>
        <v>-1</v>
      </c>
      <c r="AB381" s="367" t="n">
        <f aca="true">MAX(INDIRECT(CONCATENATE($E$232,AB374,$E$233,AB375),1))</f>
        <v>-1</v>
      </c>
      <c r="AC381" s="367" t="n">
        <f aca="true">MAX(INDIRECT(CONCATENATE($E$232,AC374,$E$233,AC375),1))</f>
        <v>-1</v>
      </c>
    </row>
    <row r="382" s="349" customFormat="true" ht="15" hidden="true" customHeight="true" outlineLevel="0" collapsed="false">
      <c r="B382" s="358"/>
      <c r="C382" s="368" t="s">
        <v>219</v>
      </c>
      <c r="D382" s="259" t="s">
        <v>227</v>
      </c>
      <c r="E382" s="260" t="str">
        <f aca="false">CONCATENATE(ROUND(E368,1),E$7,ROUND(E370,1))</f>
        <v>100-88</v>
      </c>
      <c r="F382" s="369" t="str">
        <f aca="false">CONCATENATE(ROUND(F368,1),F$7,ROUND(F370,1))</f>
        <v>88-88</v>
      </c>
      <c r="G382" s="260" t="str">
        <f aca="false">CONCATENATE(ROUND(G368,1),G$7,ROUND(G370,1))</f>
        <v>88-70</v>
      </c>
      <c r="H382" s="369" t="str">
        <f aca="false">CONCATENATE(ROUND(H368,1),H$7,ROUND(H370,1))</f>
        <v>70-70</v>
      </c>
      <c r="I382" s="369" t="str">
        <f aca="false">CONCATENATE(ROUND(I368,1),I$7,ROUND(I370,1))</f>
        <v>70-70</v>
      </c>
      <c r="J382" s="260" t="str">
        <f aca="false">CONCATENATE(ROUND(J368,1),J$7,ROUND(J370,1))</f>
        <v>70-60</v>
      </c>
      <c r="K382" s="369" t="str">
        <f aca="false">CONCATENATE(ROUND(K368,1),K$7,ROUND(K370,1))</f>
        <v>60-60</v>
      </c>
      <c r="L382" s="260" t="str">
        <f aca="false">CONCATENATE(ROUND(L368,1),L$7,ROUND(L370,1))</f>
        <v>60-50</v>
      </c>
      <c r="M382" s="369" t="str">
        <f aca="false">CONCATENATE(ROUND(M368,1),M$7,ROUND(M370,1))</f>
        <v>50-50</v>
      </c>
      <c r="N382" s="260" t="str">
        <f aca="false">CONCATENATE(ROUND(N368,1),N$7,ROUND(N370,1))</f>
        <v>50-27</v>
      </c>
      <c r="O382" s="369" t="str">
        <f aca="false">CONCATENATE(ROUND(O368,1),O$7,ROUND(O370,1))</f>
        <v>27-27</v>
      </c>
      <c r="P382" s="369" t="str">
        <f aca="false">CONCATENATE(ROUND(P368,1),P$7,ROUND(P370,1))</f>
        <v>27-27</v>
      </c>
      <c r="Q382" s="369" t="str">
        <f aca="false">CONCATENATE(ROUND(Q368,1),Q$7,ROUND(Q370,1))</f>
        <v>27-27</v>
      </c>
      <c r="R382" s="369" t="str">
        <f aca="false">CONCATENATE(ROUND(R368,1),R$7,ROUND(R370,1))</f>
        <v>27-27</v>
      </c>
      <c r="S382" s="260" t="str">
        <f aca="false">CONCATENATE(ROUND(S368,1),S$7,ROUND(S370,1))</f>
        <v>27-14</v>
      </c>
      <c r="T382" s="369" t="str">
        <f aca="false">CONCATENATE(ROUND(T368,1),T$7,ROUND(T370,1))</f>
        <v>14-14</v>
      </c>
      <c r="U382" s="260" t="str">
        <f aca="false">CONCATENATE(ROUND(U368,1),U$7,ROUND(U370,1))</f>
        <v>14-14</v>
      </c>
      <c r="V382" s="369" t="str">
        <f aca="false">CONCATENATE(ROUND(V368,1),V$7,ROUND(V370,1))</f>
        <v>14-0</v>
      </c>
      <c r="W382" s="369" t="str">
        <f aca="false">CONCATENATE(ROUND(W368,1),W$7,ROUND(W370,1))</f>
        <v>0-0</v>
      </c>
      <c r="X382" s="369" t="str">
        <f aca="false">CONCATENATE(ROUND(X368,1),X$7,ROUND(X370,1))</f>
        <v>0-0</v>
      </c>
      <c r="Y382" s="369" t="str">
        <f aca="false">CONCATENATE(ROUND(Y368,1),Y$7,ROUND(Y370,1))</f>
        <v>0-0</v>
      </c>
      <c r="Z382" s="369" t="str">
        <f aca="false">CONCATENATE(ROUND(Z368,1),Z$7,ROUND(Z370,1))</f>
        <v>0-0</v>
      </c>
      <c r="AA382" s="369" t="str">
        <f aca="false">CONCATENATE(ROUND(AA368,1),AA$7,ROUND(AA370,1))</f>
        <v>0-0</v>
      </c>
      <c r="AB382" s="369" t="str">
        <f aca="false">CONCATENATE(ROUND(AB368,1),AB$7,ROUND(AB370,1))</f>
        <v>0-0</v>
      </c>
      <c r="AC382" s="369" t="str">
        <f aca="false">CONCATENATE(ROUND(AC368,1),AC$7,ROUND(AC370,1))</f>
        <v>0-0</v>
      </c>
    </row>
    <row r="383" s="349" customFormat="true" ht="15" hidden="true" customHeight="true" outlineLevel="0" collapsed="false">
      <c r="B383" s="358"/>
      <c r="C383" s="368"/>
      <c r="D383" s="226" t="s">
        <v>228</v>
      </c>
      <c r="E383" s="226" t="n">
        <f aca="true">AVERAGE(INDIRECT(CONCATENATE($E$232,E376,$E$233,E377),1))</f>
        <v>94</v>
      </c>
      <c r="F383" s="370" t="n">
        <f aca="true">AVERAGE(INDIRECT(CONCATENATE($E$232,F376,$E$233,F377),1))</f>
        <v>135</v>
      </c>
      <c r="G383" s="226" t="n">
        <f aca="true">AVERAGE(INDIRECT(CONCATENATE($E$232,G376,$E$233,G377),1))</f>
        <v>135</v>
      </c>
      <c r="H383" s="370" t="n">
        <f aca="true">AVERAGE(INDIRECT(CONCATENATE($E$232,H376,$E$233,H377),1))</f>
        <v>80</v>
      </c>
      <c r="I383" s="370" t="n">
        <f aca="true">AVERAGE(INDIRECT(CONCATENATE($E$232,I376,$E$233,I377),1))</f>
        <v>80</v>
      </c>
      <c r="J383" s="226" t="n">
        <f aca="true">AVERAGE(INDIRECT(CONCATENATE($E$232,J376,$E$233,J377),1))</f>
        <v>80</v>
      </c>
      <c r="K383" s="370" t="n">
        <f aca="true">AVERAGE(INDIRECT(CONCATENATE($E$232,K376,$E$233,K377),1))</f>
        <v>101</v>
      </c>
      <c r="L383" s="226" t="n">
        <f aca="true">AVERAGE(INDIRECT(CONCATENATE($E$232,L376,$E$233,L377),1))</f>
        <v>101</v>
      </c>
      <c r="M383" s="370" t="n">
        <f aca="true">AVERAGE(INDIRECT(CONCATENATE($E$232,M376,$E$233,M377),1))</f>
        <v>55</v>
      </c>
      <c r="N383" s="226" t="n">
        <f aca="true">AVERAGE(INDIRECT(CONCATENATE($E$232,N376,$E$233,N377),1))</f>
        <v>55</v>
      </c>
      <c r="O383" s="370" t="n">
        <f aca="true">AVERAGE(INDIRECT(CONCATENATE($E$232,O376,$E$233,O377),1))</f>
        <v>21</v>
      </c>
      <c r="P383" s="370" t="n">
        <f aca="true">AVERAGE(INDIRECT(CONCATENATE($E$232,P376,$E$233,P377),1))</f>
        <v>21</v>
      </c>
      <c r="Q383" s="370" t="n">
        <f aca="true">AVERAGE(INDIRECT(CONCATENATE($E$232,Q376,$E$233,Q377),1))</f>
        <v>21</v>
      </c>
      <c r="R383" s="370" t="n">
        <f aca="true">AVERAGE(INDIRECT(CONCATENATE($E$232,R376,$E$233,R377),1))</f>
        <v>21</v>
      </c>
      <c r="S383" s="226" t="n">
        <f aca="true">AVERAGE(INDIRECT(CONCATENATE($E$232,S376,$E$233,S377),1))</f>
        <v>21</v>
      </c>
      <c r="T383" s="370" t="n">
        <f aca="true">AVERAGE(INDIRECT(CONCATENATE($E$232,T376,$E$233,T377),1))</f>
        <v>33</v>
      </c>
      <c r="U383" s="226" t="n">
        <f aca="true">AVERAGE(INDIRECT(CONCATENATE($E$232,U376,$E$233,U377),1))</f>
        <v>33</v>
      </c>
      <c r="V383" s="370" t="n">
        <f aca="true">AVERAGE(INDIRECT(CONCATENATE($E$232,V376,$E$233,V377),1))</f>
        <v>33</v>
      </c>
      <c r="W383" s="370" t="n">
        <f aca="true">AVERAGE(INDIRECT(CONCATENATE($E$232,W376,$E$233,W377),1))</f>
        <v>-1</v>
      </c>
      <c r="X383" s="370" t="n">
        <f aca="true">AVERAGE(INDIRECT(CONCATENATE($E$232,X376,$E$233,X377),1))</f>
        <v>-1</v>
      </c>
      <c r="Y383" s="370" t="n">
        <f aca="true">AVERAGE(INDIRECT(CONCATENATE($E$232,Y376,$E$233,Y377),1))</f>
        <v>-1</v>
      </c>
      <c r="Z383" s="370" t="n">
        <f aca="true">AVERAGE(INDIRECT(CONCATENATE($E$232,Z376,$E$233,Z377),1))</f>
        <v>-1</v>
      </c>
      <c r="AA383" s="370" t="n">
        <f aca="true">AVERAGE(INDIRECT(CONCATENATE($E$232,AA376,$E$233,AA377),1))</f>
        <v>-1</v>
      </c>
      <c r="AB383" s="370" t="n">
        <f aca="true">AVERAGE(INDIRECT(CONCATENATE($E$232,AB376,$E$233,AB377),1))</f>
        <v>-1</v>
      </c>
      <c r="AC383" s="370" t="n">
        <f aca="true">AVERAGE(INDIRECT(CONCATENATE($E$232,AC376,$E$233,AC377),1))</f>
        <v>-1</v>
      </c>
    </row>
    <row r="384" s="349" customFormat="true" ht="15" hidden="true" customHeight="true" outlineLevel="0" collapsed="false">
      <c r="B384" s="358"/>
      <c r="C384" s="368"/>
      <c r="D384" s="227" t="s">
        <v>229</v>
      </c>
      <c r="E384" s="227" t="n">
        <f aca="true">MIN(INDIRECT(CONCATENATE($E$232,E376,$E$233,E377),1))</f>
        <v>94</v>
      </c>
      <c r="F384" s="371" t="n">
        <f aca="true">MIN(INDIRECT(CONCATENATE($E$232,F376,$E$233,F377),1))</f>
        <v>135</v>
      </c>
      <c r="G384" s="227" t="n">
        <f aca="true">MIN(INDIRECT(CONCATENATE($E$232,G376,$E$233,G377),1))</f>
        <v>135</v>
      </c>
      <c r="H384" s="371" t="n">
        <f aca="true">MIN(INDIRECT(CONCATENATE($E$232,H376,$E$233,H377),1))</f>
        <v>80</v>
      </c>
      <c r="I384" s="371" t="n">
        <f aca="true">MIN(INDIRECT(CONCATENATE($E$232,I376,$E$233,I377),1))</f>
        <v>80</v>
      </c>
      <c r="J384" s="227" t="n">
        <f aca="true">MIN(INDIRECT(CONCATENATE($E$232,J376,$E$233,J377),1))</f>
        <v>80</v>
      </c>
      <c r="K384" s="371" t="n">
        <f aca="true">MIN(INDIRECT(CONCATENATE($E$232,K376,$E$233,K377),1))</f>
        <v>101</v>
      </c>
      <c r="L384" s="227" t="n">
        <f aca="true">MIN(INDIRECT(CONCATENATE($E$232,L376,$E$233,L377),1))</f>
        <v>101</v>
      </c>
      <c r="M384" s="371" t="n">
        <f aca="true">MIN(INDIRECT(CONCATENATE($E$232,M376,$E$233,M377),1))</f>
        <v>55</v>
      </c>
      <c r="N384" s="227" t="n">
        <f aca="true">MIN(INDIRECT(CONCATENATE($E$232,N376,$E$233,N377),1))</f>
        <v>55</v>
      </c>
      <c r="O384" s="371" t="n">
        <f aca="true">MIN(INDIRECT(CONCATENATE($E$232,O376,$E$233,O377),1))</f>
        <v>21</v>
      </c>
      <c r="P384" s="371" t="n">
        <f aca="true">MIN(INDIRECT(CONCATENATE($E$232,P376,$E$233,P377),1))</f>
        <v>21</v>
      </c>
      <c r="Q384" s="371" t="n">
        <f aca="true">MIN(INDIRECT(CONCATENATE($E$232,Q376,$E$233,Q377),1))</f>
        <v>21</v>
      </c>
      <c r="R384" s="371" t="n">
        <f aca="true">MIN(INDIRECT(CONCATENATE($E$232,R376,$E$233,R377),1))</f>
        <v>21</v>
      </c>
      <c r="S384" s="227" t="n">
        <f aca="true">MIN(INDIRECT(CONCATENATE($E$232,S376,$E$233,S377),1))</f>
        <v>21</v>
      </c>
      <c r="T384" s="371" t="n">
        <f aca="true">MIN(INDIRECT(CONCATENATE($E$232,T376,$E$233,T377),1))</f>
        <v>33</v>
      </c>
      <c r="U384" s="227" t="n">
        <f aca="true">MIN(INDIRECT(CONCATENATE($E$232,U376,$E$233,U377),1))</f>
        <v>33</v>
      </c>
      <c r="V384" s="371" t="n">
        <f aca="true">MIN(INDIRECT(CONCATENATE($E$232,V376,$E$233,V377),1))</f>
        <v>33</v>
      </c>
      <c r="W384" s="371" t="n">
        <f aca="true">MIN(INDIRECT(CONCATENATE($E$232,W376,$E$233,W377),1))</f>
        <v>-1</v>
      </c>
      <c r="X384" s="371" t="n">
        <f aca="true">MIN(INDIRECT(CONCATENATE($E$232,X376,$E$233,X377),1))</f>
        <v>-1</v>
      </c>
      <c r="Y384" s="371" t="n">
        <f aca="true">MIN(INDIRECT(CONCATENATE($E$232,Y376,$E$233,Y377),1))</f>
        <v>-1</v>
      </c>
      <c r="Z384" s="371" t="n">
        <f aca="true">MIN(INDIRECT(CONCATENATE($E$232,Z376,$E$233,Z377),1))</f>
        <v>-1</v>
      </c>
      <c r="AA384" s="371" t="n">
        <f aca="true">MIN(INDIRECT(CONCATENATE($E$232,AA376,$E$233,AA377),1))</f>
        <v>-1</v>
      </c>
      <c r="AB384" s="371" t="n">
        <f aca="true">MIN(INDIRECT(CONCATENATE($E$232,AB376,$E$233,AB377),1))</f>
        <v>-1</v>
      </c>
      <c r="AC384" s="371" t="n">
        <f aca="true">MIN(INDIRECT(CONCATENATE($E$232,AC376,$E$233,AC377),1))</f>
        <v>-1</v>
      </c>
    </row>
    <row r="385" s="349" customFormat="true" ht="15" hidden="true" customHeight="true" outlineLevel="0" collapsed="false">
      <c r="B385" s="358"/>
      <c r="C385" s="368"/>
      <c r="D385" s="372" t="s">
        <v>230</v>
      </c>
      <c r="E385" s="372" t="n">
        <f aca="true">MAX(INDIRECT(CONCATENATE($E$232,E376,$E$233,E377),1))</f>
        <v>94</v>
      </c>
      <c r="F385" s="373" t="n">
        <f aca="true">MAX(INDIRECT(CONCATENATE($E$232,F376,$E$233,F377),1))</f>
        <v>135</v>
      </c>
      <c r="G385" s="372" t="n">
        <f aca="true">MAX(INDIRECT(CONCATENATE($E$232,G376,$E$233,G377),1))</f>
        <v>135</v>
      </c>
      <c r="H385" s="373" t="n">
        <f aca="true">MAX(INDIRECT(CONCATENATE($E$232,H376,$E$233,H377),1))</f>
        <v>80</v>
      </c>
      <c r="I385" s="373" t="n">
        <f aca="true">MAX(INDIRECT(CONCATENATE($E$232,I376,$E$233,I377),1))</f>
        <v>80</v>
      </c>
      <c r="J385" s="372" t="n">
        <f aca="true">MAX(INDIRECT(CONCATENATE($E$232,J376,$E$233,J377),1))</f>
        <v>80</v>
      </c>
      <c r="K385" s="373" t="n">
        <f aca="true">MAX(INDIRECT(CONCATENATE($E$232,K376,$E$233,K377),1))</f>
        <v>101</v>
      </c>
      <c r="L385" s="372" t="n">
        <f aca="true">MAX(INDIRECT(CONCATENATE($E$232,L376,$E$233,L377),1))</f>
        <v>101</v>
      </c>
      <c r="M385" s="373" t="n">
        <f aca="true">MAX(INDIRECT(CONCATENATE($E$232,M376,$E$233,M377),1))</f>
        <v>55</v>
      </c>
      <c r="N385" s="372" t="n">
        <f aca="true">MAX(INDIRECT(CONCATENATE($E$232,N376,$E$233,N377),1))</f>
        <v>55</v>
      </c>
      <c r="O385" s="373" t="n">
        <f aca="true">MAX(INDIRECT(CONCATENATE($E$232,O376,$E$233,O377),1))</f>
        <v>21</v>
      </c>
      <c r="P385" s="373" t="n">
        <f aca="true">MAX(INDIRECT(CONCATENATE($E$232,P376,$E$233,P377),1))</f>
        <v>21</v>
      </c>
      <c r="Q385" s="373" t="n">
        <f aca="true">MAX(INDIRECT(CONCATENATE($E$232,Q376,$E$233,Q377),1))</f>
        <v>21</v>
      </c>
      <c r="R385" s="373" t="n">
        <f aca="true">MAX(INDIRECT(CONCATENATE($E$232,R376,$E$233,R377),1))</f>
        <v>21</v>
      </c>
      <c r="S385" s="372" t="n">
        <f aca="true">MAX(INDIRECT(CONCATENATE($E$232,S376,$E$233,S377),1))</f>
        <v>21</v>
      </c>
      <c r="T385" s="373" t="n">
        <f aca="true">MAX(INDIRECT(CONCATENATE($E$232,T376,$E$233,T377),1))</f>
        <v>33</v>
      </c>
      <c r="U385" s="372" t="n">
        <f aca="true">MAX(INDIRECT(CONCATENATE($E$232,U376,$E$233,U377),1))</f>
        <v>33</v>
      </c>
      <c r="V385" s="373" t="n">
        <f aca="true">MAX(INDIRECT(CONCATENATE($E$232,V376,$E$233,V377),1))</f>
        <v>33</v>
      </c>
      <c r="W385" s="373" t="n">
        <f aca="true">MAX(INDIRECT(CONCATENATE($E$232,W376,$E$233,W377),1))</f>
        <v>-1</v>
      </c>
      <c r="X385" s="373" t="n">
        <f aca="true">MAX(INDIRECT(CONCATENATE($E$232,X376,$E$233,X377),1))</f>
        <v>-1</v>
      </c>
      <c r="Y385" s="373" t="n">
        <f aca="true">MAX(INDIRECT(CONCATENATE($E$232,Y376,$E$233,Y377),1))</f>
        <v>-1</v>
      </c>
      <c r="Z385" s="373" t="n">
        <f aca="true">MAX(INDIRECT(CONCATENATE($E$232,Z376,$E$233,Z377),1))</f>
        <v>-1</v>
      </c>
      <c r="AA385" s="373" t="n">
        <f aca="true">MAX(INDIRECT(CONCATENATE($E$232,AA376,$E$233,AA377),1))</f>
        <v>-1</v>
      </c>
      <c r="AB385" s="373" t="n">
        <f aca="true">MAX(INDIRECT(CONCATENATE($E$232,AB376,$E$233,AB377),1))</f>
        <v>-1</v>
      </c>
      <c r="AC385" s="373" t="n">
        <f aca="true">MAX(INDIRECT(CONCATENATE($E$232,AC376,$E$233,AC377),1))</f>
        <v>-1</v>
      </c>
    </row>
    <row r="386" s="349" customFormat="true" ht="15" hidden="true" customHeight="true" outlineLevel="0" collapsed="false">
      <c r="B386" s="374" t="s">
        <v>258</v>
      </c>
      <c r="C386" s="171" t="s">
        <v>216</v>
      </c>
      <c r="D386" s="234" t="s">
        <v>238</v>
      </c>
      <c r="E386" s="235" t="str">
        <f aca="false">ADDRESS(MATCH(E4,SL_CHARTS_2012!$AV$1:$AV$39999,1),$E$394,1)</f>
        <v>$AV$20</v>
      </c>
      <c r="F386" s="235" t="str">
        <f aca="false">ADDRESS(MATCH(F4,SL_CHARTS_2012!$AV$1:$AV$39999,1),$E$394,1)</f>
        <v>$AV$19</v>
      </c>
      <c r="G386" s="235" t="str">
        <f aca="false">ADDRESS(MATCH(G4,SL_CHARTS_2012!$AV$1:$AV$39999,1),$E$394,1)</f>
        <v>$AV$18</v>
      </c>
      <c r="H386" s="235" t="str">
        <f aca="false">ADDRESS(MATCH(H4,SL_CHARTS_2012!$AV$1:$AV$39999,1),$E$394,1)</f>
        <v>$AV$17</v>
      </c>
      <c r="I386" s="235" t="str">
        <f aca="false">ADDRESS(MATCH(I4,SL_CHARTS_2012!$AV$1:$AV$39999,1),$E$394,1)</f>
        <v>$AV$16</v>
      </c>
      <c r="J386" s="235" t="str">
        <f aca="false">ADDRESS(MATCH(J4,SL_CHARTS_2012!$AV$1:$AV$39999,1),$E$394,1)</f>
        <v>$AV$15</v>
      </c>
      <c r="K386" s="271" t="str">
        <f aca="false">ADDRESS(MATCH(K4,SL_CHARTS_2012!$AV$1:$AV$39999,1),$E$394,1)</f>
        <v>$AV$14</v>
      </c>
      <c r="L386" s="235" t="str">
        <f aca="false">ADDRESS(MATCH(L4,SL_CHARTS_2012!$AV$1:$AV$39999,1),$E$394,1)</f>
        <v>$AV$14</v>
      </c>
      <c r="M386" s="271" t="str">
        <f aca="false">ADDRESS(MATCH(M4,SL_CHARTS_2012!$AV$1:$AV$39999,1),$E$394,1)</f>
        <v>$AV$13</v>
      </c>
      <c r="N386" s="235" t="str">
        <f aca="false">ADDRESS(MATCH(N4,SL_CHARTS_2012!$AV$1:$AV$39999,1),$E$394,1)</f>
        <v>$AV$13</v>
      </c>
      <c r="O386" s="235" t="str">
        <f aca="false">ADDRESS(MATCH(O4,SL_CHARTS_2012!$AV$1:$AV$39999,1),$E$394,1)</f>
        <v>$AV$12</v>
      </c>
      <c r="P386" s="271" t="str">
        <f aca="false">ADDRESS(MATCH(P4,SL_CHARTS_2012!$AV$1:$AV$39999,1),$E$394,1)</f>
        <v>$AV$11</v>
      </c>
      <c r="Q386" s="235" t="str">
        <f aca="false">ADDRESS(MATCH(Q4,SL_CHARTS_2012!$AV$1:$AV$39999,1),$E$394,1)</f>
        <v>$AV$11</v>
      </c>
      <c r="R386" s="235" t="str">
        <f aca="false">ADDRESS(MATCH(R4,SL_CHARTS_2012!$AV$1:$AV$39999,1),$E$394,1)</f>
        <v>$AV$10</v>
      </c>
      <c r="S386" s="271" t="str">
        <f aca="false">ADDRESS(MATCH(S4,SL_CHARTS_2012!$AV$1:$AV$39999,1),$E$394,1)</f>
        <v>$AV$9</v>
      </c>
      <c r="T386" s="235" t="str">
        <f aca="false">ADDRESS(MATCH(T4,SL_CHARTS_2012!$AV$1:$AV$39999,1),$E$394,1)</f>
        <v>$AV$9</v>
      </c>
      <c r="U386" s="235" t="str">
        <f aca="false">ADDRESS(MATCH(U4,SL_CHARTS_2012!$AV$1:$AV$39999,1),$E$394,1)</f>
        <v>$AV$9</v>
      </c>
      <c r="V386" s="271" t="str">
        <f aca="false">ADDRESS(MATCH(V4,SL_CHARTS_2012!$AV$1:$AV$39999,1),$E$394,1)</f>
        <v>$AV$8</v>
      </c>
      <c r="W386" s="235" t="str">
        <f aca="false">ADDRESS(MATCH(W4,SL_CHARTS_2012!$AV$1:$AV$39999,1),$E$394,1)</f>
        <v>$AV$8</v>
      </c>
      <c r="X386" s="235" t="str">
        <f aca="false">ADDRESS(MATCH(X4,SL_CHARTS_2012!$AV$1:$AV$39999,1),$E$394,1)</f>
        <v>$AV$7</v>
      </c>
      <c r="Y386" s="271" t="str">
        <f aca="false">ADDRESS(MATCH(Y4,SL_CHARTS_2012!$AV$1:$AV$39999,1),$E$394,1)</f>
        <v>$AV$6</v>
      </c>
      <c r="Z386" s="235" t="str">
        <f aca="false">ADDRESS(MATCH(Z4,SL_CHARTS_2012!$AV$1:$AV$39999,1),$E$394,1)</f>
        <v>$AV$6</v>
      </c>
      <c r="AA386" s="271" t="str">
        <f aca="false">ADDRESS(MATCH(AA4,SL_CHARTS_2012!$AV$1:$AV$39999,1),$E$394,1)</f>
        <v>$AV$5</v>
      </c>
      <c r="AB386" s="271" t="str">
        <f aca="false">ADDRESS(MATCH(AB4,SL_CHARTS_2012!$AV$1:$AV$39999,1),$E$394,1)</f>
        <v>$AV$5</v>
      </c>
      <c r="AC386" s="271" t="str">
        <f aca="false">ADDRESS(MATCH(AC4,SL_CHARTS_2012!$AV$1:$AV$39999,1),$E$394,1)</f>
        <v>$AV$5</v>
      </c>
    </row>
    <row r="387" s="349" customFormat="true" ht="15" hidden="true" customHeight="true" outlineLevel="0" collapsed="false">
      <c r="B387" s="374"/>
      <c r="C387" s="171"/>
      <c r="D387" s="172" t="s">
        <v>239</v>
      </c>
      <c r="E387" s="236" t="n">
        <f aca="true">INDIRECT(CONCATENATE($E$372,ADDRESS(MATCH(E4,SL_CHARTS_2012!$AV$1:$AV$39999,1),$E$394,1)))</f>
        <v>95</v>
      </c>
      <c r="F387" s="236" t="n">
        <f aca="true">INDIRECT(CONCATENATE($E$372,ADDRESS(MATCH(F4,SL_CHARTS_2012!$AV$1:$AV$39999,1),$E$394,1)))</f>
        <v>90</v>
      </c>
      <c r="G387" s="236" t="n">
        <f aca="true">INDIRECT(CONCATENATE($E$372,ADDRESS(MATCH(G4,SL_CHARTS_2012!$AV$1:$AV$39999,1),$E$394,1)))</f>
        <v>88</v>
      </c>
      <c r="H387" s="236" t="n">
        <f aca="true">INDIRECT(CONCATENATE($E$372,ADDRESS(MATCH(H4,SL_CHARTS_2012!$AV$1:$AV$39999,1),$E$394,1)))</f>
        <v>85</v>
      </c>
      <c r="I387" s="236" t="n">
        <f aca="true">INDIRECT(CONCATENATE($E$372,ADDRESS(MATCH(I4,SL_CHARTS_2012!$AV$1:$AV$39999,1),$E$394,1)))</f>
        <v>80</v>
      </c>
      <c r="J387" s="236" t="n">
        <f aca="true">INDIRECT(CONCATENATE($E$372,ADDRESS(MATCH(J4,SL_CHARTS_2012!$AV$1:$AV$39999,1),$E$394,1)))</f>
        <v>70</v>
      </c>
      <c r="K387" s="270" t="n">
        <f aca="true">INDIRECT(CONCATENATE($E$372,ADDRESS(MATCH(K4,SL_CHARTS_2012!$AV$1:$AV$39999,1),$E$394,1)))</f>
        <v>60</v>
      </c>
      <c r="L387" s="236" t="n">
        <f aca="true">INDIRECT(CONCATENATE($E$372,ADDRESS(MATCH(L4,SL_CHARTS_2012!$AV$1:$AV$39999,1),$E$394,1)))</f>
        <v>60</v>
      </c>
      <c r="M387" s="270" t="n">
        <f aca="true">INDIRECT(CONCATENATE($E$372,ADDRESS(MATCH(M4,SL_CHARTS_2012!$AV$1:$AV$39999,1),$E$394,1)))</f>
        <v>53</v>
      </c>
      <c r="N387" s="236" t="n">
        <f aca="true">INDIRECT(CONCATENATE($E$372,ADDRESS(MATCH(N4,SL_CHARTS_2012!$AV$1:$AV$39999,1),$E$394,1)))</f>
        <v>53</v>
      </c>
      <c r="O387" s="236" t="n">
        <f aca="true">INDIRECT(CONCATENATE($E$372,ADDRESS(MATCH(O4,SL_CHARTS_2012!$AV$1:$AV$39999,1),$E$394,1)))</f>
        <v>45</v>
      </c>
      <c r="P387" s="270" t="n">
        <f aca="true">INDIRECT(CONCATENATE($E$372,ADDRESS(MATCH(P4,SL_CHARTS_2012!$AV$1:$AV$39999,1),$E$394,1)))</f>
        <v>37</v>
      </c>
      <c r="Q387" s="236" t="n">
        <f aca="true">INDIRECT(CONCATENATE($E$372,ADDRESS(MATCH(Q4,SL_CHARTS_2012!$AV$1:$AV$39999,1),$E$394,1)))</f>
        <v>37</v>
      </c>
      <c r="R387" s="236" t="n">
        <f aca="true">INDIRECT(CONCATENATE($E$372,ADDRESS(MATCH(R4,SL_CHARTS_2012!$AV$1:$AV$39999,1),$E$394,1)))</f>
        <v>30</v>
      </c>
      <c r="S387" s="270" t="n">
        <f aca="true">INDIRECT(CONCATENATE($E$372,ADDRESS(MATCH(S4,SL_CHARTS_2012!$AV$1:$AV$39999,1),$E$394,1)))</f>
        <v>20</v>
      </c>
      <c r="T387" s="236" t="n">
        <f aca="true">INDIRECT(CONCATENATE($E$372,ADDRESS(MATCH(T4,SL_CHARTS_2012!$AV$1:$AV$39999,1),$E$394,1)))</f>
        <v>20</v>
      </c>
      <c r="U387" s="236" t="n">
        <f aca="true">INDIRECT(CONCATENATE($E$372,ADDRESS(MATCH(U4,SL_CHARTS_2012!$AV$1:$AV$39999,1),$E$394,1)))</f>
        <v>20</v>
      </c>
      <c r="V387" s="270" t="n">
        <f aca="true">INDIRECT(CONCATENATE($E$372,ADDRESS(MATCH(V4,SL_CHARTS_2012!$AV$1:$AV$39999,1),$E$394,1)))</f>
        <v>12</v>
      </c>
      <c r="W387" s="236" t="n">
        <f aca="true">INDIRECT(CONCATENATE($E$372,ADDRESS(MATCH(W4,SL_CHARTS_2012!$AV$1:$AV$39999,1),$E$394,1)))</f>
        <v>12</v>
      </c>
      <c r="X387" s="236" t="n">
        <f aca="true">INDIRECT(CONCATENATE($E$372,ADDRESS(MATCH(X4,SL_CHARTS_2012!$AV$1:$AV$39999,1),$E$394,1)))</f>
        <v>10</v>
      </c>
      <c r="Y387" s="270" t="n">
        <f aca="true">INDIRECT(CONCATENATE($E$372,ADDRESS(MATCH(Y4,SL_CHARTS_2012!$AV$1:$AV$39999,1),$E$394,1)))</f>
        <v>5</v>
      </c>
      <c r="Z387" s="236" t="n">
        <f aca="true">INDIRECT(CONCATENATE($E$372,ADDRESS(MATCH(Z4,SL_CHARTS_2012!$AV$1:$AV$39999,1),$E$394,1)))</f>
        <v>5</v>
      </c>
      <c r="AA387" s="270" t="n">
        <f aca="true">INDIRECT(CONCATENATE($E$372,ADDRESS(MATCH(AA4,SL_CHARTS_2012!$AV$1:$AV$39999,1),$E$394,1)))</f>
        <v>0</v>
      </c>
      <c r="AB387" s="270" t="n">
        <f aca="true">INDIRECT(CONCATENATE($E$372,ADDRESS(MATCH(AB4,SL_CHARTS_2012!$AV$1:$AV$39999,1),$E$394,1)))</f>
        <v>0</v>
      </c>
      <c r="AC387" s="270" t="n">
        <f aca="true">INDIRECT(CONCATENATE($E$372,ADDRESS(MATCH(AC4,SL_CHARTS_2012!$AV$1:$AV$39999,1),$E$394,1)))</f>
        <v>0</v>
      </c>
    </row>
    <row r="388" s="349" customFormat="true" ht="15" hidden="true" customHeight="true" outlineLevel="0" collapsed="false">
      <c r="B388" s="374"/>
      <c r="C388" s="171"/>
      <c r="D388" s="234" t="s">
        <v>240</v>
      </c>
      <c r="E388" s="235" t="str">
        <f aca="false">ADDRESS(MATCH(E8,SL_CHARTS_2012!$AV$1:$AV$39999,1),$E$394,1)</f>
        <v>$AV$19</v>
      </c>
      <c r="F388" s="235" t="str">
        <f aca="false">ADDRESS(MATCH(F8,SL_CHARTS_2012!$AV$1:$AV$39999,1),$E$394,1)</f>
        <v>$AV$18</v>
      </c>
      <c r="G388" s="235" t="str">
        <f aca="false">ADDRESS(MATCH(G8,SL_CHARTS_2012!$AV$1:$AV$39999,1),$E$394,1)</f>
        <v>$AV$17</v>
      </c>
      <c r="H388" s="235" t="str">
        <f aca="false">ADDRESS(MATCH(H8,SL_CHARTS_2012!$AV$1:$AV$39999,1),$E$394,1)</f>
        <v>$AV$16</v>
      </c>
      <c r="I388" s="235" t="str">
        <f aca="false">ADDRESS(MATCH(I8,SL_CHARTS_2012!$AV$1:$AV$39999,1),$E$394,1)</f>
        <v>$AV$15</v>
      </c>
      <c r="J388" s="235" t="str">
        <f aca="false">ADDRESS(MATCH(J8,SL_CHARTS_2012!$AV$1:$AV$39999,1),$E$394,1)</f>
        <v>$AV$14</v>
      </c>
      <c r="K388" s="271" t="str">
        <f aca="false">ADDRESS(MATCH(K8,SL_CHARTS_2012!$AV$1:$AV$39999,1),$E$394,1)</f>
        <v>$AV$14</v>
      </c>
      <c r="L388" s="235" t="str">
        <f aca="false">ADDRESS(MATCH(L8,SL_CHARTS_2012!$AV$1:$AV$39999,1),$E$394,1)</f>
        <v>$AV$13</v>
      </c>
      <c r="M388" s="271" t="str">
        <f aca="false">ADDRESS(MATCH(M8,SL_CHARTS_2012!$AV$1:$AV$39999,1),$E$394,1)</f>
        <v>$AV$13</v>
      </c>
      <c r="N388" s="235" t="str">
        <f aca="false">ADDRESS(MATCH(N8,SL_CHARTS_2012!$AV$1:$AV$39999,1),$E$394,1)</f>
        <v>$AV$12</v>
      </c>
      <c r="O388" s="235" t="str">
        <f aca="false">ADDRESS(MATCH(O8,SL_CHARTS_2012!$AV$1:$AV$39999,1),$E$394,1)</f>
        <v>$AV$11</v>
      </c>
      <c r="P388" s="271" t="str">
        <f aca="false">ADDRESS(MATCH(P8,SL_CHARTS_2012!$AV$1:$AV$39999,1),$E$394,1)</f>
        <v>$AV$11</v>
      </c>
      <c r="Q388" s="235" t="str">
        <f aca="false">ADDRESS(MATCH(Q8,SL_CHARTS_2012!$AV$1:$AV$39999,1),$E$394,1)</f>
        <v>$AV$10</v>
      </c>
      <c r="R388" s="235" t="str">
        <f aca="false">ADDRESS(MATCH(R8,SL_CHARTS_2012!$AV$1:$AV$39999,1),$E$394,1)</f>
        <v>$AV$9</v>
      </c>
      <c r="S388" s="271" t="str">
        <f aca="false">ADDRESS(MATCH(S8,SL_CHARTS_2012!$AV$1:$AV$39999,1),$E$394,1)</f>
        <v>$AV$9</v>
      </c>
      <c r="T388" s="235" t="str">
        <f aca="false">ADDRESS(MATCH(T8,SL_CHARTS_2012!$AV$1:$AV$39999,1),$E$394,1)</f>
        <v>$AV$9</v>
      </c>
      <c r="U388" s="235" t="str">
        <f aca="false">ADDRESS(MATCH(U8,SL_CHARTS_2012!$AV$1:$AV$39999,1),$E$394,1)</f>
        <v>$AV$8</v>
      </c>
      <c r="V388" s="271" t="str">
        <f aca="false">ADDRESS(MATCH(V8,SL_CHARTS_2012!$AV$1:$AV$39999,1),$E$394,1)</f>
        <v>$AV$8</v>
      </c>
      <c r="W388" s="235" t="str">
        <f aca="false">ADDRESS(MATCH(W8,SL_CHARTS_2012!$AV$1:$AV$39999,1),$E$394,1)</f>
        <v>$AV$7</v>
      </c>
      <c r="X388" s="235" t="str">
        <f aca="false">ADDRESS(MATCH(X8,SL_CHARTS_2012!$AV$1:$AV$39999,1),$E$394,1)</f>
        <v>$AV$6</v>
      </c>
      <c r="Y388" s="271" t="str">
        <f aca="false">ADDRESS(MATCH(Y8,SL_CHARTS_2012!$AV$1:$AV$39999,1),$E$394,1)</f>
        <v>$AV$6</v>
      </c>
      <c r="Z388" s="235" t="str">
        <f aca="false">ADDRESS(MATCH(Z8,SL_CHARTS_2012!$AV$1:$AV$39999,1),$E$394,1)</f>
        <v>$AV$5</v>
      </c>
      <c r="AA388" s="271" t="str">
        <f aca="false">ADDRESS(MATCH(AA8,SL_CHARTS_2012!$AV$1:$AV$39999,1),$E$394,1)</f>
        <v>$AV$5</v>
      </c>
      <c r="AB388" s="271" t="str">
        <f aca="false">ADDRESS(MATCH(AB8,SL_CHARTS_2012!$AV$1:$AV$39999,1),$E$394,1)</f>
        <v>$AV$5</v>
      </c>
      <c r="AC388" s="271" t="str">
        <f aca="false">ADDRESS(MATCH(AC8,SL_CHARTS_2012!$AV$1:$AV$39999,1),$E$394,1)</f>
        <v>$AV$5</v>
      </c>
    </row>
    <row r="389" s="349" customFormat="true" ht="15" hidden="true" customHeight="true" outlineLevel="0" collapsed="false">
      <c r="B389" s="374"/>
      <c r="C389" s="171"/>
      <c r="D389" s="172" t="s">
        <v>241</v>
      </c>
      <c r="E389" s="236" t="n">
        <f aca="true">INDIRECT(CONCATENATE($E$395,ADDRESS(MATCH(E8,SL_CHARTS_2012!$AV$1:$AV$39999,1),$E$394,1)))</f>
        <v>90</v>
      </c>
      <c r="F389" s="236" t="n">
        <f aca="true">INDIRECT(CONCATENATE($E$395,ADDRESS(MATCH(F8,SL_CHARTS_2012!$AV$1:$AV$39999,1),$E$394,1)))</f>
        <v>88</v>
      </c>
      <c r="G389" s="236" t="n">
        <f aca="true">INDIRECT(CONCATENATE($E$395,ADDRESS(MATCH(G8,SL_CHARTS_2012!$AV$1:$AV$39999,1),$E$394,1)))</f>
        <v>85</v>
      </c>
      <c r="H389" s="236" t="n">
        <f aca="true">INDIRECT(CONCATENATE($E$395,ADDRESS(MATCH(H8,SL_CHARTS_2012!$AV$1:$AV$39999,1),$E$394,1)))</f>
        <v>80</v>
      </c>
      <c r="I389" s="236" t="n">
        <f aca="true">INDIRECT(CONCATENATE($E$395,ADDRESS(MATCH(I8,SL_CHARTS_2012!$AV$1:$AV$39999,1),$E$394,1)))</f>
        <v>70</v>
      </c>
      <c r="J389" s="236" t="n">
        <f aca="true">INDIRECT(CONCATENATE($E$395,ADDRESS(MATCH(J8,SL_CHARTS_2012!$AV$1:$AV$39999,1),$E$394,1)))</f>
        <v>60</v>
      </c>
      <c r="K389" s="270" t="n">
        <f aca="true">INDIRECT(CONCATENATE($E$395,ADDRESS(MATCH(K8,SL_CHARTS_2012!$AV$1:$AV$39999,1),$E$394,1)))</f>
        <v>60</v>
      </c>
      <c r="L389" s="236" t="n">
        <f aca="true">INDIRECT(CONCATENATE($E$395,ADDRESS(MATCH(L8,SL_CHARTS_2012!$AV$1:$AV$39999,1),$E$394,1)))</f>
        <v>53</v>
      </c>
      <c r="M389" s="270" t="n">
        <f aca="true">INDIRECT(CONCATENATE($E$395,ADDRESS(MATCH(M8,SL_CHARTS_2012!$AV$1:$AV$39999,1),$E$394,1)))</f>
        <v>53</v>
      </c>
      <c r="N389" s="236" t="n">
        <f aca="true">INDIRECT(CONCATENATE($E$395,ADDRESS(MATCH(N8,SL_CHARTS_2012!$AV$1:$AV$39999,1),$E$394,1)))</f>
        <v>45</v>
      </c>
      <c r="O389" s="236" t="n">
        <f aca="true">INDIRECT(CONCATENATE($E$395,ADDRESS(MATCH(O8,SL_CHARTS_2012!$AV$1:$AV$39999,1),$E$394,1)))</f>
        <v>37</v>
      </c>
      <c r="P389" s="270" t="n">
        <f aca="true">INDIRECT(CONCATENATE($E$395,ADDRESS(MATCH(P8,SL_CHARTS_2012!$AV$1:$AV$39999,1),$E$394,1)))</f>
        <v>37</v>
      </c>
      <c r="Q389" s="236" t="n">
        <f aca="true">INDIRECT(CONCATENATE($E$395,ADDRESS(MATCH(Q8,SL_CHARTS_2012!$AV$1:$AV$39999,1),$E$394,1)))</f>
        <v>30</v>
      </c>
      <c r="R389" s="236" t="n">
        <f aca="true">INDIRECT(CONCATENATE($E$395,ADDRESS(MATCH(R8,SL_CHARTS_2012!$AV$1:$AV$39999,1),$E$394,1)))</f>
        <v>20</v>
      </c>
      <c r="S389" s="270" t="n">
        <f aca="true">INDIRECT(CONCATENATE($E$395,ADDRESS(MATCH(S8,SL_CHARTS_2012!$AV$1:$AV$39999,1),$E$394,1)))</f>
        <v>20</v>
      </c>
      <c r="T389" s="236" t="n">
        <f aca="true">INDIRECT(CONCATENATE($E$395,ADDRESS(MATCH(T8,SL_CHARTS_2012!$AV$1:$AV$39999,1),$E$394,1)))</f>
        <v>20</v>
      </c>
      <c r="U389" s="236" t="n">
        <f aca="true">INDIRECT(CONCATENATE($E$395,ADDRESS(MATCH(U8,SL_CHARTS_2012!$AV$1:$AV$39999,1),$E$394,1)))</f>
        <v>12</v>
      </c>
      <c r="V389" s="270" t="n">
        <f aca="true">INDIRECT(CONCATENATE($E$395,ADDRESS(MATCH(V8,SL_CHARTS_2012!$AV$1:$AV$39999,1),$E$394,1)))</f>
        <v>12</v>
      </c>
      <c r="W389" s="236" t="n">
        <f aca="true">INDIRECT(CONCATENATE($E$395,ADDRESS(MATCH(W8,SL_CHARTS_2012!$AV$1:$AV$39999,1),$E$394,1)))</f>
        <v>10</v>
      </c>
      <c r="X389" s="236" t="n">
        <f aca="true">INDIRECT(CONCATENATE($E$395,ADDRESS(MATCH(X8,SL_CHARTS_2012!$AV$1:$AV$39999,1),$E$394,1)))</f>
        <v>5</v>
      </c>
      <c r="Y389" s="270" t="n">
        <f aca="true">INDIRECT(CONCATENATE($E$395,ADDRESS(MATCH(Y8,SL_CHARTS_2012!$AV$1:$AV$39999,1),$E$394,1)))</f>
        <v>5</v>
      </c>
      <c r="Z389" s="236" t="n">
        <f aca="true">INDIRECT(CONCATENATE($E$395,ADDRESS(MATCH(Z8,SL_CHARTS_2012!$AV$1:$AV$39999,1),$E$394,1)))</f>
        <v>0</v>
      </c>
      <c r="AA389" s="270" t="n">
        <f aca="true">INDIRECT(CONCATENATE($E$395,ADDRESS(MATCH(AA8,SL_CHARTS_2012!$AV$1:$AV$39999,1),$E$394,1)))</f>
        <v>0</v>
      </c>
      <c r="AB389" s="270" t="n">
        <f aca="true">INDIRECT(CONCATENATE($E$395,ADDRESS(MATCH(AB8,SL_CHARTS_2012!$AV$1:$AV$39999,1),$E$394,1)))</f>
        <v>0</v>
      </c>
      <c r="AC389" s="270" t="n">
        <f aca="true">INDIRECT(CONCATENATE($E$395,ADDRESS(MATCH(AC8,SL_CHARTS_2012!$AV$1:$AV$39999,1),$E$394,1)))</f>
        <v>0</v>
      </c>
    </row>
    <row r="390" s="349" customFormat="true" ht="15" hidden="true" customHeight="true" outlineLevel="0" collapsed="false">
      <c r="B390" s="374"/>
      <c r="C390" s="173" t="s">
        <v>219</v>
      </c>
      <c r="D390" s="238" t="s">
        <v>238</v>
      </c>
      <c r="E390" s="375" t="str">
        <f aca="false">ADDRESS(MATCH(E6,SL_CHARTS_2012!$AV$1:$AV$39999,1),$E$394,1)</f>
        <v>$AV$20</v>
      </c>
      <c r="F390" s="375" t="str">
        <f aca="false">ADDRESS(MATCH(F6,SL_CHARTS_2012!$AV$1:$AV$39999,1),$E$394,1)</f>
        <v>$AV$19</v>
      </c>
      <c r="G390" s="375" t="str">
        <f aca="false">ADDRESS(MATCH(G6,SL_CHARTS_2012!$AV$1:$AV$39999,1),$E$394,1)</f>
        <v>$AV$19</v>
      </c>
      <c r="H390" s="375" t="str">
        <f aca="false">ADDRESS(MATCH(H6,SL_CHARTS_2012!$AV$1:$AV$39999,1),$E$394,1)</f>
        <v>$AV$17</v>
      </c>
      <c r="I390" s="375" t="str">
        <f aca="false">ADDRESS(MATCH(I6,SL_CHARTS_2012!$AV$1:$AV$39999,1),$E$394,1)</f>
        <v>$AV$16</v>
      </c>
      <c r="J390" s="375" t="str">
        <f aca="false">ADDRESS(MATCH(J6,SL_CHARTS_2012!$AV$1:$AV$39999,1),$E$394,1)</f>
        <v>$AV$15</v>
      </c>
      <c r="K390" s="376" t="str">
        <f aca="false">ADDRESS(MATCH(K6,SL_CHARTS_2012!$AV$1:$AV$39999,1),$E$394,1)</f>
        <v>$AV$14</v>
      </c>
      <c r="L390" s="375" t="str">
        <f aca="false">ADDRESS(MATCH(L6,SL_CHARTS_2012!$AV$1:$AV$39999,1),$E$394,1)</f>
        <v>$AV$14</v>
      </c>
      <c r="M390" s="376" t="str">
        <f aca="false">ADDRESS(MATCH(M6,SL_CHARTS_2012!$AV$1:$AV$39999,1),$E$394,1)</f>
        <v>$AV$13</v>
      </c>
      <c r="N390" s="375" t="str">
        <f aca="false">ADDRESS(MATCH(N6,SL_CHARTS_2012!$AV$1:$AV$39999,1),$E$394,1)</f>
        <v>$AV$13</v>
      </c>
      <c r="O390" s="375" t="str">
        <f aca="false">ADDRESS(MATCH(O6,SL_CHARTS_2012!$AV$1:$AV$39999,1),$E$394,1)</f>
        <v>$AV$12</v>
      </c>
      <c r="P390" s="376" t="str">
        <f aca="false">ADDRESS(MATCH(P6,SL_CHARTS_2012!$AV$1:$AV$39999,1),$E$394,1)</f>
        <v>$AV$11</v>
      </c>
      <c r="Q390" s="375" t="str">
        <f aca="false">ADDRESS(MATCH(Q6,SL_CHARTS_2012!$AV$1:$AV$39999,1),$E$394,1)</f>
        <v>$AV$11</v>
      </c>
      <c r="R390" s="375" t="str">
        <f aca="false">ADDRESS(MATCH(R6,SL_CHARTS_2012!$AV$1:$AV$39999,1),$E$394,1)</f>
        <v>$AV$10</v>
      </c>
      <c r="S390" s="376" t="str">
        <f aca="false">ADDRESS(MATCH(S6,SL_CHARTS_2012!$AV$1:$AV$39999,1),$E$394,1)</f>
        <v>$AV$9</v>
      </c>
      <c r="T390" s="375" t="str">
        <f aca="false">ADDRESS(MATCH(T6,SL_CHARTS_2012!$AV$1:$AV$39999,1),$E$394,1)</f>
        <v>$AV$9</v>
      </c>
      <c r="U390" s="375" t="str">
        <f aca="false">ADDRESS(MATCH(U6,SL_CHARTS_2012!$AV$1:$AV$39999,1),$E$394,1)</f>
        <v>$AV$9</v>
      </c>
      <c r="V390" s="376" t="str">
        <f aca="false">ADDRESS(MATCH(V6,SL_CHARTS_2012!$AV$1:$AV$39999,1),$E$394,1)</f>
        <v>$AV$8</v>
      </c>
      <c r="W390" s="375" t="str">
        <f aca="false">ADDRESS(MATCH(W6,SL_CHARTS_2012!$AV$1:$AV$39999,1),$E$394,1)</f>
        <v>$AV$8</v>
      </c>
      <c r="X390" s="375" t="str">
        <f aca="false">ADDRESS(MATCH(X6,SL_CHARTS_2012!$AV$1:$AV$39999,1),$E$394,1)</f>
        <v>$AV$7</v>
      </c>
      <c r="Y390" s="376" t="str">
        <f aca="false">ADDRESS(MATCH(Y6,SL_CHARTS_2012!$AV$1:$AV$39999,1),$E$394,1)</f>
        <v>$AV$6</v>
      </c>
      <c r="Z390" s="375" t="str">
        <f aca="false">ADDRESS(MATCH(Z6,SL_CHARTS_2012!$AV$1:$AV$39999,1),$E$394,1)</f>
        <v>$AV$6</v>
      </c>
      <c r="AA390" s="376" t="str">
        <f aca="false">ADDRESS(MATCH(AA6,SL_CHARTS_2012!$AV$1:$AV$39999,1),$E$394,1)</f>
        <v>$AV$5</v>
      </c>
      <c r="AB390" s="376" t="str">
        <f aca="false">ADDRESS(MATCH(AB6,SL_CHARTS_2012!$AV$1:$AV$39999,1),$E$394,1)</f>
        <v>$AV$5</v>
      </c>
      <c r="AC390" s="376" t="str">
        <f aca="false">ADDRESS(MATCH(AC6,SL_CHARTS_2012!$AV$1:$AV$39999,1),$E$394,1)</f>
        <v>$AV$5</v>
      </c>
    </row>
    <row r="391" s="349" customFormat="true" ht="15" hidden="true" customHeight="true" outlineLevel="0" collapsed="false">
      <c r="B391" s="374"/>
      <c r="C391" s="173"/>
      <c r="D391" s="240" t="s">
        <v>217</v>
      </c>
      <c r="E391" s="375" t="n">
        <f aca="true">INDIRECT(CONCATENATE($E$372,ADDRESS(MATCH(E6,SL_CHARTS_2012!$AV$1:$AV$39999,1),$E$394,1)))</f>
        <v>95</v>
      </c>
      <c r="F391" s="375" t="n">
        <f aca="true">INDIRECT(CONCATENATE($E$372,ADDRESS(MATCH(F6,SL_CHARTS_2012!$AV$1:$AV$39999,1),$E$394,1)))</f>
        <v>90</v>
      </c>
      <c r="G391" s="375" t="n">
        <f aca="true">INDIRECT(CONCATENATE($E$372,ADDRESS(MATCH(G6,SL_CHARTS_2012!$AV$1:$AV$39999,1),$E$394,1)))</f>
        <v>90</v>
      </c>
      <c r="H391" s="375" t="n">
        <f aca="true">INDIRECT(CONCATENATE($E$372,ADDRESS(MATCH(H6,SL_CHARTS_2012!$AV$1:$AV$39999,1),$E$394,1)))</f>
        <v>85</v>
      </c>
      <c r="I391" s="375" t="n">
        <f aca="true">INDIRECT(CONCATENATE($E$372,ADDRESS(MATCH(I6,SL_CHARTS_2012!$AV$1:$AV$39999,1),$E$394,1)))</f>
        <v>80</v>
      </c>
      <c r="J391" s="375" t="n">
        <f aca="true">INDIRECT(CONCATENATE($E$372,ADDRESS(MATCH(J6,SL_CHARTS_2012!$AV$1:$AV$39999,1),$E$394,1)))</f>
        <v>70</v>
      </c>
      <c r="K391" s="376" t="n">
        <f aca="true">INDIRECT(CONCATENATE($E$372,ADDRESS(MATCH(K6,SL_CHARTS_2012!$AV$1:$AV$39999,1),$E$394,1)))</f>
        <v>60</v>
      </c>
      <c r="L391" s="375" t="n">
        <f aca="true">INDIRECT(CONCATENATE($E$372,ADDRESS(MATCH(L6,SL_CHARTS_2012!$AV$1:$AV$39999,1),$E$394,1)))</f>
        <v>60</v>
      </c>
      <c r="M391" s="376" t="n">
        <f aca="true">INDIRECT(CONCATENATE($E$372,ADDRESS(MATCH(M6,SL_CHARTS_2012!$AV$1:$AV$39999,1),$E$394,1)))</f>
        <v>53</v>
      </c>
      <c r="N391" s="375" t="n">
        <f aca="true">INDIRECT(CONCATENATE($E$372,ADDRESS(MATCH(N6,SL_CHARTS_2012!$AV$1:$AV$39999,1),$E$394,1)))</f>
        <v>53</v>
      </c>
      <c r="O391" s="375" t="n">
        <f aca="true">INDIRECT(CONCATENATE($E$372,ADDRESS(MATCH(O6,SL_CHARTS_2012!$AV$1:$AV$39999,1),$E$394,1)))</f>
        <v>45</v>
      </c>
      <c r="P391" s="376" t="n">
        <f aca="true">INDIRECT(CONCATENATE($E$372,ADDRESS(MATCH(P6,SL_CHARTS_2012!$AV$1:$AV$39999,1),$E$394,1)))</f>
        <v>37</v>
      </c>
      <c r="Q391" s="375" t="n">
        <f aca="true">INDIRECT(CONCATENATE($E$372,ADDRESS(MATCH(Q6,SL_CHARTS_2012!$AV$1:$AV$39999,1),$E$394,1)))</f>
        <v>37</v>
      </c>
      <c r="R391" s="375" t="n">
        <f aca="true">INDIRECT(CONCATENATE($E$372,ADDRESS(MATCH(R6,SL_CHARTS_2012!$AV$1:$AV$39999,1),$E$394,1)))</f>
        <v>30</v>
      </c>
      <c r="S391" s="376" t="n">
        <f aca="true">INDIRECT(CONCATENATE($E$372,ADDRESS(MATCH(S6,SL_CHARTS_2012!$AV$1:$AV$39999,1),$E$394,1)))</f>
        <v>20</v>
      </c>
      <c r="T391" s="375" t="n">
        <f aca="true">INDIRECT(CONCATENATE($E$372,ADDRESS(MATCH(T6,SL_CHARTS_2012!$AV$1:$AV$39999,1),$E$394,1)))</f>
        <v>20</v>
      </c>
      <c r="U391" s="375" t="n">
        <f aca="true">INDIRECT(CONCATENATE($E$372,ADDRESS(MATCH(U6,SL_CHARTS_2012!$AV$1:$AV$39999,1),$E$394,1)))</f>
        <v>20</v>
      </c>
      <c r="V391" s="376" t="n">
        <f aca="true">INDIRECT(CONCATENATE($E$372,ADDRESS(MATCH(V6,SL_CHARTS_2012!$AV$1:$AV$39999,1),$E$394,1)))</f>
        <v>12</v>
      </c>
      <c r="W391" s="375" t="n">
        <f aca="true">INDIRECT(CONCATENATE($E$372,ADDRESS(MATCH(W6,SL_CHARTS_2012!$AV$1:$AV$39999,1),$E$394,1)))</f>
        <v>12</v>
      </c>
      <c r="X391" s="375" t="n">
        <f aca="true">INDIRECT(CONCATENATE($E$372,ADDRESS(MATCH(X6,SL_CHARTS_2012!$AV$1:$AV$39999,1),$E$394,1)))</f>
        <v>10</v>
      </c>
      <c r="Y391" s="376" t="n">
        <f aca="true">INDIRECT(CONCATENATE($E$372,ADDRESS(MATCH(Y6,SL_CHARTS_2012!$AV$1:$AV$39999,1),$E$394,1)))</f>
        <v>5</v>
      </c>
      <c r="Z391" s="375" t="n">
        <f aca="true">INDIRECT(CONCATENATE($E$372,ADDRESS(MATCH(Z6,SL_CHARTS_2012!$AV$1:$AV$39999,1),$E$394,1)))</f>
        <v>5</v>
      </c>
      <c r="AA391" s="376" t="n">
        <f aca="true">INDIRECT(CONCATENATE($E$372,ADDRESS(MATCH(AA6,SL_CHARTS_2012!$AV$1:$AV$39999,1),$E$394,1)))</f>
        <v>0</v>
      </c>
      <c r="AB391" s="376" t="n">
        <f aca="true">INDIRECT(CONCATENATE($E$372,ADDRESS(MATCH(AB6,SL_CHARTS_2012!$AV$1:$AV$39999,1),$E$394,1)))</f>
        <v>0</v>
      </c>
      <c r="AC391" s="376" t="n">
        <f aca="true">INDIRECT(CONCATENATE($E$372,ADDRESS(MATCH(AC6,SL_CHARTS_2012!$AV$1:$AV$39999,1),$E$394,1)))</f>
        <v>0</v>
      </c>
    </row>
    <row r="392" s="349" customFormat="true" ht="15" hidden="true" customHeight="true" outlineLevel="0" collapsed="false">
      <c r="B392" s="374"/>
      <c r="C392" s="173"/>
      <c r="D392" s="238" t="s">
        <v>240</v>
      </c>
      <c r="E392" s="375" t="str">
        <f aca="false">ADDRESS(MATCH(E8,SL_CHARTS_2012!$AV$1:$AV$39999,1),$E$394,1)</f>
        <v>$AV$19</v>
      </c>
      <c r="F392" s="375" t="str">
        <f aca="false">ADDRESS(MATCH(F8,SL_CHARTS_2012!$AV$1:$AV$39999,1),$E$394,1)</f>
        <v>$AV$18</v>
      </c>
      <c r="G392" s="375" t="str">
        <f aca="false">ADDRESS(MATCH(G8,SL_CHARTS_2012!$AV$1:$AV$39999,1),$E$394,1)</f>
        <v>$AV$17</v>
      </c>
      <c r="H392" s="375" t="str">
        <f aca="false">ADDRESS(MATCH(H8,SL_CHARTS_2012!$AV$1:$AV$39999,1),$E$394,1)</f>
        <v>$AV$16</v>
      </c>
      <c r="I392" s="375" t="str">
        <f aca="false">ADDRESS(MATCH(I8,SL_CHARTS_2012!$AV$1:$AV$39999,1),$E$394,1)</f>
        <v>$AV$15</v>
      </c>
      <c r="J392" s="375" t="str">
        <f aca="false">ADDRESS(MATCH(J8,SL_CHARTS_2012!$AV$1:$AV$39999,1),$E$394,1)</f>
        <v>$AV$14</v>
      </c>
      <c r="K392" s="376" t="str">
        <f aca="false">ADDRESS(MATCH(K8,SL_CHARTS_2012!$AV$1:$AV$39999,1),$E$394,1)</f>
        <v>$AV$14</v>
      </c>
      <c r="L392" s="375" t="str">
        <f aca="false">ADDRESS(MATCH(L8,SL_CHARTS_2012!$AV$1:$AV$39999,1),$E$394,1)</f>
        <v>$AV$13</v>
      </c>
      <c r="M392" s="376" t="str">
        <f aca="false">ADDRESS(MATCH(M8,SL_CHARTS_2012!$AV$1:$AV$39999,1),$E$394,1)</f>
        <v>$AV$13</v>
      </c>
      <c r="N392" s="375" t="str">
        <f aca="false">ADDRESS(MATCH(N8,SL_CHARTS_2012!$AV$1:$AV$39999,1),$E$394,1)</f>
        <v>$AV$12</v>
      </c>
      <c r="O392" s="375" t="str">
        <f aca="false">ADDRESS(MATCH(O8,SL_CHARTS_2012!$AV$1:$AV$39999,1),$E$394,1)</f>
        <v>$AV$11</v>
      </c>
      <c r="P392" s="376" t="str">
        <f aca="false">ADDRESS(MATCH(P8,SL_CHARTS_2012!$AV$1:$AV$39999,1),$E$394,1)</f>
        <v>$AV$11</v>
      </c>
      <c r="Q392" s="375" t="str">
        <f aca="false">ADDRESS(MATCH(Q8,SL_CHARTS_2012!$AV$1:$AV$39999,1),$E$394,1)</f>
        <v>$AV$10</v>
      </c>
      <c r="R392" s="375" t="str">
        <f aca="false">ADDRESS(MATCH(R8,SL_CHARTS_2012!$AV$1:$AV$39999,1),$E$394,1)</f>
        <v>$AV$9</v>
      </c>
      <c r="S392" s="376" t="str">
        <f aca="false">ADDRESS(MATCH(S8,SL_CHARTS_2012!$AV$1:$AV$39999,1),$E$394,1)</f>
        <v>$AV$9</v>
      </c>
      <c r="T392" s="375" t="str">
        <f aca="false">ADDRESS(MATCH(T8,SL_CHARTS_2012!$AV$1:$AV$39999,1),$E$394,1)</f>
        <v>$AV$9</v>
      </c>
      <c r="U392" s="375" t="str">
        <f aca="false">ADDRESS(MATCH(U8,SL_CHARTS_2012!$AV$1:$AV$39999,1),$E$394,1)</f>
        <v>$AV$8</v>
      </c>
      <c r="V392" s="376" t="str">
        <f aca="false">ADDRESS(MATCH(V8,SL_CHARTS_2012!$AV$1:$AV$39999,1),$E$394,1)</f>
        <v>$AV$8</v>
      </c>
      <c r="W392" s="375" t="str">
        <f aca="false">ADDRESS(MATCH(W8,SL_CHARTS_2012!$AV$1:$AV$39999,1),$E$394,1)</f>
        <v>$AV$7</v>
      </c>
      <c r="X392" s="375" t="str">
        <f aca="false">ADDRESS(MATCH(X8,SL_CHARTS_2012!$AV$1:$AV$39999,1),$E$394,1)</f>
        <v>$AV$6</v>
      </c>
      <c r="Y392" s="376" t="str">
        <f aca="false">ADDRESS(MATCH(Y8,SL_CHARTS_2012!$AV$1:$AV$39999,1),$E$394,1)</f>
        <v>$AV$6</v>
      </c>
      <c r="Z392" s="375" t="str">
        <f aca="false">ADDRESS(MATCH(Z8,SL_CHARTS_2012!$AV$1:$AV$39999,1),$E$394,1)</f>
        <v>$AV$5</v>
      </c>
      <c r="AA392" s="376" t="str">
        <f aca="false">ADDRESS(MATCH(AA8,SL_CHARTS_2012!$AV$1:$AV$39999,1),$E$394,1)</f>
        <v>$AV$5</v>
      </c>
      <c r="AB392" s="376" t="str">
        <f aca="false">ADDRESS(MATCH(AB8,SL_CHARTS_2012!$AV$1:$AV$39999,1),$E$394,1)</f>
        <v>$AV$5</v>
      </c>
      <c r="AC392" s="376" t="str">
        <f aca="false">ADDRESS(MATCH(AC8,SL_CHARTS_2012!$AV$1:$AV$39999,1),$E$394,1)</f>
        <v>$AV$5</v>
      </c>
    </row>
    <row r="393" s="349" customFormat="true" ht="15" hidden="true" customHeight="true" outlineLevel="0" collapsed="false">
      <c r="B393" s="374"/>
      <c r="C393" s="173"/>
      <c r="D393" s="240" t="s">
        <v>218</v>
      </c>
      <c r="E393" s="375" t="n">
        <f aca="true">INDIRECT(CONCATENATE($E$395,ADDRESS(MATCH(E8,SL_CHARTS_2012!$AV$1:$AV$39999,1),$E$394,1)))</f>
        <v>90</v>
      </c>
      <c r="F393" s="375" t="n">
        <f aca="true">INDIRECT(CONCATENATE($E$395,ADDRESS(MATCH(F8,SL_CHARTS_2012!$AV$1:$AV$39999,1),$E$394,1)))</f>
        <v>88</v>
      </c>
      <c r="G393" s="375" t="n">
        <f aca="true">INDIRECT(CONCATENATE($E$395,ADDRESS(MATCH(G8,SL_CHARTS_2012!$AV$1:$AV$39999,1),$E$394,1)))</f>
        <v>85</v>
      </c>
      <c r="H393" s="375" t="n">
        <f aca="true">INDIRECT(CONCATENATE($E$395,ADDRESS(MATCH(H8,SL_CHARTS_2012!$AV$1:$AV$39999,1),$E$394,1)))</f>
        <v>80</v>
      </c>
      <c r="I393" s="375" t="n">
        <f aca="true">INDIRECT(CONCATENATE($E$395,ADDRESS(MATCH(I8,SL_CHARTS_2012!$AV$1:$AV$39999,1),$E$394,1)))</f>
        <v>70</v>
      </c>
      <c r="J393" s="375" t="n">
        <f aca="true">INDIRECT(CONCATENATE($E$395,ADDRESS(MATCH(J8,SL_CHARTS_2012!$AV$1:$AV$39999,1),$E$394,1)))</f>
        <v>60</v>
      </c>
      <c r="K393" s="376" t="n">
        <f aca="true">INDIRECT(CONCATENATE($E$395,ADDRESS(MATCH(K8,SL_CHARTS_2012!$AV$1:$AV$39999,1),$E$394,1)))</f>
        <v>60</v>
      </c>
      <c r="L393" s="375" t="n">
        <f aca="true">INDIRECT(CONCATENATE($E$395,ADDRESS(MATCH(L8,SL_CHARTS_2012!$AV$1:$AV$39999,1),$E$394,1)))</f>
        <v>53</v>
      </c>
      <c r="M393" s="376" t="n">
        <f aca="true">INDIRECT(CONCATENATE($E$395,ADDRESS(MATCH(M8,SL_CHARTS_2012!$AV$1:$AV$39999,1),$E$394,1)))</f>
        <v>53</v>
      </c>
      <c r="N393" s="375" t="n">
        <f aca="true">INDIRECT(CONCATENATE($E$395,ADDRESS(MATCH(N8,SL_CHARTS_2012!$AV$1:$AV$39999,1),$E$394,1)))</f>
        <v>45</v>
      </c>
      <c r="O393" s="375" t="n">
        <f aca="true">INDIRECT(CONCATENATE($E$395,ADDRESS(MATCH(O8,SL_CHARTS_2012!$AV$1:$AV$39999,1),$E$394,1)))</f>
        <v>37</v>
      </c>
      <c r="P393" s="376" t="n">
        <f aca="true">INDIRECT(CONCATENATE($E$395,ADDRESS(MATCH(P8,SL_CHARTS_2012!$AV$1:$AV$39999,1),$E$394,1)))</f>
        <v>37</v>
      </c>
      <c r="Q393" s="375" t="n">
        <f aca="true">INDIRECT(CONCATENATE($E$395,ADDRESS(MATCH(Q8,SL_CHARTS_2012!$AV$1:$AV$39999,1),$E$394,1)))</f>
        <v>30</v>
      </c>
      <c r="R393" s="375" t="n">
        <f aca="true">INDIRECT(CONCATENATE($E$395,ADDRESS(MATCH(R8,SL_CHARTS_2012!$AV$1:$AV$39999,1),$E$394,1)))</f>
        <v>20</v>
      </c>
      <c r="S393" s="376" t="n">
        <f aca="true">INDIRECT(CONCATENATE($E$395,ADDRESS(MATCH(S8,SL_CHARTS_2012!$AV$1:$AV$39999,1),$E$394,1)))</f>
        <v>20</v>
      </c>
      <c r="T393" s="375" t="n">
        <f aca="true">INDIRECT(CONCATENATE($E$395,ADDRESS(MATCH(T8,SL_CHARTS_2012!$AV$1:$AV$39999,1),$E$394,1)))</f>
        <v>20</v>
      </c>
      <c r="U393" s="375" t="n">
        <f aca="true">INDIRECT(CONCATENATE($E$395,ADDRESS(MATCH(U8,SL_CHARTS_2012!$AV$1:$AV$39999,1),$E$394,1)))</f>
        <v>12</v>
      </c>
      <c r="V393" s="376" t="n">
        <f aca="true">INDIRECT(CONCATENATE($E$395,ADDRESS(MATCH(V8,SL_CHARTS_2012!$AV$1:$AV$39999,1),$E$394,1)))</f>
        <v>12</v>
      </c>
      <c r="W393" s="375" t="n">
        <f aca="true">INDIRECT(CONCATENATE($E$395,ADDRESS(MATCH(W8,SL_CHARTS_2012!$AV$1:$AV$39999,1),$E$394,1)))</f>
        <v>10</v>
      </c>
      <c r="X393" s="375" t="n">
        <f aca="true">INDIRECT(CONCATENATE($E$395,ADDRESS(MATCH(X8,SL_CHARTS_2012!$AV$1:$AV$39999,1),$E$394,1)))</f>
        <v>5</v>
      </c>
      <c r="Y393" s="376" t="n">
        <f aca="true">INDIRECT(CONCATENATE($E$395,ADDRESS(MATCH(Y8,SL_CHARTS_2012!$AV$1:$AV$39999,1),$E$394,1)))</f>
        <v>5</v>
      </c>
      <c r="Z393" s="375" t="n">
        <f aca="true">INDIRECT(CONCATENATE($E$395,ADDRESS(MATCH(Z8,SL_CHARTS_2012!$AV$1:$AV$39999,1),$E$394,1)))</f>
        <v>0</v>
      </c>
      <c r="AA393" s="376" t="n">
        <f aca="true">INDIRECT(CONCATENATE($E$395,ADDRESS(MATCH(AA8,SL_CHARTS_2012!$AV$1:$AV$39999,1),$E$394,1)))</f>
        <v>0</v>
      </c>
      <c r="AB393" s="376" t="n">
        <f aca="true">INDIRECT(CONCATENATE($E$395,ADDRESS(MATCH(AB8,SL_CHARTS_2012!$AV$1:$AV$39999,1),$E$394,1)))</f>
        <v>0</v>
      </c>
      <c r="AC393" s="376" t="n">
        <f aca="true">INDIRECT(CONCATENATE($E$395,ADDRESS(MATCH(AC8,SL_CHARTS_2012!$AV$1:$AV$39999,1),$E$394,1)))</f>
        <v>0</v>
      </c>
    </row>
    <row r="394" s="349" customFormat="true" ht="15" hidden="true" customHeight="true" outlineLevel="0" collapsed="false">
      <c r="B394" s="374"/>
      <c r="C394" s="175" t="s">
        <v>220</v>
      </c>
      <c r="D394" s="175"/>
      <c r="E394" s="176" t="n">
        <v>48</v>
      </c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  <c r="AA394" s="176"/>
      <c r="AB394" s="176"/>
      <c r="AC394" s="176"/>
    </row>
    <row r="395" s="349" customFormat="true" ht="15" hidden="true" customHeight="true" outlineLevel="0" collapsed="false">
      <c r="B395" s="374"/>
      <c r="C395" s="243"/>
      <c r="D395" s="182" t="s">
        <v>223</v>
      </c>
      <c r="E395" s="183" t="s">
        <v>224</v>
      </c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  <c r="AA395" s="172"/>
      <c r="AB395" s="172"/>
      <c r="AC395" s="172"/>
    </row>
    <row r="396" s="349" customFormat="true" ht="15" hidden="true" customHeight="true" outlineLevel="0" collapsed="false">
      <c r="B396" s="374"/>
      <c r="C396" s="243"/>
      <c r="D396" s="182"/>
      <c r="E396" s="183" t="s">
        <v>225</v>
      </c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  <c r="AA396" s="172"/>
      <c r="AB396" s="172"/>
      <c r="AC396" s="172"/>
    </row>
    <row r="397" s="349" customFormat="true" ht="15" hidden="true" customHeight="true" outlineLevel="0" collapsed="false">
      <c r="B397" s="374"/>
      <c r="C397" s="178" t="s">
        <v>216</v>
      </c>
      <c r="D397" s="245" t="s">
        <v>221</v>
      </c>
      <c r="E397" s="180" t="str">
        <f aca="false">IF(E387&gt;E4, ADDRESS(MATCH(E389,SL_CHARTS_2012!$AV$1:$AV$3999,1),$E$394+3,1),E398)</f>
        <v>$AY$20</v>
      </c>
      <c r="F397" s="180" t="str">
        <f aca="false">IF(F387&gt;F4, ADDRESS(MATCH(F389,SL_CHARTS_2012!$AV$1:$AV$3999,1),$E$394+3,1),F398)</f>
        <v>$AY$19</v>
      </c>
      <c r="G397" s="180" t="str">
        <f aca="false">IF(G387&gt;G4, ADDRESS(MATCH(G389,SL_CHARTS_2012!$AV$1:$AV$3999,1),$E$394+3,1),G398)</f>
        <v>$AY$18</v>
      </c>
      <c r="H397" s="180" t="str">
        <f aca="false">IF(H387&gt;H4, ADDRESS(MATCH(H389,SL_CHARTS_2012!$AV$1:$AV$3999,1),$E$394+3,1),H398)</f>
        <v>$AY$17</v>
      </c>
      <c r="I397" s="180" t="str">
        <f aca="false">IF(I387&gt;I4, ADDRESS(MATCH(I389,SL_CHARTS_2012!$AV$1:$AV$3999,1),$E$394+3,1),I398)</f>
        <v>$AY$16</v>
      </c>
      <c r="J397" s="180" t="str">
        <f aca="false">IF(J387&gt;J4, ADDRESS(MATCH(J389,SL_CHARTS_2012!$AV$1:$AV$3999,1),$E$394+3,1),J398)</f>
        <v>$AY$15</v>
      </c>
      <c r="K397" s="274" t="str">
        <f aca="false">IF(K387&gt;K4, ADDRESS(MATCH(K389,SL_CHARTS_2012!$AV$1:$AV$3999,1),$E$394+3,1),K398)</f>
        <v>$AY$14</v>
      </c>
      <c r="L397" s="180" t="str">
        <f aca="false">IF(L387&gt;L4, ADDRESS(MATCH(L389,SL_CHARTS_2012!$AV$1:$AV$3999,1),$E$394+3,1),L398)</f>
        <v>$AY$14</v>
      </c>
      <c r="M397" s="274" t="str">
        <f aca="false">IF(M387&gt;M4, ADDRESS(MATCH(M389,SL_CHARTS_2012!$AV$1:$AV$3999,1),$E$394+3,1),M398)</f>
        <v>$AY$13</v>
      </c>
      <c r="N397" s="180" t="str">
        <f aca="false">IF(N387&gt;N4, ADDRESS(MATCH(N389,SL_CHARTS_2012!$AV$1:$AV$3999,1),$E$394+3,1),N398)</f>
        <v>$AY$13</v>
      </c>
      <c r="O397" s="180" t="str">
        <f aca="false">IF(O387&gt;O4, ADDRESS(MATCH(O389,SL_CHARTS_2012!$AV$1:$AV$3999,1),$E$394+3,1),O398)</f>
        <v>$AY$12</v>
      </c>
      <c r="P397" s="274" t="str">
        <f aca="false">IF(P387&gt;P4, ADDRESS(MATCH(P389,SL_CHARTS_2012!$AV$1:$AV$3999,1),$E$394+3,1),P398)</f>
        <v>$AY$11</v>
      </c>
      <c r="Q397" s="180" t="str">
        <f aca="false">IF(Q387&gt;Q4, ADDRESS(MATCH(Q389,SL_CHARTS_2012!$AV$1:$AV$3999,1),$E$394+3,1),Q398)</f>
        <v>$AY$11</v>
      </c>
      <c r="R397" s="180" t="str">
        <f aca="false">IF(R387&gt;R4, ADDRESS(MATCH(R389,SL_CHARTS_2012!$AV$1:$AV$3999,1),$E$394+3,1),R398)</f>
        <v>$AY$10</v>
      </c>
      <c r="S397" s="274" t="str">
        <f aca="false">IF(S387&gt;S4, ADDRESS(MATCH(S389,SL_CHARTS_2012!$AV$1:$AV$3999,1),$E$394+3,1),S398)</f>
        <v>$AY$9</v>
      </c>
      <c r="T397" s="180" t="str">
        <f aca="false">IF(T387&gt;T4, ADDRESS(MATCH(T389,SL_CHARTS_2012!$AV$1:$AV$3999,1),$E$394+3,1),T398)</f>
        <v>$AY$9</v>
      </c>
      <c r="U397" s="180" t="str">
        <f aca="false">IF(U387&gt;U4, ADDRESS(MATCH(U389,SL_CHARTS_2012!$AV$1:$AV$3999,1),$E$394+3,1),U398)</f>
        <v>$AY$9</v>
      </c>
      <c r="V397" s="274" t="str">
        <f aca="false">IF(V387&gt;V4, ADDRESS(MATCH(V389,SL_CHARTS_2012!$AV$1:$AV$3999,1),$E$394+3,1),V398)</f>
        <v>$AY$8</v>
      </c>
      <c r="W397" s="180" t="str">
        <f aca="false">IF(W387&gt;W4, ADDRESS(MATCH(W389,SL_CHARTS_2012!$AV$1:$AV$3999,1),$E$394+3,1),W398)</f>
        <v>$AY$8</v>
      </c>
      <c r="X397" s="180" t="str">
        <f aca="false">IF(X387&gt;X4, ADDRESS(MATCH(X389,SL_CHARTS_2012!$AV$1:$AV$3999,1),$E$394+3,1),X398)</f>
        <v>$AY$7</v>
      </c>
      <c r="Y397" s="274" t="str">
        <f aca="false">IF(Y387&gt;Y4, ADDRESS(MATCH(Y389,SL_CHARTS_2012!$AV$1:$AV$3999,1),$E$394+3,1),Y398)</f>
        <v>$AY$6</v>
      </c>
      <c r="Z397" s="180" t="str">
        <f aca="false">IF(Z387&gt;Z4, ADDRESS(MATCH(Z389,SL_CHARTS_2012!$AV$1:$AV$3999,1),$E$394+3,1),Z398)</f>
        <v>$AY$6</v>
      </c>
      <c r="AA397" s="274" t="str">
        <f aca="false">IF(AA387&gt;AA4, ADDRESS(MATCH(AA389,SL_CHARTS_2012!$AV$1:$AV$3999,1),$E$394+3,1),AA398)</f>
        <v>$AY$5</v>
      </c>
      <c r="AB397" s="274" t="str">
        <f aca="false">IF(AB387&gt;AB4, ADDRESS(MATCH(AB389,SL_CHARTS_2012!$AV$1:$AV$3999,1),$E$394+3,1),AB398)</f>
        <v>$AY$5</v>
      </c>
      <c r="AC397" s="274" t="str">
        <f aca="false">IF(AC387&gt;AC4, ADDRESS(MATCH(AC389,SL_CHARTS_2012!$AV$1:$AV$3999,1),$E$394+3,1),AC398)</f>
        <v>$AY$5</v>
      </c>
    </row>
    <row r="398" s="349" customFormat="true" ht="15" hidden="true" customHeight="true" outlineLevel="0" collapsed="false">
      <c r="B398" s="374"/>
      <c r="C398" s="178"/>
      <c r="D398" s="245" t="s">
        <v>222</v>
      </c>
      <c r="E398" s="180" t="str">
        <f aca="false">IF(E389&lt;E8,ADDRESS(MATCH(E387,SL_CHARTS_2012!$AV$1:$AV$3999,1),$E$394+3,1),E397)</f>
        <v>$AY$20</v>
      </c>
      <c r="F398" s="180" t="str">
        <f aca="false">IF(F389&lt;F8,ADDRESS(MATCH(F387,SL_CHARTS_2012!$AV$1:$AV$3999,1),$E$394+3,1),F397)</f>
        <v>$AY$19</v>
      </c>
      <c r="G398" s="180" t="str">
        <f aca="false">IF(G389&lt;G8,ADDRESS(MATCH(G387,SL_CHARTS_2012!$AV$1:$AV$3999,1),$E$394+3,1),G397)</f>
        <v>$AY$18</v>
      </c>
      <c r="H398" s="180" t="str">
        <f aca="false">IF(H389&lt;H8,ADDRESS(MATCH(H387,SL_CHARTS_2012!$AV$1:$AV$3999,1),$E$394+3,1),H397)</f>
        <v>$AY$17</v>
      </c>
      <c r="I398" s="180" t="str">
        <f aca="false">IF(I389&lt;I8,ADDRESS(MATCH(I387,SL_CHARTS_2012!$AV$1:$AV$3999,1),$E$394+3,1),I397)</f>
        <v>$AY$16</v>
      </c>
      <c r="J398" s="180" t="str">
        <f aca="false">IF(J389&lt;J8,ADDRESS(MATCH(J387,SL_CHARTS_2012!$AV$1:$AV$3999,1),$E$394+3,1),J397)</f>
        <v>$AY$15</v>
      </c>
      <c r="K398" s="274" t="str">
        <f aca="false">IF(K389&lt;K8,ADDRESS(MATCH(K387,SL_CHARTS_2012!$AV$1:$AV$3999,1),$E$394+3,1),K397)</f>
        <v>$AY$14</v>
      </c>
      <c r="L398" s="180" t="str">
        <f aca="false">IF(L389&lt;L8,ADDRESS(MATCH(L387,SL_CHARTS_2012!$AV$1:$AV$3999,1),$E$394+3,1),L397)</f>
        <v>$AY$14</v>
      </c>
      <c r="M398" s="274" t="str">
        <f aca="false">IF(M389&lt;M8,ADDRESS(MATCH(M387,SL_CHARTS_2012!$AV$1:$AV$3999,1),$E$394+3,1),M397)</f>
        <v>$AY$13</v>
      </c>
      <c r="N398" s="180" t="str">
        <f aca="false">IF(N389&lt;N8,ADDRESS(MATCH(N387,SL_CHARTS_2012!$AV$1:$AV$3999,1),$E$394+3,1),N397)</f>
        <v>$AY$13</v>
      </c>
      <c r="O398" s="180" t="str">
        <f aca="false">IF(O389&lt;O8,ADDRESS(MATCH(O387,SL_CHARTS_2012!$AV$1:$AV$3999,1),$E$394+3,1),O397)</f>
        <v>$AY$12</v>
      </c>
      <c r="P398" s="274" t="str">
        <f aca="false">IF(P389&lt;P8,ADDRESS(MATCH(P387,SL_CHARTS_2012!$AV$1:$AV$3999,1),$E$394+3,1),P397)</f>
        <v>$AY$11</v>
      </c>
      <c r="Q398" s="180" t="str">
        <f aca="false">IF(Q389&lt;Q8,ADDRESS(MATCH(Q387,SL_CHARTS_2012!$AV$1:$AV$3999,1),$E$394+3,1),Q397)</f>
        <v>$AY$11</v>
      </c>
      <c r="R398" s="180" t="str">
        <f aca="false">IF(R389&lt;R8,ADDRESS(MATCH(R387,SL_CHARTS_2012!$AV$1:$AV$3999,1),$E$394+3,1),R397)</f>
        <v>$AY$10</v>
      </c>
      <c r="S398" s="274" t="str">
        <f aca="false">IF(S389&lt;S8,ADDRESS(MATCH(S387,SL_CHARTS_2012!$AV$1:$AV$3999,1),$E$394+3,1),S397)</f>
        <v>$AY$9</v>
      </c>
      <c r="T398" s="180" t="str">
        <f aca="false">IF(T389&lt;T8,ADDRESS(MATCH(T387,SL_CHARTS_2012!$AV$1:$AV$3999,1),$E$394+3,1),T397)</f>
        <v>$AY$9</v>
      </c>
      <c r="U398" s="180" t="str">
        <f aca="false">IF(U389&lt;U8,ADDRESS(MATCH(U387,SL_CHARTS_2012!$AV$1:$AV$3999,1),$E$394+3,1),U397)</f>
        <v>$AY$9</v>
      </c>
      <c r="V398" s="274" t="str">
        <f aca="false">IF(V389&lt;V8,ADDRESS(MATCH(V387,SL_CHARTS_2012!$AV$1:$AV$3999,1),$E$394+3,1),V397)</f>
        <v>$AY$8</v>
      </c>
      <c r="W398" s="180" t="str">
        <f aca="false">IF(W389&lt;W8,ADDRESS(MATCH(W387,SL_CHARTS_2012!$AV$1:$AV$3999,1),$E$394+3,1),W397)</f>
        <v>$AY$8</v>
      </c>
      <c r="X398" s="180" t="str">
        <f aca="false">IF(X389&lt;X8,ADDRESS(MATCH(X387,SL_CHARTS_2012!$AV$1:$AV$3999,1),$E$394+3,1),X397)</f>
        <v>$AY$7</v>
      </c>
      <c r="Y398" s="274" t="str">
        <f aca="false">IF(Y389&lt;Y8,ADDRESS(MATCH(Y387,SL_CHARTS_2012!$AV$1:$AV$3999,1),$E$394+3,1),Y397)</f>
        <v>$AY$6</v>
      </c>
      <c r="Z398" s="180" t="str">
        <f aca="false">IF(Z389&lt;Z8,ADDRESS(MATCH(Z387,SL_CHARTS_2012!$AV$1:$AV$3999,1),$E$394+3,1),Z397)</f>
        <v>$AY$6</v>
      </c>
      <c r="AA398" s="274" t="str">
        <f aca="false">IF(AA389&lt;AA8,ADDRESS(MATCH(AA387,SL_CHARTS_2012!$AV$1:$AV$3999,1),$E$394+3,1),AA397)</f>
        <v>$AY$5</v>
      </c>
      <c r="AB398" s="274" t="str">
        <f aca="false">IF(AB389&lt;AB8,ADDRESS(MATCH(AB387,SL_CHARTS_2012!$AV$1:$AV$3999,1),$E$394+3,1),AB397)</f>
        <v>$AY$5</v>
      </c>
      <c r="AC398" s="274" t="str">
        <f aca="false">IF(AC389&lt;AC8,ADDRESS(MATCH(AC387,SL_CHARTS_2012!$AV$1:$AV$3999,1),$E$394+3,1),AC397)</f>
        <v>$AY$5</v>
      </c>
    </row>
    <row r="399" s="349" customFormat="true" ht="15" hidden="true" customHeight="true" outlineLevel="0" collapsed="false">
      <c r="B399" s="374"/>
      <c r="C399" s="173" t="s">
        <v>219</v>
      </c>
      <c r="D399" s="181" t="s">
        <v>221</v>
      </c>
      <c r="E399" s="174" t="str">
        <f aca="false">IF(E391&gt;E4, ADDRESS(MATCH(E393,SL_CHARTS_2012!$AV$1:$AV$3999,1),$E$394+3,1),E400)</f>
        <v>$AY$20</v>
      </c>
      <c r="F399" s="174" t="str">
        <f aca="false">IF(F391&gt;F4, ADDRESS(MATCH(F393,SL_CHARTS_2012!$AV$1:$AV$3999,1),$E$394+3,1),F400)</f>
        <v>$AY$19</v>
      </c>
      <c r="G399" s="174" t="str">
        <f aca="false">IF(G391&gt;G4, ADDRESS(MATCH(G393,SL_CHARTS_2012!$AV$1:$AV$3999,1),$E$394+3,1),G400)</f>
        <v>$AY$17</v>
      </c>
      <c r="H399" s="174" t="str">
        <f aca="false">IF(H391&gt;H4, ADDRESS(MATCH(H393,SL_CHARTS_2012!$AV$1:$AV$3999,1),$E$394+3,1),H400)</f>
        <v>$AY$17</v>
      </c>
      <c r="I399" s="174" t="str">
        <f aca="false">IF(I391&gt;I4, ADDRESS(MATCH(I393,SL_CHARTS_2012!$AV$1:$AV$3999,1),$E$394+3,1),I400)</f>
        <v>$AY$16</v>
      </c>
      <c r="J399" s="174" t="str">
        <f aca="false">IF(J391&gt;J4, ADDRESS(MATCH(J393,SL_CHARTS_2012!$AV$1:$AV$3999,1),$E$394+3,1),J400)</f>
        <v>$AY$15</v>
      </c>
      <c r="K399" s="275" t="str">
        <f aca="false">IF(K391&gt;K4, ADDRESS(MATCH(K393,SL_CHARTS_2012!$AV$1:$AV$3999,1),$E$394+3,1),K400)</f>
        <v>$AY$14</v>
      </c>
      <c r="L399" s="174" t="str">
        <f aca="false">IF(L391&gt;L4, ADDRESS(MATCH(L393,SL_CHARTS_2012!$AV$1:$AV$3999,1),$E$394+3,1),L400)</f>
        <v>$AY$14</v>
      </c>
      <c r="M399" s="275" t="str">
        <f aca="false">IF(M391&gt;M4, ADDRESS(MATCH(M393,SL_CHARTS_2012!$AV$1:$AV$3999,1),$E$394+3,1),M400)</f>
        <v>$AY$13</v>
      </c>
      <c r="N399" s="174" t="str">
        <f aca="false">IF(N391&gt;N4, ADDRESS(MATCH(N393,SL_CHARTS_2012!$AV$1:$AV$3999,1),$E$394+3,1),N400)</f>
        <v>$AY$13</v>
      </c>
      <c r="O399" s="174" t="str">
        <f aca="false">IF(O391&gt;O4, ADDRESS(MATCH(O393,SL_CHARTS_2012!$AV$1:$AV$3999,1),$E$394+3,1),O400)</f>
        <v>$AY$12</v>
      </c>
      <c r="P399" s="275" t="str">
        <f aca="false">IF(P391&gt;P4, ADDRESS(MATCH(P393,SL_CHARTS_2012!$AV$1:$AV$3999,1),$E$394+3,1),P400)</f>
        <v>$AY$11</v>
      </c>
      <c r="Q399" s="174" t="str">
        <f aca="false">IF(Q391&gt;Q4, ADDRESS(MATCH(Q393,SL_CHARTS_2012!$AV$1:$AV$3999,1),$E$394+3,1),Q400)</f>
        <v>$AY$11</v>
      </c>
      <c r="R399" s="174" t="str">
        <f aca="false">IF(R391&gt;R4, ADDRESS(MATCH(R393,SL_CHARTS_2012!$AV$1:$AV$3999,1),$E$394+3,1),R400)</f>
        <v>$AY$10</v>
      </c>
      <c r="S399" s="275" t="str">
        <f aca="false">IF(S391&gt;S4, ADDRESS(MATCH(S393,SL_CHARTS_2012!$AV$1:$AV$3999,1),$E$394+3,1),S400)</f>
        <v>$AY$9</v>
      </c>
      <c r="T399" s="174" t="str">
        <f aca="false">IF(T391&gt;T4, ADDRESS(MATCH(T393,SL_CHARTS_2012!$AV$1:$AV$3999,1),$E$394+3,1),T400)</f>
        <v>$AY$9</v>
      </c>
      <c r="U399" s="174" t="str">
        <f aca="false">IF(U391&gt;U4, ADDRESS(MATCH(U393,SL_CHARTS_2012!$AV$1:$AV$3999,1),$E$394+3,1),U400)</f>
        <v>$AY$9</v>
      </c>
      <c r="V399" s="275" t="str">
        <f aca="false">IF(V391&gt;V4, ADDRESS(MATCH(V393,SL_CHARTS_2012!$AV$1:$AV$3999,1),$E$394+3,1),V400)</f>
        <v>$AY$8</v>
      </c>
      <c r="W399" s="174" t="str">
        <f aca="false">IF(W391&gt;W4, ADDRESS(MATCH(W393,SL_CHARTS_2012!$AV$1:$AV$3999,1),$E$394+3,1),W400)</f>
        <v>$AY$8</v>
      </c>
      <c r="X399" s="174" t="str">
        <f aca="false">IF(X391&gt;X4, ADDRESS(MATCH(X393,SL_CHARTS_2012!$AV$1:$AV$3999,1),$E$394+3,1),X400)</f>
        <v>$AY$7</v>
      </c>
      <c r="Y399" s="275" t="str">
        <f aca="false">IF(Y391&gt;Y4, ADDRESS(MATCH(Y393,SL_CHARTS_2012!$AV$1:$AV$3999,1),$E$394+3,1),Y400)</f>
        <v>$AY$6</v>
      </c>
      <c r="Z399" s="174" t="str">
        <f aca="false">IF(Z391&gt;Z4, ADDRESS(MATCH(Z393,SL_CHARTS_2012!$AV$1:$AV$3999,1),$E$394+3,1),Z400)</f>
        <v>$AY$6</v>
      </c>
      <c r="AA399" s="275" t="str">
        <f aca="false">IF(AA391&gt;AA4, ADDRESS(MATCH(AA393,SL_CHARTS_2012!$AV$1:$AV$3999,1),$E$394+3,1),AA400)</f>
        <v>$AY$5</v>
      </c>
      <c r="AB399" s="275" t="str">
        <f aca="false">IF(AB391&gt;AB4, ADDRESS(MATCH(AB393,SL_CHARTS_2012!$AV$1:$AV$3999,1),$E$394+3,1),AB400)</f>
        <v>$AY$5</v>
      </c>
      <c r="AC399" s="275" t="str">
        <f aca="false">IF(AC391&gt;AC4, ADDRESS(MATCH(AC393,SL_CHARTS_2012!$AV$1:$AV$3999,1),$E$394+3,1),AC400)</f>
        <v>$AY$5</v>
      </c>
    </row>
    <row r="400" s="349" customFormat="true" ht="15" hidden="true" customHeight="true" outlineLevel="0" collapsed="false">
      <c r="B400" s="374"/>
      <c r="C400" s="173"/>
      <c r="D400" s="181" t="s">
        <v>222</v>
      </c>
      <c r="E400" s="174" t="str">
        <f aca="false">IF(E393&lt;E8,ADDRESS(MATCH(E391,SL_CHARTS_2012!$AV$1:$AV$3999,1),$E$394+3,1),E399)</f>
        <v>$AY$20</v>
      </c>
      <c r="F400" s="174" t="str">
        <f aca="false">IF(F393&lt;F8,ADDRESS(MATCH(F391,SL_CHARTS_2012!$AV$1:$AV$3999,1),$E$394+3,1),F399)</f>
        <v>$AY$19</v>
      </c>
      <c r="G400" s="174" t="str">
        <f aca="false">IF(G393&lt;G8,ADDRESS(MATCH(G391,SL_CHARTS_2012!$AV$1:$AV$3999,1),$E$394+3,1),G399)</f>
        <v>$AY$19</v>
      </c>
      <c r="H400" s="174" t="str">
        <f aca="false">IF(H393&lt;H8,ADDRESS(MATCH(H391,SL_CHARTS_2012!$AV$1:$AV$3999,1),$E$394+3,1),H399)</f>
        <v>$AY$17</v>
      </c>
      <c r="I400" s="174" t="str">
        <f aca="false">IF(I393&lt;I8,ADDRESS(MATCH(I391,SL_CHARTS_2012!$AV$1:$AV$3999,1),$E$394+3,1),I399)</f>
        <v>$AY$16</v>
      </c>
      <c r="J400" s="174" t="str">
        <f aca="false">IF(J393&lt;J8,ADDRESS(MATCH(J391,SL_CHARTS_2012!$AV$1:$AV$3999,1),$E$394+3,1),J399)</f>
        <v>$AY$15</v>
      </c>
      <c r="K400" s="275" t="str">
        <f aca="false">IF(K393&lt;K8,ADDRESS(MATCH(K391,SL_CHARTS_2012!$AV$1:$AV$3999,1),$E$394+3,1),K399)</f>
        <v>$AY$14</v>
      </c>
      <c r="L400" s="174" t="str">
        <f aca="false">IF(L393&lt;L8,ADDRESS(MATCH(L391,SL_CHARTS_2012!$AV$1:$AV$3999,1),$E$394+3,1),L399)</f>
        <v>$AY$14</v>
      </c>
      <c r="M400" s="275" t="str">
        <f aca="false">IF(M393&lt;M8,ADDRESS(MATCH(M391,SL_CHARTS_2012!$AV$1:$AV$3999,1),$E$394+3,1),M399)</f>
        <v>$AY$13</v>
      </c>
      <c r="N400" s="174" t="str">
        <f aca="false">IF(N393&lt;N8,ADDRESS(MATCH(N391,SL_CHARTS_2012!$AV$1:$AV$3999,1),$E$394+3,1),N399)</f>
        <v>$AY$13</v>
      </c>
      <c r="O400" s="174" t="str">
        <f aca="false">IF(O393&lt;O8,ADDRESS(MATCH(O391,SL_CHARTS_2012!$AV$1:$AV$3999,1),$E$394+3,1),O399)</f>
        <v>$AY$12</v>
      </c>
      <c r="P400" s="275" t="str">
        <f aca="false">IF(P393&lt;P8,ADDRESS(MATCH(P391,SL_CHARTS_2012!$AV$1:$AV$3999,1),$E$394+3,1),P399)</f>
        <v>$AY$11</v>
      </c>
      <c r="Q400" s="174" t="str">
        <f aca="false">IF(Q393&lt;Q8,ADDRESS(MATCH(Q391,SL_CHARTS_2012!$AV$1:$AV$3999,1),$E$394+3,1),Q399)</f>
        <v>$AY$11</v>
      </c>
      <c r="R400" s="174" t="str">
        <f aca="false">IF(R393&lt;R8,ADDRESS(MATCH(R391,SL_CHARTS_2012!$AV$1:$AV$3999,1),$E$394+3,1),R399)</f>
        <v>$AY$10</v>
      </c>
      <c r="S400" s="275" t="str">
        <f aca="false">IF(S393&lt;S8,ADDRESS(MATCH(S391,SL_CHARTS_2012!$AV$1:$AV$3999,1),$E$394+3,1),S399)</f>
        <v>$AY$9</v>
      </c>
      <c r="T400" s="174" t="str">
        <f aca="false">IF(T393&lt;T8,ADDRESS(MATCH(T391,SL_CHARTS_2012!$AV$1:$AV$3999,1),$E$394+3,1),T399)</f>
        <v>$AY$9</v>
      </c>
      <c r="U400" s="174" t="str">
        <f aca="false">IF(U393&lt;U8,ADDRESS(MATCH(U391,SL_CHARTS_2012!$AV$1:$AV$3999,1),$E$394+3,1),U399)</f>
        <v>$AY$9</v>
      </c>
      <c r="V400" s="275" t="str">
        <f aca="false">IF(V393&lt;V8,ADDRESS(MATCH(V391,SL_CHARTS_2012!$AV$1:$AV$3999,1),$E$394+3,1),V399)</f>
        <v>$AY$8</v>
      </c>
      <c r="W400" s="174" t="str">
        <f aca="false">IF(W393&lt;W8,ADDRESS(MATCH(W391,SL_CHARTS_2012!$AV$1:$AV$3999,1),$E$394+3,1),W399)</f>
        <v>$AY$8</v>
      </c>
      <c r="X400" s="174" t="str">
        <f aca="false">IF(X393&lt;X8,ADDRESS(MATCH(X391,SL_CHARTS_2012!$AV$1:$AV$3999,1),$E$394+3,1),X399)</f>
        <v>$AY$7</v>
      </c>
      <c r="Y400" s="275" t="str">
        <f aca="false">IF(Y393&lt;Y8,ADDRESS(MATCH(Y391,SL_CHARTS_2012!$AV$1:$AV$3999,1),$E$394+3,1),Y399)</f>
        <v>$AY$6</v>
      </c>
      <c r="Z400" s="174" t="str">
        <f aca="false">IF(Z393&lt;Z8,ADDRESS(MATCH(Z391,SL_CHARTS_2012!$AV$1:$AV$3999,1),$E$394+3,1),Z399)</f>
        <v>$AY$6</v>
      </c>
      <c r="AA400" s="275" t="str">
        <f aca="false">IF(AA393&lt;AA8,ADDRESS(MATCH(AA391,SL_CHARTS_2012!$AV$1:$AV$3999,1),$E$394+3,1),AA399)</f>
        <v>$AY$5</v>
      </c>
      <c r="AB400" s="275" t="str">
        <f aca="false">IF(AB393&lt;AB8,ADDRESS(MATCH(AB391,SL_CHARTS_2012!$AV$1:$AV$3999,1),$E$394+3,1),AB399)</f>
        <v>$AY$5</v>
      </c>
      <c r="AC400" s="275" t="str">
        <f aca="false">IF(AC393&lt;AC8,ADDRESS(MATCH(AC391,SL_CHARTS_2012!$AV$1:$AV$3999,1),$E$394+3,1),AC399)</f>
        <v>$AY$5</v>
      </c>
    </row>
    <row r="401" s="349" customFormat="true" ht="15" hidden="true" customHeight="true" outlineLevel="0" collapsed="false">
      <c r="B401" s="374"/>
      <c r="C401" s="184" t="s">
        <v>226</v>
      </c>
      <c r="D401" s="185" t="s">
        <v>227</v>
      </c>
      <c r="E401" s="186" t="str">
        <f aca="false">CONCATENATE(ROUND(E387,1),E$7,ROUND(E389,1))</f>
        <v>95-90</v>
      </c>
      <c r="F401" s="186" t="str">
        <f aca="false">CONCATENATE(ROUND(F387,1),F$7,ROUND(F389,1))</f>
        <v>90-88</v>
      </c>
      <c r="G401" s="186" t="str">
        <f aca="false">CONCATENATE(ROUND(G387,1),G$7,ROUND(G389,1))</f>
        <v>88-85</v>
      </c>
      <c r="H401" s="186" t="str">
        <f aca="false">CONCATENATE(ROUND(H387,1),H$7,ROUND(H389,1))</f>
        <v>85-80</v>
      </c>
      <c r="I401" s="186" t="str">
        <f aca="false">CONCATENATE(ROUND(I387,1),I$7,ROUND(I389,1))</f>
        <v>80-70</v>
      </c>
      <c r="J401" s="186" t="str">
        <f aca="false">CONCATENATE(ROUND(J387,1),J$7,ROUND(J389,1))</f>
        <v>70-60</v>
      </c>
      <c r="K401" s="301" t="str">
        <f aca="false">CONCATENATE(ROUND(K387,1),K$7,ROUND(K389,1))</f>
        <v>60-60</v>
      </c>
      <c r="L401" s="186" t="str">
        <f aca="false">CONCATENATE(ROUND(L387,1),L$7,ROUND(L389,1))</f>
        <v>60-53</v>
      </c>
      <c r="M401" s="301" t="str">
        <f aca="false">CONCATENATE(ROUND(M387,1),M$7,ROUND(M389,1))</f>
        <v>53-53</v>
      </c>
      <c r="N401" s="186" t="str">
        <f aca="false">CONCATENATE(ROUND(N387,1),N$7,ROUND(N389,1))</f>
        <v>53-45</v>
      </c>
      <c r="O401" s="186" t="str">
        <f aca="false">CONCATENATE(ROUND(O387,1),O$7,ROUND(O389,1))</f>
        <v>45-37</v>
      </c>
      <c r="P401" s="301" t="str">
        <f aca="false">CONCATENATE(ROUND(P387,1),P$7,ROUND(P389,1))</f>
        <v>37-37</v>
      </c>
      <c r="Q401" s="186" t="str">
        <f aca="false">CONCATENATE(ROUND(Q387,1),Q$7,ROUND(Q389,1))</f>
        <v>37-30</v>
      </c>
      <c r="R401" s="186" t="str">
        <f aca="false">CONCATENATE(ROUND(R387,1),R$7,ROUND(R389,1))</f>
        <v>30-20</v>
      </c>
      <c r="S401" s="301" t="str">
        <f aca="false">CONCATENATE(ROUND(S387,1),S$7,ROUND(S389,1))</f>
        <v>20-20</v>
      </c>
      <c r="T401" s="186" t="str">
        <f aca="false">CONCATENATE(ROUND(T387,1),T$7,ROUND(T389,1))</f>
        <v>20-20</v>
      </c>
      <c r="U401" s="186" t="str">
        <f aca="false">CONCATENATE(ROUND(U387,1),U$7,ROUND(U389,1))</f>
        <v>20-12</v>
      </c>
      <c r="V401" s="301" t="str">
        <f aca="false">CONCATENATE(ROUND(V387,1),V$7,ROUND(V389,1))</f>
        <v>12-12</v>
      </c>
      <c r="W401" s="186" t="str">
        <f aca="false">CONCATENATE(ROUND(W387,1),W$7,ROUND(W389,1))</f>
        <v>12-10</v>
      </c>
      <c r="X401" s="186" t="str">
        <f aca="false">CONCATENATE(ROUND(X387,1),X$7,ROUND(X389,1))</f>
        <v>10-5</v>
      </c>
      <c r="Y401" s="301" t="str">
        <f aca="false">CONCATENATE(ROUND(Y387,1),Y$7,ROUND(Y389,1))</f>
        <v>5-5</v>
      </c>
      <c r="Z401" s="186" t="str">
        <f aca="false">CONCATENATE(ROUND(Z387,1),Z$7,ROUND(Z389,1))</f>
        <v>5-0</v>
      </c>
      <c r="AA401" s="301" t="str">
        <f aca="false">CONCATENATE(ROUND(AA387,1),AA$7,ROUND(AA389,1))</f>
        <v>0-0</v>
      </c>
      <c r="AB401" s="301" t="str">
        <f aca="false">CONCATENATE(ROUND(AB387,1),AB$7,ROUND(AB389,1))</f>
        <v>0-0</v>
      </c>
      <c r="AC401" s="301" t="str">
        <f aca="false">CONCATENATE(ROUND(AC387,1),AC$7,ROUND(AC389,1))</f>
        <v>0-0</v>
      </c>
    </row>
    <row r="402" s="349" customFormat="true" ht="15" hidden="true" customHeight="true" outlineLevel="0" collapsed="false">
      <c r="B402" s="374"/>
      <c r="C402" s="184"/>
      <c r="D402" s="187" t="s">
        <v>228</v>
      </c>
      <c r="E402" s="187" t="n">
        <f aca="true">AVERAGE(INDIRECT(CONCATENATE($E$232,E397,$E$233,E398),1))</f>
        <v>164</v>
      </c>
      <c r="F402" s="187" t="n">
        <f aca="true">AVERAGE(INDIRECT(CONCATENATE($E$232,F397,$E$233,F398),1))</f>
        <v>150</v>
      </c>
      <c r="G402" s="187" t="n">
        <f aca="true">AVERAGE(INDIRECT(CONCATENATE($E$232,G397,$E$233,G398),1))</f>
        <v>164</v>
      </c>
      <c r="H402" s="187" t="n">
        <f aca="true">AVERAGE(INDIRECT(CONCATENATE($E$232,H397,$E$233,H398),1))</f>
        <v>164</v>
      </c>
      <c r="I402" s="187" t="n">
        <f aca="true">AVERAGE(INDIRECT(CONCATENATE($E$232,I397,$E$233,I398),1))</f>
        <v>204</v>
      </c>
      <c r="J402" s="187" t="n">
        <f aca="true">AVERAGE(INDIRECT(CONCATENATE($E$232,J397,$E$233,J398),1))</f>
        <v>210</v>
      </c>
      <c r="K402" s="302" t="n">
        <f aca="true">AVERAGE(INDIRECT(CONCATENATE($E$232,K397,$E$233,K398),1))</f>
        <v>62</v>
      </c>
      <c r="L402" s="187" t="n">
        <f aca="true">AVERAGE(INDIRECT(CONCATENATE($E$232,L397,$E$233,L398),1))</f>
        <v>62</v>
      </c>
      <c r="M402" s="302" t="n">
        <f aca="true">AVERAGE(INDIRECT(CONCATENATE($E$232,M397,$E$233,M398),1))</f>
        <v>68</v>
      </c>
      <c r="N402" s="187" t="n">
        <f aca="true">AVERAGE(INDIRECT(CONCATENATE($E$232,N397,$E$233,N398),1))</f>
        <v>68</v>
      </c>
      <c r="O402" s="187" t="n">
        <f aca="true">AVERAGE(INDIRECT(CONCATENATE($E$232,O397,$E$233,O398),1))</f>
        <v>62</v>
      </c>
      <c r="P402" s="302" t="n">
        <f aca="true">AVERAGE(INDIRECT(CONCATENATE($E$232,P397,$E$233,P398),1))</f>
        <v>33</v>
      </c>
      <c r="Q402" s="187" t="n">
        <f aca="true">AVERAGE(INDIRECT(CONCATENATE($E$232,Q397,$E$233,Q398),1))</f>
        <v>33</v>
      </c>
      <c r="R402" s="187" t="n">
        <f aca="true">AVERAGE(INDIRECT(CONCATENATE($E$232,R397,$E$233,R398),1))</f>
        <v>3</v>
      </c>
      <c r="S402" s="302" t="n">
        <f aca="true">AVERAGE(INDIRECT(CONCATENATE($E$232,S397,$E$233,S398),1))</f>
        <v>-9</v>
      </c>
      <c r="T402" s="187" t="n">
        <f aca="true">AVERAGE(INDIRECT(CONCATENATE($E$232,T397,$E$233,T398),1))</f>
        <v>-9</v>
      </c>
      <c r="U402" s="187" t="n">
        <f aca="true">AVERAGE(INDIRECT(CONCATENATE($E$232,U397,$E$233,U398),1))</f>
        <v>-9</v>
      </c>
      <c r="V402" s="302" t="n">
        <f aca="true">AVERAGE(INDIRECT(CONCATENATE($E$232,V397,$E$233,V398),1))</f>
        <v>-9</v>
      </c>
      <c r="W402" s="187" t="n">
        <f aca="true">AVERAGE(INDIRECT(CONCATENATE($E$232,W397,$E$233,W398),1))</f>
        <v>-9</v>
      </c>
      <c r="X402" s="187" t="n">
        <f aca="true">AVERAGE(INDIRECT(CONCATENATE($E$232,X397,$E$233,X398),1))</f>
        <v>-17</v>
      </c>
      <c r="Y402" s="302" t="n">
        <f aca="true">AVERAGE(INDIRECT(CONCATENATE($E$232,Y397,$E$233,Y398),1))</f>
        <v>-21</v>
      </c>
      <c r="Z402" s="187" t="n">
        <f aca="true">AVERAGE(INDIRECT(CONCATENATE($E$232,Z397,$E$233,Z398),1))</f>
        <v>-21</v>
      </c>
      <c r="AA402" s="302" t="n">
        <f aca="true">AVERAGE(INDIRECT(CONCATENATE($E$232,AA397,$E$233,AA398),1))</f>
        <v>0</v>
      </c>
      <c r="AB402" s="302" t="n">
        <f aca="true">AVERAGE(INDIRECT(CONCATENATE($E$232,AB397,$E$233,AB398),1))</f>
        <v>0</v>
      </c>
      <c r="AC402" s="302" t="n">
        <f aca="true">AVERAGE(INDIRECT(CONCATENATE($E$232,AC397,$E$233,AC398),1))</f>
        <v>0</v>
      </c>
    </row>
    <row r="403" s="349" customFormat="true" ht="15" hidden="true" customHeight="true" outlineLevel="0" collapsed="false">
      <c r="B403" s="374"/>
      <c r="C403" s="184"/>
      <c r="D403" s="188" t="s">
        <v>229</v>
      </c>
      <c r="E403" s="188" t="n">
        <f aca="true">MIN(INDIRECT(CONCATENATE($E$232,E397,$E$233,E398),1))</f>
        <v>164</v>
      </c>
      <c r="F403" s="188" t="n">
        <f aca="true">MIN(INDIRECT(CONCATENATE($E$232,F397,$E$233,F398),1))</f>
        <v>150</v>
      </c>
      <c r="G403" s="188" t="n">
        <f aca="true">MIN(INDIRECT(CONCATENATE($E$232,G397,$E$233,G398),1))</f>
        <v>164</v>
      </c>
      <c r="H403" s="188" t="n">
        <f aca="true">MIN(INDIRECT(CONCATENATE($E$232,H397,$E$233,H398),1))</f>
        <v>164</v>
      </c>
      <c r="I403" s="188" t="n">
        <f aca="true">MIN(INDIRECT(CONCATENATE($E$232,I397,$E$233,I398),1))</f>
        <v>204</v>
      </c>
      <c r="J403" s="188" t="n">
        <f aca="true">MIN(INDIRECT(CONCATENATE($E$232,J397,$E$233,J398),1))</f>
        <v>210</v>
      </c>
      <c r="K403" s="303" t="n">
        <f aca="true">MIN(INDIRECT(CONCATENATE($E$232,K397,$E$233,K398),1))</f>
        <v>62</v>
      </c>
      <c r="L403" s="188" t="n">
        <f aca="true">MIN(INDIRECT(CONCATENATE($E$232,L397,$E$233,L398),1))</f>
        <v>62</v>
      </c>
      <c r="M403" s="303" t="n">
        <f aca="true">MIN(INDIRECT(CONCATENATE($E$232,M397,$E$233,M398),1))</f>
        <v>68</v>
      </c>
      <c r="N403" s="188" t="n">
        <f aca="true">MIN(INDIRECT(CONCATENATE($E$232,N397,$E$233,N398),1))</f>
        <v>68</v>
      </c>
      <c r="O403" s="188" t="n">
        <f aca="true">MIN(INDIRECT(CONCATENATE($E$232,O397,$E$233,O398),1))</f>
        <v>62</v>
      </c>
      <c r="P403" s="303" t="n">
        <f aca="true">MIN(INDIRECT(CONCATENATE($E$232,P397,$E$233,P398),1))</f>
        <v>33</v>
      </c>
      <c r="Q403" s="188" t="n">
        <f aca="true">MIN(INDIRECT(CONCATENATE($E$232,Q397,$E$233,Q398),1))</f>
        <v>33</v>
      </c>
      <c r="R403" s="188" t="n">
        <f aca="true">MIN(INDIRECT(CONCATENATE($E$232,R397,$E$233,R398),1))</f>
        <v>3</v>
      </c>
      <c r="S403" s="303" t="n">
        <f aca="true">MIN(INDIRECT(CONCATENATE($E$232,S397,$E$233,S398),1))</f>
        <v>-9</v>
      </c>
      <c r="T403" s="188" t="n">
        <f aca="true">MIN(INDIRECT(CONCATENATE($E$232,T397,$E$233,T398),1))</f>
        <v>-9</v>
      </c>
      <c r="U403" s="188" t="n">
        <f aca="true">MIN(INDIRECT(CONCATENATE($E$232,U397,$E$233,U398),1))</f>
        <v>-9</v>
      </c>
      <c r="V403" s="303" t="n">
        <f aca="true">MIN(INDIRECT(CONCATENATE($E$232,V397,$E$233,V398),1))</f>
        <v>-9</v>
      </c>
      <c r="W403" s="188" t="n">
        <f aca="true">MIN(INDIRECT(CONCATENATE($E$232,W397,$E$233,W398),1))</f>
        <v>-9</v>
      </c>
      <c r="X403" s="188" t="n">
        <f aca="true">MIN(INDIRECT(CONCATENATE($E$232,X397,$E$233,X398),1))</f>
        <v>-17</v>
      </c>
      <c r="Y403" s="303" t="n">
        <f aca="true">MIN(INDIRECT(CONCATENATE($E$232,Y397,$E$233,Y398),1))</f>
        <v>-21</v>
      </c>
      <c r="Z403" s="188" t="n">
        <f aca="true">MIN(INDIRECT(CONCATENATE($E$232,Z397,$E$233,Z398),1))</f>
        <v>-21</v>
      </c>
      <c r="AA403" s="303" t="n">
        <f aca="true">MIN(INDIRECT(CONCATENATE($E$232,AA397,$E$233,AA398),1))</f>
        <v>0</v>
      </c>
      <c r="AB403" s="303" t="n">
        <f aca="true">MIN(INDIRECT(CONCATENATE($E$232,AB397,$E$233,AB398),1))</f>
        <v>0</v>
      </c>
      <c r="AC403" s="303" t="n">
        <f aca="true">MIN(INDIRECT(CONCATENATE($E$232,AC397,$E$233,AC398),1))</f>
        <v>0</v>
      </c>
    </row>
    <row r="404" s="349" customFormat="true" ht="15" hidden="true" customHeight="true" outlineLevel="0" collapsed="false">
      <c r="B404" s="374"/>
      <c r="C404" s="184"/>
      <c r="D404" s="188" t="s">
        <v>230</v>
      </c>
      <c r="E404" s="188" t="n">
        <f aca="true">MAX(INDIRECT(CONCATENATE($E$232,E397,$E$233,E398),1))</f>
        <v>164</v>
      </c>
      <c r="F404" s="188" t="n">
        <f aca="true">MAX(INDIRECT(CONCATENATE($E$232,F397,$E$233,F398),1))</f>
        <v>150</v>
      </c>
      <c r="G404" s="188" t="n">
        <f aca="true">MAX(INDIRECT(CONCATENATE($E$232,G397,$E$233,G398),1))</f>
        <v>164</v>
      </c>
      <c r="H404" s="188" t="n">
        <f aca="true">MAX(INDIRECT(CONCATENATE($E$232,H397,$E$233,H398),1))</f>
        <v>164</v>
      </c>
      <c r="I404" s="188" t="n">
        <f aca="true">MAX(INDIRECT(CONCATENATE($E$232,I397,$E$233,I398),1))</f>
        <v>204</v>
      </c>
      <c r="J404" s="188" t="n">
        <f aca="true">MAX(INDIRECT(CONCATENATE($E$232,J397,$E$233,J398),1))</f>
        <v>210</v>
      </c>
      <c r="K404" s="303" t="n">
        <f aca="true">MAX(INDIRECT(CONCATENATE($E$232,K397,$E$233,K398),1))</f>
        <v>62</v>
      </c>
      <c r="L404" s="188" t="n">
        <f aca="true">MAX(INDIRECT(CONCATENATE($E$232,L397,$E$233,L398),1))</f>
        <v>62</v>
      </c>
      <c r="M404" s="303" t="n">
        <f aca="true">MAX(INDIRECT(CONCATENATE($E$232,M397,$E$233,M398),1))</f>
        <v>68</v>
      </c>
      <c r="N404" s="188" t="n">
        <f aca="true">MAX(INDIRECT(CONCATENATE($E$232,N397,$E$233,N398),1))</f>
        <v>68</v>
      </c>
      <c r="O404" s="188" t="n">
        <f aca="true">MAX(INDIRECT(CONCATENATE($E$232,O397,$E$233,O398),1))</f>
        <v>62</v>
      </c>
      <c r="P404" s="303" t="n">
        <f aca="true">MAX(INDIRECT(CONCATENATE($E$232,P397,$E$233,P398),1))</f>
        <v>33</v>
      </c>
      <c r="Q404" s="188" t="n">
        <f aca="true">MAX(INDIRECT(CONCATENATE($E$232,Q397,$E$233,Q398),1))</f>
        <v>33</v>
      </c>
      <c r="R404" s="188" t="n">
        <f aca="true">MAX(INDIRECT(CONCATENATE($E$232,R397,$E$233,R398),1))</f>
        <v>3</v>
      </c>
      <c r="S404" s="303" t="n">
        <f aca="true">MAX(INDIRECT(CONCATENATE($E$232,S397,$E$233,S398),1))</f>
        <v>-9</v>
      </c>
      <c r="T404" s="188" t="n">
        <f aca="true">MAX(INDIRECT(CONCATENATE($E$232,T397,$E$233,T398),1))</f>
        <v>-9</v>
      </c>
      <c r="U404" s="188" t="n">
        <f aca="true">MAX(INDIRECT(CONCATENATE($E$232,U397,$E$233,U398),1))</f>
        <v>-9</v>
      </c>
      <c r="V404" s="303" t="n">
        <f aca="true">MAX(INDIRECT(CONCATENATE($E$232,V397,$E$233,V398),1))</f>
        <v>-9</v>
      </c>
      <c r="W404" s="188" t="n">
        <f aca="true">MAX(INDIRECT(CONCATENATE($E$232,W397,$E$233,W398),1))</f>
        <v>-9</v>
      </c>
      <c r="X404" s="188" t="n">
        <f aca="true">MAX(INDIRECT(CONCATENATE($E$232,X397,$E$233,X398),1))</f>
        <v>-17</v>
      </c>
      <c r="Y404" s="303" t="n">
        <f aca="true">MAX(INDIRECT(CONCATENATE($E$232,Y397,$E$233,Y398),1))</f>
        <v>-21</v>
      </c>
      <c r="Z404" s="188" t="n">
        <f aca="true">MAX(INDIRECT(CONCATENATE($E$232,Z397,$E$233,Z398),1))</f>
        <v>-21</v>
      </c>
      <c r="AA404" s="303" t="n">
        <f aca="true">MAX(INDIRECT(CONCATENATE($E$232,AA397,$E$233,AA398),1))</f>
        <v>0</v>
      </c>
      <c r="AB404" s="303" t="n">
        <f aca="true">MAX(INDIRECT(CONCATENATE($E$232,AB397,$E$233,AB398),1))</f>
        <v>0</v>
      </c>
      <c r="AC404" s="303" t="n">
        <f aca="true">MAX(INDIRECT(CONCATENATE($E$232,AC397,$E$233,AC398),1))</f>
        <v>0</v>
      </c>
    </row>
    <row r="405" s="349" customFormat="true" ht="15" hidden="true" customHeight="true" outlineLevel="0" collapsed="false">
      <c r="B405" s="374"/>
      <c r="C405" s="377" t="s">
        <v>219</v>
      </c>
      <c r="D405" s="193" t="s">
        <v>227</v>
      </c>
      <c r="E405" s="194" t="str">
        <f aca="false">CONCATENATE(ROUND(E391,1),E$7,ROUND(E393,1))</f>
        <v>95-90</v>
      </c>
      <c r="F405" s="194" t="str">
        <f aca="false">CONCATENATE(ROUND(F391,1),F$7,ROUND(F393,1))</f>
        <v>90-88</v>
      </c>
      <c r="G405" s="194" t="str">
        <f aca="false">CONCATENATE(ROUND(G391,1),G$7,ROUND(G393,1))</f>
        <v>90-85</v>
      </c>
      <c r="H405" s="194" t="str">
        <f aca="false">CONCATENATE(ROUND(H391,1),H$7,ROUND(H393,1))</f>
        <v>85-80</v>
      </c>
      <c r="I405" s="194" t="str">
        <f aca="false">CONCATENATE(ROUND(I391,1),I$7,ROUND(I393,1))</f>
        <v>80-70</v>
      </c>
      <c r="J405" s="194" t="str">
        <f aca="false">CONCATENATE(ROUND(J391,1),J$7,ROUND(J393,1))</f>
        <v>70-60</v>
      </c>
      <c r="K405" s="305" t="str">
        <f aca="false">CONCATENATE(ROUND(K391,1),K$7,ROUND(K393,1))</f>
        <v>60-60</v>
      </c>
      <c r="L405" s="194" t="str">
        <f aca="false">CONCATENATE(ROUND(L391,1),L$7,ROUND(L393,1))</f>
        <v>60-53</v>
      </c>
      <c r="M405" s="305" t="str">
        <f aca="false">CONCATENATE(ROUND(M391,1),M$7,ROUND(M393,1))</f>
        <v>53-53</v>
      </c>
      <c r="N405" s="194" t="str">
        <f aca="false">CONCATENATE(ROUND(N391,1),N$7,ROUND(N393,1))</f>
        <v>53-45</v>
      </c>
      <c r="O405" s="194" t="str">
        <f aca="false">CONCATENATE(ROUND(O391,1),O$7,ROUND(O393,1))</f>
        <v>45-37</v>
      </c>
      <c r="P405" s="305" t="str">
        <f aca="false">CONCATENATE(ROUND(P391,1),P$7,ROUND(P393,1))</f>
        <v>37-37</v>
      </c>
      <c r="Q405" s="194" t="str">
        <f aca="false">CONCATENATE(ROUND(Q391,1),Q$7,ROUND(Q393,1))</f>
        <v>37-30</v>
      </c>
      <c r="R405" s="194" t="str">
        <f aca="false">CONCATENATE(ROUND(R391,1),R$7,ROUND(R393,1))</f>
        <v>30-20</v>
      </c>
      <c r="S405" s="305" t="str">
        <f aca="false">CONCATENATE(ROUND(S391,1),S$7,ROUND(S393,1))</f>
        <v>20-20</v>
      </c>
      <c r="T405" s="194" t="str">
        <f aca="false">CONCATENATE(ROUND(T391,1),T$7,ROUND(T393,1))</f>
        <v>20-20</v>
      </c>
      <c r="U405" s="194" t="str">
        <f aca="false">CONCATENATE(ROUND(U391,1),U$7,ROUND(U393,1))</f>
        <v>20-12</v>
      </c>
      <c r="V405" s="305" t="str">
        <f aca="false">CONCATENATE(ROUND(V391,1),V$7,ROUND(V393,1))</f>
        <v>12-12</v>
      </c>
      <c r="W405" s="194" t="str">
        <f aca="false">CONCATENATE(ROUND(W391,1),W$7,ROUND(W393,1))</f>
        <v>12-10</v>
      </c>
      <c r="X405" s="194" t="str">
        <f aca="false">CONCATENATE(ROUND(X391,1),X$7,ROUND(X393,1))</f>
        <v>10-5</v>
      </c>
      <c r="Y405" s="305" t="str">
        <f aca="false">CONCATENATE(ROUND(Y391,1),Y$7,ROUND(Y393,1))</f>
        <v>5-5</v>
      </c>
      <c r="Z405" s="194" t="str">
        <f aca="false">CONCATENATE(ROUND(Z391,1),Z$7,ROUND(Z393,1))</f>
        <v>5-0</v>
      </c>
      <c r="AA405" s="305" t="str">
        <f aca="false">CONCATENATE(ROUND(AA391,1),AA$7,ROUND(AA393,1))</f>
        <v>0-0</v>
      </c>
      <c r="AB405" s="305" t="str">
        <f aca="false">CONCATENATE(ROUND(AB391,1),AB$7,ROUND(AB393,1))</f>
        <v>0-0</v>
      </c>
      <c r="AC405" s="305" t="str">
        <f aca="false">CONCATENATE(ROUND(AC391,1),AC$7,ROUND(AC393,1))</f>
        <v>0-0</v>
      </c>
    </row>
    <row r="406" s="349" customFormat="true" ht="15" hidden="true" customHeight="true" outlineLevel="0" collapsed="false">
      <c r="B406" s="374"/>
      <c r="C406" s="377"/>
      <c r="D406" s="250" t="s">
        <v>228</v>
      </c>
      <c r="E406" s="250" t="n">
        <f aca="true">AVERAGE(INDIRECT(CONCATENATE($E$232,E399,$E$233,E400),1))</f>
        <v>164</v>
      </c>
      <c r="F406" s="250" t="n">
        <f aca="true">AVERAGE(INDIRECT(CONCATENATE($E$232,F399,$E$233,F400),1))</f>
        <v>150</v>
      </c>
      <c r="G406" s="250" t="n">
        <f aca="true">AVERAGE(INDIRECT(CONCATENATE($E$232,G399,$E$233,G400),1))</f>
        <v>159.333333333333</v>
      </c>
      <c r="H406" s="250" t="n">
        <f aca="true">AVERAGE(INDIRECT(CONCATENATE($E$232,H399,$E$233,H400),1))</f>
        <v>164</v>
      </c>
      <c r="I406" s="250" t="n">
        <f aca="true">AVERAGE(INDIRECT(CONCATENATE($E$232,I399,$E$233,I400),1))</f>
        <v>204</v>
      </c>
      <c r="J406" s="250" t="n">
        <f aca="true">AVERAGE(INDIRECT(CONCATENATE($E$232,J399,$E$233,J400),1))</f>
        <v>210</v>
      </c>
      <c r="K406" s="288" t="n">
        <f aca="true">AVERAGE(INDIRECT(CONCATENATE($E$232,K399,$E$233,K400),1))</f>
        <v>62</v>
      </c>
      <c r="L406" s="250" t="n">
        <f aca="true">AVERAGE(INDIRECT(CONCATENATE($E$232,L399,$E$233,L400),1))</f>
        <v>62</v>
      </c>
      <c r="M406" s="288" t="n">
        <f aca="true">AVERAGE(INDIRECT(CONCATENATE($E$232,M399,$E$233,M400),1))</f>
        <v>68</v>
      </c>
      <c r="N406" s="250" t="n">
        <f aca="true">AVERAGE(INDIRECT(CONCATENATE($E$232,N399,$E$233,N400),1))</f>
        <v>68</v>
      </c>
      <c r="O406" s="250" t="n">
        <f aca="true">AVERAGE(INDIRECT(CONCATENATE($E$232,O399,$E$233,O400),1))</f>
        <v>62</v>
      </c>
      <c r="P406" s="288" t="n">
        <f aca="true">AVERAGE(INDIRECT(CONCATENATE($E$232,P399,$E$233,P400),1))</f>
        <v>33</v>
      </c>
      <c r="Q406" s="250" t="n">
        <f aca="true">AVERAGE(INDIRECT(CONCATENATE($E$232,Q399,$E$233,Q400),1))</f>
        <v>33</v>
      </c>
      <c r="R406" s="250" t="n">
        <f aca="true">AVERAGE(INDIRECT(CONCATENATE($E$232,R399,$E$233,R400),1))</f>
        <v>3</v>
      </c>
      <c r="S406" s="288" t="n">
        <f aca="true">AVERAGE(INDIRECT(CONCATENATE($E$232,S399,$E$233,S400),1))</f>
        <v>-9</v>
      </c>
      <c r="T406" s="250" t="n">
        <f aca="true">AVERAGE(INDIRECT(CONCATENATE($E$232,T399,$E$233,T400),1))</f>
        <v>-9</v>
      </c>
      <c r="U406" s="250" t="n">
        <f aca="true">AVERAGE(INDIRECT(CONCATENATE($E$232,U399,$E$233,U400),1))</f>
        <v>-9</v>
      </c>
      <c r="V406" s="288" t="n">
        <f aca="true">AVERAGE(INDIRECT(CONCATENATE($E$232,V399,$E$233,V400),1))</f>
        <v>-9</v>
      </c>
      <c r="W406" s="250" t="n">
        <f aca="true">AVERAGE(INDIRECT(CONCATENATE($E$232,W399,$E$233,W400),1))</f>
        <v>-9</v>
      </c>
      <c r="X406" s="250" t="n">
        <f aca="true">AVERAGE(INDIRECT(CONCATENATE($E$232,X399,$E$233,X400),1))</f>
        <v>-17</v>
      </c>
      <c r="Y406" s="288" t="n">
        <f aca="true">AVERAGE(INDIRECT(CONCATENATE($E$232,Y399,$E$233,Y400),1))</f>
        <v>-21</v>
      </c>
      <c r="Z406" s="250" t="n">
        <f aca="true">AVERAGE(INDIRECT(CONCATENATE($E$232,Z399,$E$233,Z400),1))</f>
        <v>-21</v>
      </c>
      <c r="AA406" s="288" t="n">
        <f aca="true">AVERAGE(INDIRECT(CONCATENATE($E$232,AA399,$E$233,AA400),1))</f>
        <v>0</v>
      </c>
      <c r="AB406" s="288" t="n">
        <f aca="true">AVERAGE(INDIRECT(CONCATENATE($E$232,AB399,$E$233,AB400),1))</f>
        <v>0</v>
      </c>
      <c r="AC406" s="288" t="n">
        <f aca="true">AVERAGE(INDIRECT(CONCATENATE($E$232,AC399,$E$233,AC400),1))</f>
        <v>0</v>
      </c>
    </row>
    <row r="407" s="349" customFormat="true" ht="15" hidden="true" customHeight="true" outlineLevel="0" collapsed="false">
      <c r="B407" s="374"/>
      <c r="C407" s="377"/>
      <c r="D407" s="251" t="s">
        <v>229</v>
      </c>
      <c r="E407" s="251" t="n">
        <f aca="true">MIN(INDIRECT(CONCATENATE($E$232,E399,$E$233,E400),1))</f>
        <v>164</v>
      </c>
      <c r="F407" s="251" t="n">
        <f aca="true">MIN(INDIRECT(CONCATENATE($E$232,F399,$E$233,F400),1))</f>
        <v>150</v>
      </c>
      <c r="G407" s="251" t="n">
        <f aca="true">MIN(INDIRECT(CONCATENATE($E$232,G399,$E$233,G400),1))</f>
        <v>150</v>
      </c>
      <c r="H407" s="251" t="n">
        <f aca="true">MIN(INDIRECT(CONCATENATE($E$232,H399,$E$233,H400),1))</f>
        <v>164</v>
      </c>
      <c r="I407" s="251" t="n">
        <f aca="true">MIN(INDIRECT(CONCATENATE($E$232,I399,$E$233,I400),1))</f>
        <v>204</v>
      </c>
      <c r="J407" s="251" t="n">
        <f aca="true">MIN(INDIRECT(CONCATENATE($E$232,J399,$E$233,J400),1))</f>
        <v>210</v>
      </c>
      <c r="K407" s="289" t="n">
        <f aca="true">MIN(INDIRECT(CONCATENATE($E$232,K399,$E$233,K400),1))</f>
        <v>62</v>
      </c>
      <c r="L407" s="251" t="n">
        <f aca="true">MIN(INDIRECT(CONCATENATE($E$232,L399,$E$233,L400),1))</f>
        <v>62</v>
      </c>
      <c r="M407" s="289" t="n">
        <f aca="true">MIN(INDIRECT(CONCATENATE($E$232,M399,$E$233,M400),1))</f>
        <v>68</v>
      </c>
      <c r="N407" s="251" t="n">
        <f aca="true">MIN(INDIRECT(CONCATENATE($E$232,N399,$E$233,N400),1))</f>
        <v>68</v>
      </c>
      <c r="O407" s="251" t="n">
        <f aca="true">MIN(INDIRECT(CONCATENATE($E$232,O399,$E$233,O400),1))</f>
        <v>62</v>
      </c>
      <c r="P407" s="289" t="n">
        <f aca="true">MIN(INDIRECT(CONCATENATE($E$232,P399,$E$233,P400),1))</f>
        <v>33</v>
      </c>
      <c r="Q407" s="251" t="n">
        <f aca="true">MIN(INDIRECT(CONCATENATE($E$232,Q399,$E$233,Q400),1))</f>
        <v>33</v>
      </c>
      <c r="R407" s="251" t="n">
        <f aca="true">MIN(INDIRECT(CONCATENATE($E$232,R399,$E$233,R400),1))</f>
        <v>3</v>
      </c>
      <c r="S407" s="289" t="n">
        <f aca="true">MIN(INDIRECT(CONCATENATE($E$232,S399,$E$233,S400),1))</f>
        <v>-9</v>
      </c>
      <c r="T407" s="251" t="n">
        <f aca="true">MIN(INDIRECT(CONCATENATE($E$232,T399,$E$233,T400),1))</f>
        <v>-9</v>
      </c>
      <c r="U407" s="251" t="n">
        <f aca="true">MIN(INDIRECT(CONCATENATE($E$232,U399,$E$233,U400),1))</f>
        <v>-9</v>
      </c>
      <c r="V407" s="289" t="n">
        <f aca="true">MIN(INDIRECT(CONCATENATE($E$232,V399,$E$233,V400),1))</f>
        <v>-9</v>
      </c>
      <c r="W407" s="251" t="n">
        <f aca="true">MIN(INDIRECT(CONCATENATE($E$232,W399,$E$233,W400),1))</f>
        <v>-9</v>
      </c>
      <c r="X407" s="251" t="n">
        <f aca="true">MIN(INDIRECT(CONCATENATE($E$232,X399,$E$233,X400),1))</f>
        <v>-17</v>
      </c>
      <c r="Y407" s="289" t="n">
        <f aca="true">MIN(INDIRECT(CONCATENATE($E$232,Y399,$E$233,Y400),1))</f>
        <v>-21</v>
      </c>
      <c r="Z407" s="251" t="n">
        <f aca="true">MIN(INDIRECT(CONCATENATE($E$232,Z399,$E$233,Z400),1))</f>
        <v>-21</v>
      </c>
      <c r="AA407" s="289" t="n">
        <f aca="true">MIN(INDIRECT(CONCATENATE($E$232,AA399,$E$233,AA400),1))</f>
        <v>0</v>
      </c>
      <c r="AB407" s="289" t="n">
        <f aca="true">MIN(INDIRECT(CONCATENATE($E$232,AB399,$E$233,AB400),1))</f>
        <v>0</v>
      </c>
      <c r="AC407" s="289" t="n">
        <f aca="true">MIN(INDIRECT(CONCATENATE($E$232,AC399,$E$233,AC400),1))</f>
        <v>0</v>
      </c>
    </row>
    <row r="408" s="349" customFormat="true" ht="15" hidden="true" customHeight="true" outlineLevel="0" collapsed="false">
      <c r="B408" s="374"/>
      <c r="C408" s="377"/>
      <c r="D408" s="378" t="s">
        <v>230</v>
      </c>
      <c r="E408" s="378" t="n">
        <f aca="true">MAX(INDIRECT(CONCATENATE($E$232,E399,$E$233,E400),1))</f>
        <v>164</v>
      </c>
      <c r="F408" s="378" t="n">
        <f aca="true">MAX(INDIRECT(CONCATENATE($E$232,F399,$E$233,F400),1))</f>
        <v>150</v>
      </c>
      <c r="G408" s="378" t="n">
        <f aca="true">MAX(INDIRECT(CONCATENATE($E$232,G399,$E$233,G400),1))</f>
        <v>164</v>
      </c>
      <c r="H408" s="378" t="n">
        <f aca="true">MAX(INDIRECT(CONCATENATE($E$232,H399,$E$233,H400),1))</f>
        <v>164</v>
      </c>
      <c r="I408" s="378" t="n">
        <f aca="true">MAX(INDIRECT(CONCATENATE($E$232,I399,$E$233,I400),1))</f>
        <v>204</v>
      </c>
      <c r="J408" s="378" t="n">
        <f aca="true">MAX(INDIRECT(CONCATENATE($E$232,J399,$E$233,J400),1))</f>
        <v>210</v>
      </c>
      <c r="K408" s="379" t="n">
        <f aca="true">MAX(INDIRECT(CONCATENATE($E$232,K399,$E$233,K400),1))</f>
        <v>62</v>
      </c>
      <c r="L408" s="378" t="n">
        <f aca="true">MAX(INDIRECT(CONCATENATE($E$232,L399,$E$233,L400),1))</f>
        <v>62</v>
      </c>
      <c r="M408" s="379" t="n">
        <f aca="true">MAX(INDIRECT(CONCATENATE($E$232,M399,$E$233,M400),1))</f>
        <v>68</v>
      </c>
      <c r="N408" s="378" t="n">
        <f aca="true">MAX(INDIRECT(CONCATENATE($E$232,N399,$E$233,N400),1))</f>
        <v>68</v>
      </c>
      <c r="O408" s="378" t="n">
        <f aca="true">MAX(INDIRECT(CONCATENATE($E$232,O399,$E$233,O400),1))</f>
        <v>62</v>
      </c>
      <c r="P408" s="379" t="n">
        <f aca="true">MAX(INDIRECT(CONCATENATE($E$232,P399,$E$233,P400),1))</f>
        <v>33</v>
      </c>
      <c r="Q408" s="378" t="n">
        <f aca="true">MAX(INDIRECT(CONCATENATE($E$232,Q399,$E$233,Q400),1))</f>
        <v>33</v>
      </c>
      <c r="R408" s="378" t="n">
        <f aca="true">MAX(INDIRECT(CONCATENATE($E$232,R399,$E$233,R400),1))</f>
        <v>3</v>
      </c>
      <c r="S408" s="379" t="n">
        <f aca="true">MAX(INDIRECT(CONCATENATE($E$232,S399,$E$233,S400),1))</f>
        <v>-9</v>
      </c>
      <c r="T408" s="378" t="n">
        <f aca="true">MAX(INDIRECT(CONCATENATE($E$232,T399,$E$233,T400),1))</f>
        <v>-9</v>
      </c>
      <c r="U408" s="378" t="n">
        <f aca="true">MAX(INDIRECT(CONCATENATE($E$232,U399,$E$233,U400),1))</f>
        <v>-9</v>
      </c>
      <c r="V408" s="379" t="n">
        <f aca="true">MAX(INDIRECT(CONCATENATE($E$232,V399,$E$233,V400),1))</f>
        <v>-9</v>
      </c>
      <c r="W408" s="378" t="n">
        <f aca="true">MAX(INDIRECT(CONCATENATE($E$232,W399,$E$233,W400),1))</f>
        <v>-9</v>
      </c>
      <c r="X408" s="378" t="n">
        <f aca="true">MAX(INDIRECT(CONCATENATE($E$232,X399,$E$233,X400),1))</f>
        <v>-17</v>
      </c>
      <c r="Y408" s="379" t="n">
        <f aca="true">MAX(INDIRECT(CONCATENATE($E$232,Y399,$E$233,Y400),1))</f>
        <v>-21</v>
      </c>
      <c r="Z408" s="378" t="n">
        <f aca="true">MAX(INDIRECT(CONCATENATE($E$232,Z399,$E$233,Z400),1))</f>
        <v>-21</v>
      </c>
      <c r="AA408" s="379" t="n">
        <f aca="true">MAX(INDIRECT(CONCATENATE($E$232,AA399,$E$233,AA400),1))</f>
        <v>0</v>
      </c>
      <c r="AB408" s="379" t="n">
        <f aca="true">MAX(INDIRECT(CONCATENATE($E$232,AB399,$E$233,AB400),1))</f>
        <v>0</v>
      </c>
      <c r="AC408" s="379" t="n">
        <f aca="true">MAX(INDIRECT(CONCATENATE($E$232,AC399,$E$233,AC400),1))</f>
        <v>0</v>
      </c>
    </row>
    <row r="409" s="349" customFormat="true" ht="15" hidden="true" customHeight="true" outlineLevel="0" collapsed="false">
      <c r="B409" s="380" t="s">
        <v>259</v>
      </c>
      <c r="C409" s="203" t="s">
        <v>216</v>
      </c>
      <c r="D409" s="312" t="s">
        <v>238</v>
      </c>
      <c r="E409" s="314" t="str">
        <f aca="false">ADDRESS(MATCH(E4,SL_CHARTS_2012!$BB$1:$BB$39999,1),$E$417,1)</f>
        <v>$BB$23</v>
      </c>
      <c r="F409" s="317" t="str">
        <f aca="false">ADDRESS(MATCH(F4,SL_CHARTS_2012!$BB$1:$BB$39999,1),$E$417,1)</f>
        <v>$BB$23</v>
      </c>
      <c r="G409" s="317" t="str">
        <f aca="false">ADDRESS(MATCH(G4,SL_CHARTS_2012!$BB$1:$BB$39999,1),$E$417,1)</f>
        <v>$BB$21</v>
      </c>
      <c r="H409" s="317" t="str">
        <f aca="false">ADDRESS(MATCH(H4,SL_CHARTS_2012!$BB$1:$BB$39999,1),$E$417,1)</f>
        <v>$BB$20</v>
      </c>
      <c r="I409" s="317" t="str">
        <f aca="false">ADDRESS(MATCH(I4,SL_CHARTS_2012!$BB$1:$BB$39999,1),$E$417,1)</f>
        <v>$BB$19</v>
      </c>
      <c r="J409" s="317" t="str">
        <f aca="false">ADDRESS(MATCH(J4,SL_CHARTS_2012!$BB$1:$BB$39999,1),$E$417,1)</f>
        <v>$BB$18</v>
      </c>
      <c r="K409" s="317" t="str">
        <f aca="false">ADDRESS(MATCH(K4,SL_CHARTS_2012!$BB$1:$BB$39999,1),$E$417,1)</f>
        <v>$BB$17</v>
      </c>
      <c r="L409" s="314" t="str">
        <f aca="false">ADDRESS(MATCH(L4,SL_CHARTS_2012!$BB$1:$BB$39999,1),$E$417,1)</f>
        <v>$BB$16</v>
      </c>
      <c r="M409" s="317" t="str">
        <f aca="false">ADDRESS(MATCH(M4,SL_CHARTS_2012!$BB$1:$BB$39999,1),$E$417,1)</f>
        <v>$BB$16</v>
      </c>
      <c r="N409" s="317" t="str">
        <f aca="false">ADDRESS(MATCH(N4,SL_CHARTS_2012!$BB$1:$BB$39999,1),$E$417,1)</f>
        <v>$BB$15</v>
      </c>
      <c r="O409" s="317" t="str">
        <f aca="false">ADDRESS(MATCH(O4,SL_CHARTS_2012!$BB$1:$BB$39999,1),$E$417,1)</f>
        <v>$BB$14</v>
      </c>
      <c r="P409" s="317" t="str">
        <f aca="false">ADDRESS(MATCH(P4,SL_CHARTS_2012!$BB$1:$BB$39999,1),$E$417,1)</f>
        <v>$BB$13</v>
      </c>
      <c r="Q409" s="317" t="str">
        <f aca="false">ADDRESS(MATCH(Q4,SL_CHARTS_2012!$BB$1:$BB$39999,1),$E$417,1)</f>
        <v>$BB$13</v>
      </c>
      <c r="R409" s="317" t="str">
        <f aca="false">ADDRESS(MATCH(R4,SL_CHARTS_2012!$BB$1:$BB$39999,1),$E$417,1)</f>
        <v>$BB$12</v>
      </c>
      <c r="S409" s="317" t="str">
        <f aca="false">ADDRESS(MATCH(S4,SL_CHARTS_2012!$BB$1:$BB$39999,1),$E$417,1)</f>
        <v>$BB$11</v>
      </c>
      <c r="T409" s="314" t="str">
        <f aca="false">ADDRESS(MATCH(T4,SL_CHARTS_2012!$BB$1:$BB$39999,1),$E$417,1)</f>
        <v>$BB$10</v>
      </c>
      <c r="U409" s="314" t="str">
        <f aca="false">ADDRESS(MATCH(U4,SL_CHARTS_2012!$BB$1:$BB$39999,1),$E$417,1)</f>
        <v>$BB$10</v>
      </c>
      <c r="V409" s="314" t="str">
        <f aca="false">ADDRESS(MATCH(V4,SL_CHARTS_2012!$BB$1:$BB$39999,1),$E$417,1)</f>
        <v>$BB$9</v>
      </c>
      <c r="W409" s="314" t="str">
        <f aca="false">ADDRESS(MATCH(W4,SL_CHARTS_2012!$BB$1:$BB$39999,1),$E$417,1)</f>
        <v>$BB$9</v>
      </c>
      <c r="X409" s="317" t="str">
        <f aca="false">ADDRESS(MATCH(X4,SL_CHARTS_2012!$BB$1:$BB$39999,1),$E$417,1)</f>
        <v>$BB$9</v>
      </c>
      <c r="Y409" s="314" t="str">
        <f aca="false">ADDRESS(MATCH(Y4,SL_CHARTS_2012!$BB$1:$BB$39999,1),$E$417,1)</f>
        <v>$BB$7</v>
      </c>
      <c r="Z409" s="314" t="str">
        <f aca="false">ADDRESS(MATCH(Z4,SL_CHARTS_2012!$BB$1:$BB$39999,1),$E$417,1)</f>
        <v>$BB$7</v>
      </c>
      <c r="AA409" s="317" t="str">
        <f aca="false">ADDRESS(MATCH(AA4,SL_CHARTS_2012!$BB$1:$BB$39999,1),$E$417,1)</f>
        <v>$BB$7</v>
      </c>
      <c r="AB409" s="314" t="str">
        <f aca="false">ADDRESS(MATCH(AB4,SL_CHARTS_2012!$BB$1:$BB$39999,1),$E$417,1)</f>
        <v>$BB$6</v>
      </c>
      <c r="AC409" s="314" t="str">
        <f aca="false">ADDRESS(MATCH(AC4,SL_CHARTS_2012!$BB$1:$BB$39999,1),$E$417,1)</f>
        <v>$BB$6</v>
      </c>
    </row>
    <row r="410" s="349" customFormat="true" ht="15" hidden="true" customHeight="true" outlineLevel="0" collapsed="false">
      <c r="B410" s="380"/>
      <c r="C410" s="203"/>
      <c r="D410" s="204" t="s">
        <v>239</v>
      </c>
      <c r="E410" s="359" t="n">
        <f aca="true">INDIRECT(CONCATENATE($E$418,ADDRESS(MATCH(E4,SL_CHARTS_2012!$BB$1:$BB$39999,1),$E$417,1)))</f>
        <v>92</v>
      </c>
      <c r="F410" s="315" t="n">
        <f aca="true">INDIRECT(CONCATENATE($E$418,ADDRESS(MATCH(F4,SL_CHARTS_2012!$BB$1:$BB$39999,1),$E$417,1)))</f>
        <v>92</v>
      </c>
      <c r="G410" s="315" t="n">
        <f aca="true">INDIRECT(CONCATENATE($E$418,ADDRESS(MATCH(G4,SL_CHARTS_2012!$BB$1:$BB$39999,1),$E$417,1)))</f>
        <v>88</v>
      </c>
      <c r="H410" s="315" t="n">
        <f aca="true">INDIRECT(CONCATENATE($E$418,ADDRESS(MATCH(H4,SL_CHARTS_2012!$BB$1:$BB$39999,1),$E$417,1)))</f>
        <v>85</v>
      </c>
      <c r="I410" s="315" t="n">
        <f aca="true">INDIRECT(CONCATENATE($E$418,ADDRESS(MATCH(I4,SL_CHARTS_2012!$BB$1:$BB$39999,1),$E$417,1)))</f>
        <v>78</v>
      </c>
      <c r="J410" s="315" t="n">
        <f aca="true">INDIRECT(CONCATENATE($E$418,ADDRESS(MATCH(J4,SL_CHARTS_2012!$BB$1:$BB$39999,1),$E$417,1)))</f>
        <v>70</v>
      </c>
      <c r="K410" s="315" t="n">
        <f aca="true">INDIRECT(CONCATENATE($E$418,ADDRESS(MATCH(K4,SL_CHARTS_2012!$BB$1:$BB$39999,1),$E$417,1)))</f>
        <v>63</v>
      </c>
      <c r="L410" s="359" t="n">
        <f aca="true">INDIRECT(CONCATENATE($E$418,ADDRESS(MATCH(L4,SL_CHARTS_2012!$BB$1:$BB$39999,1),$E$417,1)))</f>
        <v>59</v>
      </c>
      <c r="M410" s="315" t="n">
        <f aca="true">INDIRECT(CONCATENATE($E$418,ADDRESS(MATCH(M4,SL_CHARTS_2012!$BB$1:$BB$39999,1),$E$417,1)))</f>
        <v>59</v>
      </c>
      <c r="N410" s="315" t="n">
        <f aca="true">INDIRECT(CONCATENATE($E$418,ADDRESS(MATCH(N4,SL_CHARTS_2012!$BB$1:$BB$39999,1),$E$417,1)))</f>
        <v>55</v>
      </c>
      <c r="O410" s="315" t="n">
        <f aca="true">INDIRECT(CONCATENATE($E$418,ADDRESS(MATCH(O4,SL_CHARTS_2012!$BB$1:$BB$39999,1),$E$417,1)))</f>
        <v>46</v>
      </c>
      <c r="P410" s="315" t="n">
        <f aca="true">INDIRECT(CONCATENATE($E$418,ADDRESS(MATCH(P4,SL_CHARTS_2012!$BB$1:$BB$39999,1),$E$417,1)))</f>
        <v>38</v>
      </c>
      <c r="Q410" s="315" t="n">
        <f aca="true">INDIRECT(CONCATENATE($E$418,ADDRESS(MATCH(Q4,SL_CHARTS_2012!$BB$1:$BB$39999,1),$E$417,1)))</f>
        <v>38</v>
      </c>
      <c r="R410" s="315" t="n">
        <f aca="true">INDIRECT(CONCATENATE($E$418,ADDRESS(MATCH(R4,SL_CHARTS_2012!$BB$1:$BB$39999,1),$E$417,1)))</f>
        <v>33</v>
      </c>
      <c r="S410" s="315" t="n">
        <f aca="true">INDIRECT(CONCATENATE($E$418,ADDRESS(MATCH(S4,SL_CHARTS_2012!$BB$1:$BB$39999,1),$E$417,1)))</f>
        <v>26</v>
      </c>
      <c r="T410" s="359" t="n">
        <f aca="true">INDIRECT(CONCATENATE($E$418,ADDRESS(MATCH(T4,SL_CHARTS_2012!$BB$1:$BB$39999,1),$E$417,1)))</f>
        <v>20</v>
      </c>
      <c r="U410" s="359" t="n">
        <f aca="true">INDIRECT(CONCATENATE($E$418,ADDRESS(MATCH(U4,SL_CHARTS_2012!$BB$1:$BB$39999,1),$E$417,1)))</f>
        <v>20</v>
      </c>
      <c r="V410" s="359" t="n">
        <f aca="true">INDIRECT(CONCATENATE($E$418,ADDRESS(MATCH(V4,SL_CHARTS_2012!$BB$1:$BB$39999,1),$E$417,1)))</f>
        <v>10</v>
      </c>
      <c r="W410" s="359" t="n">
        <f aca="true">INDIRECT(CONCATENATE($E$418,ADDRESS(MATCH(W4,SL_CHARTS_2012!$BB$1:$BB$39999,1),$E$417,1)))</f>
        <v>10</v>
      </c>
      <c r="X410" s="315" t="n">
        <f aca="true">INDIRECT(CONCATENATE($E$418,ADDRESS(MATCH(X4,SL_CHARTS_2012!$BB$1:$BB$39999,1),$E$417,1)))</f>
        <v>10</v>
      </c>
      <c r="Y410" s="359" t="n">
        <f aca="true">INDIRECT(CONCATENATE($E$418,ADDRESS(MATCH(Y4,SL_CHARTS_2012!$BB$1:$BB$39999,1),$E$417,1)))</f>
        <v>3</v>
      </c>
      <c r="Z410" s="359" t="n">
        <f aca="true">INDIRECT(CONCATENATE($E$418,ADDRESS(MATCH(Z4,SL_CHARTS_2012!$BB$1:$BB$39999,1),$E$417,1)))</f>
        <v>3</v>
      </c>
      <c r="AA410" s="315" t="n">
        <f aca="true">INDIRECT(CONCATENATE($E$418,ADDRESS(MATCH(AA4,SL_CHARTS_2012!$BB$1:$BB$39999,1),$E$417,1)))</f>
        <v>3</v>
      </c>
      <c r="AB410" s="359" t="n">
        <f aca="true">INDIRECT(CONCATENATE($E$418,ADDRESS(MATCH(AB4,SL_CHARTS_2012!$BB$1:$BB$39999,1),$E$417,1)))</f>
        <v>0.1</v>
      </c>
      <c r="AC410" s="359" t="n">
        <f aca="true">INDIRECT(CONCATENATE($E$418,ADDRESS(MATCH(AC4,SL_CHARTS_2012!$BB$1:$BB$39999,1),$E$417,1)))</f>
        <v>0.1</v>
      </c>
    </row>
    <row r="411" s="349" customFormat="true" ht="15" hidden="true" customHeight="true" outlineLevel="0" collapsed="false">
      <c r="B411" s="380"/>
      <c r="C411" s="203"/>
      <c r="D411" s="312" t="s">
        <v>240</v>
      </c>
      <c r="E411" s="314" t="str">
        <f aca="false">ADDRESS(MATCH(E8,SL_CHARTS_2012!$BB$1:$BB$39999,1),$E$417,1)</f>
        <v>$BB$23</v>
      </c>
      <c r="F411" s="317" t="str">
        <f aca="false">ADDRESS(MATCH(F8,SL_CHARTS_2012!$BB$1:$BB$39999,1),$E$417,1)</f>
        <v>$BB$21</v>
      </c>
      <c r="G411" s="317" t="str">
        <f aca="false">ADDRESS(MATCH(G8,SL_CHARTS_2012!$BB$1:$BB$39999,1),$E$417,1)</f>
        <v>$BB$20</v>
      </c>
      <c r="H411" s="317" t="str">
        <f aca="false">ADDRESS(MATCH(H8,SL_CHARTS_2012!$BB$1:$BB$39999,1),$E$417,1)</f>
        <v>$BB$19</v>
      </c>
      <c r="I411" s="317" t="str">
        <f aca="false">ADDRESS(MATCH(I8,SL_CHARTS_2012!$BB$1:$BB$39999,1),$E$417,1)</f>
        <v>$BB$18</v>
      </c>
      <c r="J411" s="317" t="str">
        <f aca="false">ADDRESS(MATCH(J8,SL_CHARTS_2012!$BB$1:$BB$39999,1),$E$417,1)</f>
        <v>$BB$17</v>
      </c>
      <c r="K411" s="317" t="str">
        <f aca="false">ADDRESS(MATCH(K8,SL_CHARTS_2012!$BB$1:$BB$39999,1),$E$417,1)</f>
        <v>$BB$16</v>
      </c>
      <c r="L411" s="314" t="str">
        <f aca="false">ADDRESS(MATCH(L8,SL_CHARTS_2012!$BB$1:$BB$39999,1),$E$417,1)</f>
        <v>$BB$16</v>
      </c>
      <c r="M411" s="317" t="str">
        <f aca="false">ADDRESS(MATCH(M8,SL_CHARTS_2012!$BB$1:$BB$39999,1),$E$417,1)</f>
        <v>$BB$15</v>
      </c>
      <c r="N411" s="317" t="str">
        <f aca="false">ADDRESS(MATCH(N8,SL_CHARTS_2012!$BB$1:$BB$39999,1),$E$417,1)</f>
        <v>$BB$14</v>
      </c>
      <c r="O411" s="317" t="str">
        <f aca="false">ADDRESS(MATCH(O8,SL_CHARTS_2012!$BB$1:$BB$39999,1),$E$417,1)</f>
        <v>$BB$13</v>
      </c>
      <c r="P411" s="317" t="str">
        <f aca="false">ADDRESS(MATCH(P8,SL_CHARTS_2012!$BB$1:$BB$39999,1),$E$417,1)</f>
        <v>$BB$13</v>
      </c>
      <c r="Q411" s="317" t="str">
        <f aca="false">ADDRESS(MATCH(Q8,SL_CHARTS_2012!$BB$1:$BB$39999,1),$E$417,1)</f>
        <v>$BB$12</v>
      </c>
      <c r="R411" s="317" t="str">
        <f aca="false">ADDRESS(MATCH(R8,SL_CHARTS_2012!$BB$1:$BB$39999,1),$E$417,1)</f>
        <v>$BB$11</v>
      </c>
      <c r="S411" s="317" t="str">
        <f aca="false">ADDRESS(MATCH(S8,SL_CHARTS_2012!$BB$1:$BB$39999,1),$E$417,1)</f>
        <v>$BB$10</v>
      </c>
      <c r="T411" s="314" t="str">
        <f aca="false">ADDRESS(MATCH(T8,SL_CHARTS_2012!$BB$1:$BB$39999,1),$E$417,1)</f>
        <v>$BB$10</v>
      </c>
      <c r="U411" s="314" t="str">
        <f aca="false">ADDRESS(MATCH(U8,SL_CHARTS_2012!$BB$1:$BB$39999,1),$E$417,1)</f>
        <v>$BB$9</v>
      </c>
      <c r="V411" s="314" t="str">
        <f aca="false">ADDRESS(MATCH(V8,SL_CHARTS_2012!$BB$1:$BB$39999,1),$E$417,1)</f>
        <v>$BB$9</v>
      </c>
      <c r="W411" s="314" t="str">
        <f aca="false">ADDRESS(MATCH(W8,SL_CHARTS_2012!$BB$1:$BB$39999,1),$E$417,1)</f>
        <v>$BB$9</v>
      </c>
      <c r="X411" s="317" t="str">
        <f aca="false">ADDRESS(MATCH(X8,SL_CHARTS_2012!$BB$1:$BB$39999,1),$E$417,1)</f>
        <v>$BB$7</v>
      </c>
      <c r="Y411" s="314" t="str">
        <f aca="false">ADDRESS(MATCH(Y8,SL_CHARTS_2012!$BB$1:$BB$39999,1),$E$417,1)</f>
        <v>$BB$7</v>
      </c>
      <c r="Z411" s="314" t="str">
        <f aca="false">ADDRESS(MATCH(Z8,SL_CHARTS_2012!$BB$1:$BB$39999,1),$E$417,1)</f>
        <v>$BB$7</v>
      </c>
      <c r="AA411" s="317" t="str">
        <f aca="false">ADDRESS(MATCH(AA8,SL_CHARTS_2012!$BB$1:$BB$39999,1),$E$417,1)</f>
        <v>$BB$6</v>
      </c>
      <c r="AB411" s="314" t="str">
        <f aca="false">ADDRESS(MATCH(AB8,SL_CHARTS_2012!$BB$1:$BB$39999,1),$E$417,1)</f>
        <v>$BB$6</v>
      </c>
      <c r="AC411" s="314" t="str">
        <f aca="false">ADDRESS(MATCH(AC8,SL_CHARTS_2012!$BB$1:$BB$39999,1),$E$417,1)</f>
        <v>$BB$6</v>
      </c>
    </row>
    <row r="412" customFormat="false" ht="15" hidden="true" customHeight="true" outlineLevel="0" collapsed="false">
      <c r="A412" s="349"/>
      <c r="B412" s="380"/>
      <c r="C412" s="203"/>
      <c r="D412" s="204" t="s">
        <v>241</v>
      </c>
      <c r="E412" s="359" t="n">
        <f aca="true">INDIRECT(CONCATENATE($E$395,ADDRESS(MATCH(E8,SL_CHARTS_2012!$BB$1:$BB$39999,1),$E$417,1)))</f>
        <v>92</v>
      </c>
      <c r="F412" s="315" t="n">
        <f aca="true">INDIRECT(CONCATENATE($E$395,ADDRESS(MATCH(F8,SL_CHARTS_2012!$BB$1:$BB$39999,1),$E$417,1)))</f>
        <v>88</v>
      </c>
      <c r="G412" s="315" t="n">
        <f aca="true">INDIRECT(CONCATENATE($E$395,ADDRESS(MATCH(G8,SL_CHARTS_2012!$BB$1:$BB$39999,1),$E$417,1)))</f>
        <v>85</v>
      </c>
      <c r="H412" s="315" t="n">
        <f aca="true">INDIRECT(CONCATENATE($E$395,ADDRESS(MATCH(H8,SL_CHARTS_2012!$BB$1:$BB$39999,1),$E$417,1)))</f>
        <v>78</v>
      </c>
      <c r="I412" s="315" t="n">
        <f aca="true">INDIRECT(CONCATENATE($E$395,ADDRESS(MATCH(I8,SL_CHARTS_2012!$BB$1:$BB$39999,1),$E$417,1)))</f>
        <v>70</v>
      </c>
      <c r="J412" s="315" t="n">
        <f aca="true">INDIRECT(CONCATENATE($E$395,ADDRESS(MATCH(J8,SL_CHARTS_2012!$BB$1:$BB$39999,1),$E$417,1)))</f>
        <v>63</v>
      </c>
      <c r="K412" s="315" t="n">
        <f aca="true">INDIRECT(CONCATENATE($E$395,ADDRESS(MATCH(K8,SL_CHARTS_2012!$BB$1:$BB$39999,1),$E$417,1)))</f>
        <v>59</v>
      </c>
      <c r="L412" s="359" t="n">
        <f aca="true">INDIRECT(CONCATENATE($E$395,ADDRESS(MATCH(L8,SL_CHARTS_2012!$BB$1:$BB$39999,1),$E$417,1)))</f>
        <v>59</v>
      </c>
      <c r="M412" s="315" t="n">
        <f aca="true">INDIRECT(CONCATENATE($E$395,ADDRESS(MATCH(M8,SL_CHARTS_2012!$BB$1:$BB$39999,1),$E$417,1)))</f>
        <v>55</v>
      </c>
      <c r="N412" s="315" t="n">
        <f aca="true">INDIRECT(CONCATENATE($E$395,ADDRESS(MATCH(N8,SL_CHARTS_2012!$BB$1:$BB$39999,1),$E$417,1)))</f>
        <v>46</v>
      </c>
      <c r="O412" s="315" t="n">
        <f aca="true">INDIRECT(CONCATENATE($E$395,ADDRESS(MATCH(O8,SL_CHARTS_2012!$BB$1:$BB$39999,1),$E$417,1)))</f>
        <v>38</v>
      </c>
      <c r="P412" s="315" t="n">
        <f aca="true">INDIRECT(CONCATENATE($E$395,ADDRESS(MATCH(P8,SL_CHARTS_2012!$BB$1:$BB$39999,1),$E$417,1)))</f>
        <v>38</v>
      </c>
      <c r="Q412" s="315" t="n">
        <f aca="true">INDIRECT(CONCATENATE($E$395,ADDRESS(MATCH(Q8,SL_CHARTS_2012!$BB$1:$BB$39999,1),$E$417,1)))</f>
        <v>33</v>
      </c>
      <c r="R412" s="315" t="n">
        <f aca="true">INDIRECT(CONCATENATE($E$395,ADDRESS(MATCH(R8,SL_CHARTS_2012!$BB$1:$BB$39999,1),$E$417,1)))</f>
        <v>26</v>
      </c>
      <c r="S412" s="315" t="n">
        <f aca="true">INDIRECT(CONCATENATE($E$395,ADDRESS(MATCH(S8,SL_CHARTS_2012!$BB$1:$BB$39999,1),$E$417,1)))</f>
        <v>20</v>
      </c>
      <c r="T412" s="359" t="n">
        <f aca="true">INDIRECT(CONCATENATE($E$395,ADDRESS(MATCH(T8,SL_CHARTS_2012!$BB$1:$BB$39999,1),$E$417,1)))</f>
        <v>20</v>
      </c>
      <c r="U412" s="359" t="n">
        <f aca="true">INDIRECT(CONCATENATE($E$395,ADDRESS(MATCH(U8,SL_CHARTS_2012!$BB$1:$BB$39999,1),$E$417,1)))</f>
        <v>10</v>
      </c>
      <c r="V412" s="359" t="n">
        <f aca="true">INDIRECT(CONCATENATE($E$395,ADDRESS(MATCH(V8,SL_CHARTS_2012!$BB$1:$BB$39999,1),$E$417,1)))</f>
        <v>10</v>
      </c>
      <c r="W412" s="359" t="n">
        <f aca="true">INDIRECT(CONCATENATE($E$395,ADDRESS(MATCH(W8,SL_CHARTS_2012!$BB$1:$BB$39999,1),$E$417,1)))</f>
        <v>10</v>
      </c>
      <c r="X412" s="315" t="n">
        <f aca="true">INDIRECT(CONCATENATE($E$395,ADDRESS(MATCH(X8,SL_CHARTS_2012!$BB$1:$BB$39999,1),$E$417,1)))</f>
        <v>3</v>
      </c>
      <c r="Y412" s="359" t="n">
        <f aca="true">INDIRECT(CONCATENATE($E$395,ADDRESS(MATCH(Y8,SL_CHARTS_2012!$BB$1:$BB$39999,1),$E$417,1)))</f>
        <v>3</v>
      </c>
      <c r="Z412" s="359" t="n">
        <f aca="true">INDIRECT(CONCATENATE($E$395,ADDRESS(MATCH(Z8,SL_CHARTS_2012!$BB$1:$BB$39999,1),$E$417,1)))</f>
        <v>3</v>
      </c>
      <c r="AA412" s="315" t="n">
        <f aca="true">INDIRECT(CONCATENATE($E$395,ADDRESS(MATCH(AA8,SL_CHARTS_2012!$BB$1:$BB$39999,1),$E$417,1)))</f>
        <v>0.1</v>
      </c>
      <c r="AB412" s="359" t="n">
        <f aca="true">INDIRECT(CONCATENATE($E$395,ADDRESS(MATCH(AB8,SL_CHARTS_2012!$BB$1:$BB$39999,1),$E$417,1)))</f>
        <v>0.1</v>
      </c>
      <c r="AC412" s="359" t="n">
        <f aca="true">INDIRECT(CONCATENATE($E$395,ADDRESS(MATCH(AC8,SL_CHARTS_2012!$BB$1:$BB$39999,1),$E$417,1)))</f>
        <v>0.1</v>
      </c>
    </row>
    <row r="413" customFormat="false" ht="15" hidden="true" customHeight="true" outlineLevel="0" collapsed="false">
      <c r="A413" s="349"/>
      <c r="B413" s="380"/>
      <c r="C413" s="205" t="s">
        <v>219</v>
      </c>
      <c r="D413" s="228" t="s">
        <v>238</v>
      </c>
      <c r="E413" s="361" t="str">
        <f aca="false">ADDRESS(MATCH(E6,SL_CHARTS_2012!$BB$1:$BB$39999,1),$E$417,1)</f>
        <v>$BB$23</v>
      </c>
      <c r="F413" s="360" t="str">
        <f aca="false">ADDRESS(MATCH(F6,SL_CHARTS_2012!$BB$1:$BB$39999,1),$E$417,1)</f>
        <v>$BB$23</v>
      </c>
      <c r="G413" s="360" t="str">
        <f aca="false">ADDRESS(MATCH(G6,SL_CHARTS_2012!$BB$1:$BB$39999,1),$E$417,1)</f>
        <v>$BB$22</v>
      </c>
      <c r="H413" s="360" t="str">
        <f aca="false">ADDRESS(MATCH(H6,SL_CHARTS_2012!$BB$1:$BB$39999,1),$E$417,1)</f>
        <v>$BB$20</v>
      </c>
      <c r="I413" s="360" t="str">
        <f aca="false">ADDRESS(MATCH(I6,SL_CHARTS_2012!$BB$1:$BB$39999,1),$E$417,1)</f>
        <v>$BB$19</v>
      </c>
      <c r="J413" s="360" t="str">
        <f aca="false">ADDRESS(MATCH(J6,SL_CHARTS_2012!$BB$1:$BB$39999,1),$E$417,1)</f>
        <v>$BB$18</v>
      </c>
      <c r="K413" s="360" t="str">
        <f aca="false">ADDRESS(MATCH(K6,SL_CHARTS_2012!$BB$1:$BB$39999,1),$E$417,1)</f>
        <v>$BB$17</v>
      </c>
      <c r="L413" s="361" t="str">
        <f aca="false">ADDRESS(MATCH(L6,SL_CHARTS_2012!$BB$1:$BB$39999,1),$E$417,1)</f>
        <v>$BB$16</v>
      </c>
      <c r="M413" s="360" t="str">
        <f aca="false">ADDRESS(MATCH(M6,SL_CHARTS_2012!$BB$1:$BB$39999,1),$E$417,1)</f>
        <v>$BB$16</v>
      </c>
      <c r="N413" s="360" t="str">
        <f aca="false">ADDRESS(MATCH(N6,SL_CHARTS_2012!$BB$1:$BB$39999,1),$E$417,1)</f>
        <v>$BB$15</v>
      </c>
      <c r="O413" s="360" t="str">
        <f aca="false">ADDRESS(MATCH(O6,SL_CHARTS_2012!$BB$1:$BB$39999,1),$E$417,1)</f>
        <v>$BB$14</v>
      </c>
      <c r="P413" s="360" t="str">
        <f aca="false">ADDRESS(MATCH(P6,SL_CHARTS_2012!$BB$1:$BB$39999,1),$E$417,1)</f>
        <v>$BB$13</v>
      </c>
      <c r="Q413" s="360" t="str">
        <f aca="false">ADDRESS(MATCH(Q6,SL_CHARTS_2012!$BB$1:$BB$39999,1),$E$417,1)</f>
        <v>$BB$13</v>
      </c>
      <c r="R413" s="360" t="str">
        <f aca="false">ADDRESS(MATCH(R6,SL_CHARTS_2012!$BB$1:$BB$39999,1),$E$417,1)</f>
        <v>$BB$12</v>
      </c>
      <c r="S413" s="360" t="str">
        <f aca="false">ADDRESS(MATCH(S6,SL_CHARTS_2012!$BB$1:$BB$39999,1),$E$417,1)</f>
        <v>$BB$11</v>
      </c>
      <c r="T413" s="361" t="str">
        <f aca="false">ADDRESS(MATCH(T6,SL_CHARTS_2012!$BB$1:$BB$39999,1),$E$417,1)</f>
        <v>$BB$10</v>
      </c>
      <c r="U413" s="361" t="str">
        <f aca="false">ADDRESS(MATCH(U6,SL_CHARTS_2012!$BB$1:$BB$39999,1),$E$417,1)</f>
        <v>$BB$10</v>
      </c>
      <c r="V413" s="361" t="str">
        <f aca="false">ADDRESS(MATCH(V6,SL_CHARTS_2012!$BB$1:$BB$39999,1),$E$417,1)</f>
        <v>$BB$9</v>
      </c>
      <c r="W413" s="361" t="str">
        <f aca="false">ADDRESS(MATCH(W6,SL_CHARTS_2012!$BB$1:$BB$39999,1),$E$417,1)</f>
        <v>$BB$9</v>
      </c>
      <c r="X413" s="360" t="str">
        <f aca="false">ADDRESS(MATCH(X6,SL_CHARTS_2012!$BB$1:$BB$39999,1),$E$417,1)</f>
        <v>$BB$9</v>
      </c>
      <c r="Y413" s="361" t="str">
        <f aca="false">ADDRESS(MATCH(Y6,SL_CHARTS_2012!$BB$1:$BB$39999,1),$E$417,1)</f>
        <v>$BB$7</v>
      </c>
      <c r="Z413" s="361" t="str">
        <f aca="false">ADDRESS(MATCH(Z6,SL_CHARTS_2012!$BB$1:$BB$39999,1),$E$417,1)</f>
        <v>$BB$7</v>
      </c>
      <c r="AA413" s="360" t="str">
        <f aca="false">ADDRESS(MATCH(AA6,SL_CHARTS_2012!$BB$1:$BB$39999,1),$E$417,1)</f>
        <v>$BB$7</v>
      </c>
      <c r="AB413" s="361" t="str">
        <f aca="false">ADDRESS(MATCH(AB6,SL_CHARTS_2012!$BB$1:$BB$39999,1),$E$417,1)</f>
        <v>$BB$6</v>
      </c>
      <c r="AC413" s="361" t="str">
        <f aca="false">ADDRESS(MATCH(AC6,SL_CHARTS_2012!$BB$1:$BB$39999,1),$E$417,1)</f>
        <v>$BB$6</v>
      </c>
    </row>
    <row r="414" customFormat="false" ht="15" hidden="true" customHeight="true" outlineLevel="0" collapsed="false">
      <c r="A414" s="349"/>
      <c r="B414" s="380"/>
      <c r="C414" s="205"/>
      <c r="D414" s="351" t="s">
        <v>217</v>
      </c>
      <c r="E414" s="361" t="n">
        <f aca="true">INDIRECT(CONCATENATE($E$418,ADDRESS(MATCH(E6,SL_CHARTS_2012!$BB$1:$BB$39999,1),$E$417,1)))</f>
        <v>92</v>
      </c>
      <c r="F414" s="360" t="n">
        <f aca="true">INDIRECT(CONCATENATE($E$418,ADDRESS(MATCH(F6,SL_CHARTS_2012!$BB$1:$BB$39999,1),$E$417,1)))</f>
        <v>92</v>
      </c>
      <c r="G414" s="360" t="n">
        <f aca="true">INDIRECT(CONCATENATE($E$418,ADDRESS(MATCH(G6,SL_CHARTS_2012!$BB$1:$BB$39999,1),$E$417,1)))</f>
        <v>90</v>
      </c>
      <c r="H414" s="360" t="n">
        <f aca="true">INDIRECT(CONCATENATE($E$418,ADDRESS(MATCH(H6,SL_CHARTS_2012!$BB$1:$BB$39999,1),$E$417,1)))</f>
        <v>85</v>
      </c>
      <c r="I414" s="360" t="n">
        <f aca="true">INDIRECT(CONCATENATE($E$418,ADDRESS(MATCH(I6,SL_CHARTS_2012!$BB$1:$BB$39999,1),$E$417,1)))</f>
        <v>78</v>
      </c>
      <c r="J414" s="360" t="n">
        <f aca="true">INDIRECT(CONCATENATE($E$418,ADDRESS(MATCH(J6,SL_CHARTS_2012!$BB$1:$BB$39999,1),$E$417,1)))</f>
        <v>70</v>
      </c>
      <c r="K414" s="360" t="n">
        <f aca="true">INDIRECT(CONCATENATE($E$418,ADDRESS(MATCH(K6,SL_CHARTS_2012!$BB$1:$BB$39999,1),$E$417,1)))</f>
        <v>63</v>
      </c>
      <c r="L414" s="361" t="n">
        <f aca="true">INDIRECT(CONCATENATE($E$418,ADDRESS(MATCH(L6,SL_CHARTS_2012!$BB$1:$BB$39999,1),$E$417,1)))</f>
        <v>59</v>
      </c>
      <c r="M414" s="360" t="n">
        <f aca="true">INDIRECT(CONCATENATE($E$418,ADDRESS(MATCH(M6,SL_CHARTS_2012!$BB$1:$BB$39999,1),$E$417,1)))</f>
        <v>59</v>
      </c>
      <c r="N414" s="360" t="n">
        <f aca="true">INDIRECT(CONCATENATE($E$418,ADDRESS(MATCH(N6,SL_CHARTS_2012!$BB$1:$BB$39999,1),$E$417,1)))</f>
        <v>55</v>
      </c>
      <c r="O414" s="360" t="n">
        <f aca="true">INDIRECT(CONCATENATE($E$418,ADDRESS(MATCH(O6,SL_CHARTS_2012!$BB$1:$BB$39999,1),$E$417,1)))</f>
        <v>46</v>
      </c>
      <c r="P414" s="360" t="n">
        <f aca="true">INDIRECT(CONCATENATE($E$418,ADDRESS(MATCH(P6,SL_CHARTS_2012!$BB$1:$BB$39999,1),$E$417,1)))</f>
        <v>38</v>
      </c>
      <c r="Q414" s="360" t="n">
        <f aca="true">INDIRECT(CONCATENATE($E$418,ADDRESS(MATCH(Q6,SL_CHARTS_2012!$BB$1:$BB$39999,1),$E$417,1)))</f>
        <v>38</v>
      </c>
      <c r="R414" s="360" t="n">
        <f aca="true">INDIRECT(CONCATENATE($E$418,ADDRESS(MATCH(R6,SL_CHARTS_2012!$BB$1:$BB$39999,1),$E$417,1)))</f>
        <v>33</v>
      </c>
      <c r="S414" s="360" t="n">
        <f aca="true">INDIRECT(CONCATENATE($E$418,ADDRESS(MATCH(S6,SL_CHARTS_2012!$BB$1:$BB$39999,1),$E$417,1)))</f>
        <v>26</v>
      </c>
      <c r="T414" s="361" t="n">
        <f aca="true">INDIRECT(CONCATENATE($E$418,ADDRESS(MATCH(T6,SL_CHARTS_2012!$BB$1:$BB$39999,1),$E$417,1)))</f>
        <v>20</v>
      </c>
      <c r="U414" s="361" t="n">
        <f aca="true">INDIRECT(CONCATENATE($E$418,ADDRESS(MATCH(U6,SL_CHARTS_2012!$BB$1:$BB$39999,1),$E$417,1)))</f>
        <v>20</v>
      </c>
      <c r="V414" s="361" t="n">
        <f aca="true">INDIRECT(CONCATENATE($E$418,ADDRESS(MATCH(V6,SL_CHARTS_2012!$BB$1:$BB$39999,1),$E$417,1)))</f>
        <v>10</v>
      </c>
      <c r="W414" s="361" t="n">
        <f aca="true">INDIRECT(CONCATENATE($E$418,ADDRESS(MATCH(W6,SL_CHARTS_2012!$BB$1:$BB$39999,1),$E$417,1)))</f>
        <v>10</v>
      </c>
      <c r="X414" s="360" t="n">
        <f aca="true">INDIRECT(CONCATENATE($E$418,ADDRESS(MATCH(X6,SL_CHARTS_2012!$BB$1:$BB$39999,1),$E$417,1)))</f>
        <v>10</v>
      </c>
      <c r="Y414" s="361" t="n">
        <f aca="true">INDIRECT(CONCATENATE($E$418,ADDRESS(MATCH(Y6,SL_CHARTS_2012!$BB$1:$BB$39999,1),$E$417,1)))</f>
        <v>3</v>
      </c>
      <c r="Z414" s="361" t="n">
        <f aca="true">INDIRECT(CONCATENATE($E$418,ADDRESS(MATCH(Z6,SL_CHARTS_2012!$BB$1:$BB$39999,1),$E$417,1)))</f>
        <v>3</v>
      </c>
      <c r="AA414" s="360" t="n">
        <f aca="true">INDIRECT(CONCATENATE($E$418,ADDRESS(MATCH(AA6,SL_CHARTS_2012!$BB$1:$BB$39999,1),$E$417,1)))</f>
        <v>3</v>
      </c>
      <c r="AB414" s="361" t="n">
        <f aca="true">INDIRECT(CONCATENATE($E$418,ADDRESS(MATCH(AB6,SL_CHARTS_2012!$BB$1:$BB$39999,1),$E$417,1)))</f>
        <v>0.1</v>
      </c>
      <c r="AC414" s="361" t="n">
        <f aca="true">INDIRECT(CONCATENATE($E$418,ADDRESS(MATCH(AC6,SL_CHARTS_2012!$BB$1:$BB$39999,1),$E$417,1)))</f>
        <v>0.1</v>
      </c>
    </row>
    <row r="415" customFormat="false" ht="15" hidden="true" customHeight="true" outlineLevel="0" collapsed="false">
      <c r="A415" s="349"/>
      <c r="B415" s="380"/>
      <c r="C415" s="205"/>
      <c r="D415" s="228" t="s">
        <v>240</v>
      </c>
      <c r="E415" s="361" t="str">
        <f aca="false">ADDRESS(MATCH(E10,SL_CHARTS_2012!$BB$1:$BB$39999,1),$E$417,1)</f>
        <v>$BB$23</v>
      </c>
      <c r="F415" s="360" t="str">
        <f aca="false">ADDRESS(MATCH(F10,SL_CHARTS_2012!$BB$1:$BB$39999,1),$E$417,1)</f>
        <v>$BB$21</v>
      </c>
      <c r="G415" s="360" t="str">
        <f aca="false">ADDRESS(MATCH(G10,SL_CHARTS_2012!$BB$1:$BB$39999,1),$E$417,1)</f>
        <v>$BB$20</v>
      </c>
      <c r="H415" s="360" t="str">
        <f aca="false">ADDRESS(MATCH(H10,SL_CHARTS_2012!$BB$1:$BB$39999,1),$E$417,1)</f>
        <v>$BB$19</v>
      </c>
      <c r="I415" s="360" t="str">
        <f aca="false">ADDRESS(MATCH(I10,SL_CHARTS_2012!$BB$1:$BB$39999,1),$E$417,1)</f>
        <v>$BB$18</v>
      </c>
      <c r="J415" s="360" t="str">
        <f aca="false">ADDRESS(MATCH(J10,SL_CHARTS_2012!$BB$1:$BB$39999,1),$E$417,1)</f>
        <v>$BB$17</v>
      </c>
      <c r="K415" s="360" t="str">
        <f aca="false">ADDRESS(MATCH(K10,SL_CHARTS_2012!$BB$1:$BB$39999,1),$E$417,1)</f>
        <v>$BB$16</v>
      </c>
      <c r="L415" s="361" t="str">
        <f aca="false">ADDRESS(MATCH(L10,SL_CHARTS_2012!$BB$1:$BB$39999,1),$E$417,1)</f>
        <v>$BB$16</v>
      </c>
      <c r="M415" s="360" t="str">
        <f aca="false">ADDRESS(MATCH(M10,SL_CHARTS_2012!$BB$1:$BB$39999,1),$E$417,1)</f>
        <v>$BB$15</v>
      </c>
      <c r="N415" s="360" t="str">
        <f aca="false">ADDRESS(MATCH(N10,SL_CHARTS_2012!$BB$1:$BB$39999,1),$E$417,1)</f>
        <v>$BB$14</v>
      </c>
      <c r="O415" s="360" t="str">
        <f aca="false">ADDRESS(MATCH(O10,SL_CHARTS_2012!$BB$1:$BB$39999,1),$E$417,1)</f>
        <v>$BB$13</v>
      </c>
      <c r="P415" s="360" t="str">
        <f aca="false">ADDRESS(MATCH(P10,SL_CHARTS_2012!$BB$1:$BB$39999,1),$E$417,1)</f>
        <v>$BB$13</v>
      </c>
      <c r="Q415" s="360" t="str">
        <f aca="false">ADDRESS(MATCH(Q10,SL_CHARTS_2012!$BB$1:$BB$39999,1),$E$417,1)</f>
        <v>$BB$12</v>
      </c>
      <c r="R415" s="360" t="str">
        <f aca="false">ADDRESS(MATCH(R10,SL_CHARTS_2012!$BB$1:$BB$39999,1),$E$417,1)</f>
        <v>$BB$11</v>
      </c>
      <c r="S415" s="360" t="str">
        <f aca="false">ADDRESS(MATCH(S10,SL_CHARTS_2012!$BB$1:$BB$39999,1),$E$417,1)</f>
        <v>$BB$10</v>
      </c>
      <c r="T415" s="361" t="str">
        <f aca="false">ADDRESS(MATCH(T10,SL_CHARTS_2012!$BB$1:$BB$39999,1),$E$417,1)</f>
        <v>$BB$10</v>
      </c>
      <c r="U415" s="361" t="str">
        <f aca="false">ADDRESS(MATCH(U10,SL_CHARTS_2012!$BB$1:$BB$39999,1),$E$417,1)</f>
        <v>$BB$9</v>
      </c>
      <c r="V415" s="361" t="str">
        <f aca="false">ADDRESS(MATCH(V10,SL_CHARTS_2012!$BB$1:$BB$39999,1),$E$417,1)</f>
        <v>$BB$9</v>
      </c>
      <c r="W415" s="361" t="str">
        <f aca="false">ADDRESS(MATCH(W10,SL_CHARTS_2012!$BB$1:$BB$39999,1),$E$417,1)</f>
        <v>$BB$9</v>
      </c>
      <c r="X415" s="360" t="str">
        <f aca="false">ADDRESS(MATCH(X10,SL_CHARTS_2012!$BB$1:$BB$39999,1),$E$417,1)</f>
        <v>$BB$7</v>
      </c>
      <c r="Y415" s="361" t="str">
        <f aca="false">ADDRESS(MATCH(Y10,SL_CHARTS_2012!$BB$1:$BB$39999,1),$E$417,1)</f>
        <v>$BB$7</v>
      </c>
      <c r="Z415" s="361" t="str">
        <f aca="false">ADDRESS(MATCH(Z10,SL_CHARTS_2012!$BB$1:$BB$39999,1),$E$417,1)</f>
        <v>$BB$7</v>
      </c>
      <c r="AA415" s="360" t="str">
        <f aca="false">ADDRESS(MATCH(AA10,SL_CHARTS_2012!$BB$1:$BB$39999,1),$E$417,1)</f>
        <v>$BB$6</v>
      </c>
      <c r="AB415" s="361" t="str">
        <f aca="false">ADDRESS(MATCH(AB10,SL_CHARTS_2012!$BB$1:$BB$39999,1),$E$417,1)</f>
        <v>$BB$6</v>
      </c>
      <c r="AC415" s="361" t="str">
        <f aca="false">ADDRESS(MATCH(AC10,SL_CHARTS_2012!$BB$1:$BB$39999,1),$E$417,1)</f>
        <v>$BB$6</v>
      </c>
    </row>
    <row r="416" customFormat="false" ht="15" hidden="true" customHeight="true" outlineLevel="0" collapsed="false">
      <c r="A416" s="349"/>
      <c r="B416" s="380"/>
      <c r="C416" s="205"/>
      <c r="D416" s="351" t="s">
        <v>218</v>
      </c>
      <c r="E416" s="361" t="n">
        <f aca="true">INDIRECT(CONCATENATE($E$395,ADDRESS(MATCH(E10,SL_CHARTS_2012!$BB$1:$BB$39999,1),$E$417,1)))</f>
        <v>92</v>
      </c>
      <c r="F416" s="360" t="n">
        <f aca="true">INDIRECT(CONCATENATE($E$395,ADDRESS(MATCH(F10,SL_CHARTS_2012!$BB$1:$BB$39999,1),$E$417,1)))</f>
        <v>88</v>
      </c>
      <c r="G416" s="360" t="n">
        <f aca="true">INDIRECT(CONCATENATE($E$395,ADDRESS(MATCH(G10,SL_CHARTS_2012!$BB$1:$BB$39999,1),$E$417,1)))</f>
        <v>85</v>
      </c>
      <c r="H416" s="360" t="n">
        <f aca="true">INDIRECT(CONCATENATE($E$395,ADDRESS(MATCH(H10,SL_CHARTS_2012!$BB$1:$BB$39999,1),$E$417,1)))</f>
        <v>78</v>
      </c>
      <c r="I416" s="360" t="n">
        <f aca="true">INDIRECT(CONCATENATE($E$395,ADDRESS(MATCH(I10,SL_CHARTS_2012!$BB$1:$BB$39999,1),$E$417,1)))</f>
        <v>70</v>
      </c>
      <c r="J416" s="360" t="n">
        <f aca="true">INDIRECT(CONCATENATE($E$395,ADDRESS(MATCH(J10,SL_CHARTS_2012!$BB$1:$BB$39999,1),$E$417,1)))</f>
        <v>63</v>
      </c>
      <c r="K416" s="360" t="n">
        <f aca="true">INDIRECT(CONCATENATE($E$395,ADDRESS(MATCH(K10,SL_CHARTS_2012!$BB$1:$BB$39999,1),$E$417,1)))</f>
        <v>59</v>
      </c>
      <c r="L416" s="361" t="n">
        <f aca="true">INDIRECT(CONCATENATE($E$395,ADDRESS(MATCH(L10,SL_CHARTS_2012!$BB$1:$BB$39999,1),$E$417,1)))</f>
        <v>59</v>
      </c>
      <c r="M416" s="360" t="n">
        <f aca="true">INDIRECT(CONCATENATE($E$395,ADDRESS(MATCH(M10,SL_CHARTS_2012!$BB$1:$BB$39999,1),$E$417,1)))</f>
        <v>55</v>
      </c>
      <c r="N416" s="360" t="n">
        <f aca="true">INDIRECT(CONCATENATE($E$395,ADDRESS(MATCH(N10,SL_CHARTS_2012!$BB$1:$BB$39999,1),$E$417,1)))</f>
        <v>46</v>
      </c>
      <c r="O416" s="360" t="n">
        <f aca="true">INDIRECT(CONCATENATE($E$395,ADDRESS(MATCH(O10,SL_CHARTS_2012!$BB$1:$BB$39999,1),$E$417,1)))</f>
        <v>38</v>
      </c>
      <c r="P416" s="360" t="n">
        <f aca="true">INDIRECT(CONCATENATE($E$395,ADDRESS(MATCH(P10,SL_CHARTS_2012!$BB$1:$BB$39999,1),$E$417,1)))</f>
        <v>38</v>
      </c>
      <c r="Q416" s="360" t="n">
        <f aca="true">INDIRECT(CONCATENATE($E$395,ADDRESS(MATCH(Q10,SL_CHARTS_2012!$BB$1:$BB$39999,1),$E$417,1)))</f>
        <v>33</v>
      </c>
      <c r="R416" s="360" t="n">
        <f aca="true">INDIRECT(CONCATENATE($E$395,ADDRESS(MATCH(R10,SL_CHARTS_2012!$BB$1:$BB$39999,1),$E$417,1)))</f>
        <v>26</v>
      </c>
      <c r="S416" s="360" t="n">
        <f aca="true">INDIRECT(CONCATENATE($E$395,ADDRESS(MATCH(S10,SL_CHARTS_2012!$BB$1:$BB$39999,1),$E$417,1)))</f>
        <v>20</v>
      </c>
      <c r="T416" s="361" t="n">
        <f aca="true">INDIRECT(CONCATENATE($E$395,ADDRESS(MATCH(T10,SL_CHARTS_2012!$BB$1:$BB$39999,1),$E$417,1)))</f>
        <v>20</v>
      </c>
      <c r="U416" s="361" t="n">
        <f aca="true">INDIRECT(CONCATENATE($E$395,ADDRESS(MATCH(U10,SL_CHARTS_2012!$BB$1:$BB$39999,1),$E$417,1)))</f>
        <v>10</v>
      </c>
      <c r="V416" s="361" t="n">
        <f aca="true">INDIRECT(CONCATENATE($E$395,ADDRESS(MATCH(V10,SL_CHARTS_2012!$BB$1:$BB$39999,1),$E$417,1)))</f>
        <v>10</v>
      </c>
      <c r="W416" s="361" t="n">
        <f aca="true">INDIRECT(CONCATENATE($E$395,ADDRESS(MATCH(W10,SL_CHARTS_2012!$BB$1:$BB$39999,1),$E$417,1)))</f>
        <v>10</v>
      </c>
      <c r="X416" s="360" t="n">
        <f aca="true">INDIRECT(CONCATENATE($E$395,ADDRESS(MATCH(X10,SL_CHARTS_2012!$BB$1:$BB$39999,1),$E$417,1)))</f>
        <v>3</v>
      </c>
      <c r="Y416" s="361" t="n">
        <f aca="true">INDIRECT(CONCATENATE($E$395,ADDRESS(MATCH(Y10,SL_CHARTS_2012!$BB$1:$BB$39999,1),$E$417,1)))</f>
        <v>3</v>
      </c>
      <c r="Z416" s="361" t="n">
        <f aca="true">INDIRECT(CONCATENATE($E$395,ADDRESS(MATCH(Z10,SL_CHARTS_2012!$BB$1:$BB$39999,1),$E$417,1)))</f>
        <v>3</v>
      </c>
      <c r="AA416" s="360" t="n">
        <f aca="true">INDIRECT(CONCATENATE($E$395,ADDRESS(MATCH(AA10,SL_CHARTS_2012!$BB$1:$BB$39999,1),$E$417,1)))</f>
        <v>0.1</v>
      </c>
      <c r="AB416" s="361" t="n">
        <f aca="true">INDIRECT(CONCATENATE($E$395,ADDRESS(MATCH(AB10,SL_CHARTS_2012!$BB$1:$BB$39999,1),$E$417,1)))</f>
        <v>0.1</v>
      </c>
      <c r="AC416" s="361" t="n">
        <f aca="true">INDIRECT(CONCATENATE($E$395,ADDRESS(MATCH(AC10,SL_CHARTS_2012!$BB$1:$BB$39999,1),$E$417,1)))</f>
        <v>0.1</v>
      </c>
    </row>
    <row r="417" customFormat="false" ht="15" hidden="true" customHeight="true" outlineLevel="0" collapsed="false">
      <c r="A417" s="349"/>
      <c r="B417" s="380"/>
      <c r="C417" s="207" t="s">
        <v>220</v>
      </c>
      <c r="D417" s="207"/>
      <c r="E417" s="208" t="n">
        <v>54</v>
      </c>
      <c r="F417" s="208"/>
      <c r="G417" s="208"/>
      <c r="H417" s="208"/>
      <c r="I417" s="208"/>
      <c r="J417" s="208"/>
      <c r="K417" s="208"/>
      <c r="L417" s="208"/>
      <c r="M417" s="208"/>
      <c r="N417" s="208"/>
      <c r="O417" s="208"/>
      <c r="P417" s="208"/>
      <c r="Q417" s="208"/>
      <c r="R417" s="208"/>
      <c r="S417" s="208"/>
      <c r="T417" s="208"/>
      <c r="U417" s="208"/>
      <c r="V417" s="208"/>
      <c r="W417" s="208"/>
      <c r="X417" s="208"/>
      <c r="Y417" s="208"/>
      <c r="Z417" s="208"/>
      <c r="AA417" s="208"/>
      <c r="AB417" s="208"/>
      <c r="AC417" s="208"/>
    </row>
    <row r="418" customFormat="false" ht="15" hidden="true" customHeight="true" outlineLevel="0" collapsed="false">
      <c r="A418" s="349"/>
      <c r="B418" s="380"/>
      <c r="C418" s="318"/>
      <c r="D418" s="213" t="s">
        <v>223</v>
      </c>
      <c r="E418" s="214" t="s">
        <v>224</v>
      </c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</row>
    <row r="419" customFormat="false" ht="15" hidden="true" customHeight="true" outlineLevel="0" collapsed="false">
      <c r="A419" s="349"/>
      <c r="B419" s="380"/>
      <c r="C419" s="318"/>
      <c r="D419" s="213"/>
      <c r="E419" s="214" t="s">
        <v>225</v>
      </c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</row>
    <row r="420" customFormat="false" ht="15" hidden="true" customHeight="true" outlineLevel="0" collapsed="false">
      <c r="A420" s="349"/>
      <c r="B420" s="380"/>
      <c r="C420" s="209" t="s">
        <v>216</v>
      </c>
      <c r="D420" s="210" t="s">
        <v>221</v>
      </c>
      <c r="E420" s="362" t="str">
        <f aca="false">IF(E410&gt;E4, ADDRESS(MATCH(E412,SL_CHARTS_2012!$BB$1:$BB$3999,1),$E$417+3,1),E421)</f>
        <v>$BE$23</v>
      </c>
      <c r="F420" s="211" t="str">
        <f aca="false">IF(F410&gt;F4, ADDRESS(MATCH(F412,SL_CHARTS_2012!$BB$1:$BB$3999,1),$E$417+3,1),ADDRESS(MATCH(F410-1,SL_CHARTS_2012!$BB$1:$BB$3999,1),$E$417+3,1))</f>
        <v>$BE$22</v>
      </c>
      <c r="G420" s="211" t="str">
        <f aca="false">IF(G410&gt;G4, ADDRESS(MATCH(G412,SL_CHARTS_2012!$BB$1:$BB$3999,1),$E$417+3,1),G421)</f>
        <v>$BE$21</v>
      </c>
      <c r="H420" s="211" t="str">
        <f aca="false">IF(H410&gt;H4, ADDRESS(MATCH(H412,SL_CHARTS_2012!$BB$1:$BB$3999,1),$E$417+3,1),H421)</f>
        <v>$BE$20</v>
      </c>
      <c r="I420" s="211" t="str">
        <f aca="false">IF(I410&gt;I4, ADDRESS(MATCH(I412,SL_CHARTS_2012!$BB$1:$BB$3999,1),$E$417+3,1),I421)</f>
        <v>$BE$19</v>
      </c>
      <c r="J420" s="211" t="str">
        <f aca="false">IF(J410&gt;J4, ADDRESS(MATCH(J412,SL_CHARTS_2012!$BB$1:$BB$3999,1),$E$417+3,1),J421)</f>
        <v>$BE$18</v>
      </c>
      <c r="K420" s="211" t="str">
        <f aca="false">IF(K410&gt;K4, ADDRESS(MATCH(K412,SL_CHARTS_2012!$BB$1:$BB$3999,1),$E$417+3,1),K421)</f>
        <v>$BE$17</v>
      </c>
      <c r="L420" s="362" t="str">
        <f aca="false">IF(L410&gt;L4, ADDRESS(MATCH(L412,SL_CHARTS_2012!$BB$1:$BB$3999,1),$E$417+3,1),L421)</f>
        <v>$BE$16</v>
      </c>
      <c r="M420" s="211" t="str">
        <f aca="false">IF(M410&gt;M4, ADDRESS(MATCH(M412,SL_CHARTS_2012!$BB$1:$BB$3999,1),$E$417+3,1),M421)</f>
        <v>$BE$16</v>
      </c>
      <c r="N420" s="211" t="str">
        <f aca="false">IF(N410&gt;N4, ADDRESS(MATCH(N412,SL_CHARTS_2012!$BB$1:$BB$3999,1),$E$417+3,1),N421)</f>
        <v>$BE$15</v>
      </c>
      <c r="O420" s="211" t="str">
        <f aca="false">IF(O410&gt;O4, ADDRESS(MATCH(O412,SL_CHARTS_2012!$BB$1:$BB$3999,1),$E$417+3,1),O421)</f>
        <v>$BE$14</v>
      </c>
      <c r="P420" s="211" t="str">
        <f aca="false">Q420</f>
        <v>$BE$13</v>
      </c>
      <c r="Q420" s="211" t="str">
        <f aca="false">IF(Q410&gt;Q4, ADDRESS(MATCH(Q412,SL_CHARTS_2012!$BB$1:$BB$3999,1),$E$417+3,1),Q421)</f>
        <v>$BE$13</v>
      </c>
      <c r="R420" s="211" t="str">
        <f aca="false">IF(R410&gt;R4, ADDRESS(MATCH(R412,SL_CHARTS_2012!$BB$1:$BB$3999,1),$E$417+3,1),R421)</f>
        <v>$BE$12</v>
      </c>
      <c r="S420" s="211" t="str">
        <f aca="false">IF(S410&gt;S4, ADDRESS(MATCH(S412,SL_CHARTS_2012!$BB$1:$BB$3999,1),$E$417+3,1),S421)</f>
        <v>$BE$11</v>
      </c>
      <c r="T420" s="362" t="str">
        <f aca="false">IF(T410&gt;T4, ADDRESS(MATCH(T412,SL_CHARTS_2012!$BB$1:$BB$3999,1),$E$417+3,1),T421)</f>
        <v>$BE$10</v>
      </c>
      <c r="U420" s="362" t="str">
        <f aca="false">IF(U410&gt;U4, ADDRESS(MATCH(U412,SL_CHARTS_2012!$BB$1:$BB$3999,1),$E$417+3,1),U421)</f>
        <v>$BE$10</v>
      </c>
      <c r="V420" s="362" t="str">
        <f aca="false">IF(V410&gt;V4, ADDRESS(MATCH(V412,SL_CHARTS_2012!$BB$1:$BB$3999,1),$E$417+3,1),V421)</f>
        <v>$BE$9</v>
      </c>
      <c r="W420" s="362" t="str">
        <f aca="false">IF(W410&gt;W4, ADDRESS(MATCH(W412,SL_CHARTS_2012!$BB$1:$BB$3999,1),$E$417+3,1),W421)</f>
        <v>$BE$9</v>
      </c>
      <c r="X420" s="211" t="str">
        <f aca="false">IF(X410&gt;X4, ADDRESS(MATCH(X412,SL_CHARTS_2012!$BB$1:$BB$3999,1),$E$417+3,1),ADDRESS(MATCH(X412+5,SL_CHARTS_2012!$BB$1:$BB$3999,1),$E$417+3,1))</f>
        <v>$BE$8</v>
      </c>
      <c r="Y420" s="362" t="str">
        <f aca="false">IF(Y410&gt;Y4, ADDRESS(MATCH(Y412,SL_CHARTS_2012!$BB$1:$BB$3999,1),$E$417+3,1),Y421)</f>
        <v>$BE$7</v>
      </c>
      <c r="Z420" s="362" t="str">
        <f aca="false">IF(Z410&gt;Z4, ADDRESS(MATCH(Z412,SL_CHARTS_2012!$BB$1:$BB$3999,1),$E$417+3,1),Z421)</f>
        <v>$BE$7</v>
      </c>
      <c r="AA420" s="211" t="str">
        <f aca="false">IF(AA410&gt;AA4, ADDRESS(MATCH(AA412,SL_CHARTS_2012!$BB$1:$BB$3999,1),$E$417+3,1),AA421)</f>
        <v>$BE$7</v>
      </c>
      <c r="AB420" s="362" t="str">
        <f aca="false">IF(AB410&gt;AB4, ADDRESS(MATCH(AB412,SL_CHARTS_2012!$BB$1:$BB$3999,1),$E$417+3,1),AB421)</f>
        <v>$BE$6</v>
      </c>
      <c r="AC420" s="362" t="str">
        <f aca="false">IF(AC410&gt;AC4, ADDRESS(MATCH(AC412,SL_CHARTS_2012!$BB$1:$BB$3999,1),$E$417+3,1),AC421)</f>
        <v>$BE$6</v>
      </c>
    </row>
    <row r="421" customFormat="false" ht="15" hidden="true" customHeight="true" outlineLevel="0" collapsed="false">
      <c r="A421" s="349"/>
      <c r="B421" s="380"/>
      <c r="C421" s="209"/>
      <c r="D421" s="210" t="s">
        <v>222</v>
      </c>
      <c r="E421" s="362" t="str">
        <f aca="false">IF(E412&lt;E8,ADDRESS(MATCH(E410,SL_CHARTS_2012!$BB$1:$BB$3999,1),$E$417+3,1),E420)</f>
        <v>$BE$23</v>
      </c>
      <c r="F421" s="211" t="str">
        <f aca="false">IF(F412&lt;F8,ADDRESS(MATCH(F410,SL_CHARTS_2012!$BB$1:$BB$3999,1),$E$417+3,1),ADDRESS(MATCH(F412+1,SL_CHARTS_2012!$BB$1:$BB$3999,1),$E$417+3,1))</f>
        <v>$BE$23</v>
      </c>
      <c r="G421" s="211" t="str">
        <f aca="false">IF(G412&lt;G8,ADDRESS(MATCH(G410,SL_CHARTS_2012!$BB$1:$BB$3999,1),$E$417+3,1),G420)</f>
        <v>$BE$21</v>
      </c>
      <c r="H421" s="211" t="str">
        <f aca="false">IF(H412&lt;H8,ADDRESS(MATCH(H410,SL_CHARTS_2012!$BB$1:$BB$3999,1),$E$417+3,1),H420)</f>
        <v>$BE$20</v>
      </c>
      <c r="I421" s="211" t="str">
        <f aca="false">IF(I412&lt;I8,ADDRESS(MATCH(I410,SL_CHARTS_2012!$BB$1:$BB$3999,1),$E$417+3,1),I420)</f>
        <v>$BE$19</v>
      </c>
      <c r="J421" s="211" t="str">
        <f aca="false">IF(J412&lt;J8,ADDRESS(MATCH(J410,SL_CHARTS_2012!$BB$1:$BB$3999,1),$E$417+3,1),J420)</f>
        <v>$BE$18</v>
      </c>
      <c r="K421" s="211" t="str">
        <f aca="false">IF(K412&lt;K8,ADDRESS(MATCH(K410,SL_CHARTS_2012!$BB$1:$BB$3999,1),$E$417+3,1),K420)</f>
        <v>$BE$17</v>
      </c>
      <c r="L421" s="362" t="str">
        <f aca="false">IF(L412&lt;L8,ADDRESS(MATCH(L410,SL_CHARTS_2012!$BB$1:$BB$3999,1),$E$417+3,1),L420)</f>
        <v>$BE$16</v>
      </c>
      <c r="M421" s="211" t="str">
        <f aca="false">IF(M412&lt;M8,ADDRESS(MATCH(M410,SL_CHARTS_2012!$BB$1:$BB$3999,1),$E$417+3,1),M420)</f>
        <v>$BE$16</v>
      </c>
      <c r="N421" s="211" t="str">
        <f aca="false">IF(N412&lt;N8,ADDRESS(MATCH(N410,SL_CHARTS_2012!$BB$1:$BB$3999,1),$E$417+3,1),N420)</f>
        <v>$BE$15</v>
      </c>
      <c r="O421" s="211" t="str">
        <f aca="false">IF(O412&lt;O8,ADDRESS(MATCH(O410,SL_CHARTS_2012!$BB$1:$BB$3999,1),$E$417+3,1),O420)</f>
        <v>$BE$14</v>
      </c>
      <c r="P421" s="211" t="str">
        <f aca="false">IF(P412&lt;P8,ADDRESS(MATCH(P410,SL_CHARTS_2012!$BB$1:$BB$3999,1),$E$417+3,1),P420)</f>
        <v>$BE$13</v>
      </c>
      <c r="Q421" s="211" t="str">
        <f aca="false">IF(Q412&lt;Q8,ADDRESS(MATCH(Q410,SL_CHARTS_2012!$BB$1:$BB$3999,1),$E$417+3,1),Q420)</f>
        <v>$BE$13</v>
      </c>
      <c r="R421" s="211" t="str">
        <f aca="false">IF(R412&lt;R8,ADDRESS(MATCH(R410,SL_CHARTS_2012!$BB$1:$BB$3999,1),$E$417+3,1),R420)</f>
        <v>$BE$12</v>
      </c>
      <c r="S421" s="211" t="str">
        <f aca="false">IF(S412&lt;S8,ADDRESS(MATCH(S410,SL_CHARTS_2012!$BB$1:$BB$3999,1),$E$417+3,1),S420)</f>
        <v>$BE$11</v>
      </c>
      <c r="T421" s="362" t="str">
        <f aca="false">IF(T412&lt;T8,ADDRESS(MATCH(T410,SL_CHARTS_2012!$BB$1:$BB$3999,1),$E$417+3,1),T420)</f>
        <v>$BE$10</v>
      </c>
      <c r="U421" s="362" t="str">
        <f aca="false">IF(U412&lt;U8,ADDRESS(MATCH(U410,SL_CHARTS_2012!$BB$1:$BB$3999,1),$E$417+3,1),U420)</f>
        <v>$BE$10</v>
      </c>
      <c r="V421" s="362" t="str">
        <f aca="false">IF(V412&lt;V8,ADDRESS(MATCH(V410,SL_CHARTS_2012!$BB$1:$BB$3999,1),$E$417+3,1),V420)</f>
        <v>$BE$9</v>
      </c>
      <c r="W421" s="362" t="str">
        <f aca="false">IF(W412&lt;W8,ADDRESS(MATCH(W410,SL_CHARTS_2012!$BB$1:$BB$3999,1),$E$417+3,1),W420)</f>
        <v>$BE$9</v>
      </c>
      <c r="X421" s="211" t="str">
        <f aca="false">IF(X412&lt;X8,ADDRESS(MATCH(X410,SL_CHARTS_2012!$BB$1:$BB$3999,1),$E$417+3,1),X420)</f>
        <v>$BE$9</v>
      </c>
      <c r="Y421" s="362" t="str">
        <f aca="false">IF(Y412&lt;Y8,ADDRESS(MATCH(Y410,SL_CHARTS_2012!$BB$1:$BB$3999,1),$E$417+3,1),Y420)</f>
        <v>$BE$7</v>
      </c>
      <c r="Z421" s="362" t="str">
        <f aca="false">IF(Z412&lt;Z8,ADDRESS(MATCH(Z410,SL_CHARTS_2012!$BB$1:$BB$3999,1),$E$417+3,1),Z420)</f>
        <v>$BE$7</v>
      </c>
      <c r="AA421" s="211" t="str">
        <f aca="false">IF(AA412&lt;AA8,ADDRESS(MATCH(AA410,SL_CHARTS_2012!$BB$1:$BB$3999,1),$E$417+3,1),AA420)</f>
        <v>$BE$7</v>
      </c>
      <c r="AB421" s="362" t="str">
        <f aca="false">IF(AB412&lt;AB8,ADDRESS(MATCH(AB410,SL_CHARTS_2012!$BB$1:$BB$3999,1),$E$417+3,1),AB420)</f>
        <v>$BE$6</v>
      </c>
      <c r="AC421" s="362" t="str">
        <f aca="false">IF(AC412&lt;AC8,ADDRESS(MATCH(AC410,SL_CHARTS_2012!$BB$1:$BB$3999,1),$E$417+3,1),AC420)</f>
        <v>$BE$6</v>
      </c>
    </row>
    <row r="422" customFormat="false" ht="15" hidden="true" customHeight="true" outlineLevel="0" collapsed="false">
      <c r="A422" s="349"/>
      <c r="B422" s="380"/>
      <c r="C422" s="205" t="s">
        <v>219</v>
      </c>
      <c r="D422" s="258" t="s">
        <v>221</v>
      </c>
      <c r="E422" s="363" t="str">
        <f aca="false">IF(E414&gt;E4, ADDRESS(MATCH(E416,SL_CHARTS_2012!$BB$1:$BB$3999,1),$E$417+3,1),E423)</f>
        <v>$BE$23</v>
      </c>
      <c r="F422" s="206" t="str">
        <f aca="false">IF(F414&gt;F4, ADDRESS(MATCH(F416,SL_CHARTS_2012!$BB$1:$BB$3999,1),$E$417+3,1),F423)</f>
        <v>$BE$23</v>
      </c>
      <c r="G422" s="206" t="str">
        <f aca="false">IF(G414&gt;G4, ADDRESS(MATCH(G416,SL_CHARTS_2012!$BB$1:$BB$3999,1),$E$417+3,1),G423)</f>
        <v>$BE$20</v>
      </c>
      <c r="H422" s="206" t="str">
        <f aca="false">IF(H414&gt;H4, ADDRESS(MATCH(H416,SL_CHARTS_2012!$BB$1:$BB$3999,1),$E$417+3,1),H423)</f>
        <v>$BE$20</v>
      </c>
      <c r="I422" s="206" t="str">
        <f aca="false">IF(I414&gt;I4, ADDRESS(MATCH(I416,SL_CHARTS_2012!$BB$1:$BB$3999,1),$E$417+3,1),I423)</f>
        <v>$BE$19</v>
      </c>
      <c r="J422" s="206" t="str">
        <f aca="false">IF(J414&gt;J4, ADDRESS(MATCH(J416,SL_CHARTS_2012!$BB$1:$BB$3999,1),$E$417+3,1),J423)</f>
        <v>$BE$18</v>
      </c>
      <c r="K422" s="206" t="str">
        <f aca="false">IF(K414&gt;K4, ADDRESS(MATCH(K416,SL_CHARTS_2012!$BB$1:$BB$3999,1),$E$417+3,1),K423)</f>
        <v>$BE$17</v>
      </c>
      <c r="L422" s="363" t="str">
        <f aca="false">IF(L414&gt;L4, ADDRESS(MATCH(L416,SL_CHARTS_2012!$BB$1:$BB$3999,1),$E$417+3,1),L423)</f>
        <v>$BE$16</v>
      </c>
      <c r="M422" s="206" t="str">
        <f aca="false">IF(M414&gt;M4, ADDRESS(MATCH(M416,SL_CHARTS_2012!$BB$1:$BB$3999,1),$E$417+3,1),M423)</f>
        <v>$BE$16</v>
      </c>
      <c r="N422" s="206" t="str">
        <f aca="false">IF(N414&gt;N4, ADDRESS(MATCH(N416,SL_CHARTS_2012!$BB$1:$BB$3999,1),$E$417+3,1),N423)</f>
        <v>$BE$15</v>
      </c>
      <c r="O422" s="206" t="str">
        <f aca="false">IF(O414&gt;O4, ADDRESS(MATCH(O416,SL_CHARTS_2012!$BB$1:$BB$3999,1),$E$417+3,1),O423)</f>
        <v>$BE$14</v>
      </c>
      <c r="P422" s="206" t="str">
        <f aca="false">Q422</f>
        <v>$BE$13</v>
      </c>
      <c r="Q422" s="206" t="str">
        <f aca="false">IF(Q414&gt;Q4, ADDRESS(MATCH(Q416,SL_CHARTS_2012!$BB$1:$BB$3999,1),$E$417+3,1),Q423)</f>
        <v>$BE$13</v>
      </c>
      <c r="R422" s="206" t="str">
        <f aca="false">IF(R414&gt;R4, ADDRESS(MATCH(R416,SL_CHARTS_2012!$BB$1:$BB$3999,1),$E$417+3,1),R423)</f>
        <v>$BE$12</v>
      </c>
      <c r="S422" s="206" t="str">
        <f aca="false">IF(S414&gt;S4, ADDRESS(MATCH(S416,SL_CHARTS_2012!$BB$1:$BB$3999,1),$E$417+3,1),S423)</f>
        <v>$BE$11</v>
      </c>
      <c r="T422" s="363" t="str">
        <f aca="false">IF(T414&gt;T4, ADDRESS(MATCH(T416,SL_CHARTS_2012!$BB$1:$BB$3999,1),$E$417+3,1),T423)</f>
        <v>$BE$10</v>
      </c>
      <c r="U422" s="363" t="str">
        <f aca="false">IF(U414&gt;U4, ADDRESS(MATCH(U416,SL_CHARTS_2012!$BB$1:$BB$3999,1),$E$417+3,1),U423)</f>
        <v>$BE$10</v>
      </c>
      <c r="V422" s="363" t="str">
        <f aca="false">IF(V414&gt;V4, ADDRESS(MATCH(V416,SL_CHARTS_2012!$BB$1:$BB$3999,1),$E$417+3,1),V423)</f>
        <v>$BE$9</v>
      </c>
      <c r="W422" s="363" t="str">
        <f aca="false">IF(W414&gt;W4, ADDRESS(MATCH(W416,SL_CHARTS_2012!$BB$1:$BB$3999,1),$E$417+3,1),W423)</f>
        <v>$BE$9</v>
      </c>
      <c r="X422" s="206" t="str">
        <f aca="false">IF(X414&gt;X4, ADDRESS(MATCH(X416,SL_CHARTS_2012!$BB$1:$BB$3999,1),$E$417+3,1),X423)</f>
        <v>$BE$9</v>
      </c>
      <c r="Y422" s="363" t="str">
        <f aca="false">IF(Y414&gt;Y4, ADDRESS(MATCH(Y416,SL_CHARTS_2012!$BB$1:$BB$3999,1),$E$417+3,1),Y423)</f>
        <v>$BE$7</v>
      </c>
      <c r="Z422" s="363" t="str">
        <f aca="false">IF(Z414&gt;Z4, ADDRESS(MATCH(Z416,SL_CHARTS_2012!$BB$1:$BB$3999,1),$E$417+3,1),Z423)</f>
        <v>$BE$7</v>
      </c>
      <c r="AA422" s="206" t="str">
        <f aca="false">IF(AA414&gt;AA4, ADDRESS(MATCH(AA416,SL_CHARTS_2012!$BB$1:$BB$3999,1),$E$417+3,1),AA423)</f>
        <v>$BE$7</v>
      </c>
      <c r="AB422" s="363" t="str">
        <f aca="false">IF(AB414&gt;AB4, ADDRESS(MATCH(AB416,SL_CHARTS_2012!$BB$1:$BB$3999,1),$E$417+3,1),AB423)</f>
        <v>$BE$6</v>
      </c>
      <c r="AC422" s="363" t="str">
        <f aca="false">IF(AC414&gt;AC4, ADDRESS(MATCH(AC416,SL_CHARTS_2012!$BB$1:$BB$3999,1),$E$417+3,1),AC423)</f>
        <v>$BE$6</v>
      </c>
    </row>
    <row r="423" customFormat="false" ht="15" hidden="true" customHeight="true" outlineLevel="0" collapsed="false">
      <c r="A423" s="349"/>
      <c r="B423" s="380"/>
      <c r="C423" s="205"/>
      <c r="D423" s="258" t="s">
        <v>222</v>
      </c>
      <c r="E423" s="363" t="str">
        <f aca="false">IF(E416&lt;E8,ADDRESS(MATCH(E414,SL_CHARTS_2012!$BB$1:$BB$3999,1),$E$417+3,1),E422)</f>
        <v>$BE$23</v>
      </c>
      <c r="F423" s="206" t="str">
        <f aca="false">IF(F416&lt;F8,ADDRESS(MATCH(F414,SL_CHARTS_2012!$BB$1:$BB$3999,1),$E$417+3,1),F422)</f>
        <v>$BE$23</v>
      </c>
      <c r="G423" s="206" t="str">
        <f aca="false">IF(G416&lt;G8,ADDRESS(MATCH(G414,SL_CHARTS_2012!$BB$1:$BB$3999,1),$E$417+3,1),G422)</f>
        <v>$BE$22</v>
      </c>
      <c r="H423" s="206" t="str">
        <f aca="false">IF(H416&lt;H8,ADDRESS(MATCH(H414,SL_CHARTS_2012!$BB$1:$BB$3999,1),$E$417+3,1),H422)</f>
        <v>$BE$20</v>
      </c>
      <c r="I423" s="206" t="str">
        <f aca="false">IF(I416&lt;I8,ADDRESS(MATCH(I414,SL_CHARTS_2012!$BB$1:$BB$3999,1),$E$417+3,1),I422)</f>
        <v>$BE$19</v>
      </c>
      <c r="J423" s="206" t="str">
        <f aca="false">IF(J416&lt;J8,ADDRESS(MATCH(J414,SL_CHARTS_2012!$BB$1:$BB$3999,1),$E$417+3,1),J422)</f>
        <v>$BE$18</v>
      </c>
      <c r="K423" s="206" t="str">
        <f aca="false">IF(K416&lt;K8,ADDRESS(MATCH(K414,SL_CHARTS_2012!$BB$1:$BB$3999,1),$E$417+3,1),K422)</f>
        <v>$BE$17</v>
      </c>
      <c r="L423" s="363" t="str">
        <f aca="false">IF(L416&lt;L8,ADDRESS(MATCH(L414,SL_CHARTS_2012!$BB$1:$BB$3999,1),$E$417+3,1),L422)</f>
        <v>$BE$16</v>
      </c>
      <c r="M423" s="206" t="str">
        <f aca="false">IF(M416&lt;M8,ADDRESS(MATCH(M414,SL_CHARTS_2012!$BB$1:$BB$3999,1),$E$417+3,1),M422)</f>
        <v>$BE$16</v>
      </c>
      <c r="N423" s="206" t="str">
        <f aca="false">IF(N416&lt;N8,ADDRESS(MATCH(N414,SL_CHARTS_2012!$BB$1:$BB$3999,1),$E$417+3,1),N422)</f>
        <v>$BE$15</v>
      </c>
      <c r="O423" s="206" t="str">
        <f aca="false">IF(O416&lt;O8,ADDRESS(MATCH(O414,SL_CHARTS_2012!$BB$1:$BB$3999,1),$E$417+3,1),O422)</f>
        <v>$BE$14</v>
      </c>
      <c r="P423" s="206" t="str">
        <f aca="false">IF(P416&lt;P8,ADDRESS(MATCH(P414,SL_CHARTS_2012!$BB$1:$BB$3999,1),$E$417+3,1),P422)</f>
        <v>$BE$13</v>
      </c>
      <c r="Q423" s="206" t="str">
        <f aca="false">IF(Q416&lt;Q8,ADDRESS(MATCH(Q414,SL_CHARTS_2012!$BB$1:$BB$3999,1),$E$417+3,1),Q422)</f>
        <v>$BE$13</v>
      </c>
      <c r="R423" s="206" t="str">
        <f aca="false">IF(R416&lt;R8,ADDRESS(MATCH(R414,SL_CHARTS_2012!$BB$1:$BB$3999,1),$E$417+3,1),R422)</f>
        <v>$BE$12</v>
      </c>
      <c r="S423" s="206" t="str">
        <f aca="false">IF(S416&lt;S8,ADDRESS(MATCH(S414,SL_CHARTS_2012!$BB$1:$BB$3999,1),$E$417+3,1),S422)</f>
        <v>$BE$11</v>
      </c>
      <c r="T423" s="363" t="str">
        <f aca="false">IF(T416&lt;T8,ADDRESS(MATCH(T414,SL_CHARTS_2012!$BB$1:$BB$3999,1),$E$417+3,1),T422)</f>
        <v>$BE$10</v>
      </c>
      <c r="U423" s="363" t="str">
        <f aca="false">IF(U416&lt;U8,ADDRESS(MATCH(U414,SL_CHARTS_2012!$BB$1:$BB$3999,1),$E$417+3,1),U422)</f>
        <v>$BE$10</v>
      </c>
      <c r="V423" s="363" t="str">
        <f aca="false">IF(V416&lt;V8,ADDRESS(MATCH(V414,SL_CHARTS_2012!$BB$1:$BB$3999,1),$E$417+3,1),V422)</f>
        <v>$BE$9</v>
      </c>
      <c r="W423" s="363" t="str">
        <f aca="false">IF(W416&lt;W8,ADDRESS(MATCH(W414,SL_CHARTS_2012!$BB$1:$BB$3999,1),$E$417+3,1),W422)</f>
        <v>$BE$9</v>
      </c>
      <c r="X423" s="206" t="str">
        <f aca="false">IF(X416&lt;X8,ADDRESS(MATCH(X414,SL_CHARTS_2012!$BB$1:$BB$3999,1),$E$417+3,1),X422)</f>
        <v>$BE$9</v>
      </c>
      <c r="Y423" s="363" t="str">
        <f aca="false">IF(Y416&lt;Y8,ADDRESS(MATCH(Y414,SL_CHARTS_2012!$BB$1:$BB$3999,1),$E$417+3,1),Y422)</f>
        <v>$BE$7</v>
      </c>
      <c r="Z423" s="363" t="str">
        <f aca="false">IF(Z416&lt;Z8,ADDRESS(MATCH(Z414,SL_CHARTS_2012!$BB$1:$BB$3999,1),$E$417+3,1),Z422)</f>
        <v>$BE$7</v>
      </c>
      <c r="AA423" s="206" t="str">
        <f aca="false">IF(AA416&lt;AA8,ADDRESS(MATCH(AA414,SL_CHARTS_2012!$BB$1:$BB$3999,1),$E$417+3,1),AA422)</f>
        <v>$BE$7</v>
      </c>
      <c r="AB423" s="363" t="str">
        <f aca="false">IF(AB416&lt;AB8,ADDRESS(MATCH(AB414,SL_CHARTS_2012!$BB$1:$BB$3999,1),$E$417+3,1),AB422)</f>
        <v>$BE$6</v>
      </c>
      <c r="AC423" s="363" t="str">
        <f aca="false">IF(AC416&lt;AC8,ADDRESS(MATCH(AC414,SL_CHARTS_2012!$BB$1:$BB$3999,1),$E$417+3,1),AC422)</f>
        <v>$BE$6</v>
      </c>
    </row>
    <row r="424" customFormat="false" ht="15" hidden="true" customHeight="true" outlineLevel="0" collapsed="false">
      <c r="A424" s="349"/>
      <c r="B424" s="380"/>
      <c r="C424" s="215" t="s">
        <v>226</v>
      </c>
      <c r="D424" s="216" t="s">
        <v>227</v>
      </c>
      <c r="E424" s="364" t="str">
        <f aca="false">CONCATENATE(ROUND(E410,1),E$7,ROUND(E412,1))</f>
        <v>92-92</v>
      </c>
      <c r="F424" s="321" t="str">
        <f aca="false">CONCATENATE(ROUND(F410,1),F$7,ROUND(F412,1))</f>
        <v>92-88</v>
      </c>
      <c r="G424" s="321" t="str">
        <f aca="false">CONCATENATE(ROUND(G410,1),G$7,ROUND(G412,1))</f>
        <v>88-85</v>
      </c>
      <c r="H424" s="321" t="str">
        <f aca="false">CONCATENATE(ROUND(H410,1),H$7,ROUND(H412,1))</f>
        <v>85-78</v>
      </c>
      <c r="I424" s="321" t="str">
        <f aca="false">CONCATENATE(ROUND(I410,1),I$7,ROUND(I412,1))</f>
        <v>78-70</v>
      </c>
      <c r="J424" s="321" t="str">
        <f aca="false">CONCATENATE(ROUND(J410,1),J$7,ROUND(J412,1))</f>
        <v>70-63</v>
      </c>
      <c r="K424" s="321" t="str">
        <f aca="false">CONCATENATE(ROUND(K410,1),K$7,ROUND(K412,1))</f>
        <v>63-59</v>
      </c>
      <c r="L424" s="364" t="str">
        <f aca="false">CONCATENATE(ROUND(L410,1),L$7,ROUND(L412,1))</f>
        <v>59-59</v>
      </c>
      <c r="M424" s="321" t="str">
        <f aca="false">CONCATENATE(ROUND(M410,1),M$7,ROUND(M412,1))</f>
        <v>59-55</v>
      </c>
      <c r="N424" s="321" t="str">
        <f aca="false">CONCATENATE(ROUND(N410,1),N$7,ROUND(N412,1))</f>
        <v>55-46</v>
      </c>
      <c r="O424" s="321" t="str">
        <f aca="false">CONCATENATE(ROUND(O410,1),O$7,ROUND(O412,1))</f>
        <v>46-38</v>
      </c>
      <c r="P424" s="321" t="str">
        <f aca="false">CONCATENATE(ROUND(P410,1),P$7,ROUND(P412,1))</f>
        <v>38-38</v>
      </c>
      <c r="Q424" s="321" t="str">
        <f aca="false">CONCATENATE(ROUND(Q410,1),Q$7,ROUND(Q412,1))</f>
        <v>38-33</v>
      </c>
      <c r="R424" s="321" t="str">
        <f aca="false">CONCATENATE(ROUND(R410,1),R$7,ROUND(R412,1))</f>
        <v>33-26</v>
      </c>
      <c r="S424" s="321" t="str">
        <f aca="false">CONCATENATE(ROUND(S410,1),S$7,ROUND(S412,1))</f>
        <v>26-20</v>
      </c>
      <c r="T424" s="364" t="str">
        <f aca="false">CONCATENATE(ROUND(T410,1),T$7,ROUND(T412,1))</f>
        <v>20-20</v>
      </c>
      <c r="U424" s="364" t="str">
        <f aca="false">CONCATENATE(ROUND(U410,1),U$7,ROUND(U412,1))</f>
        <v>20-10</v>
      </c>
      <c r="V424" s="364" t="str">
        <f aca="false">CONCATENATE(ROUND(V410,1),V$7,ROUND(V412,1))</f>
        <v>10-10</v>
      </c>
      <c r="W424" s="364" t="str">
        <f aca="false">CONCATENATE(ROUND(W410,1),W$7,ROUND(W412,1))</f>
        <v>10-10</v>
      </c>
      <c r="X424" s="321" t="str">
        <f aca="false">CONCATENATE(ROUND(X410,1),X$7,ROUND(X412,1))</f>
        <v>10-3</v>
      </c>
      <c r="Y424" s="364" t="str">
        <f aca="false">CONCATENATE(ROUND(Y410,1),Y$7,ROUND(Y412,1))</f>
        <v>3-3</v>
      </c>
      <c r="Z424" s="364" t="str">
        <f aca="false">CONCATENATE(ROUND(Z410,1),Z$7,ROUND(Z412,1))</f>
        <v>3-3</v>
      </c>
      <c r="AA424" s="321" t="str">
        <f aca="false">CONCATENATE(ROUND(AA410,1),AA$7,ROUND(AA412,1))</f>
        <v>3-0,1</v>
      </c>
      <c r="AB424" s="364" t="str">
        <f aca="false">CONCATENATE(ROUND(AB410,1),AB$7,ROUND(AB412,1))</f>
        <v>0,1-0,1</v>
      </c>
      <c r="AC424" s="364" t="str">
        <f aca="false">CONCATENATE(ROUND(AC410,1),AC$7,ROUND(AC412,1))</f>
        <v>0,1-0,1</v>
      </c>
    </row>
    <row r="425" customFormat="false" ht="15" hidden="true" customHeight="true" outlineLevel="0" collapsed="false">
      <c r="A425" s="349"/>
      <c r="B425" s="380"/>
      <c r="C425" s="215"/>
      <c r="D425" s="218" t="s">
        <v>228</v>
      </c>
      <c r="E425" s="365" t="n">
        <f aca="true">AVERAGE(INDIRECT(CONCATENATE($E$418,E420,$E$419,E421),1))</f>
        <v>121</v>
      </c>
      <c r="F425" s="323" t="n">
        <f aca="true">AVERAGE(INDIRECT(CONCATENATE($E$418,F420,$E$419,F421),1))</f>
        <v>124.5</v>
      </c>
      <c r="G425" s="323" t="n">
        <f aca="true">AVERAGE(INDIRECT(CONCATENATE($E$418,G420,$E$419,G421),1))</f>
        <v>130</v>
      </c>
      <c r="H425" s="323" t="n">
        <f aca="true">AVERAGE(INDIRECT(CONCATENATE($E$418,H420,$E$419,H421),1))</f>
        <v>134</v>
      </c>
      <c r="I425" s="323" t="n">
        <f aca="true">AVERAGE(INDIRECT(CONCATENATE($E$418,I420,$E$419,I421),1))</f>
        <v>121</v>
      </c>
      <c r="J425" s="323" t="n">
        <f aca="true">AVERAGE(INDIRECT(CONCATENATE($E$418,J420,$E$419,J421),1))</f>
        <v>113</v>
      </c>
      <c r="K425" s="323" t="n">
        <f aca="true">AVERAGE(INDIRECT(CONCATENATE($E$418,K420,$E$419,K421),1))</f>
        <v>69</v>
      </c>
      <c r="L425" s="365" t="n">
        <f aca="true">AVERAGE(INDIRECT(CONCATENATE($E$418,L420,$E$419,L421),1))</f>
        <v>70</v>
      </c>
      <c r="M425" s="323" t="n">
        <f aca="true">AVERAGE(INDIRECT(CONCATENATE($E$418,M420,$E$419,M421),1))</f>
        <v>70</v>
      </c>
      <c r="N425" s="323" t="n">
        <f aca="true">AVERAGE(INDIRECT(CONCATENATE($E$418,N420,$E$419,N421),1))</f>
        <v>60</v>
      </c>
      <c r="O425" s="323" t="n">
        <f aca="true">AVERAGE(INDIRECT(CONCATENATE($E$418,O420,$E$419,O421),1))</f>
        <v>62</v>
      </c>
      <c r="P425" s="323" t="n">
        <f aca="true">AVERAGE(INDIRECT(CONCATENATE($E$418,P420,$E$419,P421),1))</f>
        <v>24</v>
      </c>
      <c r="Q425" s="323" t="n">
        <f aca="true">AVERAGE(INDIRECT(CONCATENATE($E$418,Q420,$E$419,Q421),1))</f>
        <v>24</v>
      </c>
      <c r="R425" s="323" t="n">
        <f aca="true">AVERAGE(INDIRECT(CONCATENATE($E$418,R420,$E$419,R421),1))</f>
        <v>-32</v>
      </c>
      <c r="S425" s="323" t="n">
        <f aca="true">AVERAGE(INDIRECT(CONCATENATE($E$418,S420,$E$419,S421),1))</f>
        <v>-11</v>
      </c>
      <c r="T425" s="365" t="n">
        <f aca="true">AVERAGE(INDIRECT(CONCATENATE($E$418,T420,$E$419,T421),1))</f>
        <v>-10</v>
      </c>
      <c r="U425" s="365" t="n">
        <f aca="true">AVERAGE(INDIRECT(CONCATENATE($E$418,U420,$E$419,U421),1))</f>
        <v>-10</v>
      </c>
      <c r="V425" s="365" t="n">
        <f aca="true">AVERAGE(INDIRECT(CONCATENATE($E$418,V420,$E$419,V421),1))</f>
        <v>4</v>
      </c>
      <c r="W425" s="365" t="n">
        <f aca="true">AVERAGE(INDIRECT(CONCATENATE($E$418,W420,$E$419,W421),1))</f>
        <v>4</v>
      </c>
      <c r="X425" s="323" t="n">
        <f aca="true">AVERAGE(INDIRECT(CONCATENATE($E$418,X420,$E$419,X421),1))</f>
        <v>-7.5</v>
      </c>
      <c r="Y425" s="365" t="n">
        <f aca="true">AVERAGE(INDIRECT(CONCATENATE($E$418,Y420,$E$419,Y421),1))</f>
        <v>-1</v>
      </c>
      <c r="Z425" s="365" t="n">
        <f aca="true">AVERAGE(INDIRECT(CONCATENATE($E$418,Z420,$E$419,Z421),1))</f>
        <v>-1</v>
      </c>
      <c r="AA425" s="323" t="n">
        <f aca="true">AVERAGE(INDIRECT(CONCATENATE($E$418,AA420,$E$419,AA421),1))</f>
        <v>-1</v>
      </c>
      <c r="AB425" s="365" t="n">
        <f aca="true">AVERAGE(INDIRECT(CONCATENATE($E$418,AB420,$E$419,AB421),1))</f>
        <v>-120</v>
      </c>
      <c r="AC425" s="365" t="n">
        <f aca="true">AVERAGE(INDIRECT(CONCATENATE($E$418,AC420,$E$419,AC421),1))</f>
        <v>-120</v>
      </c>
    </row>
    <row r="426" customFormat="false" ht="15" hidden="true" customHeight="true" outlineLevel="0" collapsed="false">
      <c r="A426" s="349"/>
      <c r="B426" s="380"/>
      <c r="C426" s="215"/>
      <c r="D426" s="219" t="s">
        <v>229</v>
      </c>
      <c r="E426" s="366" t="n">
        <f aca="true">MIN(INDIRECT(CONCATENATE($E$418,E420,$E$419,E421),1))</f>
        <v>121</v>
      </c>
      <c r="F426" s="324" t="n">
        <f aca="true">MIN(INDIRECT(CONCATENATE($E$418,F420,$E$419,F421),1))</f>
        <v>121</v>
      </c>
      <c r="G426" s="324" t="n">
        <f aca="true">MIN(INDIRECT(CONCATENATE($E$418,G420,$E$419,G421),1))</f>
        <v>130</v>
      </c>
      <c r="H426" s="324" t="n">
        <f aca="true">MIN(INDIRECT(CONCATENATE($E$418,H420,$E$419,H421),1))</f>
        <v>134</v>
      </c>
      <c r="I426" s="324" t="n">
        <f aca="true">MIN(INDIRECT(CONCATENATE($E$418,I420,$E$419,I421),1))</f>
        <v>121</v>
      </c>
      <c r="J426" s="324" t="n">
        <f aca="true">MIN(INDIRECT(CONCATENATE($E$418,J420,$E$419,J421),1))</f>
        <v>113</v>
      </c>
      <c r="K426" s="324" t="n">
        <f aca="true">MIN(INDIRECT(CONCATENATE($E$418,K420,$E$419,K421),1))</f>
        <v>69</v>
      </c>
      <c r="L426" s="366" t="n">
        <f aca="true">MIN(INDIRECT(CONCATENATE($E$418,L420,$E$419,L421),1))</f>
        <v>70</v>
      </c>
      <c r="M426" s="324" t="n">
        <f aca="true">MIN(INDIRECT(CONCATENATE($E$418,M420,$E$419,M421),1))</f>
        <v>70</v>
      </c>
      <c r="N426" s="324" t="n">
        <f aca="true">MIN(INDIRECT(CONCATENATE($E$418,N420,$E$419,N421),1))</f>
        <v>60</v>
      </c>
      <c r="O426" s="324" t="n">
        <f aca="true">MIN(INDIRECT(CONCATENATE($E$418,O420,$E$419,O421),1))</f>
        <v>62</v>
      </c>
      <c r="P426" s="324" t="n">
        <f aca="true">MIN(INDIRECT(CONCATENATE($E$418,P420,$E$419,P421),1))</f>
        <v>24</v>
      </c>
      <c r="Q426" s="324" t="n">
        <f aca="true">MIN(INDIRECT(CONCATENATE($E$418,Q420,$E$419,Q421),1))</f>
        <v>24</v>
      </c>
      <c r="R426" s="324" t="n">
        <f aca="true">MIN(INDIRECT(CONCATENATE($E$418,R420,$E$419,R421),1))</f>
        <v>-32</v>
      </c>
      <c r="S426" s="324" t="n">
        <f aca="true">MIN(INDIRECT(CONCATENATE($E$418,S420,$E$419,S421),1))</f>
        <v>-11</v>
      </c>
      <c r="T426" s="366" t="n">
        <f aca="true">MIN(INDIRECT(CONCATENATE($E$418,T420,$E$419,T421),1))</f>
        <v>-10</v>
      </c>
      <c r="U426" s="366" t="n">
        <f aca="true">MIN(INDIRECT(CONCATENATE($E$418,U420,$E$419,U421),1))</f>
        <v>-10</v>
      </c>
      <c r="V426" s="366" t="n">
        <f aca="true">MIN(INDIRECT(CONCATENATE($E$418,V420,$E$419,V421),1))</f>
        <v>4</v>
      </c>
      <c r="W426" s="366" t="n">
        <f aca="true">MIN(INDIRECT(CONCATENATE($E$418,W420,$E$419,W421),1))</f>
        <v>4</v>
      </c>
      <c r="X426" s="324" t="n">
        <f aca="true">MIN(INDIRECT(CONCATENATE($E$418,X420,$E$419,X421),1))</f>
        <v>-19</v>
      </c>
      <c r="Y426" s="366" t="n">
        <f aca="true">MIN(INDIRECT(CONCATENATE($E$418,Y420,$E$419,Y421),1))</f>
        <v>-1</v>
      </c>
      <c r="Z426" s="366" t="n">
        <f aca="true">MIN(INDIRECT(CONCATENATE($E$418,Z420,$E$419,Z421),1))</f>
        <v>-1</v>
      </c>
      <c r="AA426" s="324" t="n">
        <f aca="true">MIN(INDIRECT(CONCATENATE($E$418,AA420,$E$419,AA421),1))</f>
        <v>-1</v>
      </c>
      <c r="AB426" s="366" t="n">
        <f aca="true">MIN(INDIRECT(CONCATENATE($E$418,AB420,$E$419,AB421),1))</f>
        <v>-120</v>
      </c>
      <c r="AC426" s="366" t="n">
        <f aca="true">MIN(INDIRECT(CONCATENATE($E$418,AC420,$E$419,AC421),1))</f>
        <v>-120</v>
      </c>
    </row>
    <row r="427" customFormat="false" ht="15" hidden="true" customHeight="true" outlineLevel="0" collapsed="false">
      <c r="A427" s="349"/>
      <c r="B427" s="380"/>
      <c r="C427" s="215"/>
      <c r="D427" s="219" t="s">
        <v>230</v>
      </c>
      <c r="E427" s="367" t="n">
        <f aca="true">MAX(INDIRECT(CONCATENATE($E$418,E420,$E$419,E421),1))</f>
        <v>121</v>
      </c>
      <c r="F427" s="219" t="n">
        <f aca="true">MAX(INDIRECT(CONCATENATE($E$418,F420,$E$419,F421),1))</f>
        <v>128</v>
      </c>
      <c r="G427" s="219" t="n">
        <f aca="true">MAX(INDIRECT(CONCATENATE($E$418,G420,$E$419,G421),1))</f>
        <v>130</v>
      </c>
      <c r="H427" s="219" t="n">
        <f aca="true">MAX(INDIRECT(CONCATENATE($E$418,H420,$E$419,H421),1))</f>
        <v>134</v>
      </c>
      <c r="I427" s="219" t="n">
        <f aca="true">MAX(INDIRECT(CONCATENATE($E$418,I420,$E$419,I421),1))</f>
        <v>121</v>
      </c>
      <c r="J427" s="219" t="n">
        <f aca="true">MAX(INDIRECT(CONCATENATE($E$418,J420,$E$419,J421),1))</f>
        <v>113</v>
      </c>
      <c r="K427" s="219" t="n">
        <f aca="true">MAX(INDIRECT(CONCATENATE($E$418,K420,$E$419,K421),1))</f>
        <v>69</v>
      </c>
      <c r="L427" s="367" t="n">
        <f aca="true">MAX(INDIRECT(CONCATENATE($E$418,L420,$E$419,L421),1))</f>
        <v>70</v>
      </c>
      <c r="M427" s="219" t="n">
        <f aca="true">MAX(INDIRECT(CONCATENATE($E$418,M420,$E$419,M421),1))</f>
        <v>70</v>
      </c>
      <c r="N427" s="219" t="n">
        <f aca="true">MAX(INDIRECT(CONCATENATE($E$418,N420,$E$419,N421),1))</f>
        <v>60</v>
      </c>
      <c r="O427" s="219" t="n">
        <f aca="true">MAX(INDIRECT(CONCATENATE($E$418,O420,$E$419,O421),1))</f>
        <v>62</v>
      </c>
      <c r="P427" s="219" t="n">
        <f aca="true">MAX(INDIRECT(CONCATENATE($E$418,P420,$E$419,P421),1))</f>
        <v>24</v>
      </c>
      <c r="Q427" s="219" t="n">
        <f aca="true">MAX(INDIRECT(CONCATENATE($E$418,Q420,$E$419,Q421),1))</f>
        <v>24</v>
      </c>
      <c r="R427" s="219" t="n">
        <f aca="true">MAX(INDIRECT(CONCATENATE($E$418,R420,$E$419,R421),1))</f>
        <v>-32</v>
      </c>
      <c r="S427" s="219" t="n">
        <f aca="true">MAX(INDIRECT(CONCATENATE($E$418,S420,$E$419,S421),1))</f>
        <v>-11</v>
      </c>
      <c r="T427" s="367" t="n">
        <f aca="true">MAX(INDIRECT(CONCATENATE($E$418,T420,$E$419,T421),1))</f>
        <v>-10</v>
      </c>
      <c r="U427" s="367" t="n">
        <f aca="true">MAX(INDIRECT(CONCATENATE($E$418,U420,$E$419,U421),1))</f>
        <v>-10</v>
      </c>
      <c r="V427" s="367" t="n">
        <f aca="true">MAX(INDIRECT(CONCATENATE($E$418,V420,$E$419,V421),1))</f>
        <v>4</v>
      </c>
      <c r="W427" s="367" t="n">
        <f aca="true">MAX(INDIRECT(CONCATENATE($E$418,W420,$E$419,W421),1))</f>
        <v>4</v>
      </c>
      <c r="X427" s="219" t="n">
        <f aca="true">MAX(INDIRECT(CONCATENATE($E$418,X420,$E$419,X421),1))</f>
        <v>4</v>
      </c>
      <c r="Y427" s="367" t="n">
        <f aca="true">MAX(INDIRECT(CONCATENATE($E$418,Y420,$E$419,Y421),1))</f>
        <v>-1</v>
      </c>
      <c r="Z427" s="367" t="n">
        <f aca="true">MAX(INDIRECT(CONCATENATE($E$418,Z420,$E$419,Z421),1))</f>
        <v>-1</v>
      </c>
      <c r="AA427" s="219" t="n">
        <f aca="true">MAX(INDIRECT(CONCATENATE($E$418,AA420,$E$419,AA421),1))</f>
        <v>-1</v>
      </c>
      <c r="AB427" s="367" t="n">
        <f aca="true">MAX(INDIRECT(CONCATENATE($E$418,AB420,$E$419,AB421),1))</f>
        <v>-120</v>
      </c>
      <c r="AC427" s="367" t="n">
        <f aca="true">MAX(INDIRECT(CONCATENATE($E$418,AC420,$E$419,AC421),1))</f>
        <v>-120</v>
      </c>
    </row>
    <row r="428" customFormat="false" ht="15" hidden="true" customHeight="true" outlineLevel="0" collapsed="false">
      <c r="A428" s="349"/>
      <c r="B428" s="380"/>
      <c r="C428" s="368" t="s">
        <v>219</v>
      </c>
      <c r="D428" s="259" t="s">
        <v>227</v>
      </c>
      <c r="E428" s="369" t="str">
        <f aca="false">CONCATENATE(ROUND(E414,1),E$7,ROUND(E416,1))</f>
        <v>92-92</v>
      </c>
      <c r="F428" s="260" t="str">
        <f aca="false">CONCATENATE(ROUND(F414,1),F$7,ROUND(F416,1))</f>
        <v>92-88</v>
      </c>
      <c r="G428" s="260" t="str">
        <f aca="false">CONCATENATE(ROUND(G414,1),G$7,ROUND(G416,1))</f>
        <v>90-85</v>
      </c>
      <c r="H428" s="260" t="str">
        <f aca="false">CONCATENATE(ROUND(H414,1),H$7,ROUND(H416,1))</f>
        <v>85-78</v>
      </c>
      <c r="I428" s="260" t="str">
        <f aca="false">CONCATENATE(ROUND(I414,1),I$7,ROUND(I416,1))</f>
        <v>78-70</v>
      </c>
      <c r="J428" s="260" t="str">
        <f aca="false">CONCATENATE(ROUND(J414,1),J$7,ROUND(J416,1))</f>
        <v>70-63</v>
      </c>
      <c r="K428" s="260" t="str">
        <f aca="false">CONCATENATE(ROUND(K414,1),K$7,ROUND(K416,1))</f>
        <v>63-59</v>
      </c>
      <c r="L428" s="369" t="str">
        <f aca="false">CONCATENATE(ROUND(L414,1),L$7,ROUND(L416,1))</f>
        <v>59-59</v>
      </c>
      <c r="M428" s="260" t="str">
        <f aca="false">CONCATENATE(ROUND(M414,1),M$7,ROUND(M416,1))</f>
        <v>59-55</v>
      </c>
      <c r="N428" s="260" t="str">
        <f aca="false">CONCATENATE(ROUND(N414,1),N$7,ROUND(N416,1))</f>
        <v>55-46</v>
      </c>
      <c r="O428" s="260" t="str">
        <f aca="false">CONCATENATE(ROUND(O414,1),O$7,ROUND(O416,1))</f>
        <v>46-38</v>
      </c>
      <c r="P428" s="260" t="str">
        <f aca="false">CONCATENATE(ROUND(P414,1),P$7,ROUND(P416,1))</f>
        <v>38-38</v>
      </c>
      <c r="Q428" s="260" t="str">
        <f aca="false">CONCATENATE(ROUND(Q414,1),Q$7,ROUND(Q416,1))</f>
        <v>38-33</v>
      </c>
      <c r="R428" s="260" t="str">
        <f aca="false">CONCATENATE(ROUND(R414,1),R$7,ROUND(R416,1))</f>
        <v>33-26</v>
      </c>
      <c r="S428" s="260" t="str">
        <f aca="false">CONCATENATE(ROUND(S414,1),S$7,ROUND(S416,1))</f>
        <v>26-20</v>
      </c>
      <c r="T428" s="369" t="str">
        <f aca="false">CONCATENATE(ROUND(T414,1),T$7,ROUND(T416,1))</f>
        <v>20-20</v>
      </c>
      <c r="U428" s="369" t="str">
        <f aca="false">CONCATENATE(ROUND(U414,1),U$7,ROUND(U416,1))</f>
        <v>20-10</v>
      </c>
      <c r="V428" s="369" t="str">
        <f aca="false">CONCATENATE(ROUND(V414,1),V$7,ROUND(V416,1))</f>
        <v>10-10</v>
      </c>
      <c r="W428" s="369" t="str">
        <f aca="false">CONCATENATE(ROUND(W414,1),W$7,ROUND(W416,1))</f>
        <v>10-10</v>
      </c>
      <c r="X428" s="260" t="str">
        <f aca="false">CONCATENATE(ROUND(X414,1),X$7,ROUND(X416,1))</f>
        <v>10-3</v>
      </c>
      <c r="Y428" s="369" t="str">
        <f aca="false">CONCATENATE(ROUND(Y414,1),Y$7,ROUND(Y416,1))</f>
        <v>3-3</v>
      </c>
      <c r="Z428" s="369" t="str">
        <f aca="false">CONCATENATE(ROUND(Z414,1),Z$7,ROUND(Z416,1))</f>
        <v>3-3</v>
      </c>
      <c r="AA428" s="260" t="str">
        <f aca="false">CONCATENATE(ROUND(AA414,1),AA$7,ROUND(AA416,1))</f>
        <v>3-0,1</v>
      </c>
      <c r="AB428" s="369" t="str">
        <f aca="false">CONCATENATE(ROUND(AB414,1),AB$7,ROUND(AB416,1))</f>
        <v>0,1-0,1</v>
      </c>
      <c r="AC428" s="369" t="str">
        <f aca="false">CONCATENATE(ROUND(AC414,1),AC$7,ROUND(AC416,1))</f>
        <v>0,1-0,1</v>
      </c>
    </row>
    <row r="429" customFormat="false" ht="15" hidden="true" customHeight="true" outlineLevel="0" collapsed="false">
      <c r="A429" s="349"/>
      <c r="B429" s="380"/>
      <c r="C429" s="368"/>
      <c r="D429" s="226" t="s">
        <v>228</v>
      </c>
      <c r="E429" s="381" t="n">
        <f aca="true">AVERAGE(INDIRECT(CONCATENATE($E$232,E422,$E$233,E423),1))</f>
        <v>121</v>
      </c>
      <c r="F429" s="261" t="n">
        <f aca="true">AVERAGE(INDIRECT(CONCATENATE($E$232,F422,$E$233,F423),1))</f>
        <v>121</v>
      </c>
      <c r="G429" s="261" t="n">
        <f aca="true">AVERAGE(INDIRECT(CONCATENATE($E$232,G422,$E$233,G423),1))</f>
        <v>130.666666666667</v>
      </c>
      <c r="H429" s="261" t="n">
        <f aca="true">AVERAGE(INDIRECT(CONCATENATE($E$232,H422,$E$233,H423),1))</f>
        <v>134</v>
      </c>
      <c r="I429" s="261" t="n">
        <f aca="true">AVERAGE(INDIRECT(CONCATENATE($E$232,I422,$E$233,I423),1))</f>
        <v>121</v>
      </c>
      <c r="J429" s="261" t="n">
        <f aca="true">AVERAGE(INDIRECT(CONCATENATE($E$232,J422,$E$233,J423),1))</f>
        <v>113</v>
      </c>
      <c r="K429" s="261" t="n">
        <f aca="true">AVERAGE(INDIRECT(CONCATENATE($E$232,K422,$E$233,K423),1))</f>
        <v>69</v>
      </c>
      <c r="L429" s="381" t="n">
        <f aca="true">AVERAGE(INDIRECT(CONCATENATE($E$232,L422,$E$233,L423),1))</f>
        <v>70</v>
      </c>
      <c r="M429" s="261" t="n">
        <f aca="true">AVERAGE(INDIRECT(CONCATENATE($E$232,M422,$E$233,M423),1))</f>
        <v>70</v>
      </c>
      <c r="N429" s="261" t="n">
        <f aca="true">AVERAGE(INDIRECT(CONCATENATE($E$232,N422,$E$233,N423),1))</f>
        <v>60</v>
      </c>
      <c r="O429" s="261" t="n">
        <f aca="true">AVERAGE(INDIRECT(CONCATENATE($E$232,O422,$E$233,O423),1))</f>
        <v>62</v>
      </c>
      <c r="P429" s="261" t="n">
        <f aca="true">AVERAGE(INDIRECT(CONCATENATE($E$232,P422,$E$233,P423),1))</f>
        <v>24</v>
      </c>
      <c r="Q429" s="261" t="n">
        <f aca="true">AVERAGE(INDIRECT(CONCATENATE($E$232,Q422,$E$233,Q423),1))</f>
        <v>24</v>
      </c>
      <c r="R429" s="261" t="n">
        <f aca="true">AVERAGE(INDIRECT(CONCATENATE($E$232,R422,$E$233,R423),1))</f>
        <v>-32</v>
      </c>
      <c r="S429" s="261" t="n">
        <f aca="true">AVERAGE(INDIRECT(CONCATENATE($E$232,S422,$E$233,S423),1))</f>
        <v>-11</v>
      </c>
      <c r="T429" s="381" t="n">
        <f aca="true">AVERAGE(INDIRECT(CONCATENATE($E$232,T422,$E$233,T423),1))</f>
        <v>-10</v>
      </c>
      <c r="U429" s="381" t="n">
        <f aca="true">AVERAGE(INDIRECT(CONCATENATE($E$232,U422,$E$233,U423),1))</f>
        <v>-10</v>
      </c>
      <c r="V429" s="381" t="n">
        <f aca="true">AVERAGE(INDIRECT(CONCATENATE($E$232,V422,$E$233,V423),1))</f>
        <v>4</v>
      </c>
      <c r="W429" s="381" t="n">
        <f aca="true">AVERAGE(INDIRECT(CONCATENATE($E$232,W422,$E$233,W423),1))</f>
        <v>4</v>
      </c>
      <c r="X429" s="261" t="n">
        <f aca="true">AVERAGE(INDIRECT(CONCATENATE($E$232,X422,$E$233,X423),1))</f>
        <v>4</v>
      </c>
      <c r="Y429" s="381" t="n">
        <f aca="true">AVERAGE(INDIRECT(CONCATENATE($E$232,Y422,$E$233,Y423),1))</f>
        <v>-1</v>
      </c>
      <c r="Z429" s="381" t="n">
        <f aca="true">AVERAGE(INDIRECT(CONCATENATE($E$232,Z422,$E$233,Z423),1))</f>
        <v>-1</v>
      </c>
      <c r="AA429" s="261" t="n">
        <f aca="true">AVERAGE(INDIRECT(CONCATENATE($E$232,AA422,$E$233,AA423),1))</f>
        <v>-1</v>
      </c>
      <c r="AB429" s="381" t="n">
        <f aca="true">AVERAGE(INDIRECT(CONCATENATE($E$232,AB422,$E$233,AB423),1))</f>
        <v>-120</v>
      </c>
      <c r="AC429" s="381" t="n">
        <f aca="true">AVERAGE(INDIRECT(CONCATENATE($E$232,AC422,$E$233,AC423),1))</f>
        <v>-120</v>
      </c>
    </row>
    <row r="430" customFormat="false" ht="15" hidden="true" customHeight="true" outlineLevel="0" collapsed="false">
      <c r="A430" s="349"/>
      <c r="B430" s="380"/>
      <c r="C430" s="368"/>
      <c r="D430" s="227" t="s">
        <v>229</v>
      </c>
      <c r="E430" s="382" t="n">
        <f aca="true">MIN(INDIRECT(CONCATENATE($E$232,E422,$E$233,E423),1))</f>
        <v>121</v>
      </c>
      <c r="F430" s="262" t="n">
        <f aca="true">MIN(INDIRECT(CONCATENATE($E$232,F422,$E$233,F423),1))</f>
        <v>121</v>
      </c>
      <c r="G430" s="262" t="n">
        <f aca="true">MIN(INDIRECT(CONCATENATE($E$232,G422,$E$233,G423),1))</f>
        <v>128</v>
      </c>
      <c r="H430" s="262" t="n">
        <f aca="true">MIN(INDIRECT(CONCATENATE($E$232,H422,$E$233,H423),1))</f>
        <v>134</v>
      </c>
      <c r="I430" s="262" t="n">
        <f aca="true">MIN(INDIRECT(CONCATENATE($E$232,I422,$E$233,I423),1))</f>
        <v>121</v>
      </c>
      <c r="J430" s="262" t="n">
        <f aca="true">MIN(INDIRECT(CONCATENATE($E$232,J422,$E$233,J423),1))</f>
        <v>113</v>
      </c>
      <c r="K430" s="262" t="n">
        <f aca="true">MIN(INDIRECT(CONCATENATE($E$232,K422,$E$233,K423),1))</f>
        <v>69</v>
      </c>
      <c r="L430" s="382" t="n">
        <f aca="true">MIN(INDIRECT(CONCATENATE($E$232,L422,$E$233,L423),1))</f>
        <v>70</v>
      </c>
      <c r="M430" s="262" t="n">
        <f aca="true">MIN(INDIRECT(CONCATENATE($E$232,M422,$E$233,M423),1))</f>
        <v>70</v>
      </c>
      <c r="N430" s="262" t="n">
        <f aca="true">MIN(INDIRECT(CONCATENATE($E$232,N422,$E$233,N423),1))</f>
        <v>60</v>
      </c>
      <c r="O430" s="262" t="n">
        <f aca="true">MIN(INDIRECT(CONCATENATE($E$232,O422,$E$233,O423),1))</f>
        <v>62</v>
      </c>
      <c r="P430" s="262" t="n">
        <f aca="true">MIN(INDIRECT(CONCATENATE($E$232,P422,$E$233,P423),1))</f>
        <v>24</v>
      </c>
      <c r="Q430" s="262" t="n">
        <f aca="true">MIN(INDIRECT(CONCATENATE($E$232,Q422,$E$233,Q423),1))</f>
        <v>24</v>
      </c>
      <c r="R430" s="262" t="n">
        <f aca="true">MIN(INDIRECT(CONCATENATE($E$232,R422,$E$233,R423),1))</f>
        <v>-32</v>
      </c>
      <c r="S430" s="262" t="n">
        <f aca="true">MIN(INDIRECT(CONCATENATE($E$232,S422,$E$233,S423),1))</f>
        <v>-11</v>
      </c>
      <c r="T430" s="382" t="n">
        <f aca="true">MIN(INDIRECT(CONCATENATE($E$232,T422,$E$233,T423),1))</f>
        <v>-10</v>
      </c>
      <c r="U430" s="382" t="n">
        <f aca="true">MIN(INDIRECT(CONCATENATE($E$232,U422,$E$233,U423),1))</f>
        <v>-10</v>
      </c>
      <c r="V430" s="382" t="n">
        <f aca="true">MIN(INDIRECT(CONCATENATE($E$232,V422,$E$233,V423),1))</f>
        <v>4</v>
      </c>
      <c r="W430" s="382" t="n">
        <f aca="true">MIN(INDIRECT(CONCATENATE($E$232,W422,$E$233,W423),1))</f>
        <v>4</v>
      </c>
      <c r="X430" s="262" t="n">
        <f aca="true">MIN(INDIRECT(CONCATENATE($E$232,X422,$E$233,X423),1))</f>
        <v>4</v>
      </c>
      <c r="Y430" s="382" t="n">
        <f aca="true">MIN(INDIRECT(CONCATENATE($E$232,Y422,$E$233,Y423),1))</f>
        <v>-1</v>
      </c>
      <c r="Z430" s="382" t="n">
        <f aca="true">MIN(INDIRECT(CONCATENATE($E$232,Z422,$E$233,Z423),1))</f>
        <v>-1</v>
      </c>
      <c r="AA430" s="262" t="n">
        <f aca="true">MIN(INDIRECT(CONCATENATE($E$232,AA422,$E$233,AA423),1))</f>
        <v>-1</v>
      </c>
      <c r="AB430" s="382" t="n">
        <f aca="true">MIN(INDIRECT(CONCATENATE($E$232,AB422,$E$233,AB423),1))</f>
        <v>-120</v>
      </c>
      <c r="AC430" s="382" t="n">
        <f aca="true">MIN(INDIRECT(CONCATENATE($E$232,AC422,$E$233,AC423),1))</f>
        <v>-120</v>
      </c>
    </row>
    <row r="431" customFormat="false" ht="15" hidden="true" customHeight="true" outlineLevel="0" collapsed="false">
      <c r="A431" s="349"/>
      <c r="B431" s="380"/>
      <c r="C431" s="368"/>
      <c r="D431" s="372" t="s">
        <v>230</v>
      </c>
      <c r="E431" s="373" t="n">
        <f aca="true">MAX(INDIRECT(CONCATENATE($E$232,E422,$E$233,E423),1))</f>
        <v>121</v>
      </c>
      <c r="F431" s="372" t="n">
        <f aca="true">MAX(INDIRECT(CONCATENATE($E$232,F422,$E$233,F423),1))</f>
        <v>121</v>
      </c>
      <c r="G431" s="372" t="n">
        <f aca="true">MAX(INDIRECT(CONCATENATE($E$232,G422,$E$233,G423),1))</f>
        <v>134</v>
      </c>
      <c r="H431" s="372" t="n">
        <f aca="true">MAX(INDIRECT(CONCATENATE($E$232,H422,$E$233,H423),1))</f>
        <v>134</v>
      </c>
      <c r="I431" s="372" t="n">
        <f aca="true">MAX(INDIRECT(CONCATENATE($E$232,I422,$E$233,I423),1))</f>
        <v>121</v>
      </c>
      <c r="J431" s="372" t="n">
        <f aca="true">MAX(INDIRECT(CONCATENATE($E$232,J422,$E$233,J423),1))</f>
        <v>113</v>
      </c>
      <c r="K431" s="372" t="n">
        <f aca="true">MAX(INDIRECT(CONCATENATE($E$232,K422,$E$233,K423),1))</f>
        <v>69</v>
      </c>
      <c r="L431" s="373" t="n">
        <f aca="true">MAX(INDIRECT(CONCATENATE($E$232,L422,$E$233,L423),1))</f>
        <v>70</v>
      </c>
      <c r="M431" s="372" t="n">
        <f aca="true">MAX(INDIRECT(CONCATENATE($E$232,M422,$E$233,M423),1))</f>
        <v>70</v>
      </c>
      <c r="N431" s="372" t="n">
        <f aca="true">MAX(INDIRECT(CONCATENATE($E$232,N422,$E$233,N423),1))</f>
        <v>60</v>
      </c>
      <c r="O431" s="372" t="n">
        <f aca="true">MAX(INDIRECT(CONCATENATE($E$232,O422,$E$233,O423),1))</f>
        <v>62</v>
      </c>
      <c r="P431" s="372" t="n">
        <f aca="true">MAX(INDIRECT(CONCATENATE($E$232,P422,$E$233,P423),1))</f>
        <v>24</v>
      </c>
      <c r="Q431" s="372" t="n">
        <f aca="true">MAX(INDIRECT(CONCATENATE($E$232,Q422,$E$233,Q423),1))</f>
        <v>24</v>
      </c>
      <c r="R431" s="372" t="n">
        <f aca="true">MAX(INDIRECT(CONCATENATE($E$232,R422,$E$233,R423),1))</f>
        <v>-32</v>
      </c>
      <c r="S431" s="372" t="n">
        <f aca="true">MAX(INDIRECT(CONCATENATE($E$232,S422,$E$233,S423),1))</f>
        <v>-11</v>
      </c>
      <c r="T431" s="373" t="n">
        <f aca="true">MAX(INDIRECT(CONCATENATE($E$232,T422,$E$233,T423),1))</f>
        <v>-10</v>
      </c>
      <c r="U431" s="373" t="n">
        <f aca="true">MAX(INDIRECT(CONCATENATE($E$232,U422,$E$233,U423),1))</f>
        <v>-10</v>
      </c>
      <c r="V431" s="373" t="n">
        <f aca="true">MAX(INDIRECT(CONCATENATE($E$232,V422,$E$233,V423),1))</f>
        <v>4</v>
      </c>
      <c r="W431" s="373" t="n">
        <f aca="true">MAX(INDIRECT(CONCATENATE($E$232,W422,$E$233,W423),1))</f>
        <v>4</v>
      </c>
      <c r="X431" s="372" t="n">
        <f aca="true">MAX(INDIRECT(CONCATENATE($E$232,X422,$E$233,X423),1))</f>
        <v>4</v>
      </c>
      <c r="Y431" s="373" t="n">
        <f aca="true">MAX(INDIRECT(CONCATENATE($E$232,Y422,$E$233,Y423),1))</f>
        <v>-1</v>
      </c>
      <c r="Z431" s="373" t="n">
        <f aca="true">MAX(INDIRECT(CONCATENATE($E$232,Z422,$E$233,Z423),1))</f>
        <v>-1</v>
      </c>
      <c r="AA431" s="372" t="n">
        <f aca="true">MAX(INDIRECT(CONCATENATE($E$232,AA422,$E$233,AA423),1))</f>
        <v>-1</v>
      </c>
      <c r="AB431" s="373" t="n">
        <f aca="true">MAX(INDIRECT(CONCATENATE($E$232,AB422,$E$233,AB423),1))</f>
        <v>-120</v>
      </c>
      <c r="AC431" s="373" t="n">
        <f aca="true">MAX(INDIRECT(CONCATENATE($E$232,AC422,$E$233,AC423),1))</f>
        <v>-120</v>
      </c>
    </row>
    <row r="432" customFormat="false" ht="15" hidden="true" customHeight="true" outlineLevel="0" collapsed="false">
      <c r="A432" s="349"/>
      <c r="B432" s="383" t="s">
        <v>260</v>
      </c>
      <c r="C432" s="171" t="s">
        <v>216</v>
      </c>
      <c r="D432" s="234" t="s">
        <v>238</v>
      </c>
      <c r="E432" s="271" t="str">
        <f aca="false">ADDRESS(MATCH(E4,SL_CHARTS_2012!$BH$1:$BH$39999,1),$E$440,1)</f>
        <v>$BH$10</v>
      </c>
      <c r="F432" s="235" t="str">
        <f aca="false">ADDRESS(MATCH(F4,SL_CHARTS_2012!$BH$1:$BH$39999,1),$E$440,1)</f>
        <v>$BH$10</v>
      </c>
      <c r="G432" s="271" t="str">
        <f aca="false">ADDRESS(MATCH(G4,SL_CHARTS_2012!$BH$1:$BH$39999,1),$E$440,1)</f>
        <v>$BH$9</v>
      </c>
      <c r="H432" s="271" t="str">
        <f aca="false">ADDRESS(MATCH(H4,SL_CHARTS_2012!$BH$1:$BH$39999,1),$E$440,1)</f>
        <v>$BH$9</v>
      </c>
      <c r="I432" s="271" t="str">
        <f aca="false">ADDRESS(MATCH(I4,SL_CHARTS_2012!$BH$1:$BH$39999,1),$E$440,1)</f>
        <v>$BH$9</v>
      </c>
      <c r="J432" s="271" t="str">
        <f aca="false">ADDRESS(MATCH(J4,SL_CHARTS_2012!$BH$1:$BH$39999,1),$E$440,1)</f>
        <v>$BH$9</v>
      </c>
      <c r="K432" s="235" t="str">
        <f aca="false">ADDRESS(MATCH(K4,SL_CHARTS_2012!$BH$1:$BH$39999,1),$E$440,1)</f>
        <v>$BH$9</v>
      </c>
      <c r="L432" s="271" t="str">
        <f aca="false">ADDRESS(MATCH(L4,SL_CHARTS_2012!$BH$1:$BH$39999,1),$E$440,1)</f>
        <v>$BH$8</v>
      </c>
      <c r="M432" s="271" t="str">
        <f aca="false">ADDRESS(MATCH(M4,SL_CHARTS_2012!$BH$1:$BH$39999,1),$E$440,1)</f>
        <v>$BH$8</v>
      </c>
      <c r="N432" s="235" t="str">
        <f aca="false">ADDRESS(MATCH(N4,SL_CHARTS_2012!$BH$1:$BH$39999,1),$E$440,1)</f>
        <v>$BH$8</v>
      </c>
      <c r="O432" s="271" t="str">
        <f aca="false">ADDRESS(MATCH(O4,SL_CHARTS_2012!$BH$1:$BH$39999,1),$E$440,1)</f>
        <v>$BH$7</v>
      </c>
      <c r="P432" s="271" t="str">
        <f aca="false">ADDRESS(MATCH(P4,SL_CHARTS_2012!$BH$1:$BH$39999,1),$E$440,1)</f>
        <v>$BH$7</v>
      </c>
      <c r="Q432" s="235" t="str">
        <f aca="false">ADDRESS(MATCH(Q4,SL_CHARTS_2012!$BH$1:$BH$39999,1),$E$440,1)</f>
        <v>$BH$7</v>
      </c>
      <c r="R432" s="271" t="str">
        <f aca="false">ADDRESS(MATCH(R4,SL_CHARTS_2012!$BH$1:$BH$39999,1),$E$440,1)</f>
        <v>$BH$6</v>
      </c>
      <c r="S432" s="271" t="str">
        <f aca="false">ADDRESS(MATCH(S4,SL_CHARTS_2012!$BH$1:$BH$39999,1),$E$440,1)</f>
        <v>$BH$6</v>
      </c>
      <c r="T432" s="271" t="str">
        <f aca="false">ADDRESS(MATCH(T4,SL_CHARTS_2012!$BH$1:$BH$39999,1),$E$440,1)</f>
        <v>$BH$6</v>
      </c>
      <c r="U432" s="235" t="str">
        <f aca="false">ADDRESS(MATCH(U4,SL_CHARTS_2012!$BH$1:$BH$39999,1),$E$440,1)</f>
        <v>$BH$6</v>
      </c>
      <c r="V432" s="271" t="str">
        <f aca="false">ADDRESS(MATCH(V4,SL_CHARTS_2012!$BH$1:$BH$39999,1),$E$440,1)</f>
        <v>$BH$5</v>
      </c>
      <c r="W432" s="271" t="str">
        <f aca="false">ADDRESS(MATCH(W4,SL_CHARTS_2012!$BH$1:$BH$39999,1),$E$440,1)</f>
        <v>$BH$5</v>
      </c>
      <c r="X432" s="271" t="str">
        <f aca="false">ADDRESS(MATCH(X4,SL_CHARTS_2012!$BH$1:$BH$39999,1),$E$440,1)</f>
        <v>$BH$5</v>
      </c>
      <c r="Y432" s="271" t="str">
        <f aca="false">ADDRESS(MATCH(Y4,SL_CHARTS_2012!$BH$1:$BH$39999,1),$E$440,1)</f>
        <v>$BH$5</v>
      </c>
      <c r="Z432" s="271" t="str">
        <f aca="false">ADDRESS(MATCH(Z4,SL_CHARTS_2012!$BH$1:$BH$39999,1),$E$440,1)</f>
        <v>$BH$5</v>
      </c>
      <c r="AA432" s="271" t="str">
        <f aca="false">ADDRESS(MATCH(AA4,SL_CHARTS_2012!$BH$1:$BH$39999,1),$E$440,1)</f>
        <v>$BH$5</v>
      </c>
      <c r="AB432" s="271" t="str">
        <f aca="false">ADDRESS(MATCH(AB4,SL_CHARTS_2012!$BH$1:$BH$39999,1),$E$440,1)</f>
        <v>$BH$5</v>
      </c>
      <c r="AC432" s="271" t="str">
        <f aca="false">ADDRESS(MATCH(AC4,SL_CHARTS_2012!$BH$1:$BH$39999,1),$E$440,1)</f>
        <v>$BH$5</v>
      </c>
    </row>
    <row r="433" customFormat="false" ht="15" hidden="true" customHeight="true" outlineLevel="0" collapsed="false">
      <c r="A433" s="349"/>
      <c r="B433" s="383"/>
      <c r="C433" s="383"/>
      <c r="D433" s="172" t="s">
        <v>239</v>
      </c>
      <c r="E433" s="270" t="n">
        <f aca="true">INDIRECT(CONCATENATE($E$372,ADDRESS(MATCH(E4,SL_CHARTS_2012!$BH$1:$BH$39999,1),$E$440,1)))</f>
        <v>90</v>
      </c>
      <c r="F433" s="236" t="n">
        <f aca="true">INDIRECT(CONCATENATE($E$372,ADDRESS(MATCH(F4,SL_CHARTS_2012!$BH$1:$BH$39999,1),$E$440,1)))</f>
        <v>90</v>
      </c>
      <c r="G433" s="270" t="n">
        <f aca="true">INDIRECT(CONCATENATE($E$372,ADDRESS(MATCH(G4,SL_CHARTS_2012!$BH$1:$BH$39999,1),$E$440,1)))</f>
        <v>65</v>
      </c>
      <c r="H433" s="270" t="n">
        <f aca="true">INDIRECT(CONCATENATE($E$372,ADDRESS(MATCH(H4,SL_CHARTS_2012!$BH$1:$BH$39999,1),$E$440,1)))</f>
        <v>65</v>
      </c>
      <c r="I433" s="270" t="n">
        <f aca="true">INDIRECT(CONCATENATE($E$372,ADDRESS(MATCH(I4,SL_CHARTS_2012!$BH$1:$BH$39999,1),$E$440,1)))</f>
        <v>65</v>
      </c>
      <c r="J433" s="270" t="n">
        <f aca="true">INDIRECT(CONCATENATE($E$372,ADDRESS(MATCH(J4,SL_CHARTS_2012!$BH$1:$BH$39999,1),$E$440,1)))</f>
        <v>65</v>
      </c>
      <c r="K433" s="236" t="n">
        <f aca="true">INDIRECT(CONCATENATE($E$372,ADDRESS(MATCH(K4,SL_CHARTS_2012!$BH$1:$BH$39999,1),$E$440,1)))</f>
        <v>65</v>
      </c>
      <c r="L433" s="270" t="n">
        <f aca="true">INDIRECT(CONCATENATE($E$372,ADDRESS(MATCH(L4,SL_CHARTS_2012!$BH$1:$BH$39999,1),$E$440,1)))</f>
        <v>50</v>
      </c>
      <c r="M433" s="270" t="n">
        <f aca="true">INDIRECT(CONCATENATE($E$372,ADDRESS(MATCH(M4,SL_CHARTS_2012!$BH$1:$BH$39999,1),$E$440,1)))</f>
        <v>50</v>
      </c>
      <c r="N433" s="236" t="n">
        <f aca="true">INDIRECT(CONCATENATE($E$372,ADDRESS(MATCH(N4,SL_CHARTS_2012!$BH$1:$BH$39999,1),$E$440,1)))</f>
        <v>50</v>
      </c>
      <c r="O433" s="270" t="n">
        <f aca="true">INDIRECT(CONCATENATE($E$372,ADDRESS(MATCH(O4,SL_CHARTS_2012!$BH$1:$BH$39999,1),$E$440,1)))</f>
        <v>35</v>
      </c>
      <c r="P433" s="270" t="n">
        <f aca="true">INDIRECT(CONCATENATE($E$372,ADDRESS(MATCH(P4,SL_CHARTS_2012!$BH$1:$BH$39999,1),$E$440,1)))</f>
        <v>35</v>
      </c>
      <c r="Q433" s="236" t="n">
        <f aca="true">INDIRECT(CONCATENATE($E$372,ADDRESS(MATCH(Q4,SL_CHARTS_2012!$BH$1:$BH$39999,1),$E$440,1)))</f>
        <v>35</v>
      </c>
      <c r="R433" s="270" t="n">
        <f aca="true">INDIRECT(CONCATENATE($E$372,ADDRESS(MATCH(R4,SL_CHARTS_2012!$BH$1:$BH$39999,1),$E$440,1)))</f>
        <v>20</v>
      </c>
      <c r="S433" s="270" t="n">
        <f aca="true">INDIRECT(CONCATENATE($E$372,ADDRESS(MATCH(S4,SL_CHARTS_2012!$BH$1:$BH$39999,1),$E$440,1)))</f>
        <v>20</v>
      </c>
      <c r="T433" s="270" t="n">
        <f aca="true">INDIRECT(CONCATENATE($E$372,ADDRESS(MATCH(T4,SL_CHARTS_2012!$BH$1:$BH$39999,1),$E$440,1)))</f>
        <v>20</v>
      </c>
      <c r="U433" s="236" t="n">
        <f aca="true">INDIRECT(CONCATENATE($E$372,ADDRESS(MATCH(U4,SL_CHARTS_2012!$BH$1:$BH$39999,1),$E$440,1)))</f>
        <v>20</v>
      </c>
      <c r="V433" s="270" t="n">
        <f aca="true">INDIRECT(CONCATENATE($E$372,ADDRESS(MATCH(V4,SL_CHARTS_2012!$BH$1:$BH$39999,1),$E$440,1)))</f>
        <v>0</v>
      </c>
      <c r="W433" s="270" t="n">
        <f aca="true">INDIRECT(CONCATENATE($E$372,ADDRESS(MATCH(W4,SL_CHARTS_2012!$BH$1:$BH$39999,1),$E$440,1)))</f>
        <v>0</v>
      </c>
      <c r="X433" s="270" t="n">
        <f aca="true">INDIRECT(CONCATENATE($E$372,ADDRESS(MATCH(X4,SL_CHARTS_2012!$BH$1:$BH$39999,1),$E$440,1)))</f>
        <v>0</v>
      </c>
      <c r="Y433" s="270" t="n">
        <f aca="true">INDIRECT(CONCATENATE($E$372,ADDRESS(MATCH(Y4,SL_CHARTS_2012!$BH$1:$BH$39999,1),$E$440,1)))</f>
        <v>0</v>
      </c>
      <c r="Z433" s="270" t="n">
        <f aca="true">INDIRECT(CONCATENATE($E$372,ADDRESS(MATCH(Z4,SL_CHARTS_2012!$BH$1:$BH$39999,1),$E$440,1)))</f>
        <v>0</v>
      </c>
      <c r="AA433" s="270" t="n">
        <f aca="true">INDIRECT(CONCATENATE($E$372,ADDRESS(MATCH(AA4,SL_CHARTS_2012!$BH$1:$BH$39999,1),$E$440,1)))</f>
        <v>0</v>
      </c>
      <c r="AB433" s="270" t="n">
        <f aca="true">INDIRECT(CONCATENATE($E$372,ADDRESS(MATCH(AB4,SL_CHARTS_2012!$BH$1:$BH$39999,1),$E$440,1)))</f>
        <v>0</v>
      </c>
      <c r="AC433" s="270" t="n">
        <f aca="true">INDIRECT(CONCATENATE($E$372,ADDRESS(MATCH(AC4,SL_CHARTS_2012!$BH$1:$BH$39999,1),$E$440,1)))</f>
        <v>0</v>
      </c>
    </row>
    <row r="434" customFormat="false" ht="15" hidden="true" customHeight="true" outlineLevel="0" collapsed="false">
      <c r="A434" s="349"/>
      <c r="B434" s="383"/>
      <c r="C434" s="383"/>
      <c r="D434" s="234" t="s">
        <v>240</v>
      </c>
      <c r="E434" s="271" t="str">
        <f aca="false">ADDRESS(MATCH(E8,SL_CHARTS_2012!$BH$1:$BH$39999,1),$E$440,1)</f>
        <v>$BH$10</v>
      </c>
      <c r="F434" s="235" t="str">
        <f aca="false">ADDRESS(MATCH(F8,SL_CHARTS_2012!$BH$1:$BH$39999,1),$E$440,1)</f>
        <v>$BH$9</v>
      </c>
      <c r="G434" s="271" t="str">
        <f aca="false">ADDRESS(MATCH(G8,SL_CHARTS_2012!$BH$1:$BH$39999,1),$E$440,1)</f>
        <v>$BH$9</v>
      </c>
      <c r="H434" s="271" t="str">
        <f aca="false">ADDRESS(MATCH(H8,SL_CHARTS_2012!$BH$1:$BH$39999,1),$E$440,1)</f>
        <v>$BH$9</v>
      </c>
      <c r="I434" s="271" t="str">
        <f aca="false">ADDRESS(MATCH(I8,SL_CHARTS_2012!$BH$1:$BH$39999,1),$E$440,1)</f>
        <v>$BH$9</v>
      </c>
      <c r="J434" s="271" t="str">
        <f aca="false">ADDRESS(MATCH(J8,SL_CHARTS_2012!$BH$1:$BH$39999,1),$E$440,1)</f>
        <v>$BH$9</v>
      </c>
      <c r="K434" s="235" t="str">
        <f aca="false">ADDRESS(MATCH(K8,SL_CHARTS_2012!$BH$1:$BH$39999,1),$E$440,1)</f>
        <v>$BH$8</v>
      </c>
      <c r="L434" s="271" t="str">
        <f aca="false">ADDRESS(MATCH(L8,SL_CHARTS_2012!$BH$1:$BH$39999,1),$E$440,1)</f>
        <v>$BH$8</v>
      </c>
      <c r="M434" s="271" t="str">
        <f aca="false">ADDRESS(MATCH(M8,SL_CHARTS_2012!$BH$1:$BH$39999,1),$E$440,1)</f>
        <v>$BH$8</v>
      </c>
      <c r="N434" s="235" t="str">
        <f aca="false">ADDRESS(MATCH(N8,SL_CHARTS_2012!$BH$1:$BH$39999,1),$E$440,1)</f>
        <v>$BH$7</v>
      </c>
      <c r="O434" s="271" t="str">
        <f aca="false">ADDRESS(MATCH(O8,SL_CHARTS_2012!$BH$1:$BH$39999,1),$E$440,1)</f>
        <v>$BH$7</v>
      </c>
      <c r="P434" s="271" t="str">
        <f aca="false">ADDRESS(MATCH(P8,SL_CHARTS_2012!$BH$1:$BH$39999,1),$E$440,1)</f>
        <v>$BH$7</v>
      </c>
      <c r="Q434" s="235" t="str">
        <f aca="false">ADDRESS(MATCH(Q8,SL_CHARTS_2012!$BH$1:$BH$39999,1),$E$440,1)</f>
        <v>$BH$6</v>
      </c>
      <c r="R434" s="271" t="str">
        <f aca="false">ADDRESS(MATCH(R8,SL_CHARTS_2012!$BH$1:$BH$39999,1),$E$440,1)</f>
        <v>$BH$6</v>
      </c>
      <c r="S434" s="271" t="str">
        <f aca="false">ADDRESS(MATCH(S8,SL_CHARTS_2012!$BH$1:$BH$39999,1),$E$440,1)</f>
        <v>$BH$6</v>
      </c>
      <c r="T434" s="271" t="str">
        <f aca="false">ADDRESS(MATCH(T8,SL_CHARTS_2012!$BH$1:$BH$39999,1),$E$440,1)</f>
        <v>$BH$6</v>
      </c>
      <c r="U434" s="235" t="str">
        <f aca="false">ADDRESS(MATCH(U8,SL_CHARTS_2012!$BH$1:$BH$39999,1),$E$440,1)</f>
        <v>$BH$5</v>
      </c>
      <c r="V434" s="271" t="str">
        <f aca="false">ADDRESS(MATCH(V8,SL_CHARTS_2012!$BH$1:$BH$39999,1),$E$440,1)</f>
        <v>$BH$5</v>
      </c>
      <c r="W434" s="271" t="str">
        <f aca="false">ADDRESS(MATCH(W8,SL_CHARTS_2012!$BH$1:$BH$39999,1),$E$440,1)</f>
        <v>$BH$5</v>
      </c>
      <c r="X434" s="271" t="str">
        <f aca="false">ADDRESS(MATCH(X8,SL_CHARTS_2012!$BH$1:$BH$39999,1),$E$440,1)</f>
        <v>$BH$5</v>
      </c>
      <c r="Y434" s="271" t="str">
        <f aca="false">ADDRESS(MATCH(Y8,SL_CHARTS_2012!$BH$1:$BH$39999,1),$E$440,1)</f>
        <v>$BH$5</v>
      </c>
      <c r="Z434" s="271" t="str">
        <f aca="false">ADDRESS(MATCH(Z8,SL_CHARTS_2012!$BH$1:$BH$39999,1),$E$440,1)</f>
        <v>$BH$5</v>
      </c>
      <c r="AA434" s="271" t="str">
        <f aca="false">ADDRESS(MATCH(AA8,SL_CHARTS_2012!$BH$1:$BH$39999,1),$E$440,1)</f>
        <v>$BH$5</v>
      </c>
      <c r="AB434" s="271" t="str">
        <f aca="false">ADDRESS(MATCH(AB8,SL_CHARTS_2012!$BH$1:$BH$39999,1),$E$440,1)</f>
        <v>$BH$5</v>
      </c>
      <c r="AC434" s="271" t="str">
        <f aca="false">ADDRESS(MATCH(AC8,SL_CHARTS_2012!$BH$1:$BH$39999,1),$E$440,1)</f>
        <v>$BH$5</v>
      </c>
    </row>
    <row r="435" customFormat="false" ht="15" hidden="true" customHeight="true" outlineLevel="0" collapsed="false">
      <c r="A435" s="349"/>
      <c r="B435" s="383"/>
      <c r="C435" s="383"/>
      <c r="D435" s="172" t="s">
        <v>241</v>
      </c>
      <c r="E435" s="270" t="n">
        <f aca="true">INDIRECT(CONCATENATE($E$395,ADDRESS(MATCH(E8,SL_CHARTS_2012!$BH$1:$BH$39999,1),$E$440,1)))</f>
        <v>90</v>
      </c>
      <c r="F435" s="236" t="n">
        <f aca="true">INDIRECT(CONCATENATE($E$395,ADDRESS(MATCH(F8,SL_CHARTS_2012!$BH$1:$BH$39999,1),$E$440,1)))</f>
        <v>65</v>
      </c>
      <c r="G435" s="270" t="n">
        <f aca="true">INDIRECT(CONCATENATE($E$395,ADDRESS(MATCH(G8,SL_CHARTS_2012!$BH$1:$BH$39999,1),$E$440,1)))</f>
        <v>65</v>
      </c>
      <c r="H435" s="270" t="n">
        <f aca="true">INDIRECT(CONCATENATE($E$395,ADDRESS(MATCH(H8,SL_CHARTS_2012!$BH$1:$BH$39999,1),$E$440,1)))</f>
        <v>65</v>
      </c>
      <c r="I435" s="270" t="n">
        <f aca="true">INDIRECT(CONCATENATE($E$395,ADDRESS(MATCH(I8,SL_CHARTS_2012!$BH$1:$BH$39999,1),$E$440,1)))</f>
        <v>65</v>
      </c>
      <c r="J435" s="270" t="n">
        <f aca="true">INDIRECT(CONCATENATE($E$395,ADDRESS(MATCH(J8,SL_CHARTS_2012!$BH$1:$BH$39999,1),$E$440,1)))</f>
        <v>65</v>
      </c>
      <c r="K435" s="236" t="n">
        <f aca="true">INDIRECT(CONCATENATE($E$395,ADDRESS(MATCH(K8,SL_CHARTS_2012!$BH$1:$BH$39999,1),$E$440,1)))</f>
        <v>50</v>
      </c>
      <c r="L435" s="270" t="n">
        <f aca="true">INDIRECT(CONCATENATE($E$395,ADDRESS(MATCH(L8,SL_CHARTS_2012!$BH$1:$BH$39999,1),$E$440,1)))</f>
        <v>50</v>
      </c>
      <c r="M435" s="270" t="n">
        <f aca="true">INDIRECT(CONCATENATE($E$395,ADDRESS(MATCH(M8,SL_CHARTS_2012!$BH$1:$BH$39999,1),$E$440,1)))</f>
        <v>50</v>
      </c>
      <c r="N435" s="236" t="n">
        <f aca="true">INDIRECT(CONCATENATE($E$395,ADDRESS(MATCH(N8,SL_CHARTS_2012!$BH$1:$BH$39999,1),$E$440,1)))</f>
        <v>35</v>
      </c>
      <c r="O435" s="270" t="n">
        <f aca="true">INDIRECT(CONCATENATE($E$395,ADDRESS(MATCH(O8,SL_CHARTS_2012!$BH$1:$BH$39999,1),$E$440,1)))</f>
        <v>35</v>
      </c>
      <c r="P435" s="270" t="n">
        <f aca="true">INDIRECT(CONCATENATE($E$395,ADDRESS(MATCH(P8,SL_CHARTS_2012!$BH$1:$BH$39999,1),$E$440,1)))</f>
        <v>35</v>
      </c>
      <c r="Q435" s="236" t="n">
        <f aca="true">INDIRECT(CONCATENATE($E$395,ADDRESS(MATCH(Q8,SL_CHARTS_2012!$BH$1:$BH$39999,1),$E$440,1)))</f>
        <v>20</v>
      </c>
      <c r="R435" s="270" t="n">
        <f aca="true">INDIRECT(CONCATENATE($E$395,ADDRESS(MATCH(R8,SL_CHARTS_2012!$BH$1:$BH$39999,1),$E$440,1)))</f>
        <v>20</v>
      </c>
      <c r="S435" s="270" t="n">
        <f aca="true">INDIRECT(CONCATENATE($E$395,ADDRESS(MATCH(S8,SL_CHARTS_2012!$BH$1:$BH$39999,1),$E$440,1)))</f>
        <v>20</v>
      </c>
      <c r="T435" s="270" t="n">
        <f aca="true">INDIRECT(CONCATENATE($E$395,ADDRESS(MATCH(T8,SL_CHARTS_2012!$BH$1:$BH$39999,1),$E$440,1)))</f>
        <v>20</v>
      </c>
      <c r="U435" s="236" t="n">
        <f aca="true">INDIRECT(CONCATENATE($E$395,ADDRESS(MATCH(U8,SL_CHARTS_2012!$BH$1:$BH$39999,1),$E$440,1)))</f>
        <v>0</v>
      </c>
      <c r="V435" s="270" t="n">
        <f aca="true">INDIRECT(CONCATENATE($E$395,ADDRESS(MATCH(V8,SL_CHARTS_2012!$BH$1:$BH$39999,1),$E$440,1)))</f>
        <v>0</v>
      </c>
      <c r="W435" s="270" t="n">
        <f aca="true">INDIRECT(CONCATENATE($E$395,ADDRESS(MATCH(W8,SL_CHARTS_2012!$BH$1:$BH$39999,1),$E$440,1)))</f>
        <v>0</v>
      </c>
      <c r="X435" s="270" t="n">
        <f aca="true">INDIRECT(CONCATENATE($E$395,ADDRESS(MATCH(X8,SL_CHARTS_2012!$BH$1:$BH$39999,1),$E$440,1)))</f>
        <v>0</v>
      </c>
      <c r="Y435" s="270" t="n">
        <f aca="true">INDIRECT(CONCATENATE($E$395,ADDRESS(MATCH(Y8,SL_CHARTS_2012!$BH$1:$BH$39999,1),$E$440,1)))</f>
        <v>0</v>
      </c>
      <c r="Z435" s="270" t="n">
        <f aca="true">INDIRECT(CONCATENATE($E$395,ADDRESS(MATCH(Z8,SL_CHARTS_2012!$BH$1:$BH$39999,1),$E$440,1)))</f>
        <v>0</v>
      </c>
      <c r="AA435" s="270" t="n">
        <f aca="true">INDIRECT(CONCATENATE($E$395,ADDRESS(MATCH(AA8,SL_CHARTS_2012!$BH$1:$BH$39999,1),$E$440,1)))</f>
        <v>0</v>
      </c>
      <c r="AB435" s="270" t="n">
        <f aca="true">INDIRECT(CONCATENATE($E$395,ADDRESS(MATCH(AB8,SL_CHARTS_2012!$BH$1:$BH$39999,1),$E$440,1)))</f>
        <v>0</v>
      </c>
      <c r="AC435" s="270" t="n">
        <f aca="true">INDIRECT(CONCATENATE($E$395,ADDRESS(MATCH(AC8,SL_CHARTS_2012!$BH$1:$BH$39999,1),$E$440,1)))</f>
        <v>0</v>
      </c>
    </row>
    <row r="436" customFormat="false" ht="15" hidden="true" customHeight="true" outlineLevel="0" collapsed="false">
      <c r="A436" s="349"/>
      <c r="B436" s="383"/>
      <c r="C436" s="173" t="s">
        <v>219</v>
      </c>
      <c r="D436" s="238" t="s">
        <v>238</v>
      </c>
      <c r="E436" s="376" t="str">
        <f aca="false">ADDRESS(MATCH(E6,SL_CHARTS_2012!$BH$1:$BH$39999,1),$E$440,1)</f>
        <v>$BH$10</v>
      </c>
      <c r="F436" s="375" t="str">
        <f aca="false">ADDRESS(MATCH(F6,SL_CHARTS_2012!$BH$1:$BH$39999,1),$E$440,1)</f>
        <v>$BH$10</v>
      </c>
      <c r="G436" s="376" t="str">
        <f aca="false">ADDRESS(MATCH(G6,SL_CHARTS_2012!$BH$1:$BH$39999,1),$E$440,1)</f>
        <v>$BH$10</v>
      </c>
      <c r="H436" s="376" t="str">
        <f aca="false">ADDRESS(MATCH(H6,SL_CHARTS_2012!$BH$1:$BH$39999,1),$E$440,1)</f>
        <v>$BH$9</v>
      </c>
      <c r="I436" s="376" t="str">
        <f aca="false">ADDRESS(MATCH(I6,SL_CHARTS_2012!$BH$1:$BH$39999,1),$E$440,1)</f>
        <v>$BH$9</v>
      </c>
      <c r="J436" s="376" t="str">
        <f aca="false">ADDRESS(MATCH(J6,SL_CHARTS_2012!$BH$1:$BH$39999,1),$E$440,1)</f>
        <v>$BH$9</v>
      </c>
      <c r="K436" s="375" t="str">
        <f aca="false">ADDRESS(MATCH(K6,SL_CHARTS_2012!$BH$1:$BH$39999,1),$E$440,1)</f>
        <v>$BH$9</v>
      </c>
      <c r="L436" s="376" t="str">
        <f aca="false">ADDRESS(MATCH(L6,SL_CHARTS_2012!$BH$1:$BH$39999,1),$E$440,1)</f>
        <v>$BH$8</v>
      </c>
      <c r="M436" s="376" t="str">
        <f aca="false">ADDRESS(MATCH(M6,SL_CHARTS_2012!$BH$1:$BH$39999,1),$E$440,1)</f>
        <v>$BH$8</v>
      </c>
      <c r="N436" s="375" t="str">
        <f aca="false">ADDRESS(MATCH(N6,SL_CHARTS_2012!$BH$1:$BH$39999,1),$E$440,1)</f>
        <v>$BH$8</v>
      </c>
      <c r="O436" s="376" t="str">
        <f aca="false">ADDRESS(MATCH(O6,SL_CHARTS_2012!$BH$1:$BH$39999,1),$E$440,1)</f>
        <v>$BH$7</v>
      </c>
      <c r="P436" s="376" t="str">
        <f aca="false">ADDRESS(MATCH(P6,SL_CHARTS_2012!$BH$1:$BH$39999,1),$E$440,1)</f>
        <v>$BH$7</v>
      </c>
      <c r="Q436" s="375" t="str">
        <f aca="false">ADDRESS(MATCH(Q6,SL_CHARTS_2012!$BH$1:$BH$39999,1),$E$440,1)</f>
        <v>$BH$7</v>
      </c>
      <c r="R436" s="376" t="str">
        <f aca="false">ADDRESS(MATCH(R6,SL_CHARTS_2012!$BH$1:$BH$39999,1),$E$440,1)</f>
        <v>$BH$6</v>
      </c>
      <c r="S436" s="376" t="str">
        <f aca="false">ADDRESS(MATCH(S6,SL_CHARTS_2012!$BH$1:$BH$39999,1),$E$440,1)</f>
        <v>$BH$6</v>
      </c>
      <c r="T436" s="376" t="str">
        <f aca="false">ADDRESS(MATCH(T6,SL_CHARTS_2012!$BH$1:$BH$39999,1),$E$440,1)</f>
        <v>$BH$6</v>
      </c>
      <c r="U436" s="375" t="str">
        <f aca="false">ADDRESS(MATCH(U6,SL_CHARTS_2012!$BH$1:$BH$39999,1),$E$440,1)</f>
        <v>$BH$6</v>
      </c>
      <c r="V436" s="376" t="str">
        <f aca="false">ADDRESS(MATCH(V6,SL_CHARTS_2012!$BH$1:$BH$39999,1),$E$440,1)</f>
        <v>$BH$5</v>
      </c>
      <c r="W436" s="376" t="str">
        <f aca="false">ADDRESS(MATCH(W6,SL_CHARTS_2012!$BH$1:$BH$39999,1),$E$440,1)</f>
        <v>$BH$5</v>
      </c>
      <c r="X436" s="376" t="str">
        <f aca="false">ADDRESS(MATCH(X6,SL_CHARTS_2012!$BH$1:$BH$39999,1),$E$440,1)</f>
        <v>$BH$5</v>
      </c>
      <c r="Y436" s="376" t="str">
        <f aca="false">ADDRESS(MATCH(Y6,SL_CHARTS_2012!$BH$1:$BH$39999,1),$E$440,1)</f>
        <v>$BH$5</v>
      </c>
      <c r="Z436" s="376" t="str">
        <f aca="false">ADDRESS(MATCH(Z6,SL_CHARTS_2012!$BH$1:$BH$39999,1),$E$440,1)</f>
        <v>$BH$5</v>
      </c>
      <c r="AA436" s="376" t="str">
        <f aca="false">ADDRESS(MATCH(AA6,SL_CHARTS_2012!$BH$1:$BH$39999,1),$E$440,1)</f>
        <v>$BH$5</v>
      </c>
      <c r="AB436" s="376" t="str">
        <f aca="false">ADDRESS(MATCH(AB6,SL_CHARTS_2012!$BH$1:$BH$39999,1),$E$440,1)</f>
        <v>$BH$5</v>
      </c>
      <c r="AC436" s="376" t="str">
        <f aca="false">ADDRESS(MATCH(AC6,SL_CHARTS_2012!$BH$1:$BH$39999,1),$E$440,1)</f>
        <v>$BH$5</v>
      </c>
    </row>
    <row r="437" customFormat="false" ht="15" hidden="true" customHeight="true" outlineLevel="0" collapsed="false">
      <c r="A437" s="349"/>
      <c r="B437" s="383"/>
      <c r="C437" s="173"/>
      <c r="D437" s="240" t="s">
        <v>217</v>
      </c>
      <c r="E437" s="376" t="n">
        <f aca="true">INDIRECT(CONCATENATE($E$372,ADDRESS(MATCH(E6,SL_CHARTS_2012!$BH$1:$BH$39999,1),$E$440,1)))</f>
        <v>90</v>
      </c>
      <c r="F437" s="375" t="n">
        <f aca="true">INDIRECT(CONCATENATE($E$372,ADDRESS(MATCH(F6,SL_CHARTS_2012!$BH$1:$BH$39999,1),$E$440,1)))</f>
        <v>90</v>
      </c>
      <c r="G437" s="376" t="n">
        <f aca="true">INDIRECT(CONCATENATE($E$372,ADDRESS(MATCH(G6,SL_CHARTS_2012!$BH$1:$BH$39999,1),$E$440,1)))</f>
        <v>90</v>
      </c>
      <c r="H437" s="376" t="n">
        <f aca="true">INDIRECT(CONCATENATE($E$372,ADDRESS(MATCH(H6,SL_CHARTS_2012!$BH$1:$BH$39999,1),$E$440,1)))</f>
        <v>65</v>
      </c>
      <c r="I437" s="376" t="n">
        <f aca="true">INDIRECT(CONCATENATE($E$372,ADDRESS(MATCH(I6,SL_CHARTS_2012!$BH$1:$BH$39999,1),$E$440,1)))</f>
        <v>65</v>
      </c>
      <c r="J437" s="376" t="n">
        <f aca="true">INDIRECT(CONCATENATE($E$372,ADDRESS(MATCH(J6,SL_CHARTS_2012!$BH$1:$BH$39999,1),$E$440,1)))</f>
        <v>65</v>
      </c>
      <c r="K437" s="375" t="n">
        <f aca="true">INDIRECT(CONCATENATE($E$372,ADDRESS(MATCH(K6,SL_CHARTS_2012!$BH$1:$BH$39999,1),$E$440,1)))</f>
        <v>65</v>
      </c>
      <c r="L437" s="376" t="n">
        <f aca="true">INDIRECT(CONCATENATE($E$372,ADDRESS(MATCH(L6,SL_CHARTS_2012!$BH$1:$BH$39999,1),$E$440,1)))</f>
        <v>50</v>
      </c>
      <c r="M437" s="376" t="n">
        <f aca="true">INDIRECT(CONCATENATE($E$372,ADDRESS(MATCH(M6,SL_CHARTS_2012!$BH$1:$BH$39999,1),$E$440,1)))</f>
        <v>50</v>
      </c>
      <c r="N437" s="375" t="n">
        <f aca="true">INDIRECT(CONCATENATE($E$372,ADDRESS(MATCH(N6,SL_CHARTS_2012!$BH$1:$BH$39999,1),$E$440,1)))</f>
        <v>50</v>
      </c>
      <c r="O437" s="376" t="n">
        <f aca="true">INDIRECT(CONCATENATE($E$372,ADDRESS(MATCH(O6,SL_CHARTS_2012!$BH$1:$BH$39999,1),$E$440,1)))</f>
        <v>35</v>
      </c>
      <c r="P437" s="376" t="n">
        <f aca="true">INDIRECT(CONCATENATE($E$372,ADDRESS(MATCH(P6,SL_CHARTS_2012!$BH$1:$BH$39999,1),$E$440,1)))</f>
        <v>35</v>
      </c>
      <c r="Q437" s="375" t="n">
        <f aca="true">INDIRECT(CONCATENATE($E$372,ADDRESS(MATCH(Q6,SL_CHARTS_2012!$BH$1:$BH$39999,1),$E$440,1)))</f>
        <v>35</v>
      </c>
      <c r="R437" s="376" t="n">
        <f aca="true">INDIRECT(CONCATENATE($E$372,ADDRESS(MATCH(R6,SL_CHARTS_2012!$BH$1:$BH$39999,1),$E$440,1)))</f>
        <v>20</v>
      </c>
      <c r="S437" s="376" t="n">
        <f aca="true">INDIRECT(CONCATENATE($E$372,ADDRESS(MATCH(S6,SL_CHARTS_2012!$BH$1:$BH$39999,1),$E$440,1)))</f>
        <v>20</v>
      </c>
      <c r="T437" s="376" t="n">
        <f aca="true">INDIRECT(CONCATENATE($E$372,ADDRESS(MATCH(T6,SL_CHARTS_2012!$BH$1:$BH$39999,1),$E$440,1)))</f>
        <v>20</v>
      </c>
      <c r="U437" s="375" t="n">
        <f aca="true">INDIRECT(CONCATENATE($E$372,ADDRESS(MATCH(U6,SL_CHARTS_2012!$BH$1:$BH$39999,1),$E$440,1)))</f>
        <v>20</v>
      </c>
      <c r="V437" s="376" t="n">
        <f aca="true">INDIRECT(CONCATENATE($E$372,ADDRESS(MATCH(V6,SL_CHARTS_2012!$BH$1:$BH$39999,1),$E$440,1)))</f>
        <v>0</v>
      </c>
      <c r="W437" s="376" t="n">
        <f aca="true">INDIRECT(CONCATENATE($E$372,ADDRESS(MATCH(W6,SL_CHARTS_2012!$BH$1:$BH$39999,1),$E$440,1)))</f>
        <v>0</v>
      </c>
      <c r="X437" s="376" t="n">
        <f aca="true">INDIRECT(CONCATENATE($E$372,ADDRESS(MATCH(X6,SL_CHARTS_2012!$BH$1:$BH$39999,1),$E$440,1)))</f>
        <v>0</v>
      </c>
      <c r="Y437" s="376" t="n">
        <f aca="true">INDIRECT(CONCATENATE($E$372,ADDRESS(MATCH(Y6,SL_CHARTS_2012!$BH$1:$BH$39999,1),$E$440,1)))</f>
        <v>0</v>
      </c>
      <c r="Z437" s="376" t="n">
        <f aca="true">INDIRECT(CONCATENATE($E$372,ADDRESS(MATCH(Z6,SL_CHARTS_2012!$BH$1:$BH$39999,1),$E$440,1)))</f>
        <v>0</v>
      </c>
      <c r="AA437" s="376" t="n">
        <f aca="true">INDIRECT(CONCATENATE($E$372,ADDRESS(MATCH(AA6,SL_CHARTS_2012!$BH$1:$BH$39999,1),$E$440,1)))</f>
        <v>0</v>
      </c>
      <c r="AB437" s="376" t="n">
        <f aca="true">INDIRECT(CONCATENATE($E$372,ADDRESS(MATCH(AB6,SL_CHARTS_2012!$BH$1:$BH$39999,1),$E$440,1)))</f>
        <v>0</v>
      </c>
      <c r="AC437" s="376" t="n">
        <f aca="true">INDIRECT(CONCATENATE($E$372,ADDRESS(MATCH(AC6,SL_CHARTS_2012!$BH$1:$BH$39999,1),$E$440,1)))</f>
        <v>0</v>
      </c>
    </row>
    <row r="438" customFormat="false" ht="15" hidden="true" customHeight="true" outlineLevel="0" collapsed="false">
      <c r="A438" s="349"/>
      <c r="B438" s="383"/>
      <c r="C438" s="173"/>
      <c r="D438" s="238" t="s">
        <v>240</v>
      </c>
      <c r="E438" s="376" t="str">
        <f aca="false">ADDRESS(MATCH(E10,SL_CHARTS_2012!$BH$1:$BH$39999,1),$E$440,1)</f>
        <v>$BH$10</v>
      </c>
      <c r="F438" s="375" t="str">
        <f aca="false">ADDRESS(MATCH(F10,SL_CHARTS_2012!$BH$1:$BH$39999,1),$E$440,1)</f>
        <v>$BH$9</v>
      </c>
      <c r="G438" s="376" t="str">
        <f aca="false">ADDRESS(MATCH(G10,SL_CHARTS_2012!$BH$1:$BH$39999,1),$E$440,1)</f>
        <v>$BH$9</v>
      </c>
      <c r="H438" s="376" t="str">
        <f aca="false">ADDRESS(MATCH(H10,SL_CHARTS_2012!$BH$1:$BH$39999,1),$E$440,1)</f>
        <v>$BH$9</v>
      </c>
      <c r="I438" s="376" t="str">
        <f aca="false">ADDRESS(MATCH(I10,SL_CHARTS_2012!$BH$1:$BH$39999,1),$E$440,1)</f>
        <v>$BH$9</v>
      </c>
      <c r="J438" s="376" t="str">
        <f aca="false">ADDRESS(MATCH(J10,SL_CHARTS_2012!$BH$1:$BH$39999,1),$E$440,1)</f>
        <v>$BH$9</v>
      </c>
      <c r="K438" s="375" t="str">
        <f aca="false">ADDRESS(MATCH(K10,SL_CHARTS_2012!$BH$1:$BH$39999,1),$E$440,1)</f>
        <v>$BH$8</v>
      </c>
      <c r="L438" s="376" t="str">
        <f aca="false">ADDRESS(MATCH(L10,SL_CHARTS_2012!$BH$1:$BH$39999,1),$E$440,1)</f>
        <v>$BH$8</v>
      </c>
      <c r="M438" s="376" t="str">
        <f aca="false">ADDRESS(MATCH(M10,SL_CHARTS_2012!$BH$1:$BH$39999,1),$E$440,1)</f>
        <v>$BH$8</v>
      </c>
      <c r="N438" s="375" t="str">
        <f aca="false">ADDRESS(MATCH(N10,SL_CHARTS_2012!$BH$1:$BH$39999,1),$E$440,1)</f>
        <v>$BH$7</v>
      </c>
      <c r="O438" s="376" t="str">
        <f aca="false">ADDRESS(MATCH(O10,SL_CHARTS_2012!$BH$1:$BH$39999,1),$E$440,1)</f>
        <v>$BH$7</v>
      </c>
      <c r="P438" s="376" t="str">
        <f aca="false">ADDRESS(MATCH(P10,SL_CHARTS_2012!$BH$1:$BH$39999,1),$E$440,1)</f>
        <v>$BH$7</v>
      </c>
      <c r="Q438" s="375" t="str">
        <f aca="false">ADDRESS(MATCH(Q10,SL_CHARTS_2012!$BH$1:$BH$39999,1),$E$440,1)</f>
        <v>$BH$6</v>
      </c>
      <c r="R438" s="376" t="str">
        <f aca="false">ADDRESS(MATCH(R10,SL_CHARTS_2012!$BH$1:$BH$39999,1),$E$440,1)</f>
        <v>$BH$6</v>
      </c>
      <c r="S438" s="376" t="str">
        <f aca="false">ADDRESS(MATCH(S10,SL_CHARTS_2012!$BH$1:$BH$39999,1),$E$440,1)</f>
        <v>$BH$6</v>
      </c>
      <c r="T438" s="376" t="str">
        <f aca="false">ADDRESS(MATCH(T10,SL_CHARTS_2012!$BH$1:$BH$39999,1),$E$440,1)</f>
        <v>$BH$6</v>
      </c>
      <c r="U438" s="375" t="str">
        <f aca="false">ADDRESS(MATCH(U10,SL_CHARTS_2012!$BH$1:$BH$39999,1),$E$440,1)</f>
        <v>$BH$5</v>
      </c>
      <c r="V438" s="376" t="str">
        <f aca="false">ADDRESS(MATCH(V10,SL_CHARTS_2012!$BH$1:$BH$39999,1),$E$440,1)</f>
        <v>$BH$5</v>
      </c>
      <c r="W438" s="376" t="str">
        <f aca="false">ADDRESS(MATCH(W10,SL_CHARTS_2012!$BH$1:$BH$39999,1),$E$440,1)</f>
        <v>$BH$5</v>
      </c>
      <c r="X438" s="376" t="str">
        <f aca="false">ADDRESS(MATCH(X10,SL_CHARTS_2012!$BH$1:$BH$39999,1),$E$440,1)</f>
        <v>$BH$5</v>
      </c>
      <c r="Y438" s="376" t="str">
        <f aca="false">ADDRESS(MATCH(Y10,SL_CHARTS_2012!$BH$1:$BH$39999,1),$E$440,1)</f>
        <v>$BH$5</v>
      </c>
      <c r="Z438" s="376" t="str">
        <f aca="false">ADDRESS(MATCH(Z10,SL_CHARTS_2012!$BH$1:$BH$39999,1),$E$440,1)</f>
        <v>$BH$5</v>
      </c>
      <c r="AA438" s="376" t="str">
        <f aca="false">ADDRESS(MATCH(AA10,SL_CHARTS_2012!$BH$1:$BH$39999,1),$E$440,1)</f>
        <v>$BH$5</v>
      </c>
      <c r="AB438" s="376" t="str">
        <f aca="false">ADDRESS(MATCH(AB10,SL_CHARTS_2012!$BH$1:$BH$39999,1),$E$440,1)</f>
        <v>$BH$5</v>
      </c>
      <c r="AC438" s="376" t="str">
        <f aca="false">ADDRESS(MATCH(AC10,SL_CHARTS_2012!$BH$1:$BH$39999,1),$E$440,1)</f>
        <v>$BH$5</v>
      </c>
    </row>
    <row r="439" customFormat="false" ht="15" hidden="true" customHeight="true" outlineLevel="0" collapsed="false">
      <c r="A439" s="349"/>
      <c r="B439" s="383"/>
      <c r="C439" s="173"/>
      <c r="D439" s="240" t="s">
        <v>218</v>
      </c>
      <c r="E439" s="376" t="n">
        <f aca="true">INDIRECT(CONCATENATE($E$395,ADDRESS(MATCH(E10,SL_CHARTS_2012!$BH$1:$BH$39999,1),$E$440,1)))</f>
        <v>90</v>
      </c>
      <c r="F439" s="375" t="n">
        <f aca="true">INDIRECT(CONCATENATE($E$395,ADDRESS(MATCH(F10,SL_CHARTS_2012!$BH$1:$BH$39999,1),$E$440,1)))</f>
        <v>65</v>
      </c>
      <c r="G439" s="376" t="n">
        <f aca="true">INDIRECT(CONCATENATE($E$395,ADDRESS(MATCH(G10,SL_CHARTS_2012!$BH$1:$BH$39999,1),$E$440,1)))</f>
        <v>65</v>
      </c>
      <c r="H439" s="376" t="n">
        <f aca="true">INDIRECT(CONCATENATE($E$395,ADDRESS(MATCH(H10,SL_CHARTS_2012!$BH$1:$BH$39999,1),$E$440,1)))</f>
        <v>65</v>
      </c>
      <c r="I439" s="376" t="n">
        <f aca="true">INDIRECT(CONCATENATE($E$395,ADDRESS(MATCH(I10,SL_CHARTS_2012!$BH$1:$BH$39999,1),$E$440,1)))</f>
        <v>65</v>
      </c>
      <c r="J439" s="376" t="n">
        <f aca="true">INDIRECT(CONCATENATE($E$395,ADDRESS(MATCH(J10,SL_CHARTS_2012!$BH$1:$BH$39999,1),$E$440,1)))</f>
        <v>65</v>
      </c>
      <c r="K439" s="375" t="n">
        <f aca="true">INDIRECT(CONCATENATE($E$395,ADDRESS(MATCH(K10,SL_CHARTS_2012!$BH$1:$BH$39999,1),$E$440,1)))</f>
        <v>50</v>
      </c>
      <c r="L439" s="376" t="n">
        <f aca="true">INDIRECT(CONCATENATE($E$395,ADDRESS(MATCH(L10,SL_CHARTS_2012!$BH$1:$BH$39999,1),$E$440,1)))</f>
        <v>50</v>
      </c>
      <c r="M439" s="376" t="n">
        <f aca="true">INDIRECT(CONCATENATE($E$395,ADDRESS(MATCH(M10,SL_CHARTS_2012!$BH$1:$BH$39999,1),$E$440,1)))</f>
        <v>50</v>
      </c>
      <c r="N439" s="375" t="n">
        <f aca="true">INDIRECT(CONCATENATE($E$395,ADDRESS(MATCH(N10,SL_CHARTS_2012!$BH$1:$BH$39999,1),$E$440,1)))</f>
        <v>35</v>
      </c>
      <c r="O439" s="376" t="n">
        <f aca="true">INDIRECT(CONCATENATE($E$395,ADDRESS(MATCH(O10,SL_CHARTS_2012!$BH$1:$BH$39999,1),$E$440,1)))</f>
        <v>35</v>
      </c>
      <c r="P439" s="376" t="n">
        <f aca="true">INDIRECT(CONCATENATE($E$395,ADDRESS(MATCH(P10,SL_CHARTS_2012!$BH$1:$BH$39999,1),$E$440,1)))</f>
        <v>35</v>
      </c>
      <c r="Q439" s="375" t="n">
        <f aca="true">INDIRECT(CONCATENATE($E$395,ADDRESS(MATCH(Q10,SL_CHARTS_2012!$BH$1:$BH$39999,1),$E$440,1)))</f>
        <v>20</v>
      </c>
      <c r="R439" s="376" t="n">
        <f aca="true">INDIRECT(CONCATENATE($E$395,ADDRESS(MATCH(R10,SL_CHARTS_2012!$BH$1:$BH$39999,1),$E$440,1)))</f>
        <v>20</v>
      </c>
      <c r="S439" s="376" t="n">
        <f aca="true">INDIRECT(CONCATENATE($E$395,ADDRESS(MATCH(S10,SL_CHARTS_2012!$BH$1:$BH$39999,1),$E$440,1)))</f>
        <v>20</v>
      </c>
      <c r="T439" s="376" t="n">
        <f aca="true">INDIRECT(CONCATENATE($E$395,ADDRESS(MATCH(T10,SL_CHARTS_2012!$BH$1:$BH$39999,1),$E$440,1)))</f>
        <v>20</v>
      </c>
      <c r="U439" s="375" t="n">
        <f aca="true">INDIRECT(CONCATENATE($E$395,ADDRESS(MATCH(U10,SL_CHARTS_2012!$BH$1:$BH$39999,1),$E$440,1)))</f>
        <v>0</v>
      </c>
      <c r="V439" s="376" t="n">
        <f aca="true">INDIRECT(CONCATENATE($E$395,ADDRESS(MATCH(V10,SL_CHARTS_2012!$BH$1:$BH$39999,1),$E$440,1)))</f>
        <v>0</v>
      </c>
      <c r="W439" s="376" t="n">
        <f aca="true">INDIRECT(CONCATENATE($E$395,ADDRESS(MATCH(W10,SL_CHARTS_2012!$BH$1:$BH$39999,1),$E$440,1)))</f>
        <v>0</v>
      </c>
      <c r="X439" s="376" t="n">
        <f aca="true">INDIRECT(CONCATENATE($E$395,ADDRESS(MATCH(X10,SL_CHARTS_2012!$BH$1:$BH$39999,1),$E$440,1)))</f>
        <v>0</v>
      </c>
      <c r="Y439" s="376" t="n">
        <f aca="true">INDIRECT(CONCATENATE($E$395,ADDRESS(MATCH(Y10,SL_CHARTS_2012!$BH$1:$BH$39999,1),$E$440,1)))</f>
        <v>0</v>
      </c>
      <c r="Z439" s="376" t="n">
        <f aca="true">INDIRECT(CONCATENATE($E$395,ADDRESS(MATCH(Z10,SL_CHARTS_2012!$BH$1:$BH$39999,1),$E$440,1)))</f>
        <v>0</v>
      </c>
      <c r="AA439" s="376" t="n">
        <f aca="true">INDIRECT(CONCATENATE($E$395,ADDRESS(MATCH(AA10,SL_CHARTS_2012!$BH$1:$BH$39999,1),$E$440,1)))</f>
        <v>0</v>
      </c>
      <c r="AB439" s="376" t="n">
        <f aca="true">INDIRECT(CONCATENATE($E$395,ADDRESS(MATCH(AB10,SL_CHARTS_2012!$BH$1:$BH$39999,1),$E$440,1)))</f>
        <v>0</v>
      </c>
      <c r="AC439" s="376" t="n">
        <f aca="true">INDIRECT(CONCATENATE($E$395,ADDRESS(MATCH(AC10,SL_CHARTS_2012!$BH$1:$BH$39999,1),$E$440,1)))</f>
        <v>0</v>
      </c>
    </row>
    <row r="440" customFormat="false" ht="15" hidden="true" customHeight="true" outlineLevel="0" collapsed="false">
      <c r="A440" s="349"/>
      <c r="B440" s="383"/>
      <c r="C440" s="175" t="s">
        <v>220</v>
      </c>
      <c r="D440" s="175"/>
      <c r="E440" s="176" t="n">
        <v>60</v>
      </c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76"/>
      <c r="AC440" s="176"/>
    </row>
    <row r="441" customFormat="false" ht="15" hidden="true" customHeight="true" outlineLevel="0" collapsed="false">
      <c r="A441" s="349"/>
      <c r="B441" s="383"/>
      <c r="C441" s="243"/>
      <c r="D441" s="182" t="s">
        <v>223</v>
      </c>
      <c r="E441" s="183" t="s">
        <v>224</v>
      </c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  <c r="AB441" s="172"/>
      <c r="AC441" s="172"/>
    </row>
    <row r="442" customFormat="false" ht="15" hidden="true" customHeight="true" outlineLevel="0" collapsed="false">
      <c r="A442" s="349"/>
      <c r="B442" s="383"/>
      <c r="C442" s="243"/>
      <c r="D442" s="182"/>
      <c r="E442" s="183" t="s">
        <v>225</v>
      </c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  <c r="AA442" s="172"/>
      <c r="AB442" s="172"/>
      <c r="AC442" s="172"/>
    </row>
    <row r="443" customFormat="false" ht="15" hidden="true" customHeight="true" outlineLevel="0" collapsed="false">
      <c r="A443" s="349"/>
      <c r="B443" s="383"/>
      <c r="C443" s="178" t="s">
        <v>216</v>
      </c>
      <c r="D443" s="245" t="s">
        <v>221</v>
      </c>
      <c r="E443" s="274" t="str">
        <f aca="false">IF(E433&gt;E4, ADDRESS(MATCH(E435,SL_CHARTS_2012!$BH$1:$BH$3999,1),$E$440+3,1),E444)</f>
        <v>$BK$10</v>
      </c>
      <c r="F443" s="180" t="str">
        <f aca="false">IF(F433&gt;F4, ADDRESS(MATCH(F435,SL_CHARTS_2012!$BH$1:$BH$3999,1),$E$440+3,1),F444)</f>
        <v>$BK$10</v>
      </c>
      <c r="G443" s="274" t="str">
        <f aca="false">IF(G433&gt;G4, ADDRESS(MATCH(G435,SL_CHARTS_2012!$BH$1:$BH$3999,1),$E$440+3,1),G444)</f>
        <v>$BK$9</v>
      </c>
      <c r="H443" s="274" t="str">
        <f aca="false">IF(H433&gt;H4, ADDRESS(MATCH(H435,SL_CHARTS_2012!$BH$1:$BH$3999,1),$E$440+3,1),H444)</f>
        <v>$BK$9</v>
      </c>
      <c r="I443" s="274" t="str">
        <f aca="false">IF(I433&gt;I4, ADDRESS(MATCH(I435,SL_CHARTS_2012!$BH$1:$BH$3999,1),$E$440+3,1),I444)</f>
        <v>$BK$9</v>
      </c>
      <c r="J443" s="274" t="str">
        <f aca="false">IF(J433&gt;J4, ADDRESS(MATCH(J435,SL_CHARTS_2012!$BH$1:$BH$3999,1),$E$440+3,1),J444)</f>
        <v>$BK$9</v>
      </c>
      <c r="K443" s="180" t="str">
        <f aca="false">IF(K433&gt;K4, ADDRESS(MATCH(K435,SL_CHARTS_2012!$BH$1:$BH$3999,1),$E$440+3,1),K444)</f>
        <v>$BK$9</v>
      </c>
      <c r="L443" s="274" t="str">
        <f aca="false">IF(L433&gt;L4, ADDRESS(MATCH(L435,SL_CHARTS_2012!$BH$1:$BH$3999,1),$E$440+3,1),L444)</f>
        <v>$BK$8</v>
      </c>
      <c r="M443" s="274" t="str">
        <f aca="false">IF(M433&gt;M4, ADDRESS(MATCH(M435,SL_CHARTS_2012!$BH$1:$BH$3999,1),$E$440+3,1),M444)</f>
        <v>$BK$8</v>
      </c>
      <c r="N443" s="180" t="str">
        <f aca="false">IF(N433&gt;N4, ADDRESS(MATCH(N435,SL_CHARTS_2012!$BH$1:$BH$3999,1),$E$440+3,1),N444)</f>
        <v>$BK$8</v>
      </c>
      <c r="O443" s="274" t="str">
        <f aca="false">IF(O433&gt;O4, ADDRESS(MATCH(O435,SL_CHARTS_2012!$BH$1:$BH$3999,1),$E$440+3,1),O444)</f>
        <v>$BK$7</v>
      </c>
      <c r="P443" s="274" t="str">
        <f aca="false">IF(P433&gt;P4, ADDRESS(MATCH(P435,SL_CHARTS_2012!$BH$1:$BH$3999,1),$E$440+3,1),P444)</f>
        <v>$BK$7</v>
      </c>
      <c r="Q443" s="180" t="str">
        <f aca="false">IF(Q433&gt;Q4, ADDRESS(MATCH(Q435,SL_CHARTS_2012!$BH$1:$BH$3999,1),$E$440+3,1),Q444)</f>
        <v>$BK$7</v>
      </c>
      <c r="R443" s="274" t="str">
        <f aca="false">IF(R433&gt;R4, ADDRESS(MATCH(R435,SL_CHARTS_2012!$BH$1:$BH$3999,1),$E$440+3,1),R444)</f>
        <v>$BK$6</v>
      </c>
      <c r="S443" s="274" t="str">
        <f aca="false">IF(S433&gt;S4, ADDRESS(MATCH(S435,SL_CHARTS_2012!$BH$1:$BH$3999,1),$E$440+3,1),S444)</f>
        <v>$BK$6</v>
      </c>
      <c r="T443" s="274" t="str">
        <f aca="false">IF(T433&gt;T4, ADDRESS(MATCH(T435,SL_CHARTS_2012!$BH$1:$BH$3999,1),$E$440+3,1),T444)</f>
        <v>$BK$6</v>
      </c>
      <c r="U443" s="180" t="str">
        <f aca="false">IF(U433&gt;U4, ADDRESS(MATCH(U435,SL_CHARTS_2012!$BH$1:$BH$3999,1),$E$440+3,1),U444)</f>
        <v>$BK$6</v>
      </c>
      <c r="V443" s="274" t="str">
        <f aca="false">IF(V433&gt;V4, ADDRESS(MATCH(V435,SL_CHARTS_2012!$BH$1:$BH$3999,1),$E$440+3,1),V444)</f>
        <v>$BK$5</v>
      </c>
      <c r="W443" s="274" t="str">
        <f aca="false">IF(W433&gt;W4, ADDRESS(MATCH(W435,SL_CHARTS_2012!$BH$1:$BH$3999,1),$E$440+3,1),W444)</f>
        <v>$BK$5</v>
      </c>
      <c r="X443" s="274" t="str">
        <f aca="false">IF(X433&gt;X4, ADDRESS(MATCH(X435,SL_CHARTS_2012!$BH$1:$BH$3999,1),$E$440+3,1),X444)</f>
        <v>$BK$5</v>
      </c>
      <c r="Y443" s="274" t="str">
        <f aca="false">IF(Y433&gt;Y4, ADDRESS(MATCH(Y435,SL_CHARTS_2012!$BH$1:$BH$3999,1),$E$440+3,1),Y444)</f>
        <v>$BK$5</v>
      </c>
      <c r="Z443" s="274" t="str">
        <f aca="false">IF(Z433&gt;Z4, ADDRESS(MATCH(Z435,SL_CHARTS_2012!$BH$1:$BH$3999,1),$E$440+3,1),Z444)</f>
        <v>$BK$5</v>
      </c>
      <c r="AA443" s="274" t="str">
        <f aca="false">IF(AA433&gt;AA4, ADDRESS(MATCH(AA435,SL_CHARTS_2012!$BH$1:$BH$3999,1),$E$440+3,1),AA444)</f>
        <v>$BK$5</v>
      </c>
      <c r="AB443" s="274" t="str">
        <f aca="false">IF(AB433&gt;AB4, ADDRESS(MATCH(AB435,SL_CHARTS_2012!$BH$1:$BH$3999,1),$E$440+3,1),AB444)</f>
        <v>$BK$5</v>
      </c>
      <c r="AC443" s="274" t="str">
        <f aca="false">IF(AC433&gt;AC4, ADDRESS(MATCH(AC435,SL_CHARTS_2012!$BH$1:$BH$3999,1),$E$440+3,1),AC444)</f>
        <v>$BK$5</v>
      </c>
    </row>
    <row r="444" customFormat="false" ht="15" hidden="true" customHeight="true" outlineLevel="0" collapsed="false">
      <c r="A444" s="349"/>
      <c r="B444" s="383"/>
      <c r="C444" s="178"/>
      <c r="D444" s="245" t="s">
        <v>222</v>
      </c>
      <c r="E444" s="274" t="str">
        <f aca="false">IF(E435&lt;E8,ADDRESS(MATCH(E433,SL_CHARTS_2012!$BH$1:$BH$3999,1),$E$440+3,1),E443)</f>
        <v>$BK$10</v>
      </c>
      <c r="F444" s="180" t="str">
        <f aca="false">IF(F435&lt;F8,ADDRESS(MATCH(F433,SL_CHARTS_2012!$BH$1:$BH$3999,1),$E$440+3,1),F443)</f>
        <v>$BK$10</v>
      </c>
      <c r="G444" s="274" t="str">
        <f aca="false">IF(G435&lt;G8,ADDRESS(MATCH(G433,SL_CHARTS_2012!$BH$1:$BH$3999,1),$E$440+3,1),G443)</f>
        <v>$BK$9</v>
      </c>
      <c r="H444" s="274" t="str">
        <f aca="false">IF(H435&lt;H8,ADDRESS(MATCH(H433,SL_CHARTS_2012!$BH$1:$BH$3999,1),$E$440+3,1),H443)</f>
        <v>$BK$9</v>
      </c>
      <c r="I444" s="274" t="str">
        <f aca="false">IF(I435&lt;I8,ADDRESS(MATCH(I433,SL_CHARTS_2012!$BH$1:$BH$3999,1),$E$440+3,1),I443)</f>
        <v>$BK$9</v>
      </c>
      <c r="J444" s="274" t="str">
        <f aca="false">IF(J435&lt;J8,ADDRESS(MATCH(J433,SL_CHARTS_2012!$BH$1:$BH$3999,1),$E$440+3,1),J443)</f>
        <v>$BK$9</v>
      </c>
      <c r="K444" s="180" t="str">
        <f aca="false">IF(K435&lt;K8,ADDRESS(MATCH(K433,SL_CHARTS_2012!$BH$1:$BH$3999,1),$E$440+3,1),K443)</f>
        <v>$BK$9</v>
      </c>
      <c r="L444" s="274" t="str">
        <f aca="false">IF(L435&lt;L8,ADDRESS(MATCH(L433,SL_CHARTS_2012!$BH$1:$BH$3999,1),$E$440+3,1),L443)</f>
        <v>$BK$8</v>
      </c>
      <c r="M444" s="274" t="str">
        <f aca="false">IF(M435&lt;M8,ADDRESS(MATCH(M433,SL_CHARTS_2012!$BH$1:$BH$3999,1),$E$440+3,1),M443)</f>
        <v>$BK$8</v>
      </c>
      <c r="N444" s="180" t="str">
        <f aca="false">IF(N435&lt;N8,ADDRESS(MATCH(N433,SL_CHARTS_2012!$BH$1:$BH$3999,1),$E$440+3,1),N443)</f>
        <v>$BK$8</v>
      </c>
      <c r="O444" s="274" t="str">
        <f aca="false">IF(O435&lt;O8,ADDRESS(MATCH(O433,SL_CHARTS_2012!$BH$1:$BH$3999,1),$E$440+3,1),O443)</f>
        <v>$BK$7</v>
      </c>
      <c r="P444" s="274" t="str">
        <f aca="false">IF(P435&lt;P8,ADDRESS(MATCH(P433,SL_CHARTS_2012!$BH$1:$BH$3999,1),$E$440+3,1),P443)</f>
        <v>$BK$7</v>
      </c>
      <c r="Q444" s="180" t="str">
        <f aca="false">IF(Q435&lt;Q8,ADDRESS(MATCH(Q433,SL_CHARTS_2012!$BH$1:$BH$3999,1),$E$440+3,1),Q443)</f>
        <v>$BK$7</v>
      </c>
      <c r="R444" s="274" t="str">
        <f aca="false">IF(R435&lt;R8,ADDRESS(MATCH(R433,SL_CHARTS_2012!$BH$1:$BH$3999,1),$E$440+3,1),R443)</f>
        <v>$BK$6</v>
      </c>
      <c r="S444" s="274" t="str">
        <f aca="false">IF(S435&lt;S8,ADDRESS(MATCH(S433,SL_CHARTS_2012!$BH$1:$BH$3999,1),$E$440+3,1),S443)</f>
        <v>$BK$6</v>
      </c>
      <c r="T444" s="274" t="str">
        <f aca="false">IF(T435&lt;T8,ADDRESS(MATCH(T433,SL_CHARTS_2012!$BH$1:$BH$3999,1),$E$440+3,1),T443)</f>
        <v>$BK$6</v>
      </c>
      <c r="U444" s="180" t="str">
        <f aca="false">IF(U435&lt;U8,ADDRESS(MATCH(U433,SL_CHARTS_2012!$BH$1:$BH$3999,1),$E$440+3,1),U443)</f>
        <v>$BK$6</v>
      </c>
      <c r="V444" s="274" t="str">
        <f aca="false">IF(V435&lt;V8,ADDRESS(MATCH(V433,SL_CHARTS_2012!$BH$1:$BH$3999,1),$E$440+3,1),V443)</f>
        <v>$BK$5</v>
      </c>
      <c r="W444" s="274" t="str">
        <f aca="false">IF(W435&lt;W8,ADDRESS(MATCH(W433,SL_CHARTS_2012!$BH$1:$BH$3999,1),$E$440+3,1),W443)</f>
        <v>$BK$5</v>
      </c>
      <c r="X444" s="274" t="str">
        <f aca="false">IF(X435&lt;X8,ADDRESS(MATCH(X433,SL_CHARTS_2012!$BH$1:$BH$3999,1),$E$440+3,1),X443)</f>
        <v>$BK$5</v>
      </c>
      <c r="Y444" s="274" t="str">
        <f aca="false">IF(Y435&lt;Y8,ADDRESS(MATCH(Y433,SL_CHARTS_2012!$BH$1:$BH$3999,1),$E$440+3,1),Y443)</f>
        <v>$BK$5</v>
      </c>
      <c r="Z444" s="274" t="str">
        <f aca="false">IF(Z435&lt;Z8,ADDRESS(MATCH(Z433,SL_CHARTS_2012!$BH$1:$BH$3999,1),$E$440+3,1),Z443)</f>
        <v>$BK$5</v>
      </c>
      <c r="AA444" s="274" t="str">
        <f aca="false">IF(AA435&lt;AA8,ADDRESS(MATCH(AA433,SL_CHARTS_2012!$BH$1:$BH$3999,1),$E$440+3,1),AA443)</f>
        <v>$BK$5</v>
      </c>
      <c r="AB444" s="274" t="str">
        <f aca="false">IF(AB435&lt;AB8,ADDRESS(MATCH(AB433,SL_CHARTS_2012!$BH$1:$BH$3999,1),$E$440+3,1),AB443)</f>
        <v>$BK$5</v>
      </c>
      <c r="AC444" s="274" t="str">
        <f aca="false">IF(AC435&lt;AC8,ADDRESS(MATCH(AC433,SL_CHARTS_2012!$BH$1:$BH$3999,1),$E$440+3,1),AC443)</f>
        <v>$BK$5</v>
      </c>
    </row>
    <row r="445" customFormat="false" ht="15" hidden="true" customHeight="true" outlineLevel="0" collapsed="false">
      <c r="A445" s="349"/>
      <c r="B445" s="383"/>
      <c r="C445" s="173" t="s">
        <v>219</v>
      </c>
      <c r="D445" s="181" t="s">
        <v>221</v>
      </c>
      <c r="E445" s="275" t="str">
        <f aca="false">IF(E437&gt;E4, ADDRESS(MATCH(E439,SL_CHARTS_2012!$BH$1:$BH$3999,1),$E$440+3,1),E446)</f>
        <v>$BK$10</v>
      </c>
      <c r="F445" s="174" t="str">
        <f aca="false">IF(F437&gt;F4, ADDRESS(MATCH(F439,SL_CHARTS_2012!$BH$1:$BH$3999,1),$E$440+3,1),F446)</f>
        <v>$BK$10</v>
      </c>
      <c r="G445" s="275" t="str">
        <f aca="false">IF(G437&gt;G4, ADDRESS(MATCH(G439,SL_CHARTS_2012!$BH$1:$BH$3999,1),$E$440+3,1),G446)</f>
        <v>$BK$9</v>
      </c>
      <c r="H445" s="275" t="str">
        <f aca="false">IF(H437&gt;H4, ADDRESS(MATCH(H439,SL_CHARTS_2012!$BH$1:$BH$3999,1),$E$440+3,1),H446)</f>
        <v>$BK$9</v>
      </c>
      <c r="I445" s="275" t="str">
        <f aca="false">IF(I437&gt;I4, ADDRESS(MATCH(I439,SL_CHARTS_2012!$BH$1:$BH$3999,1),$E$440+3,1),I446)</f>
        <v>$BK$9</v>
      </c>
      <c r="J445" s="275" t="str">
        <f aca="false">IF(J437&gt;J4, ADDRESS(MATCH(J439,SL_CHARTS_2012!$BH$1:$BH$3999,1),$E$440+3,1),J446)</f>
        <v>$BK$9</v>
      </c>
      <c r="K445" s="174" t="str">
        <f aca="false">IF(K437&gt;K4, ADDRESS(MATCH(K439,SL_CHARTS_2012!$BH$1:$BH$3999,1),$E$440+3,1),K446)</f>
        <v>$BK$9</v>
      </c>
      <c r="L445" s="275" t="str">
        <f aca="false">IF(L437&gt;L4, ADDRESS(MATCH(L439,SL_CHARTS_2012!$BH$1:$BH$3999,1),$E$440+3,1),L446)</f>
        <v>$BK$8</v>
      </c>
      <c r="M445" s="275" t="str">
        <f aca="false">IF(M437&gt;M4, ADDRESS(MATCH(M439,SL_CHARTS_2012!$BH$1:$BH$3999,1),$E$440+3,1),M446)</f>
        <v>$BK$8</v>
      </c>
      <c r="N445" s="174" t="str">
        <f aca="false">IF(N437&gt;N4, ADDRESS(MATCH(N439,SL_CHARTS_2012!$BH$1:$BH$3999,1),$E$440+3,1),N446)</f>
        <v>$BK$8</v>
      </c>
      <c r="O445" s="275" t="str">
        <f aca="false">IF(O437&gt;O4, ADDRESS(MATCH(O439,SL_CHARTS_2012!$BH$1:$BH$3999,1),$E$440+3,1),O446)</f>
        <v>$BK$7</v>
      </c>
      <c r="P445" s="275" t="str">
        <f aca="false">IF(P437&gt;P4, ADDRESS(MATCH(P439,SL_CHARTS_2012!$BH$1:$BH$3999,1),$E$440+3,1),P446)</f>
        <v>$BK$7</v>
      </c>
      <c r="Q445" s="174" t="str">
        <f aca="false">IF(Q437&gt;Q4, ADDRESS(MATCH(Q439,SL_CHARTS_2012!$BH$1:$BH$3999,1),$E$440+3,1),Q446)</f>
        <v>$BK$7</v>
      </c>
      <c r="R445" s="275" t="str">
        <f aca="false">IF(R437&gt;R4, ADDRESS(MATCH(R439,SL_CHARTS_2012!$BH$1:$BH$3999,1),$E$440+3,1),R446)</f>
        <v>$BK$6</v>
      </c>
      <c r="S445" s="275" t="str">
        <f aca="false">IF(S437&gt;S4, ADDRESS(MATCH(S439,SL_CHARTS_2012!$BH$1:$BH$3999,1),$E$440+3,1),S446)</f>
        <v>$BK$6</v>
      </c>
      <c r="T445" s="275" t="str">
        <f aca="false">IF(T437&gt;T4, ADDRESS(MATCH(T439,SL_CHARTS_2012!$BH$1:$BH$3999,1),$E$440+3,1),T446)</f>
        <v>$BK$6</v>
      </c>
      <c r="U445" s="174" t="str">
        <f aca="false">IF(U437&gt;U4, ADDRESS(MATCH(U439,SL_CHARTS_2012!$BH$1:$BH$3999,1),$E$440+3,1),U446)</f>
        <v>$BK$6</v>
      </c>
      <c r="V445" s="275" t="str">
        <f aca="false">IF(V437&gt;V4, ADDRESS(MATCH(V439,SL_CHARTS_2012!$BH$1:$BH$3999,1),$E$440+3,1),V446)</f>
        <v>$BK$5</v>
      </c>
      <c r="W445" s="275" t="str">
        <f aca="false">IF(W437&gt;W4, ADDRESS(MATCH(W439,SL_CHARTS_2012!$BH$1:$BH$3999,1),$E$440+3,1),W446)</f>
        <v>$BK$5</v>
      </c>
      <c r="X445" s="275" t="str">
        <f aca="false">IF(X437&gt;X4, ADDRESS(MATCH(X439,SL_CHARTS_2012!$BH$1:$BH$3999,1),$E$440+3,1),X446)</f>
        <v>$BK$5</v>
      </c>
      <c r="Y445" s="275" t="str">
        <f aca="false">IF(Y437&gt;Y4, ADDRESS(MATCH(Y439,SL_CHARTS_2012!$BH$1:$BH$3999,1),$E$440+3,1),Y446)</f>
        <v>$BK$5</v>
      </c>
      <c r="Z445" s="275" t="str">
        <f aca="false">IF(Z437&gt;Z4, ADDRESS(MATCH(Z439,SL_CHARTS_2012!$BH$1:$BH$3999,1),$E$440+3,1),Z446)</f>
        <v>$BK$5</v>
      </c>
      <c r="AA445" s="275" t="str">
        <f aca="false">IF(AA437&gt;AA4, ADDRESS(MATCH(AA439,SL_CHARTS_2012!$BH$1:$BH$3999,1),$E$440+3,1),AA446)</f>
        <v>$BK$5</v>
      </c>
      <c r="AB445" s="275" t="str">
        <f aca="false">IF(AB437&gt;AB4, ADDRESS(MATCH(AB439,SL_CHARTS_2012!$BH$1:$BH$3999,1),$E$440+3,1),AB446)</f>
        <v>$BK$5</v>
      </c>
      <c r="AC445" s="275" t="str">
        <f aca="false">IF(AC437&gt;AC4, ADDRESS(MATCH(AC439,SL_CHARTS_2012!$BH$1:$BH$3999,1),$E$440+3,1),AC446)</f>
        <v>$BK$5</v>
      </c>
    </row>
    <row r="446" customFormat="false" ht="15" hidden="true" customHeight="true" outlineLevel="0" collapsed="false">
      <c r="A446" s="349"/>
      <c r="B446" s="383"/>
      <c r="C446" s="173"/>
      <c r="D446" s="181" t="s">
        <v>222</v>
      </c>
      <c r="E446" s="275" t="str">
        <f aca="false">IF(E439&lt;E8,ADDRESS(MATCH(E437,SL_CHARTS_2012!$BH$1:$BH$3999,1),$E$440+3,1),E445)</f>
        <v>$BK$10</v>
      </c>
      <c r="F446" s="174" t="str">
        <f aca="false">IF(F439&lt;F8,ADDRESS(MATCH(F437,SL_CHARTS_2012!$BH$1:$BH$3999,1),$E$440+3,1),F445)</f>
        <v>$BK$10</v>
      </c>
      <c r="G446" s="275" t="str">
        <f aca="false">IF(G439&lt;G8,ADDRESS(MATCH(G437,SL_CHARTS_2012!$BH$1:$BH$3999,1),$E$440+3,1),G445)</f>
        <v>$BK$10</v>
      </c>
      <c r="H446" s="275" t="str">
        <f aca="false">IF(H439&lt;H8,ADDRESS(MATCH(H437,SL_CHARTS_2012!$BH$1:$BH$3999,1),$E$440+3,1),H445)</f>
        <v>$BK$9</v>
      </c>
      <c r="I446" s="275" t="str">
        <f aca="false">IF(I439&lt;I8,ADDRESS(MATCH(I437,SL_CHARTS_2012!$BH$1:$BH$3999,1),$E$440+3,1),I445)</f>
        <v>$BK$9</v>
      </c>
      <c r="J446" s="275" t="str">
        <f aca="false">IF(J439&lt;J8,ADDRESS(MATCH(J437,SL_CHARTS_2012!$BH$1:$BH$3999,1),$E$440+3,1),J445)</f>
        <v>$BK$9</v>
      </c>
      <c r="K446" s="174" t="str">
        <f aca="false">IF(K439&lt;K8,ADDRESS(MATCH(K437,SL_CHARTS_2012!$BH$1:$BH$3999,1),$E$440+3,1),K445)</f>
        <v>$BK$9</v>
      </c>
      <c r="L446" s="275" t="str">
        <f aca="false">IF(L439&lt;L8,ADDRESS(MATCH(L437,SL_CHARTS_2012!$BH$1:$BH$3999,1),$E$440+3,1),L445)</f>
        <v>$BK$8</v>
      </c>
      <c r="M446" s="275" t="str">
        <f aca="false">IF(M439&lt;M8,ADDRESS(MATCH(M437,SL_CHARTS_2012!$BH$1:$BH$3999,1),$E$440+3,1),M445)</f>
        <v>$BK$8</v>
      </c>
      <c r="N446" s="174" t="str">
        <f aca="false">IF(N439&lt;N8,ADDRESS(MATCH(N437,SL_CHARTS_2012!$BH$1:$BH$3999,1),$E$440+3,1),N445)</f>
        <v>$BK$8</v>
      </c>
      <c r="O446" s="275" t="str">
        <f aca="false">IF(O439&lt;O8,ADDRESS(MATCH(O437,SL_CHARTS_2012!$BH$1:$BH$3999,1),$E$440+3,1),O445)</f>
        <v>$BK$7</v>
      </c>
      <c r="P446" s="275" t="str">
        <f aca="false">IF(P439&lt;P8,ADDRESS(MATCH(P437,SL_CHARTS_2012!$BH$1:$BH$3999,1),$E$440+3,1),P445)</f>
        <v>$BK$7</v>
      </c>
      <c r="Q446" s="174" t="str">
        <f aca="false">IF(Q439&lt;Q8,ADDRESS(MATCH(Q437,SL_CHARTS_2012!$BH$1:$BH$3999,1),$E$440+3,1),Q445)</f>
        <v>$BK$7</v>
      </c>
      <c r="R446" s="275" t="str">
        <f aca="false">IF(R439&lt;R8,ADDRESS(MATCH(R437,SL_CHARTS_2012!$BH$1:$BH$3999,1),$E$440+3,1),R445)</f>
        <v>$BK$6</v>
      </c>
      <c r="S446" s="275" t="str">
        <f aca="false">IF(S439&lt;S8,ADDRESS(MATCH(S437,SL_CHARTS_2012!$BH$1:$BH$3999,1),$E$440+3,1),S445)</f>
        <v>$BK$6</v>
      </c>
      <c r="T446" s="275" t="str">
        <f aca="false">IF(T439&lt;T8,ADDRESS(MATCH(T437,SL_CHARTS_2012!$BH$1:$BH$3999,1),$E$440+3,1),T445)</f>
        <v>$BK$6</v>
      </c>
      <c r="U446" s="174" t="str">
        <f aca="false">IF(U439&lt;U8,ADDRESS(MATCH(U437,SL_CHARTS_2012!$BH$1:$BH$3999,1),$E$440+3,1),U445)</f>
        <v>$BK$6</v>
      </c>
      <c r="V446" s="275" t="str">
        <f aca="false">IF(V439&lt;V8,ADDRESS(MATCH(V437,SL_CHARTS_2012!$BH$1:$BH$3999,1),$E$440+3,1),V445)</f>
        <v>$BK$5</v>
      </c>
      <c r="W446" s="275" t="str">
        <f aca="false">IF(W439&lt;W8,ADDRESS(MATCH(W437,SL_CHARTS_2012!$BH$1:$BH$3999,1),$E$440+3,1),W445)</f>
        <v>$BK$5</v>
      </c>
      <c r="X446" s="275" t="str">
        <f aca="false">IF(X439&lt;X8,ADDRESS(MATCH(X437,SL_CHARTS_2012!$BH$1:$BH$3999,1),$E$440+3,1),X445)</f>
        <v>$BK$5</v>
      </c>
      <c r="Y446" s="275" t="str">
        <f aca="false">IF(Y439&lt;Y8,ADDRESS(MATCH(Y437,SL_CHARTS_2012!$BH$1:$BH$3999,1),$E$440+3,1),Y445)</f>
        <v>$BK$5</v>
      </c>
      <c r="Z446" s="275" t="str">
        <f aca="false">IF(Z439&lt;Z8,ADDRESS(MATCH(Z437,SL_CHARTS_2012!$BH$1:$BH$3999,1),$E$440+3,1),Z445)</f>
        <v>$BK$5</v>
      </c>
      <c r="AA446" s="275" t="str">
        <f aca="false">IF(AA439&lt;AA8,ADDRESS(MATCH(AA437,SL_CHARTS_2012!$BH$1:$BH$3999,1),$E$440+3,1),AA445)</f>
        <v>$BK$5</v>
      </c>
      <c r="AB446" s="275" t="str">
        <f aca="false">IF(AB439&lt;AB8,ADDRESS(MATCH(AB437,SL_CHARTS_2012!$BH$1:$BH$3999,1),$E$440+3,1),AB445)</f>
        <v>$BK$5</v>
      </c>
      <c r="AC446" s="275" t="str">
        <f aca="false">IF(AC439&lt;AC8,ADDRESS(MATCH(AC437,SL_CHARTS_2012!$BH$1:$BH$3999,1),$E$440+3,1),AC445)</f>
        <v>$BK$5</v>
      </c>
    </row>
    <row r="447" customFormat="false" ht="15" hidden="true" customHeight="true" outlineLevel="0" collapsed="false">
      <c r="A447" s="349"/>
      <c r="B447" s="383"/>
      <c r="C447" s="184" t="s">
        <v>226</v>
      </c>
      <c r="D447" s="276" t="s">
        <v>227</v>
      </c>
      <c r="E447" s="277" t="str">
        <f aca="false">CONCATENATE(ROUND(E433,1),E$7,ROUND(E435,1))</f>
        <v>90-90</v>
      </c>
      <c r="F447" s="337" t="str">
        <f aca="false">CONCATENATE(ROUND(F433,1),F$7,ROUND(F435,1))</f>
        <v>90-65</v>
      </c>
      <c r="G447" s="277" t="str">
        <f aca="false">CONCATENATE(ROUND(G433,1),G$7,ROUND(G435,1))</f>
        <v>65-65</v>
      </c>
      <c r="H447" s="277" t="str">
        <f aca="false">CONCATENATE(ROUND(H433,1),H$7,ROUND(H435,1))</f>
        <v>65-65</v>
      </c>
      <c r="I447" s="277" t="str">
        <f aca="false">CONCATENATE(ROUND(I433,1),I$7,ROUND(I435,1))</f>
        <v>65-65</v>
      </c>
      <c r="J447" s="277" t="str">
        <f aca="false">CONCATENATE(ROUND(J433,1),J$7,ROUND(J435,1))</f>
        <v>65-65</v>
      </c>
      <c r="K447" s="337" t="str">
        <f aca="false">CONCATENATE(ROUND(K433,1),K$7,ROUND(K435,1))</f>
        <v>65-50</v>
      </c>
      <c r="L447" s="277" t="str">
        <f aca="false">CONCATENATE(ROUND(L433,1),L$7,ROUND(L435,1))</f>
        <v>50-50</v>
      </c>
      <c r="M447" s="277" t="str">
        <f aca="false">CONCATENATE(ROUND(M433,1),M$7,ROUND(M435,1))</f>
        <v>50-50</v>
      </c>
      <c r="N447" s="337" t="str">
        <f aca="false">CONCATENATE(ROUND(N433,1),N$7,ROUND(N435,1))</f>
        <v>50-35</v>
      </c>
      <c r="O447" s="277" t="str">
        <f aca="false">CONCATENATE(ROUND(O433,1),O$7,ROUND(O435,1))</f>
        <v>35-35</v>
      </c>
      <c r="P447" s="277" t="str">
        <f aca="false">CONCATENATE(ROUND(P433,1),P$7,ROUND(P435,1))</f>
        <v>35-35</v>
      </c>
      <c r="Q447" s="337" t="str">
        <f aca="false">CONCATENATE(ROUND(Q433,1),Q$7,ROUND(Q435,1))</f>
        <v>35-20</v>
      </c>
      <c r="R447" s="277" t="str">
        <f aca="false">CONCATENATE(ROUND(R433,1),R$7,ROUND(R435,1))</f>
        <v>20-20</v>
      </c>
      <c r="S447" s="277" t="str">
        <f aca="false">CONCATENATE(ROUND(S433,1),S$7,ROUND(S435,1))</f>
        <v>20-20</v>
      </c>
      <c r="T447" s="277" t="str">
        <f aca="false">CONCATENATE(ROUND(T433,1),T$7,ROUND(T435,1))</f>
        <v>20-20</v>
      </c>
      <c r="U447" s="337" t="str">
        <f aca="false">CONCATENATE(ROUND(U433,1),U$7,ROUND(U435,1))</f>
        <v>20-0</v>
      </c>
      <c r="V447" s="277" t="str">
        <f aca="false">CONCATENATE(ROUND(V433,1),V$7,ROUND(V435,1))</f>
        <v>0-0</v>
      </c>
      <c r="W447" s="277" t="str">
        <f aca="false">CONCATENATE(ROUND(W433,1),W$7,ROUND(W435,1))</f>
        <v>0-0</v>
      </c>
      <c r="X447" s="277" t="str">
        <f aca="false">CONCATENATE(ROUND(X433,1),X$7,ROUND(X435,1))</f>
        <v>0-0</v>
      </c>
      <c r="Y447" s="277" t="str">
        <f aca="false">CONCATENATE(ROUND(Y433,1),Y$7,ROUND(Y435,1))</f>
        <v>0-0</v>
      </c>
      <c r="Z447" s="277" t="str">
        <f aca="false">CONCATENATE(ROUND(Z433,1),Z$7,ROUND(Z435,1))</f>
        <v>0-0</v>
      </c>
      <c r="AA447" s="277" t="str">
        <f aca="false">CONCATENATE(ROUND(AA433,1),AA$7,ROUND(AA435,1))</f>
        <v>0-0</v>
      </c>
      <c r="AB447" s="277" t="str">
        <f aca="false">CONCATENATE(ROUND(AB433,1),AB$7,ROUND(AB435,1))</f>
        <v>0-0</v>
      </c>
      <c r="AC447" s="277" t="str">
        <f aca="false">CONCATENATE(ROUND(AC433,1),AC$7,ROUND(AC435,1))</f>
        <v>0-0</v>
      </c>
    </row>
    <row r="448" customFormat="false" ht="15" hidden="true" customHeight="true" outlineLevel="0" collapsed="false">
      <c r="A448" s="349"/>
      <c r="B448" s="383"/>
      <c r="C448" s="184"/>
      <c r="D448" s="279" t="s">
        <v>228</v>
      </c>
      <c r="E448" s="280" t="n">
        <f aca="true">AVERAGE(INDIRECT(CONCATENATE($E$232,E443,$E$233,E444),1))</f>
        <v>169</v>
      </c>
      <c r="F448" s="279" t="n">
        <f aca="true">AVERAGE(INDIRECT(CONCATENATE($E$232,F443,$E$233,F444),1))</f>
        <v>169</v>
      </c>
      <c r="G448" s="280" t="n">
        <f aca="true">AVERAGE(INDIRECT(CONCATENATE($E$232,G443,$E$233,G444),1))</f>
        <v>96</v>
      </c>
      <c r="H448" s="280" t="n">
        <f aca="true">AVERAGE(INDIRECT(CONCATENATE($E$232,H443,$E$233,H444),1))</f>
        <v>96</v>
      </c>
      <c r="I448" s="280" t="n">
        <f aca="true">AVERAGE(INDIRECT(CONCATENATE($E$232,I443,$E$233,I444),1))</f>
        <v>96</v>
      </c>
      <c r="J448" s="280" t="n">
        <f aca="true">AVERAGE(INDIRECT(CONCATENATE($E$232,J443,$E$233,J444),1))</f>
        <v>96</v>
      </c>
      <c r="K448" s="279" t="n">
        <f aca="true">AVERAGE(INDIRECT(CONCATENATE($E$232,K443,$E$233,K444),1))</f>
        <v>96</v>
      </c>
      <c r="L448" s="280" t="n">
        <f aca="true">AVERAGE(INDIRECT(CONCATENATE($E$232,L443,$E$233,L444),1))</f>
        <v>55</v>
      </c>
      <c r="M448" s="280" t="n">
        <f aca="true">AVERAGE(INDIRECT(CONCATENATE($E$232,M443,$E$233,M444),1))</f>
        <v>55</v>
      </c>
      <c r="N448" s="279" t="n">
        <f aca="true">AVERAGE(INDIRECT(CONCATENATE($E$232,N443,$E$233,N444),1))</f>
        <v>55</v>
      </c>
      <c r="O448" s="280" t="n">
        <f aca="true">AVERAGE(INDIRECT(CONCATENATE($E$232,O443,$E$233,O444),1))</f>
        <v>12</v>
      </c>
      <c r="P448" s="280" t="n">
        <f aca="true">AVERAGE(INDIRECT(CONCATENATE($E$232,P443,$E$233,P444),1))</f>
        <v>12</v>
      </c>
      <c r="Q448" s="279" t="n">
        <f aca="true">AVERAGE(INDIRECT(CONCATENATE($E$232,Q443,$E$233,Q444),1))</f>
        <v>12</v>
      </c>
      <c r="R448" s="280" t="n">
        <f aca="true">AVERAGE(INDIRECT(CONCATENATE($E$232,R443,$E$233,R444),1))</f>
        <v>-18</v>
      </c>
      <c r="S448" s="280" t="n">
        <f aca="true">AVERAGE(INDIRECT(CONCATENATE($E$232,S443,$E$233,S444),1))</f>
        <v>-18</v>
      </c>
      <c r="T448" s="280" t="n">
        <f aca="true">AVERAGE(INDIRECT(CONCATENATE($E$232,T443,$E$233,T444),1))</f>
        <v>-18</v>
      </c>
      <c r="U448" s="279" t="n">
        <f aca="true">AVERAGE(INDIRECT(CONCATENATE($E$232,U443,$E$233,U444),1))</f>
        <v>-18</v>
      </c>
      <c r="V448" s="280" t="n">
        <f aca="true">AVERAGE(INDIRECT(CONCATENATE($E$232,V443,$E$233,V444),1))</f>
        <v>-1</v>
      </c>
      <c r="W448" s="280" t="n">
        <f aca="true">AVERAGE(INDIRECT(CONCATENATE($E$232,W443,$E$233,W444),1))</f>
        <v>-1</v>
      </c>
      <c r="X448" s="280" t="n">
        <f aca="true">AVERAGE(INDIRECT(CONCATENATE($E$232,X443,$E$233,X444),1))</f>
        <v>-1</v>
      </c>
      <c r="Y448" s="280" t="n">
        <f aca="true">AVERAGE(INDIRECT(CONCATENATE($E$232,Y443,$E$233,Y444),1))</f>
        <v>-1</v>
      </c>
      <c r="Z448" s="280" t="n">
        <f aca="true">AVERAGE(INDIRECT(CONCATENATE($E$232,Z443,$E$233,Z444),1))</f>
        <v>-1</v>
      </c>
      <c r="AA448" s="280" t="n">
        <f aca="true">AVERAGE(INDIRECT(CONCATENATE($E$232,AA443,$E$233,AA444),1))</f>
        <v>-1</v>
      </c>
      <c r="AB448" s="280" t="n">
        <f aca="true">AVERAGE(INDIRECT(CONCATENATE($E$232,AB443,$E$233,AB444),1))</f>
        <v>-1</v>
      </c>
      <c r="AC448" s="280" t="n">
        <f aca="true">AVERAGE(INDIRECT(CONCATENATE($E$232,AC443,$E$233,AC444),1))</f>
        <v>-1</v>
      </c>
    </row>
    <row r="449" customFormat="false" ht="15" hidden="true" customHeight="true" outlineLevel="0" collapsed="false">
      <c r="A449" s="349"/>
      <c r="B449" s="383"/>
      <c r="C449" s="184"/>
      <c r="D449" s="281" t="s">
        <v>229</v>
      </c>
      <c r="E449" s="282" t="n">
        <f aca="true">MIN(INDIRECT(CONCATENATE($E$232,E443,$E$233,E444),1))</f>
        <v>169</v>
      </c>
      <c r="F449" s="281" t="n">
        <f aca="true">MIN(INDIRECT(CONCATENATE($E$232,F443,$E$233,F444),1))</f>
        <v>169</v>
      </c>
      <c r="G449" s="282" t="n">
        <f aca="true">MIN(INDIRECT(CONCATENATE($E$232,G443,$E$233,G444),1))</f>
        <v>96</v>
      </c>
      <c r="H449" s="282" t="n">
        <f aca="true">MIN(INDIRECT(CONCATENATE($E$232,H443,$E$233,H444),1))</f>
        <v>96</v>
      </c>
      <c r="I449" s="282" t="n">
        <f aca="true">MIN(INDIRECT(CONCATENATE($E$232,I443,$E$233,I444),1))</f>
        <v>96</v>
      </c>
      <c r="J449" s="282" t="n">
        <f aca="true">MIN(INDIRECT(CONCATENATE($E$232,J443,$E$233,J444),1))</f>
        <v>96</v>
      </c>
      <c r="K449" s="281" t="n">
        <f aca="true">MIN(INDIRECT(CONCATENATE($E$232,K443,$E$233,K444),1))</f>
        <v>96</v>
      </c>
      <c r="L449" s="282" t="n">
        <f aca="true">MIN(INDIRECT(CONCATENATE($E$232,L443,$E$233,L444),1))</f>
        <v>55</v>
      </c>
      <c r="M449" s="282" t="n">
        <f aca="true">MIN(INDIRECT(CONCATENATE($E$232,M443,$E$233,M444),1))</f>
        <v>55</v>
      </c>
      <c r="N449" s="281" t="n">
        <f aca="true">MIN(INDIRECT(CONCATENATE($E$232,N443,$E$233,N444),1))</f>
        <v>55</v>
      </c>
      <c r="O449" s="282" t="n">
        <f aca="true">MIN(INDIRECT(CONCATENATE($E$232,O443,$E$233,O444),1))</f>
        <v>12</v>
      </c>
      <c r="P449" s="282" t="n">
        <f aca="true">MIN(INDIRECT(CONCATENATE($E$232,P443,$E$233,P444),1))</f>
        <v>12</v>
      </c>
      <c r="Q449" s="281" t="n">
        <f aca="true">MIN(INDIRECT(CONCATENATE($E$232,Q443,$E$233,Q444),1))</f>
        <v>12</v>
      </c>
      <c r="R449" s="282" t="n">
        <f aca="true">MIN(INDIRECT(CONCATENATE($E$232,R443,$E$233,R444),1))</f>
        <v>-18</v>
      </c>
      <c r="S449" s="282" t="n">
        <f aca="true">MIN(INDIRECT(CONCATENATE($E$232,S443,$E$233,S444),1))</f>
        <v>-18</v>
      </c>
      <c r="T449" s="282" t="n">
        <f aca="true">MIN(INDIRECT(CONCATENATE($E$232,T443,$E$233,T444),1))</f>
        <v>-18</v>
      </c>
      <c r="U449" s="281" t="n">
        <f aca="true">MIN(INDIRECT(CONCATENATE($E$232,U443,$E$233,U444),1))</f>
        <v>-18</v>
      </c>
      <c r="V449" s="282" t="n">
        <f aca="true">MIN(INDIRECT(CONCATENATE($E$232,V443,$E$233,V444),1))</f>
        <v>-1</v>
      </c>
      <c r="W449" s="282" t="n">
        <f aca="true">MIN(INDIRECT(CONCATENATE($E$232,W443,$E$233,W444),1))</f>
        <v>-1</v>
      </c>
      <c r="X449" s="282" t="n">
        <f aca="true">MIN(INDIRECT(CONCATENATE($E$232,X443,$E$233,X444),1))</f>
        <v>-1</v>
      </c>
      <c r="Y449" s="282" t="n">
        <f aca="true">MIN(INDIRECT(CONCATENATE($E$232,Y443,$E$233,Y444),1))</f>
        <v>-1</v>
      </c>
      <c r="Z449" s="282" t="n">
        <f aca="true">MIN(INDIRECT(CONCATENATE($E$232,Z443,$E$233,Z444),1))</f>
        <v>-1</v>
      </c>
      <c r="AA449" s="282" t="n">
        <f aca="true">MIN(INDIRECT(CONCATENATE($E$232,AA443,$E$233,AA444),1))</f>
        <v>-1</v>
      </c>
      <c r="AB449" s="282" t="n">
        <f aca="true">MIN(INDIRECT(CONCATENATE($E$232,AB443,$E$233,AB444),1))</f>
        <v>-1</v>
      </c>
      <c r="AC449" s="282" t="n">
        <f aca="true">MIN(INDIRECT(CONCATENATE($E$232,AC443,$E$233,AC444),1))</f>
        <v>-1</v>
      </c>
    </row>
    <row r="450" customFormat="false" ht="15" hidden="true" customHeight="true" outlineLevel="0" collapsed="false">
      <c r="A450" s="349"/>
      <c r="B450" s="383"/>
      <c r="C450" s="184"/>
      <c r="D450" s="281" t="s">
        <v>230</v>
      </c>
      <c r="E450" s="282" t="n">
        <f aca="true">MAX(INDIRECT(CONCATENATE($E$232,E443,$E$233,E444),1))</f>
        <v>169</v>
      </c>
      <c r="F450" s="281" t="n">
        <f aca="true">MAX(INDIRECT(CONCATENATE($E$232,F443,$E$233,F444),1))</f>
        <v>169</v>
      </c>
      <c r="G450" s="282" t="n">
        <f aca="true">MAX(INDIRECT(CONCATENATE($E$232,G443,$E$233,G444),1))</f>
        <v>96</v>
      </c>
      <c r="H450" s="282" t="n">
        <f aca="true">MAX(INDIRECT(CONCATENATE($E$232,H443,$E$233,H444),1))</f>
        <v>96</v>
      </c>
      <c r="I450" s="282" t="n">
        <f aca="true">MAX(INDIRECT(CONCATENATE($E$232,I443,$E$233,I444),1))</f>
        <v>96</v>
      </c>
      <c r="J450" s="282" t="n">
        <f aca="true">MAX(INDIRECT(CONCATENATE($E$232,J443,$E$233,J444),1))</f>
        <v>96</v>
      </c>
      <c r="K450" s="281" t="n">
        <f aca="true">MAX(INDIRECT(CONCATENATE($E$232,K443,$E$233,K444),1))</f>
        <v>96</v>
      </c>
      <c r="L450" s="282" t="n">
        <f aca="true">MAX(INDIRECT(CONCATENATE($E$232,L443,$E$233,L444),1))</f>
        <v>55</v>
      </c>
      <c r="M450" s="282" t="n">
        <f aca="true">MAX(INDIRECT(CONCATENATE($E$232,M443,$E$233,M444),1))</f>
        <v>55</v>
      </c>
      <c r="N450" s="281" t="n">
        <f aca="true">MAX(INDIRECT(CONCATENATE($E$232,N443,$E$233,N444),1))</f>
        <v>55</v>
      </c>
      <c r="O450" s="282" t="n">
        <f aca="true">MAX(INDIRECT(CONCATENATE($E$232,O443,$E$233,O444),1))</f>
        <v>12</v>
      </c>
      <c r="P450" s="282" t="n">
        <f aca="true">MAX(INDIRECT(CONCATENATE($E$232,P443,$E$233,P444),1))</f>
        <v>12</v>
      </c>
      <c r="Q450" s="281" t="n">
        <f aca="true">MAX(INDIRECT(CONCATENATE($E$232,Q443,$E$233,Q444),1))</f>
        <v>12</v>
      </c>
      <c r="R450" s="282" t="n">
        <f aca="true">MAX(INDIRECT(CONCATENATE($E$232,R443,$E$233,R444),1))</f>
        <v>-18</v>
      </c>
      <c r="S450" s="282" t="n">
        <f aca="true">MAX(INDIRECT(CONCATENATE($E$232,S443,$E$233,S444),1))</f>
        <v>-18</v>
      </c>
      <c r="T450" s="282" t="n">
        <f aca="true">MAX(INDIRECT(CONCATENATE($E$232,T443,$E$233,T444),1))</f>
        <v>-18</v>
      </c>
      <c r="U450" s="281" t="n">
        <f aca="true">MAX(INDIRECT(CONCATENATE($E$232,U443,$E$233,U444),1))</f>
        <v>-18</v>
      </c>
      <c r="V450" s="282" t="n">
        <f aca="true">MAX(INDIRECT(CONCATENATE($E$232,V443,$E$233,V444),1))</f>
        <v>-1</v>
      </c>
      <c r="W450" s="282" t="n">
        <f aca="true">MAX(INDIRECT(CONCATENATE($E$232,W443,$E$233,W444),1))</f>
        <v>-1</v>
      </c>
      <c r="X450" s="282" t="n">
        <f aca="true">MAX(INDIRECT(CONCATENATE($E$232,X443,$E$233,X444),1))</f>
        <v>-1</v>
      </c>
      <c r="Y450" s="282" t="n">
        <f aca="true">MAX(INDIRECT(CONCATENATE($E$232,Y443,$E$233,Y444),1))</f>
        <v>-1</v>
      </c>
      <c r="Z450" s="282" t="n">
        <f aca="true">MAX(INDIRECT(CONCATENATE($E$232,Z443,$E$233,Z444),1))</f>
        <v>-1</v>
      </c>
      <c r="AA450" s="282" t="n">
        <f aca="true">MAX(INDIRECT(CONCATENATE($E$232,AA443,$E$233,AA444),1))</f>
        <v>-1</v>
      </c>
      <c r="AB450" s="282" t="n">
        <f aca="true">MAX(INDIRECT(CONCATENATE($E$232,AB443,$E$233,AB444),1))</f>
        <v>-1</v>
      </c>
      <c r="AC450" s="282" t="n">
        <f aca="true">MAX(INDIRECT(CONCATENATE($E$232,AC443,$E$233,AC444),1))</f>
        <v>-1</v>
      </c>
    </row>
    <row r="451" customFormat="false" ht="15" hidden="true" customHeight="true" outlineLevel="0" collapsed="false">
      <c r="A451" s="349"/>
      <c r="B451" s="383"/>
      <c r="C451" s="377" t="s">
        <v>219</v>
      </c>
      <c r="D451" s="193" t="s">
        <v>227</v>
      </c>
      <c r="E451" s="305" t="str">
        <f aca="false">CONCATENATE(ROUND(E437,1),E$7,ROUND(E439,1))</f>
        <v>90-90</v>
      </c>
      <c r="F451" s="194" t="str">
        <f aca="false">CONCATENATE(ROUND(F437,1),F$7,ROUND(F439,1))</f>
        <v>90-65</v>
      </c>
      <c r="G451" s="305" t="str">
        <f aca="false">CONCATENATE(ROUND(G437,1),G$7,ROUND(G439,1))</f>
        <v>90-65</v>
      </c>
      <c r="H451" s="305" t="str">
        <f aca="false">CONCATENATE(ROUND(H437,1),H$7,ROUND(H439,1))</f>
        <v>65-65</v>
      </c>
      <c r="I451" s="305" t="str">
        <f aca="false">CONCATENATE(ROUND(I437,1),I$7,ROUND(I439,1))</f>
        <v>65-65</v>
      </c>
      <c r="J451" s="305" t="str">
        <f aca="false">CONCATENATE(ROUND(J437,1),J$7,ROUND(J439,1))</f>
        <v>65-65</v>
      </c>
      <c r="K451" s="194" t="str">
        <f aca="false">CONCATENATE(ROUND(K437,1),K$7,ROUND(K439,1))</f>
        <v>65-50</v>
      </c>
      <c r="L451" s="305" t="str">
        <f aca="false">CONCATENATE(ROUND(L437,1),L$7,ROUND(L439,1))</f>
        <v>50-50</v>
      </c>
      <c r="M451" s="305" t="str">
        <f aca="false">CONCATENATE(ROUND(M437,1),M$7,ROUND(M439,1))</f>
        <v>50-50</v>
      </c>
      <c r="N451" s="194" t="str">
        <f aca="false">CONCATENATE(ROUND(N437,1),N$7,ROUND(N439,1))</f>
        <v>50-35</v>
      </c>
      <c r="O451" s="305" t="str">
        <f aca="false">CONCATENATE(ROUND(O437,1),O$7,ROUND(O439,1))</f>
        <v>35-35</v>
      </c>
      <c r="P451" s="305" t="str">
        <f aca="false">CONCATENATE(ROUND(P437,1),P$7,ROUND(P439,1))</f>
        <v>35-35</v>
      </c>
      <c r="Q451" s="194" t="str">
        <f aca="false">CONCATENATE(ROUND(Q437,1),Q$7,ROUND(Q439,1))</f>
        <v>35-20</v>
      </c>
      <c r="R451" s="305" t="str">
        <f aca="false">CONCATENATE(ROUND(R437,1),R$7,ROUND(R439,1))</f>
        <v>20-20</v>
      </c>
      <c r="S451" s="305" t="str">
        <f aca="false">CONCATENATE(ROUND(S437,1),S$7,ROUND(S439,1))</f>
        <v>20-20</v>
      </c>
      <c r="T451" s="305" t="str">
        <f aca="false">CONCATENATE(ROUND(T437,1),T$7,ROUND(T439,1))</f>
        <v>20-20</v>
      </c>
      <c r="U451" s="194" t="str">
        <f aca="false">CONCATENATE(ROUND(U437,1),U$7,ROUND(U439,1))</f>
        <v>20-0</v>
      </c>
      <c r="V451" s="305" t="str">
        <f aca="false">CONCATENATE(ROUND(V437,1),V$7,ROUND(V439,1))</f>
        <v>0-0</v>
      </c>
      <c r="W451" s="305" t="str">
        <f aca="false">CONCATENATE(ROUND(W437,1),W$7,ROUND(W439,1))</f>
        <v>0-0</v>
      </c>
      <c r="X451" s="305" t="str">
        <f aca="false">CONCATENATE(ROUND(X437,1),X$7,ROUND(X439,1))</f>
        <v>0-0</v>
      </c>
      <c r="Y451" s="305" t="str">
        <f aca="false">CONCATENATE(ROUND(Y437,1),Y$7,ROUND(Y439,1))</f>
        <v>0-0</v>
      </c>
      <c r="Z451" s="305" t="str">
        <f aca="false">CONCATENATE(ROUND(Z437,1),Z$7,ROUND(Z439,1))</f>
        <v>0-0</v>
      </c>
      <c r="AA451" s="305" t="str">
        <f aca="false">CONCATENATE(ROUND(AA437,1),AA$7,ROUND(AA439,1))</f>
        <v>0-0</v>
      </c>
      <c r="AB451" s="305" t="str">
        <f aca="false">CONCATENATE(ROUND(AB437,1),AB$7,ROUND(AB439,1))</f>
        <v>0-0</v>
      </c>
      <c r="AC451" s="305" t="str">
        <f aca="false">CONCATENATE(ROUND(AC437,1),AC$7,ROUND(AC439,1))</f>
        <v>0-0</v>
      </c>
    </row>
    <row r="452" customFormat="false" ht="15" hidden="true" customHeight="true" outlineLevel="0" collapsed="false">
      <c r="A452" s="349"/>
      <c r="B452" s="383"/>
      <c r="C452" s="377"/>
      <c r="D452" s="250" t="s">
        <v>228</v>
      </c>
      <c r="E452" s="288" t="n">
        <f aca="true">AVERAGE(INDIRECT(CONCATENATE($E$232,E445,$E$233,E446),1))</f>
        <v>169</v>
      </c>
      <c r="F452" s="250" t="n">
        <f aca="true">AVERAGE(INDIRECT(CONCATENATE($E$232,F445,$E$233,F446),1))</f>
        <v>169</v>
      </c>
      <c r="G452" s="288" t="n">
        <f aca="true">AVERAGE(INDIRECT(CONCATENATE($E$232,G445,$E$233,G446),1))</f>
        <v>132.5</v>
      </c>
      <c r="H452" s="288" t="n">
        <f aca="true">AVERAGE(INDIRECT(CONCATENATE($E$232,H445,$E$233,H446),1))</f>
        <v>96</v>
      </c>
      <c r="I452" s="288" t="n">
        <f aca="true">AVERAGE(INDIRECT(CONCATENATE($E$232,I445,$E$233,I446),1))</f>
        <v>96</v>
      </c>
      <c r="J452" s="288" t="n">
        <f aca="true">AVERAGE(INDIRECT(CONCATENATE($E$232,J445,$E$233,J446),1))</f>
        <v>96</v>
      </c>
      <c r="K452" s="250" t="n">
        <f aca="true">AVERAGE(INDIRECT(CONCATENATE($E$232,K445,$E$233,K446),1))</f>
        <v>96</v>
      </c>
      <c r="L452" s="288" t="n">
        <f aca="true">AVERAGE(INDIRECT(CONCATENATE($E$232,L445,$E$233,L446),1))</f>
        <v>55</v>
      </c>
      <c r="M452" s="288" t="n">
        <f aca="true">AVERAGE(INDIRECT(CONCATENATE($E$232,M445,$E$233,M446),1))</f>
        <v>55</v>
      </c>
      <c r="N452" s="250" t="n">
        <f aca="true">AVERAGE(INDIRECT(CONCATENATE($E$232,N445,$E$233,N446),1))</f>
        <v>55</v>
      </c>
      <c r="O452" s="288" t="n">
        <f aca="true">AVERAGE(INDIRECT(CONCATENATE($E$232,O445,$E$233,O446),1))</f>
        <v>12</v>
      </c>
      <c r="P452" s="288" t="n">
        <f aca="true">AVERAGE(INDIRECT(CONCATENATE($E$232,P445,$E$233,P446),1))</f>
        <v>12</v>
      </c>
      <c r="Q452" s="250" t="n">
        <f aca="true">AVERAGE(INDIRECT(CONCATENATE($E$232,Q445,$E$233,Q446),1))</f>
        <v>12</v>
      </c>
      <c r="R452" s="288" t="n">
        <f aca="true">AVERAGE(INDIRECT(CONCATENATE($E$232,R445,$E$233,R446),1))</f>
        <v>-18</v>
      </c>
      <c r="S452" s="288" t="n">
        <f aca="true">AVERAGE(INDIRECT(CONCATENATE($E$232,S445,$E$233,S446),1))</f>
        <v>-18</v>
      </c>
      <c r="T452" s="288" t="n">
        <f aca="true">AVERAGE(INDIRECT(CONCATENATE($E$232,T445,$E$233,T446),1))</f>
        <v>-18</v>
      </c>
      <c r="U452" s="250" t="n">
        <f aca="true">AVERAGE(INDIRECT(CONCATENATE($E$232,U445,$E$233,U446),1))</f>
        <v>-18</v>
      </c>
      <c r="V452" s="288" t="n">
        <f aca="true">AVERAGE(INDIRECT(CONCATENATE($E$232,V445,$E$233,V446),1))</f>
        <v>-1</v>
      </c>
      <c r="W452" s="288" t="n">
        <f aca="true">AVERAGE(INDIRECT(CONCATENATE($E$232,W445,$E$233,W446),1))</f>
        <v>-1</v>
      </c>
      <c r="X452" s="288" t="n">
        <f aca="true">AVERAGE(INDIRECT(CONCATENATE($E$232,X445,$E$233,X446),1))</f>
        <v>-1</v>
      </c>
      <c r="Y452" s="288" t="n">
        <f aca="true">AVERAGE(INDIRECT(CONCATENATE($E$232,Y445,$E$233,Y446),1))</f>
        <v>-1</v>
      </c>
      <c r="Z452" s="288" t="n">
        <f aca="true">AVERAGE(INDIRECT(CONCATENATE($E$232,Z445,$E$233,Z446),1))</f>
        <v>-1</v>
      </c>
      <c r="AA452" s="288" t="n">
        <f aca="true">AVERAGE(INDIRECT(CONCATENATE($E$232,AA445,$E$233,AA446),1))</f>
        <v>-1</v>
      </c>
      <c r="AB452" s="288" t="n">
        <f aca="true">AVERAGE(INDIRECT(CONCATENATE($E$232,AB445,$E$233,AB446),1))</f>
        <v>-1</v>
      </c>
      <c r="AC452" s="288" t="n">
        <f aca="true">AVERAGE(INDIRECT(CONCATENATE($E$232,AC445,$E$233,AC446),1))</f>
        <v>-1</v>
      </c>
    </row>
    <row r="453" customFormat="false" ht="15" hidden="true" customHeight="true" outlineLevel="0" collapsed="false">
      <c r="A453" s="349"/>
      <c r="B453" s="383"/>
      <c r="C453" s="377"/>
      <c r="D453" s="251" t="s">
        <v>229</v>
      </c>
      <c r="E453" s="289" t="n">
        <f aca="true">MIN(INDIRECT(CONCATENATE($E$232,E445,$E$233,E446),1))</f>
        <v>169</v>
      </c>
      <c r="F453" s="251" t="n">
        <f aca="true">MIN(INDIRECT(CONCATENATE($E$232,F445,$E$233,F446),1))</f>
        <v>169</v>
      </c>
      <c r="G453" s="289" t="n">
        <f aca="true">MIN(INDIRECT(CONCATENATE($E$232,G445,$E$233,G446),1))</f>
        <v>96</v>
      </c>
      <c r="H453" s="289" t="n">
        <f aca="true">MIN(INDIRECT(CONCATENATE($E$232,H445,$E$233,H446),1))</f>
        <v>96</v>
      </c>
      <c r="I453" s="289" t="n">
        <f aca="true">MIN(INDIRECT(CONCATENATE($E$232,I445,$E$233,I446),1))</f>
        <v>96</v>
      </c>
      <c r="J453" s="289" t="n">
        <f aca="true">MIN(INDIRECT(CONCATENATE($E$232,J445,$E$233,J446),1))</f>
        <v>96</v>
      </c>
      <c r="K453" s="251" t="n">
        <f aca="true">MIN(INDIRECT(CONCATENATE($E$232,K445,$E$233,K446),1))</f>
        <v>96</v>
      </c>
      <c r="L453" s="289" t="n">
        <f aca="true">MIN(INDIRECT(CONCATENATE($E$232,L445,$E$233,L446),1))</f>
        <v>55</v>
      </c>
      <c r="M453" s="289" t="n">
        <f aca="true">MIN(INDIRECT(CONCATENATE($E$232,M445,$E$233,M446),1))</f>
        <v>55</v>
      </c>
      <c r="N453" s="251" t="n">
        <f aca="true">MIN(INDIRECT(CONCATENATE($E$232,N445,$E$233,N446),1))</f>
        <v>55</v>
      </c>
      <c r="O453" s="289" t="n">
        <f aca="true">MIN(INDIRECT(CONCATENATE($E$232,O445,$E$233,O446),1))</f>
        <v>12</v>
      </c>
      <c r="P453" s="289" t="n">
        <f aca="true">MIN(INDIRECT(CONCATENATE($E$232,P445,$E$233,P446),1))</f>
        <v>12</v>
      </c>
      <c r="Q453" s="251" t="n">
        <f aca="true">MIN(INDIRECT(CONCATENATE($E$232,Q445,$E$233,Q446),1))</f>
        <v>12</v>
      </c>
      <c r="R453" s="289" t="n">
        <f aca="true">MIN(INDIRECT(CONCATENATE($E$232,R445,$E$233,R446),1))</f>
        <v>-18</v>
      </c>
      <c r="S453" s="289" t="n">
        <f aca="true">MIN(INDIRECT(CONCATENATE($E$232,S445,$E$233,S446),1))</f>
        <v>-18</v>
      </c>
      <c r="T453" s="289" t="n">
        <f aca="true">MIN(INDIRECT(CONCATENATE($E$232,T445,$E$233,T446),1))</f>
        <v>-18</v>
      </c>
      <c r="U453" s="251" t="n">
        <f aca="true">MIN(INDIRECT(CONCATENATE($E$232,U445,$E$233,U446),1))</f>
        <v>-18</v>
      </c>
      <c r="V453" s="289" t="n">
        <f aca="true">MIN(INDIRECT(CONCATENATE($E$232,V445,$E$233,V446),1))</f>
        <v>-1</v>
      </c>
      <c r="W453" s="289" t="n">
        <f aca="true">MIN(INDIRECT(CONCATENATE($E$232,W445,$E$233,W446),1))</f>
        <v>-1</v>
      </c>
      <c r="X453" s="289" t="n">
        <f aca="true">MIN(INDIRECT(CONCATENATE($E$232,X445,$E$233,X446),1))</f>
        <v>-1</v>
      </c>
      <c r="Y453" s="289" t="n">
        <f aca="true">MIN(INDIRECT(CONCATENATE($E$232,Y445,$E$233,Y446),1))</f>
        <v>-1</v>
      </c>
      <c r="Z453" s="289" t="n">
        <f aca="true">MIN(INDIRECT(CONCATENATE($E$232,Z445,$E$233,Z446),1))</f>
        <v>-1</v>
      </c>
      <c r="AA453" s="289" t="n">
        <f aca="true">MIN(INDIRECT(CONCATENATE($E$232,AA445,$E$233,AA446),1))</f>
        <v>-1</v>
      </c>
      <c r="AB453" s="289" t="n">
        <f aca="true">MIN(INDIRECT(CONCATENATE($E$232,AB445,$E$233,AB446),1))</f>
        <v>-1</v>
      </c>
      <c r="AC453" s="289" t="n">
        <f aca="true">MIN(INDIRECT(CONCATENATE($E$232,AC445,$E$233,AC446),1))</f>
        <v>-1</v>
      </c>
    </row>
    <row r="454" customFormat="false" ht="15" hidden="true" customHeight="true" outlineLevel="0" collapsed="false">
      <c r="A454" s="349"/>
      <c r="B454" s="383"/>
      <c r="C454" s="377"/>
      <c r="D454" s="378" t="s">
        <v>230</v>
      </c>
      <c r="E454" s="379" t="n">
        <f aca="true">MAX(INDIRECT(CONCATENATE($E$232,E445,$E$233,E446),1))</f>
        <v>169</v>
      </c>
      <c r="F454" s="378" t="n">
        <f aca="true">MAX(INDIRECT(CONCATENATE($E$232,F445,$E$233,F446),1))</f>
        <v>169</v>
      </c>
      <c r="G454" s="379" t="n">
        <f aca="true">MAX(INDIRECT(CONCATENATE($E$232,G445,$E$233,G446),1))</f>
        <v>169</v>
      </c>
      <c r="H454" s="379" t="n">
        <f aca="true">MAX(INDIRECT(CONCATENATE($E$232,H445,$E$233,H446),1))</f>
        <v>96</v>
      </c>
      <c r="I454" s="379" t="n">
        <f aca="true">MAX(INDIRECT(CONCATENATE($E$232,I445,$E$233,I446),1))</f>
        <v>96</v>
      </c>
      <c r="J454" s="379" t="n">
        <f aca="true">MAX(INDIRECT(CONCATENATE($E$232,J445,$E$233,J446),1))</f>
        <v>96</v>
      </c>
      <c r="K454" s="378" t="n">
        <f aca="true">MAX(INDIRECT(CONCATENATE($E$232,K445,$E$233,K446),1))</f>
        <v>96</v>
      </c>
      <c r="L454" s="379" t="n">
        <f aca="true">MAX(INDIRECT(CONCATENATE($E$232,L445,$E$233,L446),1))</f>
        <v>55</v>
      </c>
      <c r="M454" s="379" t="n">
        <f aca="true">MAX(INDIRECT(CONCATENATE($E$232,M445,$E$233,M446),1))</f>
        <v>55</v>
      </c>
      <c r="N454" s="378" t="n">
        <f aca="true">MAX(INDIRECT(CONCATENATE($E$232,N445,$E$233,N446),1))</f>
        <v>55</v>
      </c>
      <c r="O454" s="379" t="n">
        <f aca="true">MAX(INDIRECT(CONCATENATE($E$232,O445,$E$233,O446),1))</f>
        <v>12</v>
      </c>
      <c r="P454" s="379" t="n">
        <f aca="true">MAX(INDIRECT(CONCATENATE($E$232,P445,$E$233,P446),1))</f>
        <v>12</v>
      </c>
      <c r="Q454" s="378" t="n">
        <f aca="true">MAX(INDIRECT(CONCATENATE($E$232,Q445,$E$233,Q446),1))</f>
        <v>12</v>
      </c>
      <c r="R454" s="379" t="n">
        <f aca="true">MAX(INDIRECT(CONCATENATE($E$232,R445,$E$233,R446),1))</f>
        <v>-18</v>
      </c>
      <c r="S454" s="379" t="n">
        <f aca="true">MAX(INDIRECT(CONCATENATE($E$232,S445,$E$233,S446),1))</f>
        <v>-18</v>
      </c>
      <c r="T454" s="379" t="n">
        <f aca="true">MAX(INDIRECT(CONCATENATE($E$232,T445,$E$233,T446),1))</f>
        <v>-18</v>
      </c>
      <c r="U454" s="378" t="n">
        <f aca="true">MAX(INDIRECT(CONCATENATE($E$232,U445,$E$233,U446),1))</f>
        <v>-18</v>
      </c>
      <c r="V454" s="379" t="n">
        <f aca="true">MAX(INDIRECT(CONCATENATE($E$232,V445,$E$233,V446),1))</f>
        <v>-1</v>
      </c>
      <c r="W454" s="379" t="n">
        <f aca="true">MAX(INDIRECT(CONCATENATE($E$232,W445,$E$233,W446),1))</f>
        <v>-1</v>
      </c>
      <c r="X454" s="379" t="n">
        <f aca="true">MAX(INDIRECT(CONCATENATE($E$232,X445,$E$233,X446),1))</f>
        <v>-1</v>
      </c>
      <c r="Y454" s="379" t="n">
        <f aca="true">MAX(INDIRECT(CONCATENATE($E$232,Y445,$E$233,Y446),1))</f>
        <v>-1</v>
      </c>
      <c r="Z454" s="379" t="n">
        <f aca="true">MAX(INDIRECT(CONCATENATE($E$232,Z445,$E$233,Z446),1))</f>
        <v>-1</v>
      </c>
      <c r="AA454" s="379" t="n">
        <f aca="true">MAX(INDIRECT(CONCATENATE($E$232,AA445,$E$233,AA446),1))</f>
        <v>-1</v>
      </c>
      <c r="AB454" s="379" t="n">
        <f aca="true">MAX(INDIRECT(CONCATENATE($E$232,AB445,$E$233,AB446),1))</f>
        <v>-1</v>
      </c>
      <c r="AC454" s="379" t="n">
        <f aca="true">MAX(INDIRECT(CONCATENATE($E$232,AC445,$E$233,AC446),1))</f>
        <v>-1</v>
      </c>
    </row>
    <row r="455" s="23" customFormat="true" ht="15" hidden="false" customHeight="true" outlineLevel="0" collapsed="false">
      <c r="B455" s="169" t="s">
        <v>261</v>
      </c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</row>
    <row r="456" s="349" customFormat="true" ht="15" hidden="true" customHeight="true" outlineLevel="0" collapsed="false">
      <c r="B456" s="203" t="s">
        <v>262</v>
      </c>
      <c r="C456" s="203" t="s">
        <v>216</v>
      </c>
      <c r="D456" s="312" t="s">
        <v>238</v>
      </c>
      <c r="E456" s="222" t="str">
        <f aca="false">ADDRESS(MATCH(E457,SL_CHARTS_2012!$CL$1:$CL$39999,1),$E$464,1)</f>
        <v>$CL$94</v>
      </c>
      <c r="F456" s="222" t="str">
        <f aca="false">ADDRESS(MATCH(F457,SL_CHARTS_2012!$CL$1:$CL$39999,1),$E$464,1)</f>
        <v>$CL$94</v>
      </c>
      <c r="G456" s="222" t="str">
        <f aca="false">ADDRESS(MATCH(G457,SL_CHARTS_2012!$CL$1:$CL$39999,1),$E$464,1)</f>
        <v>$CL$94</v>
      </c>
      <c r="H456" s="222" t="str">
        <f aca="false">ADDRESS(MATCH(H457,SL_CHARTS_2012!$CL$1:$CL$39999,1),$E$464,1)</f>
        <v>$CL$91</v>
      </c>
      <c r="I456" s="222" t="str">
        <f aca="false">ADDRESS(MATCH(I457,SL_CHARTS_2012!$CL$1:$CL$39999,1),$E$464,1)</f>
        <v>$CL$88</v>
      </c>
      <c r="J456" s="222" t="str">
        <f aca="false">ADDRESS(MATCH(J457,SL_CHARTS_2012!$CL$1:$CL$39999,1),$E$464,1)</f>
        <v>$CL$77</v>
      </c>
      <c r="K456" s="222" t="str">
        <f aca="false">ADDRESS(MATCH(K457,SL_CHARTS_2012!$CL$1:$CL$39999,1),$E$464,1)</f>
        <v>$CL$70</v>
      </c>
      <c r="L456" s="222" t="str">
        <f aca="false">ADDRESS(MATCH(L457,SL_CHARTS_2012!$CL$1:$CL$39999,1),$E$464,1)</f>
        <v>$CL$66</v>
      </c>
      <c r="M456" s="222" t="str">
        <f aca="false">ADDRESS(MATCH(M457,SL_CHARTS_2012!$CL$1:$CL$39999,1),$E$464,1)</f>
        <v>$CL$64</v>
      </c>
      <c r="N456" s="222" t="str">
        <f aca="false">ADDRESS(MATCH(N457,SL_CHARTS_2012!$CL$1:$CL$39999,1),$E$464,1)</f>
        <v>$CL$60</v>
      </c>
      <c r="O456" s="222" t="str">
        <f aca="false">ADDRESS(MATCH(O457,SL_CHARTS_2012!$CL$1:$CL$39999,1),$E$464,1)</f>
        <v>$CL$52</v>
      </c>
      <c r="P456" s="222" t="str">
        <f aca="false">ADDRESS(MATCH(P457,SL_CHARTS_2012!$CL$1:$CL$39999,1),$E$464,1)</f>
        <v>$CL$46</v>
      </c>
      <c r="Q456" s="222" t="str">
        <f aca="false">ADDRESS(MATCH(Q457,SL_CHARTS_2012!$CL$1:$CL$39999,1),$E$464,1)</f>
        <v>$CL$42</v>
      </c>
      <c r="R456" s="222" t="str">
        <f aca="false">ADDRESS(MATCH(R457,SL_CHARTS_2012!$CL$1:$CL$39999,1),$E$464,1)</f>
        <v>$CL$38</v>
      </c>
      <c r="S456" s="222" t="str">
        <f aca="false">ADDRESS(MATCH(S457,SL_CHARTS_2012!$CL$1:$CL$39999,1),$E$464,1)</f>
        <v>$CL$33</v>
      </c>
      <c r="T456" s="222" t="str">
        <f aca="false">ADDRESS(MATCH(T457,SL_CHARTS_2012!$CL$1:$CL$39999,1),$E$464,1)</f>
        <v>$CL$28</v>
      </c>
      <c r="U456" s="222" t="str">
        <f aca="false">ADDRESS(MATCH(U457,SL_CHARTS_2012!$CL$1:$CL$39999,1),$E$464,1)</f>
        <v>$CL$25</v>
      </c>
      <c r="V456" s="222" t="str">
        <f aca="false">ADDRESS(MATCH(V457,SL_CHARTS_2012!$CL$1:$CL$39999,1),$E$464,1)</f>
        <v>$CL$20</v>
      </c>
      <c r="W456" s="222" t="str">
        <f aca="false">ADDRESS(MATCH(W457,SL_CHARTS_2012!$CL$1:$CL$39999,1),$E$464,1)</f>
        <v>$CL$18</v>
      </c>
      <c r="X456" s="222" t="str">
        <f aca="false">ADDRESS(MATCH(X457,SL_CHARTS_2012!$CL$1:$CL$39999,1),$E$464,1)</f>
        <v>$CL$16</v>
      </c>
      <c r="Y456" s="222" t="str">
        <f aca="false">ADDRESS(MATCH(Y457,SL_CHARTS_2012!$CL$1:$CL$39999,1),$E$464,1)</f>
        <v>$CL$12</v>
      </c>
      <c r="Z456" s="222" t="str">
        <f aca="false">ADDRESS(MATCH(Z457,SL_CHARTS_2012!$CL$1:$CL$39999,1),$E$464,1)</f>
        <v>$CL$10</v>
      </c>
      <c r="AA456" s="222" t="str">
        <f aca="false">ADDRESS(MATCH(AA457,SL_CHARTS_2012!$CL$1:$CL$39999,1),$E$464,1)</f>
        <v>$CL$8</v>
      </c>
      <c r="AB456" s="222" t="str">
        <f aca="false">ADDRESS(MATCH(AB457,SL_CHARTS_2012!$CL$1:$CL$39999,1),$E$464,1)</f>
        <v>$CL$7</v>
      </c>
      <c r="AC456" s="222" t="str">
        <f aca="false">ADDRESS(MATCH(AC457,SL_CHARTS_2012!$CL$1:$CL$39999,1),$E$464,1)</f>
        <v>$CL$6</v>
      </c>
    </row>
    <row r="457" customFormat="false" ht="15" hidden="false" customHeight="true" outlineLevel="0" collapsed="false">
      <c r="A457" s="349"/>
      <c r="B457" s="203"/>
      <c r="C457" s="203"/>
      <c r="D457" s="204" t="s">
        <v>239</v>
      </c>
      <c r="E457" s="384" t="n">
        <f aca="false">ROUNDUP(E$4,0)</f>
        <v>101</v>
      </c>
      <c r="F457" s="350" t="n">
        <f aca="false">ROUNDUP(F$4,0)</f>
        <v>94</v>
      </c>
      <c r="G457" s="350" t="n">
        <f aca="false">ROUNDUP(G$4,0)</f>
        <v>90</v>
      </c>
      <c r="H457" s="350" t="n">
        <f aca="false">ROUNDUP(H$4,0)</f>
        <v>87</v>
      </c>
      <c r="I457" s="350" t="n">
        <f aca="false">ROUNDUP(I$4,0)</f>
        <v>84</v>
      </c>
      <c r="J457" s="350" t="n">
        <f aca="false">ROUNDUP(J$4,0)</f>
        <v>73</v>
      </c>
      <c r="K457" s="350" t="n">
        <f aca="false">ROUNDUP(K$4,0)</f>
        <v>66</v>
      </c>
      <c r="L457" s="350" t="n">
        <f aca="false">ROUNDUP(L$4,0)</f>
        <v>62</v>
      </c>
      <c r="M457" s="350" t="n">
        <f aca="false">ROUNDUP(M$4,0)</f>
        <v>60</v>
      </c>
      <c r="N457" s="350" t="n">
        <f aca="false">ROUNDUP(N$4,0)</f>
        <v>56</v>
      </c>
      <c r="O457" s="350" t="n">
        <f aca="false">ROUNDUP(O$4,0)</f>
        <v>48</v>
      </c>
      <c r="P457" s="350" t="n">
        <f aca="false">ROUNDUP(P$4,0)</f>
        <v>42</v>
      </c>
      <c r="Q457" s="350" t="n">
        <f aca="false">ROUNDUP(Q$4,0)</f>
        <v>38</v>
      </c>
      <c r="R457" s="350" t="n">
        <f aca="false">ROUNDUP(R$4,0)</f>
        <v>34</v>
      </c>
      <c r="S457" s="350" t="n">
        <f aca="false">ROUNDUP(S$4,0)</f>
        <v>29</v>
      </c>
      <c r="T457" s="350" t="n">
        <f aca="false">ROUNDUP(T$4,0)</f>
        <v>24</v>
      </c>
      <c r="U457" s="350" t="n">
        <f aca="false">ROUNDUP(U$4,0)</f>
        <v>21</v>
      </c>
      <c r="V457" s="350" t="n">
        <f aca="false">ROUNDUP(V$4,0)</f>
        <v>16</v>
      </c>
      <c r="W457" s="350" t="n">
        <f aca="false">ROUNDUP(W$4,0)</f>
        <v>14</v>
      </c>
      <c r="X457" s="350" t="n">
        <f aca="false">ROUNDUP(X$4,0)</f>
        <v>12</v>
      </c>
      <c r="Y457" s="350" t="n">
        <f aca="false">ROUNDUP(Y$4,0)</f>
        <v>8</v>
      </c>
      <c r="Z457" s="350" t="n">
        <f aca="false">ROUNDUP(Z$4,0)</f>
        <v>6</v>
      </c>
      <c r="AA457" s="350" t="n">
        <f aca="false">ROUNDUP(AA$4,0)</f>
        <v>4</v>
      </c>
      <c r="AB457" s="350" t="n">
        <f aca="false">ROUNDUP(AB$4,0)</f>
        <v>3</v>
      </c>
      <c r="AC457" s="350" t="n">
        <f aca="false">ROUNDUP(AC$4,0)</f>
        <v>2</v>
      </c>
    </row>
    <row r="458" customFormat="false" ht="15" hidden="true" customHeight="true" outlineLevel="0" collapsed="false">
      <c r="A458" s="349"/>
      <c r="B458" s="203"/>
      <c r="C458" s="203"/>
      <c r="D458" s="312" t="s">
        <v>240</v>
      </c>
      <c r="E458" s="314" t="str">
        <f aca="false">ADDRESS(MATCH(E459,SL_CHARTS_2012!$CL$1:$CL$39999,1),$E$464,1)</f>
        <v>$CL$94</v>
      </c>
      <c r="F458" s="317" t="str">
        <f aca="false">ADDRESS(MATCH(F459,SL_CHARTS_2012!$CL$1:$CL$39999,1),$E$464,1)</f>
        <v>$CL$93</v>
      </c>
      <c r="G458" s="317" t="str">
        <f aca="false">ADDRESS(MATCH(G459,SL_CHARTS_2012!$CL$1:$CL$39999,1),$E$464,1)</f>
        <v>$CL$90</v>
      </c>
      <c r="H458" s="317" t="str">
        <f aca="false">ADDRESS(MATCH(H459,SL_CHARTS_2012!$CL$1:$CL$39999,1),$E$464,1)</f>
        <v>$CL$87</v>
      </c>
      <c r="I458" s="317" t="str">
        <f aca="false">ADDRESS(MATCH(I459,SL_CHARTS_2012!$CL$1:$CL$39999,1),$E$464,1)</f>
        <v>$CL$76</v>
      </c>
      <c r="J458" s="317" t="str">
        <f aca="false">ADDRESS(MATCH(J459,SL_CHARTS_2012!$CL$1:$CL$39999,1),$E$464,1)</f>
        <v>$CL$70</v>
      </c>
      <c r="K458" s="317" t="str">
        <f aca="false">ADDRESS(MATCH(K459,SL_CHARTS_2012!$CL$1:$CL$39999,1),$E$464,1)</f>
        <v>$CL$65</v>
      </c>
      <c r="L458" s="317" t="str">
        <f aca="false">ADDRESS(MATCH(L459,SL_CHARTS_2012!$CL$1:$CL$39999,1),$E$464,1)</f>
        <v>$CL$63</v>
      </c>
      <c r="M458" s="317" t="str">
        <f aca="false">ADDRESS(MATCH(M459,SL_CHARTS_2012!$CL$1:$CL$39999,1),$E$464,1)</f>
        <v>$CL$60</v>
      </c>
      <c r="N458" s="317" t="str">
        <f aca="false">ADDRESS(MATCH(N459,SL_CHARTS_2012!$CL$1:$CL$39999,1),$E$464,1)</f>
        <v>$CL$51</v>
      </c>
      <c r="O458" s="317" t="str">
        <f aca="false">ADDRESS(MATCH(O459,SL_CHARTS_2012!$CL$1:$CL$39999,1),$E$464,1)</f>
        <v>$CL$45</v>
      </c>
      <c r="P458" s="317" t="str">
        <f aca="false">ADDRESS(MATCH(P459,SL_CHARTS_2012!$CL$1:$CL$39999,1),$E$464,1)</f>
        <v>$CL$42</v>
      </c>
      <c r="Q458" s="317" t="str">
        <f aca="false">ADDRESS(MATCH(Q459,SL_CHARTS_2012!$CL$1:$CL$39999,1),$E$464,1)</f>
        <v>$CL$37</v>
      </c>
      <c r="R458" s="317" t="str">
        <f aca="false">ADDRESS(MATCH(R459,SL_CHARTS_2012!$CL$1:$CL$39999,1),$E$464,1)</f>
        <v>$CL$32</v>
      </c>
      <c r="S458" s="317" t="str">
        <f aca="false">ADDRESS(MATCH(S459,SL_CHARTS_2012!$CL$1:$CL$39999,1),$E$464,1)</f>
        <v>$CL$27</v>
      </c>
      <c r="T458" s="317" t="str">
        <f aca="false">ADDRESS(MATCH(T459,SL_CHARTS_2012!$CL$1:$CL$39999,1),$E$464,1)</f>
        <v>$CL$24</v>
      </c>
      <c r="U458" s="317" t="str">
        <f aca="false">ADDRESS(MATCH(U459,SL_CHARTS_2012!$CL$1:$CL$39999,1),$E$464,1)</f>
        <v>$CL$19</v>
      </c>
      <c r="V458" s="317" t="str">
        <f aca="false">ADDRESS(MATCH(V459,SL_CHARTS_2012!$CL$1:$CL$39999,1),$E$464,1)</f>
        <v>$CL$17</v>
      </c>
      <c r="W458" s="317" t="str">
        <f aca="false">ADDRESS(MATCH(W459,SL_CHARTS_2012!$CL$1:$CL$39999,1),$E$464,1)</f>
        <v>$CL$15</v>
      </c>
      <c r="X458" s="317" t="str">
        <f aca="false">ADDRESS(MATCH(X459,SL_CHARTS_2012!$CL$1:$CL$39999,1),$E$464,1)</f>
        <v>$CL$11</v>
      </c>
      <c r="Y458" s="317" t="str">
        <f aca="false">ADDRESS(MATCH(Y459,SL_CHARTS_2012!$CL$1:$CL$39999,1),$E$464,1)</f>
        <v>$CL$9</v>
      </c>
      <c r="Z458" s="317" t="str">
        <f aca="false">ADDRESS(MATCH(Z459,SL_CHARTS_2012!$CL$1:$CL$39999,1),$E$464,1)</f>
        <v>$CL$7</v>
      </c>
      <c r="AA458" s="317" t="str">
        <f aca="false">ADDRESS(MATCH(AA459,SL_CHARTS_2012!$CL$1:$CL$39999,1),$E$464,1)</f>
        <v>$CL$6</v>
      </c>
      <c r="AB458" s="317" t="str">
        <f aca="false">ADDRESS(MATCH(AB459,SL_CHARTS_2012!$CL$1:$CL$39999,1),$E$464,1)</f>
        <v>$CL$5</v>
      </c>
      <c r="AC458" s="317" t="str">
        <f aca="false">ADDRESS(MATCH(AC459,SL_CHARTS_2012!$CL$1:$CL$39999,1),$E$464,1)</f>
        <v>$CL$4</v>
      </c>
    </row>
    <row r="459" customFormat="false" ht="15" hidden="false" customHeight="true" outlineLevel="0" collapsed="false">
      <c r="A459" s="349"/>
      <c r="B459" s="203"/>
      <c r="C459" s="203"/>
      <c r="D459" s="204" t="s">
        <v>241</v>
      </c>
      <c r="E459" s="359" t="n">
        <f aca="false">ROUNDDOWN(E$8,0)</f>
        <v>93</v>
      </c>
      <c r="F459" s="315" t="n">
        <f aca="false">ROUNDDOWN(F$8,0)</f>
        <v>89</v>
      </c>
      <c r="G459" s="315" t="n">
        <f aca="false">ROUNDDOWN(G$8,0)</f>
        <v>86</v>
      </c>
      <c r="H459" s="315" t="n">
        <f aca="false">ROUNDDOWN(H$8,0)</f>
        <v>83</v>
      </c>
      <c r="I459" s="315" t="n">
        <f aca="false">ROUNDDOWN(I$8,0)</f>
        <v>72</v>
      </c>
      <c r="J459" s="315" t="n">
        <f aca="false">ROUNDDOWN(J$8,0)</f>
        <v>66</v>
      </c>
      <c r="K459" s="315" t="n">
        <f aca="false">ROUNDDOWN(K$8,0)</f>
        <v>61</v>
      </c>
      <c r="L459" s="315" t="n">
        <f aca="false">ROUNDDOWN(L$8,0)</f>
        <v>59</v>
      </c>
      <c r="M459" s="315" t="n">
        <f aca="false">ROUNDDOWN(M$8,0)</f>
        <v>56</v>
      </c>
      <c r="N459" s="315" t="n">
        <f aca="false">ROUNDDOWN(N$8,0)</f>
        <v>47</v>
      </c>
      <c r="O459" s="315" t="n">
        <f aca="false">ROUNDDOWN(O$8,0)</f>
        <v>41</v>
      </c>
      <c r="P459" s="315" t="n">
        <f aca="false">ROUNDDOWN(P$8,0)</f>
        <v>38</v>
      </c>
      <c r="Q459" s="315" t="n">
        <f aca="false">ROUNDDOWN(Q$8,0)</f>
        <v>33</v>
      </c>
      <c r="R459" s="315" t="n">
        <f aca="false">ROUNDDOWN(R$8,0)</f>
        <v>28</v>
      </c>
      <c r="S459" s="315" t="n">
        <f aca="false">ROUNDDOWN(S$8,0)</f>
        <v>23</v>
      </c>
      <c r="T459" s="315" t="n">
        <f aca="false">ROUNDDOWN(T$8,0)</f>
        <v>20</v>
      </c>
      <c r="U459" s="315" t="n">
        <f aca="false">ROUNDDOWN(U$8,0)</f>
        <v>15</v>
      </c>
      <c r="V459" s="315" t="n">
        <f aca="false">ROUNDDOWN(V$8,0)</f>
        <v>13</v>
      </c>
      <c r="W459" s="315" t="n">
        <f aca="false">ROUNDDOWN(W$8,0)</f>
        <v>11</v>
      </c>
      <c r="X459" s="315" t="n">
        <f aca="false">ROUNDDOWN(X$8,0)</f>
        <v>7</v>
      </c>
      <c r="Y459" s="315" t="n">
        <f aca="false">ROUNDDOWN(Y$8,0)</f>
        <v>5</v>
      </c>
      <c r="Z459" s="315" t="n">
        <f aca="false">ROUNDDOWN(Z$8,0)</f>
        <v>3</v>
      </c>
      <c r="AA459" s="315" t="n">
        <f aca="false">ROUNDDOWN(AA$8,0)</f>
        <v>2</v>
      </c>
      <c r="AB459" s="315" t="n">
        <f aca="false">ROUNDDOWN(AB$8,0)</f>
        <v>1</v>
      </c>
      <c r="AC459" s="315" t="n">
        <f aca="false">ROUNDDOWN(AC$8,0)</f>
        <v>0</v>
      </c>
    </row>
    <row r="460" customFormat="false" ht="15" hidden="true" customHeight="true" outlineLevel="0" collapsed="false">
      <c r="A460" s="349"/>
      <c r="B460" s="203"/>
      <c r="C460" s="205" t="s">
        <v>219</v>
      </c>
      <c r="D460" s="228" t="s">
        <v>238</v>
      </c>
      <c r="E460" s="385" t="str">
        <f aca="false">ADDRESS(MATCH(E461,SL_CHARTS_2012!$CL$1:$CL$39999,1),$E$464,1)</f>
        <v>$CL$94</v>
      </c>
      <c r="F460" s="230" t="str">
        <f aca="false">ADDRESS(MATCH(F461,SL_CHARTS_2012!$CL$1:$CL$39999,1),$E$464,1)</f>
        <v>$CL$94</v>
      </c>
      <c r="G460" s="230" t="str">
        <f aca="false">ADDRESS(MATCH(G461,SL_CHARTS_2012!$CL$1:$CL$39999,1),$E$464,1)</f>
        <v>$CL$94</v>
      </c>
      <c r="H460" s="230" t="str">
        <f aca="false">ADDRESS(MATCH(H461,SL_CHARTS_2012!$CL$1:$CL$39999,1),$E$464,1)</f>
        <v>$CL$91</v>
      </c>
      <c r="I460" s="230" t="str">
        <f aca="false">ADDRESS(MATCH(I461,SL_CHARTS_2012!$CL$1:$CL$39999,1),$E$464,1)</f>
        <v>$CL$88</v>
      </c>
      <c r="J460" s="230" t="str">
        <f aca="false">ADDRESS(MATCH(J461,SL_CHARTS_2012!$CL$1:$CL$39999,1),$E$464,1)</f>
        <v>$CL$77</v>
      </c>
      <c r="K460" s="230" t="str">
        <f aca="false">ADDRESS(MATCH(K461,SL_CHARTS_2012!$CL$1:$CL$39999,1),$E$464,1)</f>
        <v>$CL$70</v>
      </c>
      <c r="L460" s="230" t="str">
        <f aca="false">ADDRESS(MATCH(L461,SL_CHARTS_2012!$CL$1:$CL$39999,1),$E$464,1)</f>
        <v>$CL$66</v>
      </c>
      <c r="M460" s="230" t="str">
        <f aca="false">ADDRESS(MATCH(M461,SL_CHARTS_2012!$CL$1:$CL$39999,1),$E$464,1)</f>
        <v>$CL$64</v>
      </c>
      <c r="N460" s="230" t="str">
        <f aca="false">ADDRESS(MATCH(N461,SL_CHARTS_2012!$CL$1:$CL$39999,1),$E$464,1)</f>
        <v>$CL$60</v>
      </c>
      <c r="O460" s="230" t="str">
        <f aca="false">ADDRESS(MATCH(O461,SL_CHARTS_2012!$CL$1:$CL$39999,1),$E$464,1)</f>
        <v>$CL$52</v>
      </c>
      <c r="P460" s="230" t="str">
        <f aca="false">ADDRESS(MATCH(P461,SL_CHARTS_2012!$CL$1:$CL$39999,1),$E$464,1)</f>
        <v>$CL$46</v>
      </c>
      <c r="Q460" s="230" t="str">
        <f aca="false">ADDRESS(MATCH(Q461,SL_CHARTS_2012!$CL$1:$CL$39999,1),$E$464,1)</f>
        <v>$CL$42</v>
      </c>
      <c r="R460" s="230" t="str">
        <f aca="false">ADDRESS(MATCH(R461,SL_CHARTS_2012!$CL$1:$CL$39999,1),$E$464,1)</f>
        <v>$CL$38</v>
      </c>
      <c r="S460" s="230" t="str">
        <f aca="false">ADDRESS(MATCH(S461,SL_CHARTS_2012!$CL$1:$CL$39999,1),$E$464,1)</f>
        <v>$CL$33</v>
      </c>
      <c r="T460" s="230" t="str">
        <f aca="false">ADDRESS(MATCH(T461,SL_CHARTS_2012!$CL$1:$CL$39999,1),$E$464,1)</f>
        <v>$CL$28</v>
      </c>
      <c r="U460" s="230" t="str">
        <f aca="false">ADDRESS(MATCH(U461,SL_CHARTS_2012!$CL$1:$CL$39999,1),$E$464,1)</f>
        <v>$CL$25</v>
      </c>
      <c r="V460" s="230" t="str">
        <f aca="false">ADDRESS(MATCH(V461,SL_CHARTS_2012!$CL$1:$CL$39999,1),$E$464,1)</f>
        <v>$CL$20</v>
      </c>
      <c r="W460" s="230" t="str">
        <f aca="false">ADDRESS(MATCH(W461,SL_CHARTS_2012!$CL$1:$CL$39999,1),$E$464,1)</f>
        <v>$CL$18</v>
      </c>
      <c r="X460" s="230" t="str">
        <f aca="false">ADDRESS(MATCH(X461,SL_CHARTS_2012!$CL$1:$CL$39999,1),$E$464,1)</f>
        <v>$CL$16</v>
      </c>
      <c r="Y460" s="230" t="str">
        <f aca="false">ADDRESS(MATCH(Y461,SL_CHARTS_2012!$CL$1:$CL$39999,1),$E$464,1)</f>
        <v>$CL$12</v>
      </c>
      <c r="Z460" s="230" t="str">
        <f aca="false">ADDRESS(MATCH(Z461,SL_CHARTS_2012!$CL$1:$CL$39999,1),$E$464,1)</f>
        <v>$CL$10</v>
      </c>
      <c r="AA460" s="230" t="str">
        <f aca="false">ADDRESS(MATCH(AA461,SL_CHARTS_2012!$CL$1:$CL$39999,1),$E$464,1)</f>
        <v>$CL$8</v>
      </c>
      <c r="AB460" s="230" t="str">
        <f aca="false">ADDRESS(MATCH(AB461,SL_CHARTS_2012!$CL$1:$CL$39999,1),$E$464,1)</f>
        <v>$CL$7</v>
      </c>
      <c r="AC460" s="230" t="str">
        <f aca="false">ADDRESS(MATCH(AC461,SL_CHARTS_2012!$CL$1:$CL$39999,1),$E$464,1)</f>
        <v>$CL$6</v>
      </c>
    </row>
    <row r="461" customFormat="false" ht="15" hidden="false" customHeight="true" outlineLevel="0" collapsed="false">
      <c r="A461" s="349"/>
      <c r="B461" s="203"/>
      <c r="C461" s="205"/>
      <c r="D461" s="351" t="s">
        <v>217</v>
      </c>
      <c r="E461" s="386" t="n">
        <f aca="false">ROUNDUP(E$6,0)</f>
        <v>101</v>
      </c>
      <c r="F461" s="352" t="n">
        <f aca="false">ROUNDUP(F$6,0)</f>
        <v>94</v>
      </c>
      <c r="G461" s="352" t="n">
        <f aca="false">ROUNDUP(G$6,0)</f>
        <v>91</v>
      </c>
      <c r="H461" s="352" t="n">
        <f aca="false">ROUNDUP(H$6,0)</f>
        <v>87</v>
      </c>
      <c r="I461" s="352" t="n">
        <f aca="false">ROUNDUP(I$6,0)</f>
        <v>84</v>
      </c>
      <c r="J461" s="352" t="n">
        <f aca="false">ROUNDUP(J$6,0)</f>
        <v>73</v>
      </c>
      <c r="K461" s="352" t="n">
        <f aca="false">ROUNDUP(K$6,0)</f>
        <v>66</v>
      </c>
      <c r="L461" s="352" t="n">
        <f aca="false">ROUNDUP(L$6,0)</f>
        <v>62</v>
      </c>
      <c r="M461" s="352" t="n">
        <f aca="false">ROUNDUP(M$6,0)</f>
        <v>60</v>
      </c>
      <c r="N461" s="352" t="n">
        <f aca="false">ROUNDUP(N$6,0)</f>
        <v>56</v>
      </c>
      <c r="O461" s="352" t="n">
        <f aca="false">ROUNDUP(O$6,0)</f>
        <v>48</v>
      </c>
      <c r="P461" s="352" t="n">
        <f aca="false">ROUNDUP(P$6,0)</f>
        <v>42</v>
      </c>
      <c r="Q461" s="352" t="n">
        <f aca="false">ROUNDUP(Q$6,0)</f>
        <v>38</v>
      </c>
      <c r="R461" s="352" t="n">
        <f aca="false">ROUNDUP(R$6,0)</f>
        <v>34</v>
      </c>
      <c r="S461" s="352" t="n">
        <f aca="false">ROUNDUP(S$6,0)</f>
        <v>29</v>
      </c>
      <c r="T461" s="352" t="n">
        <f aca="false">ROUNDUP(T$6,0)</f>
        <v>24</v>
      </c>
      <c r="U461" s="352" t="n">
        <f aca="false">ROUNDUP(U$6,0)</f>
        <v>21</v>
      </c>
      <c r="V461" s="352" t="n">
        <f aca="false">ROUNDUP(V$6,0)</f>
        <v>16</v>
      </c>
      <c r="W461" s="352" t="n">
        <f aca="false">ROUNDUP(W$6,0)</f>
        <v>14</v>
      </c>
      <c r="X461" s="352" t="n">
        <f aca="false">ROUNDUP(X$6,0)</f>
        <v>12</v>
      </c>
      <c r="Y461" s="352" t="n">
        <f aca="false">ROUNDUP(Y$6,0)</f>
        <v>8</v>
      </c>
      <c r="Z461" s="352" t="n">
        <f aca="false">ROUNDUP(Z$6,0)</f>
        <v>6</v>
      </c>
      <c r="AA461" s="352" t="n">
        <f aca="false">ROUNDUP(AA$6,0)</f>
        <v>4</v>
      </c>
      <c r="AB461" s="352" t="n">
        <f aca="false">ROUNDUP(AB$6,0)</f>
        <v>3</v>
      </c>
      <c r="AC461" s="352" t="n">
        <f aca="false">ROUNDUP(AC$6,0)</f>
        <v>2</v>
      </c>
    </row>
    <row r="462" customFormat="false" ht="15" hidden="true" customHeight="true" outlineLevel="0" collapsed="false">
      <c r="A462" s="349"/>
      <c r="B462" s="203"/>
      <c r="C462" s="205"/>
      <c r="D462" s="228" t="s">
        <v>240</v>
      </c>
      <c r="E462" s="385" t="str">
        <f aca="false">ADDRESS(MATCH(E463,SL_CHARTS_2012!$CL$1:$CL$39999,1),$E$464,1)</f>
        <v>$CL$94</v>
      </c>
      <c r="F462" s="230" t="str">
        <f aca="false">ADDRESS(MATCH(F463,SL_CHARTS_2012!$CL$1:$CL$39999,1),$E$464,1)</f>
        <v>$CL$93</v>
      </c>
      <c r="G462" s="230" t="str">
        <f aca="false">ADDRESS(MATCH(G463,SL_CHARTS_2012!$CL$1:$CL$39999,1),$E$464,1)</f>
        <v>$CL$89</v>
      </c>
      <c r="H462" s="230" t="str">
        <f aca="false">ADDRESS(MATCH(H463,SL_CHARTS_2012!$CL$1:$CL$39999,1),$E$464,1)</f>
        <v>$CL$87</v>
      </c>
      <c r="I462" s="230" t="str">
        <f aca="false">ADDRESS(MATCH(I463,SL_CHARTS_2012!$CL$1:$CL$39999,1),$E$464,1)</f>
        <v>$CL$75</v>
      </c>
      <c r="J462" s="230" t="str">
        <f aca="false">ADDRESS(MATCH(J463,SL_CHARTS_2012!$CL$1:$CL$39999,1),$E$464,1)</f>
        <v>$CL$70</v>
      </c>
      <c r="K462" s="230" t="str">
        <f aca="false">ADDRESS(MATCH(K463,SL_CHARTS_2012!$CL$1:$CL$39999,1),$E$464,1)</f>
        <v>$CL$65</v>
      </c>
      <c r="L462" s="230" t="str">
        <f aca="false">ADDRESS(MATCH(L463,SL_CHARTS_2012!$CL$1:$CL$39999,1),$E$464,1)</f>
        <v>$CL$63</v>
      </c>
      <c r="M462" s="230" t="str">
        <f aca="false">ADDRESS(MATCH(M463,SL_CHARTS_2012!$CL$1:$CL$39999,1),$E$464,1)</f>
        <v>$CL$60</v>
      </c>
      <c r="N462" s="230" t="str">
        <f aca="false">ADDRESS(MATCH(N463,SL_CHARTS_2012!$CL$1:$CL$39999,1),$E$464,1)</f>
        <v>$CL$51</v>
      </c>
      <c r="O462" s="230" t="str">
        <f aca="false">ADDRESS(MATCH(O463,SL_CHARTS_2012!$CL$1:$CL$39999,1),$E$464,1)</f>
        <v>$CL$45</v>
      </c>
      <c r="P462" s="230" t="str">
        <f aca="false">ADDRESS(MATCH(P463,SL_CHARTS_2012!$CL$1:$CL$39999,1),$E$464,1)</f>
        <v>$CL$42</v>
      </c>
      <c r="Q462" s="230" t="str">
        <f aca="false">ADDRESS(MATCH(Q463,SL_CHARTS_2012!$CL$1:$CL$39999,1),$E$464,1)</f>
        <v>$CL$37</v>
      </c>
      <c r="R462" s="230" t="str">
        <f aca="false">ADDRESS(MATCH(R463,SL_CHARTS_2012!$CL$1:$CL$39999,1),$E$464,1)</f>
        <v>$CL$32</v>
      </c>
      <c r="S462" s="230" t="str">
        <f aca="false">ADDRESS(MATCH(S463,SL_CHARTS_2012!$CL$1:$CL$39999,1),$E$464,1)</f>
        <v>$CL$27</v>
      </c>
      <c r="T462" s="230" t="str">
        <f aca="false">ADDRESS(MATCH(T463,SL_CHARTS_2012!$CL$1:$CL$39999,1),$E$464,1)</f>
        <v>$CL$24</v>
      </c>
      <c r="U462" s="230" t="str">
        <f aca="false">ADDRESS(MATCH(U463,SL_CHARTS_2012!$CL$1:$CL$39999,1),$E$464,1)</f>
        <v>$CL$19</v>
      </c>
      <c r="V462" s="230" t="str">
        <f aca="false">ADDRESS(MATCH(V463,SL_CHARTS_2012!$CL$1:$CL$39999,1),$E$464,1)</f>
        <v>$CL$17</v>
      </c>
      <c r="W462" s="230" t="str">
        <f aca="false">ADDRESS(MATCH(W463,SL_CHARTS_2012!$CL$1:$CL$39999,1),$E$464,1)</f>
        <v>$CL$15</v>
      </c>
      <c r="X462" s="230" t="str">
        <f aca="false">ADDRESS(MATCH(X463,SL_CHARTS_2012!$CL$1:$CL$39999,1),$E$464,1)</f>
        <v>$CL$11</v>
      </c>
      <c r="Y462" s="230" t="str">
        <f aca="false">ADDRESS(MATCH(Y463,SL_CHARTS_2012!$CL$1:$CL$39999,1),$E$464,1)</f>
        <v>$CL$9</v>
      </c>
      <c r="Z462" s="230" t="str">
        <f aca="false">ADDRESS(MATCH(Z463,SL_CHARTS_2012!$CL$1:$CL$39999,1),$E$464,1)</f>
        <v>$CL$7</v>
      </c>
      <c r="AA462" s="230" t="str">
        <f aca="false">ADDRESS(MATCH(AA463,SL_CHARTS_2012!$CL$1:$CL$39999,1),$E$464,1)</f>
        <v>$CL$6</v>
      </c>
      <c r="AB462" s="230" t="str">
        <f aca="false">ADDRESS(MATCH(AB463,SL_CHARTS_2012!$CL$1:$CL$39999,1),$E$464,1)</f>
        <v>$CL$5</v>
      </c>
      <c r="AC462" s="230" t="str">
        <f aca="false">ADDRESS(MATCH(AC463,SL_CHARTS_2012!$CL$1:$CL$39999,1),$E$464,1)</f>
        <v>$CL$4</v>
      </c>
    </row>
    <row r="463" customFormat="false" ht="15" hidden="false" customHeight="true" outlineLevel="0" collapsed="false">
      <c r="A463" s="349"/>
      <c r="B463" s="203"/>
      <c r="C463" s="205"/>
      <c r="D463" s="351" t="s">
        <v>218</v>
      </c>
      <c r="E463" s="386" t="n">
        <f aca="false">ROUNDDOWN(E$10,0)</f>
        <v>93</v>
      </c>
      <c r="F463" s="352" t="n">
        <f aca="false">ROUNDDOWN(F$10,0)</f>
        <v>89</v>
      </c>
      <c r="G463" s="352" t="n">
        <f aca="false">ROUNDDOWN(G$10,0)</f>
        <v>85</v>
      </c>
      <c r="H463" s="352" t="n">
        <f aca="false">ROUNDDOWN(H$10,0)</f>
        <v>83</v>
      </c>
      <c r="I463" s="352" t="n">
        <f aca="false">ROUNDDOWN(I$10,0)</f>
        <v>71</v>
      </c>
      <c r="J463" s="352" t="n">
        <f aca="false">ROUNDDOWN(J$10,0)</f>
        <v>66</v>
      </c>
      <c r="K463" s="352" t="n">
        <f aca="false">ROUNDDOWN(K$10,0)</f>
        <v>61</v>
      </c>
      <c r="L463" s="352" t="n">
        <f aca="false">ROUNDDOWN(L$10,0)</f>
        <v>59</v>
      </c>
      <c r="M463" s="352" t="n">
        <f aca="false">ROUNDDOWN(M$10,0)</f>
        <v>56</v>
      </c>
      <c r="N463" s="352" t="n">
        <f aca="false">ROUNDDOWN(N$10,0)</f>
        <v>47</v>
      </c>
      <c r="O463" s="352" t="n">
        <f aca="false">ROUNDDOWN(O$10,0)</f>
        <v>41</v>
      </c>
      <c r="P463" s="352" t="n">
        <f aca="false">ROUNDDOWN(P$10,0)</f>
        <v>38</v>
      </c>
      <c r="Q463" s="352" t="n">
        <f aca="false">ROUNDDOWN(Q$10,0)</f>
        <v>33</v>
      </c>
      <c r="R463" s="352" t="n">
        <f aca="false">ROUNDDOWN(R$10,0)</f>
        <v>28</v>
      </c>
      <c r="S463" s="352" t="n">
        <f aca="false">ROUNDDOWN(S$10,0)</f>
        <v>23</v>
      </c>
      <c r="T463" s="352" t="n">
        <f aca="false">ROUNDDOWN(T$10,0)</f>
        <v>20</v>
      </c>
      <c r="U463" s="352" t="n">
        <f aca="false">ROUNDDOWN(U$10,0)</f>
        <v>15</v>
      </c>
      <c r="V463" s="352" t="n">
        <f aca="false">ROUNDDOWN(V$10,0)</f>
        <v>13</v>
      </c>
      <c r="W463" s="352" t="n">
        <f aca="false">ROUNDDOWN(W$10,0)</f>
        <v>11</v>
      </c>
      <c r="X463" s="352" t="n">
        <f aca="false">ROUNDDOWN(X$10,0)</f>
        <v>7</v>
      </c>
      <c r="Y463" s="352" t="n">
        <f aca="false">ROUNDDOWN(Y$10,0)</f>
        <v>5</v>
      </c>
      <c r="Z463" s="352" t="n">
        <f aca="false">ROUNDDOWN(Z$10,0)</f>
        <v>3</v>
      </c>
      <c r="AA463" s="352" t="n">
        <f aca="false">ROUNDDOWN(AA$10,0)</f>
        <v>2</v>
      </c>
      <c r="AB463" s="352" t="n">
        <f aca="false">ROUNDDOWN(AB$10,0)</f>
        <v>1</v>
      </c>
      <c r="AC463" s="352" t="n">
        <f aca="false">ROUNDDOWN(AC$10,0)</f>
        <v>0</v>
      </c>
    </row>
    <row r="464" customFormat="false" ht="15" hidden="true" customHeight="true" outlineLevel="0" collapsed="false">
      <c r="A464" s="349"/>
      <c r="B464" s="203"/>
      <c r="C464" s="207" t="s">
        <v>220</v>
      </c>
      <c r="D464" s="207"/>
      <c r="E464" s="208" t="n">
        <v>90</v>
      </c>
      <c r="F464" s="208"/>
      <c r="G464" s="208"/>
      <c r="H464" s="208"/>
      <c r="I464" s="208"/>
      <c r="J464" s="208"/>
      <c r="K464" s="208"/>
      <c r="L464" s="208"/>
      <c r="M464" s="208"/>
      <c r="N464" s="208"/>
      <c r="O464" s="208"/>
      <c r="P464" s="208"/>
      <c r="Q464" s="208"/>
      <c r="R464" s="208"/>
      <c r="S464" s="208"/>
      <c r="T464" s="208"/>
      <c r="U464" s="208"/>
      <c r="V464" s="208"/>
      <c r="W464" s="208"/>
      <c r="X464" s="208"/>
      <c r="Y464" s="208"/>
      <c r="Z464" s="208"/>
      <c r="AA464" s="208"/>
      <c r="AB464" s="208"/>
      <c r="AC464" s="208"/>
    </row>
    <row r="465" customFormat="false" ht="15" hidden="true" customHeight="true" outlineLevel="0" collapsed="false">
      <c r="A465" s="349"/>
      <c r="B465" s="203"/>
      <c r="C465" s="209" t="s">
        <v>216</v>
      </c>
      <c r="D465" s="257" t="s">
        <v>263</v>
      </c>
      <c r="E465" s="211" t="str">
        <f aca="false">ADDRESS(MATCH(E459,SL_CHARTS_2012!$CL$1:$CL$39999,1),$E464+2,1)</f>
        <v>$CN$94</v>
      </c>
      <c r="F465" s="211" t="str">
        <f aca="false">ADDRESS(MATCH(F459,SL_CHARTS_2012!$CL$1:$CL$39999,1),$E464+2,1)</f>
        <v>$CN$93</v>
      </c>
      <c r="G465" s="211" t="str">
        <f aca="false">ADDRESS(MATCH(G459,SL_CHARTS_2012!$CL$1:$CL$39999,1),$E464+2,1)</f>
        <v>$CN$90</v>
      </c>
      <c r="H465" s="211" t="str">
        <f aca="false">ADDRESS(MATCH(H459,SL_CHARTS_2012!$CL$1:$CL$39999,1),$E464+2,1)</f>
        <v>$CN$87</v>
      </c>
      <c r="I465" s="211" t="str">
        <f aca="false">ADDRESS(MATCH(I459,SL_CHARTS_2012!$CL$1:$CL$39999,1),$E464+2,1)</f>
        <v>$CN$76</v>
      </c>
      <c r="J465" s="211" t="str">
        <f aca="false">ADDRESS(MATCH(J459,SL_CHARTS_2012!$CL$1:$CL$39999,1),$E464+2,1)</f>
        <v>$CN$70</v>
      </c>
      <c r="K465" s="211" t="str">
        <f aca="false">ADDRESS(MATCH(K459,SL_CHARTS_2012!$CL$1:$CL$39999,1),$E464+2,1)</f>
        <v>$CN$65</v>
      </c>
      <c r="L465" s="211" t="str">
        <f aca="false">ADDRESS(MATCH(L459,SL_CHARTS_2012!$CL$1:$CL$39999,1),$E464+2,1)</f>
        <v>$CN$63</v>
      </c>
      <c r="M465" s="211" t="str">
        <f aca="false">ADDRESS(MATCH(M459,SL_CHARTS_2012!$CL$1:$CL$39999,1),$E464+2,1)</f>
        <v>$CN$60</v>
      </c>
      <c r="N465" s="211" t="str">
        <f aca="false">ADDRESS(MATCH(N459,SL_CHARTS_2012!$CL$1:$CL$39999,1),$E464+2,1)</f>
        <v>$CN$51</v>
      </c>
      <c r="O465" s="211" t="str">
        <f aca="false">ADDRESS(MATCH(O459,SL_CHARTS_2012!$CL$1:$CL$39999,1),$E464+2,1)</f>
        <v>$CN$45</v>
      </c>
      <c r="P465" s="211" t="str">
        <f aca="false">ADDRESS(MATCH(P459,SL_CHARTS_2012!$CL$1:$CL$39999,1),$E464+2,1)</f>
        <v>$CN$42</v>
      </c>
      <c r="Q465" s="211" t="str">
        <f aca="false">ADDRESS(MATCH(Q459,SL_CHARTS_2012!$CL$1:$CL$39999,1),$E464+2,1)</f>
        <v>$CN$37</v>
      </c>
      <c r="R465" s="211" t="str">
        <f aca="false">ADDRESS(MATCH(R459,SL_CHARTS_2012!$CL$1:$CL$39999,1),$E464+2,1)</f>
        <v>$CN$32</v>
      </c>
      <c r="S465" s="211" t="str">
        <f aca="false">ADDRESS(MATCH(S459,SL_CHARTS_2012!$CL$1:$CL$39999,1),$E464+2,1)</f>
        <v>$CN$27</v>
      </c>
      <c r="T465" s="211" t="str">
        <f aca="false">ADDRESS(MATCH(T459,SL_CHARTS_2012!$CL$1:$CL$39999,1),$E464+2,1)</f>
        <v>$CN$24</v>
      </c>
      <c r="U465" s="211" t="str">
        <f aca="false">ADDRESS(MATCH(U459,SL_CHARTS_2012!$CL$1:$CL$39999,1),$E464+2,1)</f>
        <v>$CN$19</v>
      </c>
      <c r="V465" s="211" t="str">
        <f aca="false">ADDRESS(MATCH(V459,SL_CHARTS_2012!$CL$1:$CL$39999,1),$E464+2,1)</f>
        <v>$CN$17</v>
      </c>
      <c r="W465" s="211" t="str">
        <f aca="false">ADDRESS(MATCH(W459,SL_CHARTS_2012!$CL$1:$CL$39999,1),$E464+2,1)</f>
        <v>$CN$15</v>
      </c>
      <c r="X465" s="211" t="str">
        <f aca="false">ADDRESS(MATCH(X459,SL_CHARTS_2012!$CL$1:$CL$39999,1),$E464+2,1)</f>
        <v>$CN$11</v>
      </c>
      <c r="Y465" s="211" t="str">
        <f aca="false">ADDRESS(MATCH(Y459,SL_CHARTS_2012!$CL$1:$CL$39999,1),$E464+2,1)</f>
        <v>$CN$9</v>
      </c>
      <c r="Z465" s="211" t="str">
        <f aca="false">ADDRESS(MATCH(Z459,SL_CHARTS_2012!$CL$1:$CL$39999,1),$E464+2,1)</f>
        <v>$CN$7</v>
      </c>
      <c r="AA465" s="211" t="str">
        <f aca="false">ADDRESS(MATCH(AA459,SL_CHARTS_2012!$CL$1:$CL$39999,1),$E464+2,1)</f>
        <v>$CN$6</v>
      </c>
      <c r="AB465" s="211" t="str">
        <f aca="false">ADDRESS(MATCH(AB459,SL_CHARTS_2012!$CL$1:$CL$39999,1),$E464+2,1)</f>
        <v>$CN$5</v>
      </c>
      <c r="AC465" s="211" t="str">
        <f aca="false">ADDRESS(MATCH(AC459,SL_CHARTS_2012!$CL$1:$CL$39999,1),$E464+2,1)</f>
        <v>$CN$4</v>
      </c>
    </row>
    <row r="466" customFormat="false" ht="15" hidden="true" customHeight="true" outlineLevel="0" collapsed="false">
      <c r="A466" s="349"/>
      <c r="B466" s="203"/>
      <c r="C466" s="209"/>
      <c r="D466" s="257" t="s">
        <v>264</v>
      </c>
      <c r="E466" s="211" t="str">
        <f aca="false">ADDRESS(MATCH(E457,SL_CHARTS_2012!$CL$1:$CL$39999,1),$E464+2,1)</f>
        <v>$CN$94</v>
      </c>
      <c r="F466" s="211" t="str">
        <f aca="false">ADDRESS(MATCH(F457,SL_CHARTS_2012!$CL$1:$CL$39999,1),$E464+2,1)</f>
        <v>$CN$94</v>
      </c>
      <c r="G466" s="211" t="str">
        <f aca="false">ADDRESS(MATCH(G457,SL_CHARTS_2012!$CL$1:$CL$39999,1),$E464+2,1)</f>
        <v>$CN$94</v>
      </c>
      <c r="H466" s="211" t="str">
        <f aca="false">ADDRESS(MATCH(H457,SL_CHARTS_2012!$CL$1:$CL$39999,1),$E464+2,1)</f>
        <v>$CN$91</v>
      </c>
      <c r="I466" s="211" t="str">
        <f aca="false">ADDRESS(MATCH(I457,SL_CHARTS_2012!$CL$1:$CL$39999,1),$E464+2,1)</f>
        <v>$CN$88</v>
      </c>
      <c r="J466" s="211" t="str">
        <f aca="false">ADDRESS(MATCH(J457,SL_CHARTS_2012!$CL$1:$CL$39999,1),$E464+2,1)</f>
        <v>$CN$77</v>
      </c>
      <c r="K466" s="211" t="str">
        <f aca="false">ADDRESS(MATCH(K457,SL_CHARTS_2012!$CL$1:$CL$39999,1),$E464+2,1)</f>
        <v>$CN$70</v>
      </c>
      <c r="L466" s="211" t="str">
        <f aca="false">ADDRESS(MATCH(L457,SL_CHARTS_2012!$CL$1:$CL$39999,1),$E464+2,1)</f>
        <v>$CN$66</v>
      </c>
      <c r="M466" s="211" t="str">
        <f aca="false">ADDRESS(MATCH(M457,SL_CHARTS_2012!$CL$1:$CL$39999,1),$E464+2,1)</f>
        <v>$CN$64</v>
      </c>
      <c r="N466" s="211" t="str">
        <f aca="false">ADDRESS(MATCH(N457,SL_CHARTS_2012!$CL$1:$CL$39999,1),$E464+2,1)</f>
        <v>$CN$60</v>
      </c>
      <c r="O466" s="211" t="str">
        <f aca="false">ADDRESS(MATCH(O457,SL_CHARTS_2012!$CL$1:$CL$39999,1),$E464+2,1)</f>
        <v>$CN$52</v>
      </c>
      <c r="P466" s="211" t="str">
        <f aca="false">ADDRESS(MATCH(P457,SL_CHARTS_2012!$CL$1:$CL$39999,1),$E464+2,1)</f>
        <v>$CN$46</v>
      </c>
      <c r="Q466" s="211" t="str">
        <f aca="false">ADDRESS(MATCH(Q457,SL_CHARTS_2012!$CL$1:$CL$39999,1),$E464+2,1)</f>
        <v>$CN$42</v>
      </c>
      <c r="R466" s="211" t="str">
        <f aca="false">ADDRESS(MATCH(R457,SL_CHARTS_2012!$CL$1:$CL$39999,1),$E464+2,1)</f>
        <v>$CN$38</v>
      </c>
      <c r="S466" s="211" t="str">
        <f aca="false">ADDRESS(MATCH(S457,SL_CHARTS_2012!$CL$1:$CL$39999,1),$E464+2,1)</f>
        <v>$CN$33</v>
      </c>
      <c r="T466" s="211" t="str">
        <f aca="false">ADDRESS(MATCH(T457,SL_CHARTS_2012!$CL$1:$CL$39999,1),$E464+2,1)</f>
        <v>$CN$28</v>
      </c>
      <c r="U466" s="211" t="str">
        <f aca="false">ADDRESS(MATCH(U457,SL_CHARTS_2012!$CL$1:$CL$39999,1),$E464+2,1)</f>
        <v>$CN$25</v>
      </c>
      <c r="V466" s="211" t="str">
        <f aca="false">ADDRESS(MATCH(V457,SL_CHARTS_2012!$CL$1:$CL$39999,1),$E464+2,1)</f>
        <v>$CN$20</v>
      </c>
      <c r="W466" s="211" t="str">
        <f aca="false">ADDRESS(MATCH(W457,SL_CHARTS_2012!$CL$1:$CL$39999,1),$E464+2,1)</f>
        <v>$CN$18</v>
      </c>
      <c r="X466" s="211" t="str">
        <f aca="false">ADDRESS(MATCH(X457,SL_CHARTS_2012!$CL$1:$CL$39999,1),$E464+2,1)</f>
        <v>$CN$16</v>
      </c>
      <c r="Y466" s="211" t="str">
        <f aca="false">ADDRESS(MATCH(Y457,SL_CHARTS_2012!$CL$1:$CL$39999,1),$E464+2,1)</f>
        <v>$CN$12</v>
      </c>
      <c r="Z466" s="211" t="str">
        <f aca="false">ADDRESS(MATCH(Z457,SL_CHARTS_2012!$CL$1:$CL$39999,1),$E464+2,1)</f>
        <v>$CN$10</v>
      </c>
      <c r="AA466" s="211" t="str">
        <f aca="false">ADDRESS(MATCH(AA457,SL_CHARTS_2012!$CL$1:$CL$39999,1),$E464+2,1)</f>
        <v>$CN$8</v>
      </c>
      <c r="AB466" s="211" t="str">
        <f aca="false">ADDRESS(MATCH(AB457,SL_CHARTS_2012!$CL$1:$CL$39999,1),$E464+2,1)</f>
        <v>$CN$7</v>
      </c>
      <c r="AC466" s="211" t="str">
        <f aca="false">ADDRESS(MATCH(AC457,SL_CHARTS_2012!$CL$1:$CL$39999,1),$E464+2,1)</f>
        <v>$CN$6</v>
      </c>
    </row>
    <row r="467" customFormat="false" ht="15" hidden="true" customHeight="true" outlineLevel="0" collapsed="false">
      <c r="A467" s="349"/>
      <c r="B467" s="203"/>
      <c r="C467" s="209"/>
      <c r="D467" s="257" t="s">
        <v>265</v>
      </c>
      <c r="E467" s="211" t="str">
        <f aca="false">ADDRESS(MATCH(E459,SL_CHARTS_2012!$CL$1:$CL$39999,1),$E464+1,1)</f>
        <v>$CM$94</v>
      </c>
      <c r="F467" s="211" t="str">
        <f aca="false">ADDRESS(MATCH(F459,SL_CHARTS_2012!$CL$1:$CL$39999,1),$E464+1,1)</f>
        <v>$CM$93</v>
      </c>
      <c r="G467" s="211" t="str">
        <f aca="false">ADDRESS(MATCH(G459,SL_CHARTS_2012!$CL$1:$CL$39999,1),$E464+1,1)</f>
        <v>$CM$90</v>
      </c>
      <c r="H467" s="211" t="str">
        <f aca="false">ADDRESS(MATCH(H459,SL_CHARTS_2012!$CL$1:$CL$39999,1),$E464+1,1)</f>
        <v>$CM$87</v>
      </c>
      <c r="I467" s="211" t="str">
        <f aca="false">ADDRESS(MATCH(I459,SL_CHARTS_2012!$CL$1:$CL$39999,1),$E464+1,1)</f>
        <v>$CM$76</v>
      </c>
      <c r="J467" s="211" t="str">
        <f aca="false">ADDRESS(MATCH(J459,SL_CHARTS_2012!$CL$1:$CL$39999,1),$E464+1,1)</f>
        <v>$CM$70</v>
      </c>
      <c r="K467" s="211" t="str">
        <f aca="false">ADDRESS(MATCH(K459,SL_CHARTS_2012!$CL$1:$CL$39999,1),$E464+1,1)</f>
        <v>$CM$65</v>
      </c>
      <c r="L467" s="211" t="str">
        <f aca="false">ADDRESS(MATCH(L459,SL_CHARTS_2012!$CL$1:$CL$39999,1),$E464+1,1)</f>
        <v>$CM$63</v>
      </c>
      <c r="M467" s="211" t="str">
        <f aca="false">ADDRESS(MATCH(M459,SL_CHARTS_2012!$CL$1:$CL$39999,1),$E464+1,1)</f>
        <v>$CM$60</v>
      </c>
      <c r="N467" s="211" t="str">
        <f aca="false">ADDRESS(MATCH(N459,SL_CHARTS_2012!$CL$1:$CL$39999,1),$E464+1,1)</f>
        <v>$CM$51</v>
      </c>
      <c r="O467" s="211" t="str">
        <f aca="false">ADDRESS(MATCH(O459,SL_CHARTS_2012!$CL$1:$CL$39999,1),$E464+1,1)</f>
        <v>$CM$45</v>
      </c>
      <c r="P467" s="211" t="str">
        <f aca="false">ADDRESS(MATCH(P459,SL_CHARTS_2012!$CL$1:$CL$39999,1),$E464+1,1)</f>
        <v>$CM$42</v>
      </c>
      <c r="Q467" s="211" t="str">
        <f aca="false">ADDRESS(MATCH(Q459,SL_CHARTS_2012!$CL$1:$CL$39999,1),$E464+1,1)</f>
        <v>$CM$37</v>
      </c>
      <c r="R467" s="211" t="str">
        <f aca="false">ADDRESS(MATCH(R459,SL_CHARTS_2012!$CL$1:$CL$39999,1),$E464+1,1)</f>
        <v>$CM$32</v>
      </c>
      <c r="S467" s="211" t="str">
        <f aca="false">ADDRESS(MATCH(S459,SL_CHARTS_2012!$CL$1:$CL$39999,1),$E464+1,1)</f>
        <v>$CM$27</v>
      </c>
      <c r="T467" s="211" t="str">
        <f aca="false">ADDRESS(MATCH(T459,SL_CHARTS_2012!$CL$1:$CL$39999,1),$E464+1,1)</f>
        <v>$CM$24</v>
      </c>
      <c r="U467" s="211" t="str">
        <f aca="false">ADDRESS(MATCH(U459,SL_CHARTS_2012!$CL$1:$CL$39999,1),$E464+1,1)</f>
        <v>$CM$19</v>
      </c>
      <c r="V467" s="211" t="str">
        <f aca="false">ADDRESS(MATCH(V459,SL_CHARTS_2012!$CL$1:$CL$39999,1),$E464+1,1)</f>
        <v>$CM$17</v>
      </c>
      <c r="W467" s="211" t="str">
        <f aca="false">ADDRESS(MATCH(W459,SL_CHARTS_2012!$CL$1:$CL$39999,1),$E464+1,1)</f>
        <v>$CM$15</v>
      </c>
      <c r="X467" s="211" t="str">
        <f aca="false">ADDRESS(MATCH(X459,SL_CHARTS_2012!$CL$1:$CL$39999,1),$E464+1,1)</f>
        <v>$CM$11</v>
      </c>
      <c r="Y467" s="211" t="str">
        <f aca="false">ADDRESS(MATCH(Y459,SL_CHARTS_2012!$CL$1:$CL$39999,1),$E464+1,1)</f>
        <v>$CM$9</v>
      </c>
      <c r="Z467" s="211" t="str">
        <f aca="false">ADDRESS(MATCH(Z459,SL_CHARTS_2012!$CL$1:$CL$39999,1),$E464+1,1)</f>
        <v>$CM$7</v>
      </c>
      <c r="AA467" s="211" t="str">
        <f aca="false">ADDRESS(MATCH(AA459,SL_CHARTS_2012!$CL$1:$CL$39999,1),$E464+1,1)</f>
        <v>$CM$6</v>
      </c>
      <c r="AB467" s="211" t="str">
        <f aca="false">ADDRESS(MATCH(AB459,SL_CHARTS_2012!$CL$1:$CL$39999,1),$E464+1,1)</f>
        <v>$CM$5</v>
      </c>
      <c r="AC467" s="211" t="str">
        <f aca="false">ADDRESS(MATCH(AC459,SL_CHARTS_2012!$CL$1:$CL$39999,1),$E464+1,1)</f>
        <v>$CM$4</v>
      </c>
    </row>
    <row r="468" customFormat="false" ht="15" hidden="true" customHeight="true" outlineLevel="0" collapsed="false">
      <c r="A468" s="349"/>
      <c r="B468" s="203"/>
      <c r="C468" s="209"/>
      <c r="D468" s="257" t="s">
        <v>266</v>
      </c>
      <c r="E468" s="211" t="str">
        <f aca="false">ADDRESS(MATCH(E457,SL_CHARTS_2012!$CL$1:$CL$39999,1),$E464+1,1)</f>
        <v>$CM$94</v>
      </c>
      <c r="F468" s="211" t="str">
        <f aca="false">ADDRESS(MATCH(F457,SL_CHARTS_2012!$CL$1:$CL$39999,1),$E464+1,1)</f>
        <v>$CM$94</v>
      </c>
      <c r="G468" s="211" t="str">
        <f aca="false">ADDRESS(MATCH(G457,SL_CHARTS_2012!$CL$1:$CL$39999,1),$E464+1,1)</f>
        <v>$CM$94</v>
      </c>
      <c r="H468" s="211" t="str">
        <f aca="false">ADDRESS(MATCH(H457,SL_CHARTS_2012!$CL$1:$CL$39999,1),$E464+1,1)</f>
        <v>$CM$91</v>
      </c>
      <c r="I468" s="211" t="str">
        <f aca="false">ADDRESS(MATCH(I457,SL_CHARTS_2012!$CL$1:$CL$39999,1),$E464+1,1)</f>
        <v>$CM$88</v>
      </c>
      <c r="J468" s="211" t="str">
        <f aca="false">ADDRESS(MATCH(J457,SL_CHARTS_2012!$CL$1:$CL$39999,1),$E464+1,1)</f>
        <v>$CM$77</v>
      </c>
      <c r="K468" s="211" t="str">
        <f aca="false">ADDRESS(MATCH(K457,SL_CHARTS_2012!$CL$1:$CL$39999,1),$E464+1,1)</f>
        <v>$CM$70</v>
      </c>
      <c r="L468" s="211" t="str">
        <f aca="false">ADDRESS(MATCH(L457,SL_CHARTS_2012!$CL$1:$CL$39999,1),$E464+1,1)</f>
        <v>$CM$66</v>
      </c>
      <c r="M468" s="211" t="str">
        <f aca="false">ADDRESS(MATCH(M457,SL_CHARTS_2012!$CL$1:$CL$39999,1),$E464+1,1)</f>
        <v>$CM$64</v>
      </c>
      <c r="N468" s="211" t="str">
        <f aca="false">ADDRESS(MATCH(N457,SL_CHARTS_2012!$CL$1:$CL$39999,1),$E464+1,1)</f>
        <v>$CM$60</v>
      </c>
      <c r="O468" s="211" t="str">
        <f aca="false">ADDRESS(MATCH(O457,SL_CHARTS_2012!$CL$1:$CL$39999,1),$E464+1,1)</f>
        <v>$CM$52</v>
      </c>
      <c r="P468" s="211" t="str">
        <f aca="false">ADDRESS(MATCH(P457,SL_CHARTS_2012!$CL$1:$CL$39999,1),$E464+1,1)</f>
        <v>$CM$46</v>
      </c>
      <c r="Q468" s="211" t="str">
        <f aca="false">ADDRESS(MATCH(Q457,SL_CHARTS_2012!$CL$1:$CL$39999,1),$E464+1,1)</f>
        <v>$CM$42</v>
      </c>
      <c r="R468" s="211" t="str">
        <f aca="false">ADDRESS(MATCH(R457,SL_CHARTS_2012!$CL$1:$CL$39999,1),$E464+1,1)</f>
        <v>$CM$38</v>
      </c>
      <c r="S468" s="211" t="str">
        <f aca="false">ADDRESS(MATCH(S457,SL_CHARTS_2012!$CL$1:$CL$39999,1),$E464+1,1)</f>
        <v>$CM$33</v>
      </c>
      <c r="T468" s="211" t="str">
        <f aca="false">ADDRESS(MATCH(T457,SL_CHARTS_2012!$CL$1:$CL$39999,1),$E464+1,1)</f>
        <v>$CM$28</v>
      </c>
      <c r="U468" s="211" t="str">
        <f aca="false">ADDRESS(MATCH(U457,SL_CHARTS_2012!$CL$1:$CL$39999,1),$E464+1,1)</f>
        <v>$CM$25</v>
      </c>
      <c r="V468" s="211" t="str">
        <f aca="false">ADDRESS(MATCH(V457,SL_CHARTS_2012!$CL$1:$CL$39999,1),$E464+1,1)</f>
        <v>$CM$20</v>
      </c>
      <c r="W468" s="211" t="str">
        <f aca="false">ADDRESS(MATCH(W457,SL_CHARTS_2012!$CL$1:$CL$39999,1),$E464+1,1)</f>
        <v>$CM$18</v>
      </c>
      <c r="X468" s="211" t="str">
        <f aca="false">ADDRESS(MATCH(X457,SL_CHARTS_2012!$CL$1:$CL$39999,1),$E464+1,1)</f>
        <v>$CM$16</v>
      </c>
      <c r="Y468" s="211" t="str">
        <f aca="false">ADDRESS(MATCH(Y457,SL_CHARTS_2012!$CL$1:$CL$39999,1),$E464+1,1)</f>
        <v>$CM$12</v>
      </c>
      <c r="Z468" s="211" t="str">
        <f aca="false">ADDRESS(MATCH(Z457,SL_CHARTS_2012!$CL$1:$CL$39999,1),$E464+1,1)</f>
        <v>$CM$10</v>
      </c>
      <c r="AA468" s="211" t="str">
        <f aca="false">ADDRESS(MATCH(AA457,SL_CHARTS_2012!$CL$1:$CL$39999,1),$E464+1,1)</f>
        <v>$CM$8</v>
      </c>
      <c r="AB468" s="211" t="str">
        <f aca="false">ADDRESS(MATCH(AB457,SL_CHARTS_2012!$CL$1:$CL$39999,1),$E464+1,1)</f>
        <v>$CM$7</v>
      </c>
      <c r="AC468" s="211" t="str">
        <f aca="false">ADDRESS(MATCH(AC457,SL_CHARTS_2012!$CL$1:$CL$39999,1),$E464+1,1)</f>
        <v>$CM$6</v>
      </c>
    </row>
    <row r="469" customFormat="false" ht="15" hidden="true" customHeight="true" outlineLevel="0" collapsed="false">
      <c r="A469" s="349"/>
      <c r="B469" s="203"/>
      <c r="C469" s="209"/>
      <c r="D469" s="257" t="s">
        <v>267</v>
      </c>
      <c r="E469" s="211" t="str">
        <f aca="false">ADDRESS(MATCH(E459,SL_CHARTS_2012!$CL$1:$CL$39999,1),$E464+3,1)</f>
        <v>$CO$94</v>
      </c>
      <c r="F469" s="211" t="str">
        <f aca="false">ADDRESS(MATCH(F459,SL_CHARTS_2012!$CL$1:$CL$39999,1),$E464+3,1)</f>
        <v>$CO$93</v>
      </c>
      <c r="G469" s="211" t="str">
        <f aca="false">ADDRESS(MATCH(G459,SL_CHARTS_2012!$CL$1:$CL$39999,1),$E464+3,1)</f>
        <v>$CO$90</v>
      </c>
      <c r="H469" s="211" t="str">
        <f aca="false">ADDRESS(MATCH(H459,SL_CHARTS_2012!$CL$1:$CL$39999,1),$E464+3,1)</f>
        <v>$CO$87</v>
      </c>
      <c r="I469" s="211" t="str">
        <f aca="false">ADDRESS(MATCH(I459,SL_CHARTS_2012!$CL$1:$CL$39999,1),$E464+3,1)</f>
        <v>$CO$76</v>
      </c>
      <c r="J469" s="211" t="str">
        <f aca="false">ADDRESS(MATCH(J459,SL_CHARTS_2012!$CL$1:$CL$39999,1),$E464+3,1)</f>
        <v>$CO$70</v>
      </c>
      <c r="K469" s="211" t="str">
        <f aca="false">ADDRESS(MATCH(K459,SL_CHARTS_2012!$CL$1:$CL$39999,1),$E464+3,1)</f>
        <v>$CO$65</v>
      </c>
      <c r="L469" s="211" t="str">
        <f aca="false">ADDRESS(MATCH(L459,SL_CHARTS_2012!$CL$1:$CL$39999,1),$E464+3,1)</f>
        <v>$CO$63</v>
      </c>
      <c r="M469" s="211" t="str">
        <f aca="false">ADDRESS(MATCH(M459,SL_CHARTS_2012!$CL$1:$CL$39999,1),$E464+3,1)</f>
        <v>$CO$60</v>
      </c>
      <c r="N469" s="211" t="str">
        <f aca="false">ADDRESS(MATCH(N459,SL_CHARTS_2012!$CL$1:$CL$39999,1),$E464+3,1)</f>
        <v>$CO$51</v>
      </c>
      <c r="O469" s="211" t="str">
        <f aca="false">ADDRESS(MATCH(O459,SL_CHARTS_2012!$CL$1:$CL$39999,1),$E464+3,1)</f>
        <v>$CO$45</v>
      </c>
      <c r="P469" s="211" t="str">
        <f aca="false">ADDRESS(MATCH(P459,SL_CHARTS_2012!$CL$1:$CL$39999,1),$E464+3,1)</f>
        <v>$CO$42</v>
      </c>
      <c r="Q469" s="211" t="str">
        <f aca="false">ADDRESS(MATCH(Q459,SL_CHARTS_2012!$CL$1:$CL$39999,1),$E464+3,1)</f>
        <v>$CO$37</v>
      </c>
      <c r="R469" s="211" t="str">
        <f aca="false">ADDRESS(MATCH(R459,SL_CHARTS_2012!$CL$1:$CL$39999,1),$E464+3,1)</f>
        <v>$CO$32</v>
      </c>
      <c r="S469" s="211" t="str">
        <f aca="false">ADDRESS(MATCH(S459,SL_CHARTS_2012!$CL$1:$CL$39999,1),$E464+3,1)</f>
        <v>$CO$27</v>
      </c>
      <c r="T469" s="211" t="str">
        <f aca="false">ADDRESS(MATCH(T459,SL_CHARTS_2012!$CL$1:$CL$39999,1),$E464+3,1)</f>
        <v>$CO$24</v>
      </c>
      <c r="U469" s="211" t="str">
        <f aca="false">ADDRESS(MATCH(U459,SL_CHARTS_2012!$CL$1:$CL$39999,1),$E464+3,1)</f>
        <v>$CO$19</v>
      </c>
      <c r="V469" s="211" t="str">
        <f aca="false">ADDRESS(MATCH(V459,SL_CHARTS_2012!$CL$1:$CL$39999,1),$E464+3,1)</f>
        <v>$CO$17</v>
      </c>
      <c r="W469" s="211" t="str">
        <f aca="false">ADDRESS(MATCH(W459,SL_CHARTS_2012!$CL$1:$CL$39999,1),$E464+3,1)</f>
        <v>$CO$15</v>
      </c>
      <c r="X469" s="211" t="str">
        <f aca="false">ADDRESS(MATCH(X459,SL_CHARTS_2012!$CL$1:$CL$39999,1),$E464+3,1)</f>
        <v>$CO$11</v>
      </c>
      <c r="Y469" s="211" t="str">
        <f aca="false">ADDRESS(MATCH(Y459,SL_CHARTS_2012!$CL$1:$CL$39999,1),$E464+3,1)</f>
        <v>$CO$9</v>
      </c>
      <c r="Z469" s="211" t="str">
        <f aca="false">ADDRESS(MATCH(Z459,SL_CHARTS_2012!$CL$1:$CL$39999,1),$E464+3,1)</f>
        <v>$CO$7</v>
      </c>
      <c r="AA469" s="211" t="str">
        <f aca="false">ADDRESS(MATCH(AA459,SL_CHARTS_2012!$CL$1:$CL$39999,1),$E464+3,1)</f>
        <v>$CO$6</v>
      </c>
      <c r="AB469" s="211" t="str">
        <f aca="false">ADDRESS(MATCH(AB459,SL_CHARTS_2012!$CL$1:$CL$39999,1),$E464+3,1)</f>
        <v>$CO$5</v>
      </c>
      <c r="AC469" s="211" t="str">
        <f aca="false">ADDRESS(MATCH(AC459,SL_CHARTS_2012!$CL$1:$CL$39999,1),$E464+3,1)</f>
        <v>$CO$4</v>
      </c>
    </row>
    <row r="470" customFormat="false" ht="15" hidden="true" customHeight="true" outlineLevel="0" collapsed="false">
      <c r="A470" s="349"/>
      <c r="B470" s="203"/>
      <c r="C470" s="209"/>
      <c r="D470" s="257" t="s">
        <v>268</v>
      </c>
      <c r="E470" s="211" t="str">
        <f aca="false">ADDRESS(MATCH(E457,SL_CHARTS_2012!$CL$1:$CL$39999,1),$E464+3,1)</f>
        <v>$CO$94</v>
      </c>
      <c r="F470" s="211" t="str">
        <f aca="false">ADDRESS(MATCH(F457,SL_CHARTS_2012!$CL$1:$CL$39999,1),$E464+3,1)</f>
        <v>$CO$94</v>
      </c>
      <c r="G470" s="211" t="str">
        <f aca="false">ADDRESS(MATCH(G457,SL_CHARTS_2012!$CL$1:$CL$39999,1),$E464+3,1)</f>
        <v>$CO$94</v>
      </c>
      <c r="H470" s="211" t="str">
        <f aca="false">ADDRESS(MATCH(H457,SL_CHARTS_2012!$CL$1:$CL$39999,1),$E464+3,1)</f>
        <v>$CO$91</v>
      </c>
      <c r="I470" s="211" t="str">
        <f aca="false">ADDRESS(MATCH(I457,SL_CHARTS_2012!$CL$1:$CL$39999,1),$E464+3,1)</f>
        <v>$CO$88</v>
      </c>
      <c r="J470" s="211" t="str">
        <f aca="false">ADDRESS(MATCH(J457,SL_CHARTS_2012!$CL$1:$CL$39999,1),$E464+3,1)</f>
        <v>$CO$77</v>
      </c>
      <c r="K470" s="211" t="str">
        <f aca="false">ADDRESS(MATCH(K457,SL_CHARTS_2012!$CL$1:$CL$39999,1),$E464+3,1)</f>
        <v>$CO$70</v>
      </c>
      <c r="L470" s="211" t="str">
        <f aca="false">ADDRESS(MATCH(L457,SL_CHARTS_2012!$CL$1:$CL$39999,1),$E464+3,1)</f>
        <v>$CO$66</v>
      </c>
      <c r="M470" s="211" t="str">
        <f aca="false">ADDRESS(MATCH(M457,SL_CHARTS_2012!$CL$1:$CL$39999,1),$E464+3,1)</f>
        <v>$CO$64</v>
      </c>
      <c r="N470" s="211" t="str">
        <f aca="false">ADDRESS(MATCH(N457,SL_CHARTS_2012!$CL$1:$CL$39999,1),$E464+3,1)</f>
        <v>$CO$60</v>
      </c>
      <c r="O470" s="211" t="str">
        <f aca="false">ADDRESS(MATCH(O457,SL_CHARTS_2012!$CL$1:$CL$39999,1),$E464+3,1)</f>
        <v>$CO$52</v>
      </c>
      <c r="P470" s="211" t="str">
        <f aca="false">ADDRESS(MATCH(P457,SL_CHARTS_2012!$CL$1:$CL$39999,1),$E464+3,1)</f>
        <v>$CO$46</v>
      </c>
      <c r="Q470" s="211" t="str">
        <f aca="false">ADDRESS(MATCH(Q457,SL_CHARTS_2012!$CL$1:$CL$39999,1),$E464+3,1)</f>
        <v>$CO$42</v>
      </c>
      <c r="R470" s="211" t="str">
        <f aca="false">ADDRESS(MATCH(R457,SL_CHARTS_2012!$CL$1:$CL$39999,1),$E464+3,1)</f>
        <v>$CO$38</v>
      </c>
      <c r="S470" s="211" t="str">
        <f aca="false">ADDRESS(MATCH(S457,SL_CHARTS_2012!$CL$1:$CL$39999,1),$E464+3,1)</f>
        <v>$CO$33</v>
      </c>
      <c r="T470" s="211" t="str">
        <f aca="false">ADDRESS(MATCH(T457,SL_CHARTS_2012!$CL$1:$CL$39999,1),$E464+3,1)</f>
        <v>$CO$28</v>
      </c>
      <c r="U470" s="211" t="str">
        <f aca="false">ADDRESS(MATCH(U457,SL_CHARTS_2012!$CL$1:$CL$39999,1),$E464+3,1)</f>
        <v>$CO$25</v>
      </c>
      <c r="V470" s="211" t="str">
        <f aca="false">ADDRESS(MATCH(V457,SL_CHARTS_2012!$CL$1:$CL$39999,1),$E464+3,1)</f>
        <v>$CO$20</v>
      </c>
      <c r="W470" s="211" t="str">
        <f aca="false">ADDRESS(MATCH(W457,SL_CHARTS_2012!$CL$1:$CL$39999,1),$E464+3,1)</f>
        <v>$CO$18</v>
      </c>
      <c r="X470" s="211" t="str">
        <f aca="false">ADDRESS(MATCH(X457,SL_CHARTS_2012!$CL$1:$CL$39999,1),$E464+3,1)</f>
        <v>$CO$16</v>
      </c>
      <c r="Y470" s="211" t="str">
        <f aca="false">ADDRESS(MATCH(Y457,SL_CHARTS_2012!$CL$1:$CL$39999,1),$E464+3,1)</f>
        <v>$CO$12</v>
      </c>
      <c r="Z470" s="211" t="str">
        <f aca="false">ADDRESS(MATCH(Z457,SL_CHARTS_2012!$CL$1:$CL$39999,1),$E464+3,1)</f>
        <v>$CO$10</v>
      </c>
      <c r="AA470" s="211" t="str">
        <f aca="false">ADDRESS(MATCH(AA457,SL_CHARTS_2012!$CL$1:$CL$39999,1),$E464+3,1)</f>
        <v>$CO$8</v>
      </c>
      <c r="AB470" s="211" t="str">
        <f aca="false">ADDRESS(MATCH(AB457,SL_CHARTS_2012!$CL$1:$CL$39999,1),$E464+3,1)</f>
        <v>$CO$7</v>
      </c>
      <c r="AC470" s="211" t="str">
        <f aca="false">ADDRESS(MATCH(AC457,SL_CHARTS_2012!$CL$1:$CL$39999,1),$E464+3,1)</f>
        <v>$CO$6</v>
      </c>
    </row>
    <row r="471" customFormat="false" ht="15" hidden="true" customHeight="true" outlineLevel="0" collapsed="false">
      <c r="A471" s="349"/>
      <c r="B471" s="203"/>
      <c r="C471" s="205" t="s">
        <v>219</v>
      </c>
      <c r="D471" s="258" t="s">
        <v>221</v>
      </c>
      <c r="E471" s="206" t="str">
        <f aca="false">ADDRESS(MATCH(E463,SL_CHARTS_2012!$CL$1:$CL$39999,1),$E464+2,1)</f>
        <v>$CN$94</v>
      </c>
      <c r="F471" s="206" t="str">
        <f aca="false">ADDRESS(MATCH(F463,SL_CHARTS_2012!$CL$1:$CL$39999,1),$E464+2,1)</f>
        <v>$CN$93</v>
      </c>
      <c r="G471" s="206" t="str">
        <f aca="false">ADDRESS(MATCH(G463,SL_CHARTS_2012!$CL$1:$CL$39999,1),$E464+2,1)</f>
        <v>$CN$89</v>
      </c>
      <c r="H471" s="206" t="str">
        <f aca="false">ADDRESS(MATCH(H463,SL_CHARTS_2012!$CL$1:$CL$39999,1),$E464+2,1)</f>
        <v>$CN$87</v>
      </c>
      <c r="I471" s="206" t="str">
        <f aca="false">ADDRESS(MATCH(I463,SL_CHARTS_2012!$CL$1:$CL$39999,1),$E464+2,1)</f>
        <v>$CN$75</v>
      </c>
      <c r="J471" s="206" t="str">
        <f aca="false">ADDRESS(MATCH(J463,SL_CHARTS_2012!$CL$1:$CL$39999,1),$E464+2,1)</f>
        <v>$CN$70</v>
      </c>
      <c r="K471" s="206" t="str">
        <f aca="false">ADDRESS(MATCH(K463,SL_CHARTS_2012!$CL$1:$CL$39999,1),$E464+2,1)</f>
        <v>$CN$65</v>
      </c>
      <c r="L471" s="206" t="str">
        <f aca="false">ADDRESS(MATCH(L463,SL_CHARTS_2012!$CL$1:$CL$39999,1),$E464+2,1)</f>
        <v>$CN$63</v>
      </c>
      <c r="M471" s="206" t="str">
        <f aca="false">ADDRESS(MATCH(M463,SL_CHARTS_2012!$CL$1:$CL$39999,1),$E464+2,1)</f>
        <v>$CN$60</v>
      </c>
      <c r="N471" s="206" t="str">
        <f aca="false">ADDRESS(MATCH(N463,SL_CHARTS_2012!$CL$1:$CL$39999,1),$E464+2,1)</f>
        <v>$CN$51</v>
      </c>
      <c r="O471" s="206" t="str">
        <f aca="false">ADDRESS(MATCH(O463,SL_CHARTS_2012!$CL$1:$CL$39999,1),$E464+2,1)</f>
        <v>$CN$45</v>
      </c>
      <c r="P471" s="206" t="str">
        <f aca="false">ADDRESS(MATCH(P463,SL_CHARTS_2012!$CL$1:$CL$39999,1),$E464+2,1)</f>
        <v>$CN$42</v>
      </c>
      <c r="Q471" s="206" t="str">
        <f aca="false">ADDRESS(MATCH(Q463,SL_CHARTS_2012!$CL$1:$CL$39999,1),$E464+2,1)</f>
        <v>$CN$37</v>
      </c>
      <c r="R471" s="206" t="str">
        <f aca="false">ADDRESS(MATCH(R463,SL_CHARTS_2012!$CL$1:$CL$39999,1),$E464+2,1)</f>
        <v>$CN$32</v>
      </c>
      <c r="S471" s="206" t="str">
        <f aca="false">ADDRESS(MATCH(S463,SL_CHARTS_2012!$CL$1:$CL$39999,1),$E464+2,1)</f>
        <v>$CN$27</v>
      </c>
      <c r="T471" s="206" t="str">
        <f aca="false">ADDRESS(MATCH(T463,SL_CHARTS_2012!$CL$1:$CL$39999,1),$E464+2,1)</f>
        <v>$CN$24</v>
      </c>
      <c r="U471" s="206" t="str">
        <f aca="false">ADDRESS(MATCH(U463,SL_CHARTS_2012!$CL$1:$CL$39999,1),$E464+2,1)</f>
        <v>$CN$19</v>
      </c>
      <c r="V471" s="206" t="str">
        <f aca="false">ADDRESS(MATCH(V463,SL_CHARTS_2012!$CL$1:$CL$39999,1),$E464+2,1)</f>
        <v>$CN$17</v>
      </c>
      <c r="W471" s="206" t="str">
        <f aca="false">ADDRESS(MATCH(W463,SL_CHARTS_2012!$CL$1:$CL$39999,1),$E464+2,1)</f>
        <v>$CN$15</v>
      </c>
      <c r="X471" s="206" t="str">
        <f aca="false">ADDRESS(MATCH(X463,SL_CHARTS_2012!$CL$1:$CL$39999,1),$E464+2,1)</f>
        <v>$CN$11</v>
      </c>
      <c r="Y471" s="206" t="str">
        <f aca="false">ADDRESS(MATCH(Y463,SL_CHARTS_2012!$CL$1:$CL$39999,1),$E464+2,1)</f>
        <v>$CN$9</v>
      </c>
      <c r="Z471" s="206" t="str">
        <f aca="false">ADDRESS(MATCH(Z463,SL_CHARTS_2012!$CL$1:$CL$39999,1),$E464+2,1)</f>
        <v>$CN$7</v>
      </c>
      <c r="AA471" s="206" t="str">
        <f aca="false">ADDRESS(MATCH(AA463,SL_CHARTS_2012!$CL$1:$CL$39999,1),$E464+2,1)</f>
        <v>$CN$6</v>
      </c>
      <c r="AB471" s="206" t="str">
        <f aca="false">ADDRESS(MATCH(AB463,SL_CHARTS_2012!$CL$1:$CL$39999,1),$E464+2,1)</f>
        <v>$CN$5</v>
      </c>
      <c r="AC471" s="206" t="str">
        <f aca="false">ADDRESS(MATCH(AC463,SL_CHARTS_2012!$CL$1:$CL$39999,1),$E464+2,1)</f>
        <v>$CN$4</v>
      </c>
    </row>
    <row r="472" customFormat="false" ht="15" hidden="true" customHeight="true" outlineLevel="0" collapsed="false">
      <c r="A472" s="349"/>
      <c r="B472" s="203"/>
      <c r="C472" s="205"/>
      <c r="D472" s="258" t="s">
        <v>222</v>
      </c>
      <c r="E472" s="206" t="str">
        <f aca="false">ADDRESS(MATCH(E461,SL_CHARTS_2012!$CL$1:$CL$39999,1),$E464+2,1)</f>
        <v>$CN$94</v>
      </c>
      <c r="F472" s="206" t="str">
        <f aca="false">ADDRESS(MATCH(F461,SL_CHARTS_2012!$CL$1:$CL$39999,1),$E464+2,1)</f>
        <v>$CN$94</v>
      </c>
      <c r="G472" s="206" t="str">
        <f aca="false">ADDRESS(MATCH(G461,SL_CHARTS_2012!$CL$1:$CL$39999,1),$E464+2,1)</f>
        <v>$CN$94</v>
      </c>
      <c r="H472" s="206" t="str">
        <f aca="false">ADDRESS(MATCH(H461,SL_CHARTS_2012!$CL$1:$CL$39999,1),$E464+2,1)</f>
        <v>$CN$91</v>
      </c>
      <c r="I472" s="206" t="str">
        <f aca="false">ADDRESS(MATCH(I461,SL_CHARTS_2012!$CL$1:$CL$39999,1),$E464+2,1)</f>
        <v>$CN$88</v>
      </c>
      <c r="J472" s="206" t="str">
        <f aca="false">ADDRESS(MATCH(J461,SL_CHARTS_2012!$CL$1:$CL$39999,1),$E464+2,1)</f>
        <v>$CN$77</v>
      </c>
      <c r="K472" s="206" t="str">
        <f aca="false">ADDRESS(MATCH(K461,SL_CHARTS_2012!$CL$1:$CL$39999,1),$E464+2,1)</f>
        <v>$CN$70</v>
      </c>
      <c r="L472" s="206" t="str">
        <f aca="false">ADDRESS(MATCH(L461,SL_CHARTS_2012!$CL$1:$CL$39999,1),$E464+2,1)</f>
        <v>$CN$66</v>
      </c>
      <c r="M472" s="206" t="str">
        <f aca="false">ADDRESS(MATCH(M461,SL_CHARTS_2012!$CL$1:$CL$39999,1),$E464+2,1)</f>
        <v>$CN$64</v>
      </c>
      <c r="N472" s="206" t="str">
        <f aca="false">ADDRESS(MATCH(N461,SL_CHARTS_2012!$CL$1:$CL$39999,1),$E464+2,1)</f>
        <v>$CN$60</v>
      </c>
      <c r="O472" s="206" t="str">
        <f aca="false">ADDRESS(MATCH(O461,SL_CHARTS_2012!$CL$1:$CL$39999,1),$E464+2,1)</f>
        <v>$CN$52</v>
      </c>
      <c r="P472" s="206" t="str">
        <f aca="false">ADDRESS(MATCH(P461,SL_CHARTS_2012!$CL$1:$CL$39999,1),$E464+2,1)</f>
        <v>$CN$46</v>
      </c>
      <c r="Q472" s="206" t="str">
        <f aca="false">ADDRESS(MATCH(Q461,SL_CHARTS_2012!$CL$1:$CL$39999,1),$E464+2,1)</f>
        <v>$CN$42</v>
      </c>
      <c r="R472" s="206" t="str">
        <f aca="false">ADDRESS(MATCH(R461,SL_CHARTS_2012!$CL$1:$CL$39999,1),$E464+2,1)</f>
        <v>$CN$38</v>
      </c>
      <c r="S472" s="206" t="str">
        <f aca="false">ADDRESS(MATCH(S461,SL_CHARTS_2012!$CL$1:$CL$39999,1),$E464+2,1)</f>
        <v>$CN$33</v>
      </c>
      <c r="T472" s="206" t="str">
        <f aca="false">ADDRESS(MATCH(T461,SL_CHARTS_2012!$CL$1:$CL$39999,1),$E464+2,1)</f>
        <v>$CN$28</v>
      </c>
      <c r="U472" s="206" t="str">
        <f aca="false">ADDRESS(MATCH(U461,SL_CHARTS_2012!$CL$1:$CL$39999,1),$E464+2,1)</f>
        <v>$CN$25</v>
      </c>
      <c r="V472" s="206" t="str">
        <f aca="false">ADDRESS(MATCH(V461,SL_CHARTS_2012!$CL$1:$CL$39999,1),$E464+2,1)</f>
        <v>$CN$20</v>
      </c>
      <c r="W472" s="206" t="str">
        <f aca="false">ADDRESS(MATCH(W461,SL_CHARTS_2012!$CL$1:$CL$39999,1),$E464+2,1)</f>
        <v>$CN$18</v>
      </c>
      <c r="X472" s="206" t="str">
        <f aca="false">ADDRESS(MATCH(X461,SL_CHARTS_2012!$CL$1:$CL$39999,1),$E464+2,1)</f>
        <v>$CN$16</v>
      </c>
      <c r="Y472" s="206" t="str">
        <f aca="false">ADDRESS(MATCH(Y461,SL_CHARTS_2012!$CL$1:$CL$39999,1),$E464+2,1)</f>
        <v>$CN$12</v>
      </c>
      <c r="Z472" s="206" t="str">
        <f aca="false">ADDRESS(MATCH(Z461,SL_CHARTS_2012!$CL$1:$CL$39999,1),$E464+2,1)</f>
        <v>$CN$10</v>
      </c>
      <c r="AA472" s="206" t="str">
        <f aca="false">ADDRESS(MATCH(AA461,SL_CHARTS_2012!$CL$1:$CL$39999,1),$E464+2,1)</f>
        <v>$CN$8</v>
      </c>
      <c r="AB472" s="206" t="str">
        <f aca="false">ADDRESS(MATCH(AB461,SL_CHARTS_2012!$CL$1:$CL$39999,1),$E464+2,1)</f>
        <v>$CN$7</v>
      </c>
      <c r="AC472" s="206" t="str">
        <f aca="false">ADDRESS(MATCH(AC461,SL_CHARTS_2012!$CL$1:$CL$39999,1),$E464+2,1)</f>
        <v>$CN$6</v>
      </c>
    </row>
    <row r="473" customFormat="false" ht="15" hidden="true" customHeight="true" outlineLevel="0" collapsed="false">
      <c r="A473" s="349"/>
      <c r="B473" s="203"/>
      <c r="C473" s="205"/>
      <c r="D473" s="258" t="s">
        <v>265</v>
      </c>
      <c r="E473" s="206" t="str">
        <f aca="false">ADDRESS(MATCH(E463,SL_CHARTS_2012!$CL$1:$CL$39999,1),$E464+1,1)</f>
        <v>$CM$94</v>
      </c>
      <c r="F473" s="206" t="str">
        <f aca="false">ADDRESS(MATCH(F463,SL_CHARTS_2012!$CL$1:$CL$39999,1),$E464+1,1)</f>
        <v>$CM$93</v>
      </c>
      <c r="G473" s="206" t="str">
        <f aca="false">ADDRESS(MATCH(G463,SL_CHARTS_2012!$CL$1:$CL$39999,1),$E464+1,1)</f>
        <v>$CM$89</v>
      </c>
      <c r="H473" s="206" t="str">
        <f aca="false">ADDRESS(MATCH(H463,SL_CHARTS_2012!$CL$1:$CL$39999,1),$E464+1,1)</f>
        <v>$CM$87</v>
      </c>
      <c r="I473" s="206" t="str">
        <f aca="false">ADDRESS(MATCH(I463,SL_CHARTS_2012!$CL$1:$CL$39999,1),$E464+1,1)</f>
        <v>$CM$75</v>
      </c>
      <c r="J473" s="206" t="str">
        <f aca="false">ADDRESS(MATCH(J463,SL_CHARTS_2012!$CL$1:$CL$39999,1),$E464+1,1)</f>
        <v>$CM$70</v>
      </c>
      <c r="K473" s="206" t="str">
        <f aca="false">ADDRESS(MATCH(K463,SL_CHARTS_2012!$CL$1:$CL$39999,1),$E464+1,1)</f>
        <v>$CM$65</v>
      </c>
      <c r="L473" s="206" t="str">
        <f aca="false">ADDRESS(MATCH(L463,SL_CHARTS_2012!$CL$1:$CL$39999,1),$E464+1,1)</f>
        <v>$CM$63</v>
      </c>
      <c r="M473" s="206" t="str">
        <f aca="false">ADDRESS(MATCH(M463,SL_CHARTS_2012!$CL$1:$CL$39999,1),$E464+1,1)</f>
        <v>$CM$60</v>
      </c>
      <c r="N473" s="206" t="str">
        <f aca="false">ADDRESS(MATCH(N463,SL_CHARTS_2012!$CL$1:$CL$39999,1),$E464+1,1)</f>
        <v>$CM$51</v>
      </c>
      <c r="O473" s="206" t="str">
        <f aca="false">ADDRESS(MATCH(O463,SL_CHARTS_2012!$CL$1:$CL$39999,1),$E464+1,1)</f>
        <v>$CM$45</v>
      </c>
      <c r="P473" s="206" t="str">
        <f aca="false">ADDRESS(MATCH(P463,SL_CHARTS_2012!$CL$1:$CL$39999,1),$E464+1,1)</f>
        <v>$CM$42</v>
      </c>
      <c r="Q473" s="206" t="str">
        <f aca="false">ADDRESS(MATCH(Q463,SL_CHARTS_2012!$CL$1:$CL$39999,1),$E464+1,1)</f>
        <v>$CM$37</v>
      </c>
      <c r="R473" s="206" t="str">
        <f aca="false">ADDRESS(MATCH(R463,SL_CHARTS_2012!$CL$1:$CL$39999,1),$E464+1,1)</f>
        <v>$CM$32</v>
      </c>
      <c r="S473" s="206" t="str">
        <f aca="false">ADDRESS(MATCH(S463,SL_CHARTS_2012!$CL$1:$CL$39999,1),$E464+1,1)</f>
        <v>$CM$27</v>
      </c>
      <c r="T473" s="206" t="str">
        <f aca="false">ADDRESS(MATCH(T463,SL_CHARTS_2012!$CL$1:$CL$39999,1),$E464+1,1)</f>
        <v>$CM$24</v>
      </c>
      <c r="U473" s="206" t="str">
        <f aca="false">ADDRESS(MATCH(U463,SL_CHARTS_2012!$CL$1:$CL$39999,1),$E464+1,1)</f>
        <v>$CM$19</v>
      </c>
      <c r="V473" s="206" t="str">
        <f aca="false">ADDRESS(MATCH(V463,SL_CHARTS_2012!$CL$1:$CL$39999,1),$E464+1,1)</f>
        <v>$CM$17</v>
      </c>
      <c r="W473" s="206" t="str">
        <f aca="false">ADDRESS(MATCH(W463,SL_CHARTS_2012!$CL$1:$CL$39999,1),$E464+1,1)</f>
        <v>$CM$15</v>
      </c>
      <c r="X473" s="206" t="str">
        <f aca="false">ADDRESS(MATCH(X463,SL_CHARTS_2012!$CL$1:$CL$39999,1),$E464+1,1)</f>
        <v>$CM$11</v>
      </c>
      <c r="Y473" s="206" t="str">
        <f aca="false">ADDRESS(MATCH(Y463,SL_CHARTS_2012!$CL$1:$CL$39999,1),$E464+1,1)</f>
        <v>$CM$9</v>
      </c>
      <c r="Z473" s="206" t="str">
        <f aca="false">ADDRESS(MATCH(Z463,SL_CHARTS_2012!$CL$1:$CL$39999,1),$E464+1,1)</f>
        <v>$CM$7</v>
      </c>
      <c r="AA473" s="206" t="str">
        <f aca="false">ADDRESS(MATCH(AA463,SL_CHARTS_2012!$CL$1:$CL$39999,1),$E464+1,1)</f>
        <v>$CM$6</v>
      </c>
      <c r="AB473" s="206" t="str">
        <f aca="false">ADDRESS(MATCH(AB463,SL_CHARTS_2012!$CL$1:$CL$39999,1),$E464+1,1)</f>
        <v>$CM$5</v>
      </c>
      <c r="AC473" s="206" t="str">
        <f aca="false">ADDRESS(MATCH(AC463,SL_CHARTS_2012!$CL$1:$CL$39999,1),$E464+1,1)</f>
        <v>$CM$4</v>
      </c>
    </row>
    <row r="474" customFormat="false" ht="15" hidden="true" customHeight="true" outlineLevel="0" collapsed="false">
      <c r="A474" s="349"/>
      <c r="B474" s="203"/>
      <c r="C474" s="205"/>
      <c r="D474" s="258" t="s">
        <v>266</v>
      </c>
      <c r="E474" s="206" t="str">
        <f aca="false">ADDRESS(MATCH(E461,SL_CHARTS_2012!$CL$1:$CL$39999,1),$E464+1,1)</f>
        <v>$CM$94</v>
      </c>
      <c r="F474" s="206" t="str">
        <f aca="false">ADDRESS(MATCH(F461,SL_CHARTS_2012!$CL$1:$CL$39999,1),$E464+1,1)</f>
        <v>$CM$94</v>
      </c>
      <c r="G474" s="206" t="str">
        <f aca="false">ADDRESS(MATCH(G461,SL_CHARTS_2012!$CL$1:$CL$39999,1),$E464+1,1)</f>
        <v>$CM$94</v>
      </c>
      <c r="H474" s="206" t="str">
        <f aca="false">ADDRESS(MATCH(H461,SL_CHARTS_2012!$CL$1:$CL$39999,1),$E464+1,1)</f>
        <v>$CM$91</v>
      </c>
      <c r="I474" s="206" t="str">
        <f aca="false">ADDRESS(MATCH(I461,SL_CHARTS_2012!$CL$1:$CL$39999,1),$E464+1,1)</f>
        <v>$CM$88</v>
      </c>
      <c r="J474" s="206" t="str">
        <f aca="false">ADDRESS(MATCH(J461,SL_CHARTS_2012!$CL$1:$CL$39999,1),$E464+1,1)</f>
        <v>$CM$77</v>
      </c>
      <c r="K474" s="206" t="str">
        <f aca="false">ADDRESS(MATCH(K461,SL_CHARTS_2012!$CL$1:$CL$39999,1),$E464+1,1)</f>
        <v>$CM$70</v>
      </c>
      <c r="L474" s="206" t="str">
        <f aca="false">ADDRESS(MATCH(L461,SL_CHARTS_2012!$CL$1:$CL$39999,1),$E464+1,1)</f>
        <v>$CM$66</v>
      </c>
      <c r="M474" s="206" t="str">
        <f aca="false">ADDRESS(MATCH(M461,SL_CHARTS_2012!$CL$1:$CL$39999,1),$E464+1,1)</f>
        <v>$CM$64</v>
      </c>
      <c r="N474" s="206" t="str">
        <f aca="false">ADDRESS(MATCH(N461,SL_CHARTS_2012!$CL$1:$CL$39999,1),$E464+1,1)</f>
        <v>$CM$60</v>
      </c>
      <c r="O474" s="206" t="str">
        <f aca="false">ADDRESS(MATCH(O461,SL_CHARTS_2012!$CL$1:$CL$39999,1),$E464+1,1)</f>
        <v>$CM$52</v>
      </c>
      <c r="P474" s="206" t="str">
        <f aca="false">ADDRESS(MATCH(P461,SL_CHARTS_2012!$CL$1:$CL$39999,1),$E464+1,1)</f>
        <v>$CM$46</v>
      </c>
      <c r="Q474" s="206" t="str">
        <f aca="false">ADDRESS(MATCH(Q461,SL_CHARTS_2012!$CL$1:$CL$39999,1),$E464+1,1)</f>
        <v>$CM$42</v>
      </c>
      <c r="R474" s="206" t="str">
        <f aca="false">ADDRESS(MATCH(R461,SL_CHARTS_2012!$CL$1:$CL$39999,1),$E464+1,1)</f>
        <v>$CM$38</v>
      </c>
      <c r="S474" s="206" t="str">
        <f aca="false">ADDRESS(MATCH(S461,SL_CHARTS_2012!$CL$1:$CL$39999,1),$E464+1,1)</f>
        <v>$CM$33</v>
      </c>
      <c r="T474" s="206" t="str">
        <f aca="false">ADDRESS(MATCH(T461,SL_CHARTS_2012!$CL$1:$CL$39999,1),$E464+1,1)</f>
        <v>$CM$28</v>
      </c>
      <c r="U474" s="206" t="str">
        <f aca="false">ADDRESS(MATCH(U461,SL_CHARTS_2012!$CL$1:$CL$39999,1),$E464+1,1)</f>
        <v>$CM$25</v>
      </c>
      <c r="V474" s="206" t="str">
        <f aca="false">ADDRESS(MATCH(V461,SL_CHARTS_2012!$CL$1:$CL$39999,1),$E464+1,1)</f>
        <v>$CM$20</v>
      </c>
      <c r="W474" s="206" t="str">
        <f aca="false">ADDRESS(MATCH(W461,SL_CHARTS_2012!$CL$1:$CL$39999,1),$E464+1,1)</f>
        <v>$CM$18</v>
      </c>
      <c r="X474" s="206" t="str">
        <f aca="false">ADDRESS(MATCH(X461,SL_CHARTS_2012!$CL$1:$CL$39999,1),$E464+1,1)</f>
        <v>$CM$16</v>
      </c>
      <c r="Y474" s="206" t="str">
        <f aca="false">ADDRESS(MATCH(Y461,SL_CHARTS_2012!$CL$1:$CL$39999,1),$E464+1,1)</f>
        <v>$CM$12</v>
      </c>
      <c r="Z474" s="206" t="str">
        <f aca="false">ADDRESS(MATCH(Z461,SL_CHARTS_2012!$CL$1:$CL$39999,1),$E464+1,1)</f>
        <v>$CM$10</v>
      </c>
      <c r="AA474" s="206" t="str">
        <f aca="false">ADDRESS(MATCH(AA461,SL_CHARTS_2012!$CL$1:$CL$39999,1),$E464+1,1)</f>
        <v>$CM$8</v>
      </c>
      <c r="AB474" s="206" t="str">
        <f aca="false">ADDRESS(MATCH(AB461,SL_CHARTS_2012!$CL$1:$CL$39999,1),$E464+1,1)</f>
        <v>$CM$7</v>
      </c>
      <c r="AC474" s="206" t="str">
        <f aca="false">ADDRESS(MATCH(AC461,SL_CHARTS_2012!$CL$1:$CL$39999,1),$E464+1,1)</f>
        <v>$CM$6</v>
      </c>
    </row>
    <row r="475" customFormat="false" ht="15" hidden="true" customHeight="true" outlineLevel="0" collapsed="false">
      <c r="A475" s="349"/>
      <c r="B475" s="203"/>
      <c r="C475" s="205"/>
      <c r="D475" s="258" t="s">
        <v>267</v>
      </c>
      <c r="E475" s="206" t="str">
        <f aca="false">ADDRESS(MATCH(E463,SL_CHARTS_2012!$CL$1:$CL$39999,1),$E464+3,1)</f>
        <v>$CO$94</v>
      </c>
      <c r="F475" s="206" t="str">
        <f aca="false">ADDRESS(MATCH(F463,SL_CHARTS_2012!$CL$1:$CL$39999,1),$E464+3,1)</f>
        <v>$CO$93</v>
      </c>
      <c r="G475" s="206" t="str">
        <f aca="false">ADDRESS(MATCH(G463,SL_CHARTS_2012!$CL$1:$CL$39999,1),$E464+3,1)</f>
        <v>$CO$89</v>
      </c>
      <c r="H475" s="206" t="str">
        <f aca="false">ADDRESS(MATCH(H463,SL_CHARTS_2012!$CL$1:$CL$39999,1),$E464+3,1)</f>
        <v>$CO$87</v>
      </c>
      <c r="I475" s="206" t="str">
        <f aca="false">ADDRESS(MATCH(I463,SL_CHARTS_2012!$CL$1:$CL$39999,1),$E464+3,1)</f>
        <v>$CO$75</v>
      </c>
      <c r="J475" s="206" t="str">
        <f aca="false">ADDRESS(MATCH(J463,SL_CHARTS_2012!$CL$1:$CL$39999,1),$E464+3,1)</f>
        <v>$CO$70</v>
      </c>
      <c r="K475" s="206" t="str">
        <f aca="false">ADDRESS(MATCH(K463,SL_CHARTS_2012!$CL$1:$CL$39999,1),$E464+3,1)</f>
        <v>$CO$65</v>
      </c>
      <c r="L475" s="206" t="str">
        <f aca="false">ADDRESS(MATCH(L463,SL_CHARTS_2012!$CL$1:$CL$39999,1),$E464+3,1)</f>
        <v>$CO$63</v>
      </c>
      <c r="M475" s="206" t="str">
        <f aca="false">ADDRESS(MATCH(M463,SL_CHARTS_2012!$CL$1:$CL$39999,1),$E464+3,1)</f>
        <v>$CO$60</v>
      </c>
      <c r="N475" s="206" t="str">
        <f aca="false">ADDRESS(MATCH(N463,SL_CHARTS_2012!$CL$1:$CL$39999,1),$E464+3,1)</f>
        <v>$CO$51</v>
      </c>
      <c r="O475" s="206" t="str">
        <f aca="false">ADDRESS(MATCH(O463,SL_CHARTS_2012!$CL$1:$CL$39999,1),$E464+3,1)</f>
        <v>$CO$45</v>
      </c>
      <c r="P475" s="206" t="str">
        <f aca="false">ADDRESS(MATCH(P463,SL_CHARTS_2012!$CL$1:$CL$39999,1),$E464+3,1)</f>
        <v>$CO$42</v>
      </c>
      <c r="Q475" s="206" t="str">
        <f aca="false">ADDRESS(MATCH(Q463,SL_CHARTS_2012!$CL$1:$CL$39999,1),$E464+3,1)</f>
        <v>$CO$37</v>
      </c>
      <c r="R475" s="206" t="str">
        <f aca="false">ADDRESS(MATCH(R463,SL_CHARTS_2012!$CL$1:$CL$39999,1),$E464+3,1)</f>
        <v>$CO$32</v>
      </c>
      <c r="S475" s="206" t="str">
        <f aca="false">ADDRESS(MATCH(S463,SL_CHARTS_2012!$CL$1:$CL$39999,1),$E464+3,1)</f>
        <v>$CO$27</v>
      </c>
      <c r="T475" s="206" t="str">
        <f aca="false">ADDRESS(MATCH(T463,SL_CHARTS_2012!$CL$1:$CL$39999,1),$E464+3,1)</f>
        <v>$CO$24</v>
      </c>
      <c r="U475" s="206" t="str">
        <f aca="false">ADDRESS(MATCH(U463,SL_CHARTS_2012!$CL$1:$CL$39999,1),$E464+3,1)</f>
        <v>$CO$19</v>
      </c>
      <c r="V475" s="206" t="str">
        <f aca="false">ADDRESS(MATCH(V463,SL_CHARTS_2012!$CL$1:$CL$39999,1),$E464+3,1)</f>
        <v>$CO$17</v>
      </c>
      <c r="W475" s="206" t="str">
        <f aca="false">ADDRESS(MATCH(W463,SL_CHARTS_2012!$CL$1:$CL$39999,1),$E464+3,1)</f>
        <v>$CO$15</v>
      </c>
      <c r="X475" s="206" t="str">
        <f aca="false">ADDRESS(MATCH(X463,SL_CHARTS_2012!$CL$1:$CL$39999,1),$E464+3,1)</f>
        <v>$CO$11</v>
      </c>
      <c r="Y475" s="206" t="str">
        <f aca="false">ADDRESS(MATCH(Y463,SL_CHARTS_2012!$CL$1:$CL$39999,1),$E464+3,1)</f>
        <v>$CO$9</v>
      </c>
      <c r="Z475" s="206" t="str">
        <f aca="false">ADDRESS(MATCH(Z463,SL_CHARTS_2012!$CL$1:$CL$39999,1),$E464+3,1)</f>
        <v>$CO$7</v>
      </c>
      <c r="AA475" s="206" t="str">
        <f aca="false">ADDRESS(MATCH(AA463,SL_CHARTS_2012!$CL$1:$CL$39999,1),$E464+3,1)</f>
        <v>$CO$6</v>
      </c>
      <c r="AB475" s="206" t="str">
        <f aca="false">ADDRESS(MATCH(AB463,SL_CHARTS_2012!$CL$1:$CL$39999,1),$E464+3,1)</f>
        <v>$CO$5</v>
      </c>
      <c r="AC475" s="206" t="str">
        <f aca="false">ADDRESS(MATCH(AC463,SL_CHARTS_2012!$CL$1:$CL$39999,1),$E464+3,1)</f>
        <v>$CO$4</v>
      </c>
    </row>
    <row r="476" customFormat="false" ht="15" hidden="true" customHeight="true" outlineLevel="0" collapsed="false">
      <c r="A476" s="349"/>
      <c r="B476" s="203"/>
      <c r="C476" s="205"/>
      <c r="D476" s="258" t="s">
        <v>268</v>
      </c>
      <c r="E476" s="206" t="str">
        <f aca="false">ADDRESS(MATCH(E461,SL_CHARTS_2012!$CL$1:$CL$39999,1),$E464+3,1)</f>
        <v>$CO$94</v>
      </c>
      <c r="F476" s="206" t="str">
        <f aca="false">ADDRESS(MATCH(F461,SL_CHARTS_2012!$CL$1:$CL$39999,1),$E464+3,1)</f>
        <v>$CO$94</v>
      </c>
      <c r="G476" s="206" t="str">
        <f aca="false">ADDRESS(MATCH(G461,SL_CHARTS_2012!$CL$1:$CL$39999,1),$E464+3,1)</f>
        <v>$CO$94</v>
      </c>
      <c r="H476" s="206" t="str">
        <f aca="false">ADDRESS(MATCH(H461,SL_CHARTS_2012!$CL$1:$CL$39999,1),$E464+3,1)</f>
        <v>$CO$91</v>
      </c>
      <c r="I476" s="206" t="str">
        <f aca="false">ADDRESS(MATCH(I461,SL_CHARTS_2012!$CL$1:$CL$39999,1),$E464+3,1)</f>
        <v>$CO$88</v>
      </c>
      <c r="J476" s="206" t="str">
        <f aca="false">ADDRESS(MATCH(J461,SL_CHARTS_2012!$CL$1:$CL$39999,1),$E464+3,1)</f>
        <v>$CO$77</v>
      </c>
      <c r="K476" s="206" t="str">
        <f aca="false">ADDRESS(MATCH(K461,SL_CHARTS_2012!$CL$1:$CL$39999,1),$E464+3,1)</f>
        <v>$CO$70</v>
      </c>
      <c r="L476" s="206" t="str">
        <f aca="false">ADDRESS(MATCH(L461,SL_CHARTS_2012!$CL$1:$CL$39999,1),$E464+3,1)</f>
        <v>$CO$66</v>
      </c>
      <c r="M476" s="206" t="str">
        <f aca="false">ADDRESS(MATCH(M461,SL_CHARTS_2012!$CL$1:$CL$39999,1),$E464+3,1)</f>
        <v>$CO$64</v>
      </c>
      <c r="N476" s="206" t="str">
        <f aca="false">ADDRESS(MATCH(N461,SL_CHARTS_2012!$CL$1:$CL$39999,1),$E464+3,1)</f>
        <v>$CO$60</v>
      </c>
      <c r="O476" s="206" t="str">
        <f aca="false">ADDRESS(MATCH(O461,SL_CHARTS_2012!$CL$1:$CL$39999,1),$E464+3,1)</f>
        <v>$CO$52</v>
      </c>
      <c r="P476" s="206" t="str">
        <f aca="false">ADDRESS(MATCH(P461,SL_CHARTS_2012!$CL$1:$CL$39999,1),$E464+3,1)</f>
        <v>$CO$46</v>
      </c>
      <c r="Q476" s="206" t="str">
        <f aca="false">ADDRESS(MATCH(Q461,SL_CHARTS_2012!$CL$1:$CL$39999,1),$E464+3,1)</f>
        <v>$CO$42</v>
      </c>
      <c r="R476" s="206" t="str">
        <f aca="false">ADDRESS(MATCH(R461,SL_CHARTS_2012!$CL$1:$CL$39999,1),$E464+3,1)</f>
        <v>$CO$38</v>
      </c>
      <c r="S476" s="206" t="str">
        <f aca="false">ADDRESS(MATCH(S461,SL_CHARTS_2012!$CL$1:$CL$39999,1),$E464+3,1)</f>
        <v>$CO$33</v>
      </c>
      <c r="T476" s="206" t="str">
        <f aca="false">ADDRESS(MATCH(T461,SL_CHARTS_2012!$CL$1:$CL$39999,1),$E464+3,1)</f>
        <v>$CO$28</v>
      </c>
      <c r="U476" s="206" t="str">
        <f aca="false">ADDRESS(MATCH(U461,SL_CHARTS_2012!$CL$1:$CL$39999,1),$E464+3,1)</f>
        <v>$CO$25</v>
      </c>
      <c r="V476" s="206" t="str">
        <f aca="false">ADDRESS(MATCH(V461,SL_CHARTS_2012!$CL$1:$CL$39999,1),$E464+3,1)</f>
        <v>$CO$20</v>
      </c>
      <c r="W476" s="206" t="str">
        <f aca="false">ADDRESS(MATCH(W461,SL_CHARTS_2012!$CL$1:$CL$39999,1),$E464+3,1)</f>
        <v>$CO$18</v>
      </c>
      <c r="X476" s="206" t="str">
        <f aca="false">ADDRESS(MATCH(X461,SL_CHARTS_2012!$CL$1:$CL$39999,1),$E464+3,1)</f>
        <v>$CO$16</v>
      </c>
      <c r="Y476" s="206" t="str">
        <f aca="false">ADDRESS(MATCH(Y461,SL_CHARTS_2012!$CL$1:$CL$39999,1),$E464+3,1)</f>
        <v>$CO$12</v>
      </c>
      <c r="Z476" s="206" t="str">
        <f aca="false">ADDRESS(MATCH(Z461,SL_CHARTS_2012!$CL$1:$CL$39999,1),$E464+3,1)</f>
        <v>$CO$10</v>
      </c>
      <c r="AA476" s="206" t="str">
        <f aca="false">ADDRESS(MATCH(AA461,SL_CHARTS_2012!$CL$1:$CL$39999,1),$E464+3,1)</f>
        <v>$CO$8</v>
      </c>
      <c r="AB476" s="206" t="str">
        <f aca="false">ADDRESS(MATCH(AB461,SL_CHARTS_2012!$CL$1:$CL$39999,1),$E464+3,1)</f>
        <v>$CO$7</v>
      </c>
      <c r="AC476" s="206" t="str">
        <f aca="false">ADDRESS(MATCH(AC461,SL_CHARTS_2012!$CL$1:$CL$39999,1),$E464+3,1)</f>
        <v>$CO$6</v>
      </c>
    </row>
    <row r="477" customFormat="false" ht="15" hidden="true" customHeight="true" outlineLevel="0" collapsed="false">
      <c r="A477" s="349"/>
      <c r="B477" s="203"/>
      <c r="C477" s="207"/>
      <c r="D477" s="213" t="s">
        <v>223</v>
      </c>
      <c r="E477" s="214" t="s">
        <v>224</v>
      </c>
      <c r="F477" s="208"/>
      <c r="G477" s="208"/>
      <c r="H477" s="208"/>
      <c r="I477" s="208"/>
      <c r="J477" s="208"/>
      <c r="K477" s="208"/>
      <c r="L477" s="208"/>
      <c r="M477" s="208"/>
      <c r="N477" s="208"/>
      <c r="O477" s="208"/>
      <c r="P477" s="208"/>
      <c r="Q477" s="208"/>
      <c r="R477" s="208"/>
      <c r="S477" s="208"/>
      <c r="T477" s="208"/>
      <c r="U477" s="208"/>
      <c r="V477" s="208"/>
      <c r="W477" s="208"/>
      <c r="X477" s="208"/>
      <c r="Y477" s="208"/>
      <c r="Z477" s="208"/>
      <c r="AA477" s="208"/>
      <c r="AB477" s="208"/>
      <c r="AC477" s="208"/>
    </row>
    <row r="478" customFormat="false" ht="15" hidden="true" customHeight="true" outlineLevel="0" collapsed="false">
      <c r="A478" s="349"/>
      <c r="B478" s="203"/>
      <c r="C478" s="207"/>
      <c r="D478" s="213"/>
      <c r="E478" s="214" t="s">
        <v>225</v>
      </c>
      <c r="F478" s="208"/>
      <c r="G478" s="208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  <c r="U478" s="208"/>
      <c r="V478" s="208"/>
      <c r="W478" s="208"/>
      <c r="X478" s="208"/>
      <c r="Y478" s="208"/>
      <c r="Z478" s="208"/>
      <c r="AA478" s="208"/>
      <c r="AB478" s="208"/>
      <c r="AC478" s="208"/>
    </row>
    <row r="479" s="353" customFormat="true" ht="15" hidden="false" customHeight="true" outlineLevel="0" collapsed="false">
      <c r="B479" s="203"/>
      <c r="C479" s="215" t="s">
        <v>226</v>
      </c>
      <c r="D479" s="216" t="s">
        <v>227</v>
      </c>
      <c r="E479" s="387" t="str">
        <f aca="false">CONCATENATE(E457,E$7,E459)</f>
        <v>101-93</v>
      </c>
      <c r="F479" s="217" t="str">
        <f aca="false">CONCATENATE(F457,F$7,F459)</f>
        <v>94-89</v>
      </c>
      <c r="G479" s="217" t="str">
        <f aca="false">CONCATENATE(G457,G$7,G459)</f>
        <v>90-86</v>
      </c>
      <c r="H479" s="217" t="str">
        <f aca="false">CONCATENATE(H457,H$7,H459)</f>
        <v>87-83</v>
      </c>
      <c r="I479" s="217" t="str">
        <f aca="false">CONCATENATE(I457,I$7,I459)</f>
        <v>84-72</v>
      </c>
      <c r="J479" s="217" t="str">
        <f aca="false">CONCATENATE(J457,J$7,J459)</f>
        <v>73-66</v>
      </c>
      <c r="K479" s="217" t="str">
        <f aca="false">CONCATENATE(K457,K$7,K459)</f>
        <v>66-61</v>
      </c>
      <c r="L479" s="217" t="str">
        <f aca="false">CONCATENATE(L457,L$7,L459)</f>
        <v>62-59</v>
      </c>
      <c r="M479" s="217" t="str">
        <f aca="false">CONCATENATE(M457,M$7,M459)</f>
        <v>60-56</v>
      </c>
      <c r="N479" s="217" t="str">
        <f aca="false">CONCATENATE(N457,N$7,N459)</f>
        <v>56-47</v>
      </c>
      <c r="O479" s="217" t="str">
        <f aca="false">CONCATENATE(O457,O$7,O459)</f>
        <v>48-41</v>
      </c>
      <c r="P479" s="217" t="str">
        <f aca="false">CONCATENATE(P457,P$7,P459)</f>
        <v>42-38</v>
      </c>
      <c r="Q479" s="217" t="str">
        <f aca="false">CONCATENATE(Q457,Q$7,Q459)</f>
        <v>38-33</v>
      </c>
      <c r="R479" s="217" t="str">
        <f aca="false">CONCATENATE(R457,R$7,R459)</f>
        <v>34-28</v>
      </c>
      <c r="S479" s="217" t="str">
        <f aca="false">CONCATENATE(S457,S$7,S459)</f>
        <v>29-23</v>
      </c>
      <c r="T479" s="217" t="str">
        <f aca="false">CONCATENATE(T457,T$7,T459)</f>
        <v>24-20</v>
      </c>
      <c r="U479" s="217" t="str">
        <f aca="false">CONCATENATE(U457,U$7,U459)</f>
        <v>21-15</v>
      </c>
      <c r="V479" s="217" t="str">
        <f aca="false">CONCATENATE(V457,V$7,V459)</f>
        <v>16-13</v>
      </c>
      <c r="W479" s="217" t="str">
        <f aca="false">CONCATENATE(W457,W$7,W459)</f>
        <v>14-11</v>
      </c>
      <c r="X479" s="217" t="str">
        <f aca="false">CONCATENATE(X457,X$7,X459)</f>
        <v>12-7</v>
      </c>
      <c r="Y479" s="217" t="str">
        <f aca="false">CONCATENATE(Y457,Y$7,Y459)</f>
        <v>8-5</v>
      </c>
      <c r="Z479" s="217" t="str">
        <f aca="false">CONCATENATE(Z457,Z$7,Z459)</f>
        <v>6-3</v>
      </c>
      <c r="AA479" s="217" t="str">
        <f aca="false">CONCATENATE(AA457,AA$7,AA459)</f>
        <v>4-2</v>
      </c>
      <c r="AB479" s="217" t="str">
        <f aca="false">CONCATENATE(AB457,AB$7,AB459)</f>
        <v>3-1</v>
      </c>
      <c r="AC479" s="217" t="str">
        <f aca="false">CONCATENATE(AC457,AC$7,AC459)</f>
        <v>2-0</v>
      </c>
    </row>
    <row r="480" customFormat="false" ht="15" hidden="false" customHeight="true" outlineLevel="0" collapsed="false">
      <c r="A480" s="353"/>
      <c r="B480" s="203"/>
      <c r="C480" s="215"/>
      <c r="D480" s="218" t="s">
        <v>228</v>
      </c>
      <c r="E480" s="388" t="n">
        <f aca="true">AVERAGE(INDIRECT(CONCATENATE($E$477,E465,$E$478,E466),1))</f>
        <v>260</v>
      </c>
      <c r="F480" s="218" t="n">
        <f aca="true">AVERAGE(INDIRECT(CONCATENATE($E$477,F465,$E$478,F466),1))</f>
        <v>260.525</v>
      </c>
      <c r="G480" s="218" t="n">
        <f aca="true">AVERAGE(INDIRECT(CONCATENATE($E$477,G465,$E$478,G466),1))</f>
        <v>262.1</v>
      </c>
      <c r="H480" s="218" t="n">
        <f aca="true">AVERAGE(INDIRECT(CONCATENATE($E$477,H465,$E$478,H466),1))</f>
        <v>265.25</v>
      </c>
      <c r="I480" s="218" t="n">
        <f aca="true">AVERAGE(INDIRECT(CONCATENATE($E$477,I465,$E$478,I466),1))</f>
        <v>261.453846153846</v>
      </c>
      <c r="J480" s="218" t="n">
        <f aca="true">AVERAGE(INDIRECT(CONCATENATE($E$477,J465,$E$478,J466),1))</f>
        <v>235.41875</v>
      </c>
      <c r="K480" s="218" t="n">
        <f aca="true">AVERAGE(INDIRECT(CONCATENATE($E$477,K465,$E$478,K466),1))</f>
        <v>201.425</v>
      </c>
      <c r="L480" s="218" t="n">
        <f aca="true">AVERAGE(INDIRECT(CONCATENATE($E$477,L465,$E$478,L466),1))</f>
        <v>183.40625</v>
      </c>
      <c r="M480" s="218" t="n">
        <f aca="true">AVERAGE(INDIRECT(CONCATENATE($E$477,M465,$E$478,M466),1))</f>
        <v>169.2</v>
      </c>
      <c r="N480" s="218" t="n">
        <f aca="true">AVERAGE(INDIRECT(CONCATENATE($E$477,N465,$E$478,N466),1))</f>
        <v>134.7875</v>
      </c>
      <c r="O480" s="218" t="n">
        <f aca="true">AVERAGE(INDIRECT(CONCATENATE($E$477,O465,$E$478,O466),1))</f>
        <v>108.3625</v>
      </c>
      <c r="P480" s="218" t="n">
        <f aca="true">AVERAGE(INDIRECT(CONCATENATE($E$477,P465,$E$478,P466),1))</f>
        <v>94.045</v>
      </c>
      <c r="Q480" s="218" t="n">
        <f aca="true">AVERAGE(INDIRECT(CONCATENATE($E$477,Q465,$E$478,Q466),1))</f>
        <v>75.85</v>
      </c>
      <c r="R480" s="218" t="n">
        <f aca="true">AVERAGE(INDIRECT(CONCATENATE($E$477,R465,$E$478,R466),1))</f>
        <v>58.4928571428572</v>
      </c>
      <c r="S480" s="218" t="n">
        <f aca="true">AVERAGE(INDIRECT(CONCATENATE($E$477,S465,$E$478,S466),1))</f>
        <v>50.35</v>
      </c>
      <c r="T480" s="218" t="n">
        <f aca="true">AVERAGE(INDIRECT(CONCATENATE($E$477,T465,$E$478,T466),1))</f>
        <v>47.95</v>
      </c>
      <c r="U480" s="218" t="n">
        <f aca="true">AVERAGE(INDIRECT(CONCATENATE($E$477,U465,$E$478,U466),1))</f>
        <v>40.6214285714286</v>
      </c>
      <c r="V480" s="218" t="n">
        <f aca="true">AVERAGE(INDIRECT(CONCATENATE($E$477,V465,$E$478,V466),1))</f>
        <v>30.8</v>
      </c>
      <c r="W480" s="218" t="n">
        <f aca="true">AVERAGE(INDIRECT(CONCATENATE($E$477,W465,$E$478,W466),1))</f>
        <v>25</v>
      </c>
      <c r="X480" s="218" t="n">
        <f aca="true">AVERAGE(INDIRECT(CONCATENATE($E$477,X465,$E$478,X466),1))</f>
        <v>17.425</v>
      </c>
      <c r="Y480" s="218" t="n">
        <f aca="true">AVERAGE(INDIRECT(CONCATENATE($E$477,Y465,$E$478,Y466),1))</f>
        <v>11.5375</v>
      </c>
      <c r="Z480" s="218" t="n">
        <f aca="true">AVERAGE(INDIRECT(CONCATENATE($E$477,Z465,$E$478,Z466),1))</f>
        <v>7.9875</v>
      </c>
      <c r="AA480" s="218" t="n">
        <f aca="true">AVERAGE(INDIRECT(CONCATENATE($E$477,AA465,$E$478,AA466),1))</f>
        <v>5.325</v>
      </c>
      <c r="AB480" s="218" t="n">
        <f aca="true">AVERAGE(INDIRECT(CONCATENATE($E$477,AB465,$E$478,AB466),1))</f>
        <v>3.55</v>
      </c>
      <c r="AC480" s="218" t="n">
        <f aca="true">AVERAGE(INDIRECT(CONCATENATE($E$477,AC465,$E$478,AC466),1))</f>
        <v>1.775</v>
      </c>
    </row>
    <row r="481" customFormat="false" ht="15" hidden="true" customHeight="true" outlineLevel="0" collapsed="false">
      <c r="A481" s="353"/>
      <c r="B481" s="203"/>
      <c r="C481" s="215"/>
      <c r="D481" s="219" t="s">
        <v>269</v>
      </c>
      <c r="E481" s="367" t="n">
        <f aca="true">MIN(INDIRECT(CONCATENATE($E$477,E465,$E$478,E466),1))</f>
        <v>260</v>
      </c>
      <c r="F481" s="219" t="n">
        <f aca="true">MIN(INDIRECT(CONCATENATE($E$477,F465,$E$478,F466),1))</f>
        <v>260</v>
      </c>
      <c r="G481" s="219" t="n">
        <f aca="true">MIN(INDIRECT(CONCATENATE($E$477,G465,$E$478,G466),1))</f>
        <v>260</v>
      </c>
      <c r="H481" s="219" t="n">
        <f aca="true">MIN(INDIRECT(CONCATENATE($E$477,H465,$E$478,H466),1))</f>
        <v>263.15</v>
      </c>
      <c r="I481" s="219" t="n">
        <f aca="true">MIN(INDIRECT(CONCATENATE($E$477,I465,$E$478,I466),1))</f>
        <v>246.7</v>
      </c>
      <c r="J481" s="219" t="n">
        <f aca="true">MIN(INDIRECT(CONCATENATE($E$477,J465,$E$478,J466),1))</f>
        <v>216.55</v>
      </c>
      <c r="K481" s="219" t="n">
        <f aca="true">MIN(INDIRECT(CONCATENATE($E$477,K465,$E$478,K466),1))</f>
        <v>186.3</v>
      </c>
      <c r="L481" s="219" t="n">
        <f aca="true">MIN(INDIRECT(CONCATENATE($E$477,L465,$E$478,L466),1))</f>
        <v>174.725</v>
      </c>
      <c r="M481" s="219" t="n">
        <f aca="true">MIN(INDIRECT(CONCATENATE($E$477,M465,$E$478,M466),1))</f>
        <v>158.15</v>
      </c>
      <c r="N481" s="219" t="n">
        <f aca="true">MIN(INDIRECT(CONCATENATE($E$477,N465,$E$478,N466),1))</f>
        <v>115.925</v>
      </c>
      <c r="O481" s="219" t="n">
        <f aca="true">MIN(INDIRECT(CONCATENATE($E$477,O465,$E$478,O466),1))</f>
        <v>97.775</v>
      </c>
      <c r="P481" s="219" t="n">
        <f aca="true">MIN(INDIRECT(CONCATENATE($E$477,P465,$E$478,P466),1))</f>
        <v>86.35</v>
      </c>
      <c r="Q481" s="219" t="n">
        <f aca="true">MIN(INDIRECT(CONCATENATE($E$477,Q465,$E$478,Q466),1))</f>
        <v>65.35</v>
      </c>
      <c r="R481" s="219" t="n">
        <f aca="true">MIN(INDIRECT(CONCATENATE($E$477,R465,$E$478,R466),1))</f>
        <v>51.55</v>
      </c>
      <c r="S481" s="219" t="n">
        <f aca="true">MIN(INDIRECT(CONCATENATE($E$477,S465,$E$478,S466),1))</f>
        <v>48.55</v>
      </c>
      <c r="T481" s="219" t="n">
        <f aca="true">MIN(INDIRECT(CONCATENATE($E$477,T465,$E$478,T466),1))</f>
        <v>46.75</v>
      </c>
      <c r="U481" s="219" t="n">
        <f aca="true">MIN(INDIRECT(CONCATENATE($E$477,U465,$E$478,U466),1))</f>
        <v>32.25</v>
      </c>
      <c r="V481" s="219" t="n">
        <f aca="true">MIN(INDIRECT(CONCATENATE($E$477,V465,$E$478,V466),1))</f>
        <v>26.45</v>
      </c>
      <c r="W481" s="219" t="n">
        <f aca="true">MIN(INDIRECT(CONCATENATE($E$477,W465,$E$478,W466),1))</f>
        <v>20.65</v>
      </c>
      <c r="X481" s="219" t="n">
        <f aca="true">MIN(INDIRECT(CONCATENATE($E$477,X465,$E$478,X466),1))</f>
        <v>12.425</v>
      </c>
      <c r="Y481" s="219" t="n">
        <f aca="true">MIN(INDIRECT(CONCATENATE($E$477,Y465,$E$478,Y466),1))</f>
        <v>8.875</v>
      </c>
      <c r="Z481" s="219" t="n">
        <f aca="true">MIN(INDIRECT(CONCATENATE($E$477,Z465,$E$478,Z466),1))</f>
        <v>5.325</v>
      </c>
      <c r="AA481" s="219" t="n">
        <f aca="true">MIN(INDIRECT(CONCATENATE($E$477,AA465,$E$478,AA466),1))</f>
        <v>3.55</v>
      </c>
      <c r="AB481" s="219" t="n">
        <f aca="true">MIN(INDIRECT(CONCATENATE($E$477,AB465,$E$478,AB466),1))</f>
        <v>1.775</v>
      </c>
      <c r="AC481" s="219" t="n">
        <f aca="true">MIN(INDIRECT(CONCATENATE($E$477,AC465,$E$478,AC466),1))</f>
        <v>0</v>
      </c>
    </row>
    <row r="482" customFormat="false" ht="15" hidden="true" customHeight="true" outlineLevel="0" collapsed="false">
      <c r="A482" s="353"/>
      <c r="B482" s="203"/>
      <c r="C482" s="215"/>
      <c r="D482" s="219" t="s">
        <v>270</v>
      </c>
      <c r="E482" s="367" t="n">
        <f aca="true">MAX(INDIRECT(CONCATENATE($E$477,E465,$E$478,E466),1))</f>
        <v>260</v>
      </c>
      <c r="F482" s="219" t="n">
        <f aca="true">MAX(INDIRECT(CONCATENATE($E$477,F465,$E$478,F466),1))</f>
        <v>261.05</v>
      </c>
      <c r="G482" s="219" t="n">
        <f aca="true">MAX(INDIRECT(CONCATENATE($E$477,G465,$E$478,G466),1))</f>
        <v>264.2</v>
      </c>
      <c r="H482" s="219" t="n">
        <f aca="true">MAX(INDIRECT(CONCATENATE($E$477,H465,$E$478,H466),1))</f>
        <v>267.35</v>
      </c>
      <c r="I482" s="219" t="n">
        <f aca="true">MAX(INDIRECT(CONCATENATE($E$477,I465,$E$478,I466),1))</f>
        <v>270.5</v>
      </c>
      <c r="J482" s="219" t="n">
        <f aca="true">MAX(INDIRECT(CONCATENATE($E$477,J465,$E$478,J466),1))</f>
        <v>249.675</v>
      </c>
      <c r="K482" s="219" t="n">
        <f aca="true">MAX(INDIRECT(CONCATENATE($E$477,K465,$E$478,K466),1))</f>
        <v>216.55</v>
      </c>
      <c r="L482" s="219" t="n">
        <f aca="true">MAX(INDIRECT(CONCATENATE($E$477,L465,$E$478,L466),1))</f>
        <v>192.35</v>
      </c>
      <c r="M482" s="219" t="n">
        <f aca="true">MAX(INDIRECT(CONCATENATE($E$477,M465,$E$478,M466),1))</f>
        <v>180.25</v>
      </c>
      <c r="N482" s="219" t="n">
        <f aca="true">MAX(INDIRECT(CONCATENATE($E$477,N465,$E$478,N466),1))</f>
        <v>158.15</v>
      </c>
      <c r="O482" s="219" t="n">
        <f aca="true">MAX(INDIRECT(CONCATENATE($E$477,O465,$E$478,O466),1))</f>
        <v>118.95</v>
      </c>
      <c r="P482" s="219" t="n">
        <f aca="true">MAX(INDIRECT(CONCATENATE($E$477,P465,$E$478,P466),1))</f>
        <v>100.8</v>
      </c>
      <c r="Q482" s="219" t="n">
        <f aca="true">MAX(INDIRECT(CONCATENATE($E$477,Q465,$E$478,Q466),1))</f>
        <v>86.35</v>
      </c>
      <c r="R482" s="219" t="n">
        <f aca="true">MAX(INDIRECT(CONCATENATE($E$477,R465,$E$478,R466),1))</f>
        <v>69.55</v>
      </c>
      <c r="S482" s="219" t="n">
        <f aca="true">MAX(INDIRECT(CONCATENATE($E$477,S465,$E$478,S466),1))</f>
        <v>52.15</v>
      </c>
      <c r="T482" s="219" t="n">
        <f aca="true">MAX(INDIRECT(CONCATENATE($E$477,T465,$E$478,T466),1))</f>
        <v>49.15</v>
      </c>
      <c r="U482" s="219" t="n">
        <f aca="true">MAX(INDIRECT(CONCATENATE($E$477,U465,$E$478,U466),1))</f>
        <v>47.35</v>
      </c>
      <c r="V482" s="219" t="n">
        <f aca="true">MAX(INDIRECT(CONCATENATE($E$477,V465,$E$478,V466),1))</f>
        <v>35.15</v>
      </c>
      <c r="W482" s="219" t="n">
        <f aca="true">MAX(INDIRECT(CONCATENATE($E$477,W465,$E$478,W466),1))</f>
        <v>29.35</v>
      </c>
      <c r="X482" s="219" t="n">
        <f aca="true">MAX(INDIRECT(CONCATENATE($E$477,X465,$E$478,X466),1))</f>
        <v>23.55</v>
      </c>
      <c r="Y482" s="219" t="n">
        <f aca="true">MAX(INDIRECT(CONCATENATE($E$477,Y465,$E$478,Y466),1))</f>
        <v>14.2</v>
      </c>
      <c r="Z482" s="219" t="n">
        <f aca="true">MAX(INDIRECT(CONCATENATE($E$477,Z465,$E$478,Z466),1))</f>
        <v>10.65</v>
      </c>
      <c r="AA482" s="219" t="n">
        <f aca="true">MAX(INDIRECT(CONCATENATE($E$477,AA465,$E$478,AA466),1))</f>
        <v>7.1</v>
      </c>
      <c r="AB482" s="219" t="n">
        <f aca="true">MAX(INDIRECT(CONCATENATE($E$477,AB465,$E$478,AB466),1))</f>
        <v>5.325</v>
      </c>
      <c r="AC482" s="219" t="n">
        <f aca="true">MAX(INDIRECT(CONCATENATE($E$477,AC465,$E$478,AC466),1))</f>
        <v>3.55</v>
      </c>
    </row>
    <row r="483" s="349" customFormat="true" ht="15" hidden="true" customHeight="true" outlineLevel="0" collapsed="false">
      <c r="B483" s="203"/>
      <c r="C483" s="215"/>
      <c r="D483" s="220" t="s">
        <v>271</v>
      </c>
      <c r="E483" s="389" t="str">
        <f aca="false">CONCATENATE($E477,E466,$E478,E465)</f>
        <v>SL_CHARTS_2012!$CN$94:$CN$94</v>
      </c>
      <c r="F483" s="220" t="str">
        <f aca="false">CONCATENATE($E477,F466,$E478,F465)</f>
        <v>SL_CHARTS_2012!$CN$94:$CN$93</v>
      </c>
      <c r="G483" s="220" t="str">
        <f aca="false">CONCATENATE($E477,G466,$E478,G465)</f>
        <v>SL_CHARTS_2012!$CN$94:$CN$90</v>
      </c>
      <c r="H483" s="220" t="str">
        <f aca="false">CONCATENATE($E477,H466,$E478,H465)</f>
        <v>SL_CHARTS_2012!$CN$91:$CN$87</v>
      </c>
      <c r="I483" s="220" t="str">
        <f aca="false">CONCATENATE($E477,I466,$E478,I465)</f>
        <v>SL_CHARTS_2012!$CN$88:$CN$76</v>
      </c>
      <c r="J483" s="220" t="str">
        <f aca="false">CONCATENATE($E477,J466,$E478,J465)</f>
        <v>SL_CHARTS_2012!$CN$77:$CN$70</v>
      </c>
      <c r="K483" s="220" t="str">
        <f aca="false">CONCATENATE($E477,K466,$E478,K465)</f>
        <v>SL_CHARTS_2012!$CN$70:$CN$65</v>
      </c>
      <c r="L483" s="220" t="str">
        <f aca="false">CONCATENATE($E477,L466,$E478,L465)</f>
        <v>SL_CHARTS_2012!$CN$66:$CN$63</v>
      </c>
      <c r="M483" s="220" t="str">
        <f aca="false">CONCATENATE($E477,M466,$E478,M465)</f>
        <v>SL_CHARTS_2012!$CN$64:$CN$60</v>
      </c>
      <c r="N483" s="220" t="str">
        <f aca="false">CONCATENATE($E477,N466,$E478,N465)</f>
        <v>SL_CHARTS_2012!$CN$60:$CN$51</v>
      </c>
      <c r="O483" s="220" t="str">
        <f aca="false">CONCATENATE($E477,O466,$E478,O465)</f>
        <v>SL_CHARTS_2012!$CN$52:$CN$45</v>
      </c>
      <c r="P483" s="220" t="str">
        <f aca="false">CONCATENATE($E477,P466,$E478,P465)</f>
        <v>SL_CHARTS_2012!$CN$46:$CN$42</v>
      </c>
      <c r="Q483" s="220" t="str">
        <f aca="false">CONCATENATE($E477,Q466,$E478,Q465)</f>
        <v>SL_CHARTS_2012!$CN$42:$CN$37</v>
      </c>
      <c r="R483" s="220" t="str">
        <f aca="false">CONCATENATE($E477,R466,$E478,R465)</f>
        <v>SL_CHARTS_2012!$CN$38:$CN$32</v>
      </c>
      <c r="S483" s="220" t="str">
        <f aca="false">CONCATENATE($E477,S466,$E478,S465)</f>
        <v>SL_CHARTS_2012!$CN$33:$CN$27</v>
      </c>
      <c r="T483" s="220" t="str">
        <f aca="false">CONCATENATE($E477,T466,$E478,T465)</f>
        <v>SL_CHARTS_2012!$CN$28:$CN$24</v>
      </c>
      <c r="U483" s="220" t="str">
        <f aca="false">CONCATENATE($E477,U466,$E478,U465)</f>
        <v>SL_CHARTS_2012!$CN$25:$CN$19</v>
      </c>
      <c r="V483" s="220" t="str">
        <f aca="false">CONCATENATE($E477,V466,$E478,V465)</f>
        <v>SL_CHARTS_2012!$CN$20:$CN$17</v>
      </c>
      <c r="W483" s="220" t="str">
        <f aca="false">CONCATENATE($E477,W466,$E478,W465)</f>
        <v>SL_CHARTS_2012!$CN$18:$CN$15</v>
      </c>
      <c r="X483" s="220" t="str">
        <f aca="false">CONCATENATE($E477,X466,$E478,X465)</f>
        <v>SL_CHARTS_2012!$CN$16:$CN$11</v>
      </c>
      <c r="Y483" s="220" t="str">
        <f aca="false">CONCATENATE($E477,Y466,$E478,Y465)</f>
        <v>SL_CHARTS_2012!$CN$12:$CN$9</v>
      </c>
      <c r="Z483" s="220" t="str">
        <f aca="false">CONCATENATE($E477,Z466,$E478,Z465)</f>
        <v>SL_CHARTS_2012!$CN$10:$CN$7</v>
      </c>
      <c r="AA483" s="220" t="str">
        <f aca="false">CONCATENATE($E477,AA466,$E478,AA465)</f>
        <v>SL_CHARTS_2012!$CN$8:$CN$6</v>
      </c>
      <c r="AB483" s="220" t="str">
        <f aca="false">CONCATENATE($E477,AB466,$E478,AB465)</f>
        <v>SL_CHARTS_2012!$CN$7:$CN$5</v>
      </c>
      <c r="AC483" s="220" t="str">
        <f aca="false">CONCATENATE($E477,AC466,$E478,AC465)</f>
        <v>SL_CHARTS_2012!$CN$6:$CN$4</v>
      </c>
      <c r="AD483" s="220"/>
    </row>
    <row r="484" customFormat="false" ht="15" hidden="true" customHeight="true" outlineLevel="0" collapsed="false">
      <c r="A484" s="349"/>
      <c r="B484" s="203"/>
      <c r="C484" s="215"/>
      <c r="D484" s="220" t="s">
        <v>272</v>
      </c>
      <c r="E484" s="389" t="str">
        <f aca="false">CONCATENATE($E477,E468,$E478,E467)</f>
        <v>SL_CHARTS_2012!$CM$94:$CM$94</v>
      </c>
      <c r="F484" s="220" t="str">
        <f aca="false">CONCATENATE($E477,F468,$E478,F467)</f>
        <v>SL_CHARTS_2012!$CM$94:$CM$93</v>
      </c>
      <c r="G484" s="220" t="str">
        <f aca="false">CONCATENATE($E477,G468,$E478,G467)</f>
        <v>SL_CHARTS_2012!$CM$94:$CM$90</v>
      </c>
      <c r="H484" s="220" t="str">
        <f aca="false">CONCATENATE($E477,H468,$E478,H467)</f>
        <v>SL_CHARTS_2012!$CM$91:$CM$87</v>
      </c>
      <c r="I484" s="220" t="str">
        <f aca="false">CONCATENATE($E477,I468,$E478,I467)</f>
        <v>SL_CHARTS_2012!$CM$88:$CM$76</v>
      </c>
      <c r="J484" s="220" t="str">
        <f aca="false">CONCATENATE($E477,J468,$E478,J467)</f>
        <v>SL_CHARTS_2012!$CM$77:$CM$70</v>
      </c>
      <c r="K484" s="220" t="str">
        <f aca="false">CONCATENATE($E477,K468,$E478,K467)</f>
        <v>SL_CHARTS_2012!$CM$70:$CM$65</v>
      </c>
      <c r="L484" s="220" t="str">
        <f aca="false">CONCATENATE($E477,L468,$E478,L467)</f>
        <v>SL_CHARTS_2012!$CM$66:$CM$63</v>
      </c>
      <c r="M484" s="220" t="str">
        <f aca="false">CONCATENATE($E477,M468,$E478,M467)</f>
        <v>SL_CHARTS_2012!$CM$64:$CM$60</v>
      </c>
      <c r="N484" s="220" t="str">
        <f aca="false">CONCATENATE($E477,N468,$E478,N467)</f>
        <v>SL_CHARTS_2012!$CM$60:$CM$51</v>
      </c>
      <c r="O484" s="220" t="str">
        <f aca="false">CONCATENATE($E477,O468,$E478,O467)</f>
        <v>SL_CHARTS_2012!$CM$52:$CM$45</v>
      </c>
      <c r="P484" s="220" t="str">
        <f aca="false">CONCATENATE($E477,P468,$E478,P467)</f>
        <v>SL_CHARTS_2012!$CM$46:$CM$42</v>
      </c>
      <c r="Q484" s="220" t="str">
        <f aca="false">CONCATENATE($E477,Q468,$E478,Q467)</f>
        <v>SL_CHARTS_2012!$CM$42:$CM$37</v>
      </c>
      <c r="R484" s="220" t="str">
        <f aca="false">CONCATENATE($E477,R468,$E478,R467)</f>
        <v>SL_CHARTS_2012!$CM$38:$CM$32</v>
      </c>
      <c r="S484" s="220" t="str">
        <f aca="false">CONCATENATE($E477,S468,$E478,S467)</f>
        <v>SL_CHARTS_2012!$CM$33:$CM$27</v>
      </c>
      <c r="T484" s="220" t="str">
        <f aca="false">CONCATENATE($E477,T468,$E478,T467)</f>
        <v>SL_CHARTS_2012!$CM$28:$CM$24</v>
      </c>
      <c r="U484" s="220" t="str">
        <f aca="false">CONCATENATE($E477,U468,$E478,U467)</f>
        <v>SL_CHARTS_2012!$CM$25:$CM$19</v>
      </c>
      <c r="V484" s="220" t="str">
        <f aca="false">CONCATENATE($E477,V468,$E478,V467)</f>
        <v>SL_CHARTS_2012!$CM$20:$CM$17</v>
      </c>
      <c r="W484" s="220" t="str">
        <f aca="false">CONCATENATE($E477,W468,$E478,W467)</f>
        <v>SL_CHARTS_2012!$CM$18:$CM$15</v>
      </c>
      <c r="X484" s="220" t="str">
        <f aca="false">CONCATENATE($E477,X468,$E478,X467)</f>
        <v>SL_CHARTS_2012!$CM$16:$CM$11</v>
      </c>
      <c r="Y484" s="220" t="str">
        <f aca="false">CONCATENATE($E477,Y468,$E478,Y467)</f>
        <v>SL_CHARTS_2012!$CM$12:$CM$9</v>
      </c>
      <c r="Z484" s="220" t="str">
        <f aca="false">CONCATENATE($E477,Z468,$E478,Z467)</f>
        <v>SL_CHARTS_2012!$CM$10:$CM$7</v>
      </c>
      <c r="AA484" s="220" t="str">
        <f aca="false">CONCATENATE($E477,AA468,$E478,AA467)</f>
        <v>SL_CHARTS_2012!$CM$8:$CM$6</v>
      </c>
      <c r="AB484" s="220" t="str">
        <f aca="false">CONCATENATE($E477,AB468,$E478,AB467)</f>
        <v>SL_CHARTS_2012!$CM$7:$CM$5</v>
      </c>
      <c r="AC484" s="220" t="str">
        <f aca="false">CONCATENATE($E477,AC468,$E478,AC467)</f>
        <v>SL_CHARTS_2012!$CM$6:$CM$4</v>
      </c>
    </row>
    <row r="485" customFormat="false" ht="15" hidden="true" customHeight="true" outlineLevel="0" collapsed="false">
      <c r="A485" s="349"/>
      <c r="B485" s="203"/>
      <c r="C485" s="215"/>
      <c r="D485" s="220" t="s">
        <v>273</v>
      </c>
      <c r="E485" s="389" t="str">
        <f aca="false">CONCATENATE($E477,E470,$E478,E469)</f>
        <v>SL_CHARTS_2012!$CO$94:$CO$94</v>
      </c>
      <c r="F485" s="220" t="str">
        <f aca="false">CONCATENATE($E477,F470,$E478,F469)</f>
        <v>SL_CHARTS_2012!$CO$94:$CO$93</v>
      </c>
      <c r="G485" s="220" t="str">
        <f aca="false">CONCATENATE($E477,G470,$E478,G469)</f>
        <v>SL_CHARTS_2012!$CO$94:$CO$90</v>
      </c>
      <c r="H485" s="220" t="str">
        <f aca="false">CONCATENATE($E477,H470,$E478,H469)</f>
        <v>SL_CHARTS_2012!$CO$91:$CO$87</v>
      </c>
      <c r="I485" s="220" t="str">
        <f aca="false">CONCATENATE($E477,I470,$E478,I469)</f>
        <v>SL_CHARTS_2012!$CO$88:$CO$76</v>
      </c>
      <c r="J485" s="220" t="str">
        <f aca="false">CONCATENATE($E477,J470,$E478,J469)</f>
        <v>SL_CHARTS_2012!$CO$77:$CO$70</v>
      </c>
      <c r="K485" s="220" t="str">
        <f aca="false">CONCATENATE($E477,K470,$E478,K469)</f>
        <v>SL_CHARTS_2012!$CO$70:$CO$65</v>
      </c>
      <c r="L485" s="220" t="str">
        <f aca="false">CONCATENATE($E477,L470,$E478,L469)</f>
        <v>SL_CHARTS_2012!$CO$66:$CO$63</v>
      </c>
      <c r="M485" s="220" t="str">
        <f aca="false">CONCATENATE($E477,M470,$E478,M469)</f>
        <v>SL_CHARTS_2012!$CO$64:$CO$60</v>
      </c>
      <c r="N485" s="220" t="str">
        <f aca="false">CONCATENATE($E477,N470,$E478,N469)</f>
        <v>SL_CHARTS_2012!$CO$60:$CO$51</v>
      </c>
      <c r="O485" s="220" t="str">
        <f aca="false">CONCATENATE($E477,O470,$E478,O469)</f>
        <v>SL_CHARTS_2012!$CO$52:$CO$45</v>
      </c>
      <c r="P485" s="220" t="str">
        <f aca="false">CONCATENATE($E477,P470,$E478,P469)</f>
        <v>SL_CHARTS_2012!$CO$46:$CO$42</v>
      </c>
      <c r="Q485" s="220" t="str">
        <f aca="false">CONCATENATE($E477,Q470,$E478,Q469)</f>
        <v>SL_CHARTS_2012!$CO$42:$CO$37</v>
      </c>
      <c r="R485" s="220" t="str">
        <f aca="false">CONCATENATE($E477,R470,$E478,R469)</f>
        <v>SL_CHARTS_2012!$CO$38:$CO$32</v>
      </c>
      <c r="S485" s="220" t="str">
        <f aca="false">CONCATENATE($E477,S470,$E478,S469)</f>
        <v>SL_CHARTS_2012!$CO$33:$CO$27</v>
      </c>
      <c r="T485" s="220" t="str">
        <f aca="false">CONCATENATE($E477,T470,$E478,T469)</f>
        <v>SL_CHARTS_2012!$CO$28:$CO$24</v>
      </c>
      <c r="U485" s="220" t="str">
        <f aca="false">CONCATENATE($E477,U470,$E478,U469)</f>
        <v>SL_CHARTS_2012!$CO$25:$CO$19</v>
      </c>
      <c r="V485" s="220" t="str">
        <f aca="false">CONCATENATE($E477,V470,$E478,V469)</f>
        <v>SL_CHARTS_2012!$CO$20:$CO$17</v>
      </c>
      <c r="W485" s="220" t="str">
        <f aca="false">CONCATENATE($E477,W470,$E478,W469)</f>
        <v>SL_CHARTS_2012!$CO$18:$CO$15</v>
      </c>
      <c r="X485" s="220" t="str">
        <f aca="false">CONCATENATE($E477,X470,$E478,X469)</f>
        <v>SL_CHARTS_2012!$CO$16:$CO$11</v>
      </c>
      <c r="Y485" s="220" t="str">
        <f aca="false">CONCATENATE($E477,Y470,$E478,Y469)</f>
        <v>SL_CHARTS_2012!$CO$12:$CO$9</v>
      </c>
      <c r="Z485" s="220" t="str">
        <f aca="false">CONCATENATE($E477,Z470,$E478,Z469)</f>
        <v>SL_CHARTS_2012!$CO$10:$CO$7</v>
      </c>
      <c r="AA485" s="220" t="str">
        <f aca="false">CONCATENATE($E477,AA470,$E478,AA469)</f>
        <v>SL_CHARTS_2012!$CO$8:$CO$6</v>
      </c>
      <c r="AB485" s="220" t="str">
        <f aca="false">CONCATENATE($E477,AB470,$E478,AB469)</f>
        <v>SL_CHARTS_2012!$CO$7:$CO$5</v>
      </c>
      <c r="AC485" s="220" t="str">
        <f aca="false">CONCATENATE($E477,AC470,$E478,AC469)</f>
        <v>SL_CHARTS_2012!$CO$6:$CO$4</v>
      </c>
    </row>
    <row r="486" customFormat="false" ht="15" hidden="true" customHeight="true" outlineLevel="0" collapsed="false">
      <c r="A486" s="349"/>
      <c r="B486" s="203"/>
      <c r="C486" s="215"/>
      <c r="D486" s="220" t="s">
        <v>246</v>
      </c>
      <c r="E486" s="389" t="str">
        <f aca="true">ADDRESS(MATCH(E481,INDIRECT(E483,1),0)+MATCH(E459,SL_CHARTS_2012!$CL$1:$CL$3999,1)-1,$E464+1,1,1)</f>
        <v>$CM$94</v>
      </c>
      <c r="F486" s="220" t="str">
        <f aca="true">ADDRESS(MATCH(F481,INDIRECT(F483,1),0)+MATCH(F459,SL_CHARTS_2012!$CL$1:$CL$3999,1)-1,$E464+1,1,1)</f>
        <v>$CM$94</v>
      </c>
      <c r="G486" s="220" t="str">
        <f aca="true">ADDRESS(MATCH(G481,INDIRECT(G483,1),0)+MATCH(G459,SL_CHARTS_2012!$CL$1:$CL$3999,1)-1,$E464+1,1,1)</f>
        <v>$CM$94</v>
      </c>
      <c r="H486" s="220" t="str">
        <f aca="true">ADDRESS(MATCH(H481,INDIRECT(H483,1),0)+MATCH(H459,SL_CHARTS_2012!$CL$1:$CL$3999,1)-1,$E464+1,1,1)</f>
        <v>$CM$91</v>
      </c>
      <c r="I486" s="220" t="str">
        <f aca="true">ADDRESS(MATCH(I481,INDIRECT(I483,1),0)+MATCH(I459,SL_CHARTS_2012!$CL$1:$CL$3999,1)-1,$E464+1,1,1)</f>
        <v>$CM$76</v>
      </c>
      <c r="J486" s="220" t="str">
        <f aca="true">ADDRESS(MATCH(J481,INDIRECT(J483,1),0)+MATCH(J459,SL_CHARTS_2012!$CL$1:$CL$3999,1)-1,$E464+1,1,1)</f>
        <v>$CM$70</v>
      </c>
      <c r="K486" s="220" t="str">
        <f aca="true">ADDRESS(MATCH(K481,INDIRECT(K483,1),0)+MATCH(K459,SL_CHARTS_2012!$CL$1:$CL$3999,1)-1,$E464+1,1,1)</f>
        <v>$CM$65</v>
      </c>
      <c r="L486" s="220" t="str">
        <f aca="true">ADDRESS(MATCH(L481,INDIRECT(L483,1),0)+MATCH(L459,SL_CHARTS_2012!$CL$1:$CL$3999,1)-1,$E464+1,1,1)</f>
        <v>$CM$63</v>
      </c>
      <c r="M486" s="220" t="str">
        <f aca="true">ADDRESS(MATCH(M481,INDIRECT(M483,1),0)+MATCH(M459,SL_CHARTS_2012!$CL$1:$CL$3999,1)-1,$E464+1,1,1)</f>
        <v>$CM$60</v>
      </c>
      <c r="N486" s="220" t="str">
        <f aca="true">ADDRESS(MATCH(N481,INDIRECT(N483,1),0)+MATCH(N459,SL_CHARTS_2012!$CL$1:$CL$3999,1)-1,$E464+1,1,1)</f>
        <v>$CM$51</v>
      </c>
      <c r="O486" s="220" t="str">
        <f aca="true">ADDRESS(MATCH(O481,INDIRECT(O483,1),0)+MATCH(O459,SL_CHARTS_2012!$CL$1:$CL$3999,1)-1,$E464+1,1,1)</f>
        <v>$CM$45</v>
      </c>
      <c r="P486" s="220" t="str">
        <f aca="true">ADDRESS(MATCH(P481,INDIRECT(P483,1),0)+MATCH(P459,SL_CHARTS_2012!$CL$1:$CL$3999,1)-1,$E464+1,1,1)</f>
        <v>$CM$42</v>
      </c>
      <c r="Q486" s="220" t="str">
        <f aca="true">ADDRESS(MATCH(Q481,INDIRECT(Q483,1),0)+MATCH(Q459,SL_CHARTS_2012!$CL$1:$CL$3999,1)-1,$E464+1,1,1)</f>
        <v>$CM$37</v>
      </c>
      <c r="R486" s="220" t="str">
        <f aca="true">ADDRESS(MATCH(R481,INDIRECT(R483,1),0)+MATCH(R459,SL_CHARTS_2012!$CL$1:$CL$3999,1)-1,$E464+1,1,1)</f>
        <v>$CM$32</v>
      </c>
      <c r="S486" s="220" t="str">
        <f aca="true">ADDRESS(MATCH(S481,INDIRECT(S483,1),0)+MATCH(S459,SL_CHARTS_2012!$CL$1:$CL$3999,1)-1,$E464+1,1,1)</f>
        <v>$CM$27</v>
      </c>
      <c r="T486" s="220" t="str">
        <f aca="true">ADDRESS(MATCH(T481,INDIRECT(T483,1),0)+MATCH(T459,SL_CHARTS_2012!$CL$1:$CL$3999,1)-1,$E464+1,1,1)</f>
        <v>$CM$24</v>
      </c>
      <c r="U486" s="220" t="str">
        <f aca="true">ADDRESS(MATCH(U481,INDIRECT(U483,1),0)+MATCH(U459,SL_CHARTS_2012!$CL$1:$CL$3999,1)-1,$E464+1,1,1)</f>
        <v>$CM$19</v>
      </c>
      <c r="V486" s="220" t="str">
        <f aca="true">ADDRESS(MATCH(V481,INDIRECT(V483,1),0)+MATCH(V459,SL_CHARTS_2012!$CL$1:$CL$3999,1)-1,$E464+1,1,1)</f>
        <v>$CM$17</v>
      </c>
      <c r="W486" s="220" t="str">
        <f aca="true">ADDRESS(MATCH(W481,INDIRECT(W483,1),0)+MATCH(W459,SL_CHARTS_2012!$CL$1:$CL$3999,1)-1,$E464+1,1,1)</f>
        <v>$CM$15</v>
      </c>
      <c r="X486" s="220" t="str">
        <f aca="true">ADDRESS(MATCH(X481,INDIRECT(X483,1),0)+MATCH(X459,SL_CHARTS_2012!$CL$1:$CL$3999,1)-1,$E464+1,1,1)</f>
        <v>$CM$11</v>
      </c>
      <c r="Y486" s="220" t="str">
        <f aca="true">ADDRESS(MATCH(Y481,INDIRECT(Y483,1),0)+MATCH(Y459,SL_CHARTS_2012!$CL$1:$CL$3999,1)-1,$E464+1,1,1)</f>
        <v>$CM$9</v>
      </c>
      <c r="Z486" s="220" t="str">
        <f aca="true">ADDRESS(MATCH(Z481,INDIRECT(Z483,1),0)+MATCH(Z459,SL_CHARTS_2012!$CL$1:$CL$3999,1)-1,$E464+1,1,1)</f>
        <v>$CM$7</v>
      </c>
      <c r="AA486" s="220" t="str">
        <f aca="true">ADDRESS(MATCH(AA481,INDIRECT(AA483,1),0)+MATCH(AA459,SL_CHARTS_2012!$CL$1:$CL$3999,1)-1,$E464+1,1,1)</f>
        <v>$CM$6</v>
      </c>
      <c r="AB486" s="220" t="str">
        <f aca="true">ADDRESS(MATCH(AB481,INDIRECT(AB483,1),0)+MATCH(AB459,SL_CHARTS_2012!$CL$1:$CL$3999,1)-1,$E464+1,1,1)</f>
        <v>$CM$5</v>
      </c>
      <c r="AC486" s="220" t="str">
        <f aca="true">ADDRESS(MATCH(AC481,INDIRECT(AC483,1),0)+MATCH(AC459,SL_CHARTS_2012!$CL$1:$CL$3999,1)-1,$E464+1,1,1)</f>
        <v>$CM$4</v>
      </c>
    </row>
    <row r="487" customFormat="false" ht="15" hidden="true" customHeight="true" outlineLevel="0" collapsed="false">
      <c r="A487" s="349"/>
      <c r="B487" s="203"/>
      <c r="C487" s="215"/>
      <c r="D487" s="220" t="s">
        <v>248</v>
      </c>
      <c r="E487" s="389" t="str">
        <f aca="true">ADDRESS(MATCH(E482,INDIRECT(E483,1),0)+MATCH(E459,SL_CHARTS_2012!$CL$1:$CL$3999,1)-1,$E464+3,1,1)</f>
        <v>$CO$94</v>
      </c>
      <c r="F487" s="220" t="str">
        <f aca="true">ADDRESS(MATCH(F482,INDIRECT(F483,1),0)+MATCH(F459,SL_CHARTS_2012!$CL$1:$CL$3999,1)-1,$E464+3,1,1)</f>
        <v>$CO$93</v>
      </c>
      <c r="G487" s="220" t="str">
        <f aca="true">ADDRESS(MATCH(G482,INDIRECT(G483,1),0)+MATCH(G459,SL_CHARTS_2012!$CL$1:$CL$3999,1)-1,$E464+3,1,1)</f>
        <v>$CO$90</v>
      </c>
      <c r="H487" s="220" t="str">
        <f aca="true">ADDRESS(MATCH(H482,INDIRECT(H483,1),0)+MATCH(H459,SL_CHARTS_2012!$CL$1:$CL$3999,1)-1,$E464+3,1,1)</f>
        <v>$CO$87</v>
      </c>
      <c r="I487" s="220" t="str">
        <f aca="true">ADDRESS(MATCH(I482,INDIRECT(I483,1),0)+MATCH(I459,SL_CHARTS_2012!$CL$1:$CL$3999,1)-1,$E464+3,1,1)</f>
        <v>$CO$84</v>
      </c>
      <c r="J487" s="220" t="str">
        <f aca="true">ADDRESS(MATCH(J482,INDIRECT(J483,1),0)+MATCH(J459,SL_CHARTS_2012!$CL$1:$CL$3999,1)-1,$E464+3,1,1)</f>
        <v>$CO$77</v>
      </c>
      <c r="K487" s="220" t="str">
        <f aca="true">ADDRESS(MATCH(K482,INDIRECT(K483,1),0)+MATCH(K459,SL_CHARTS_2012!$CL$1:$CL$3999,1)-1,$E464+3,1,1)</f>
        <v>$CO$70</v>
      </c>
      <c r="L487" s="220" t="str">
        <f aca="true">ADDRESS(MATCH(L482,INDIRECT(L483,1),0)+MATCH(L459,SL_CHARTS_2012!$CL$1:$CL$3999,1)-1,$E464+3,1,1)</f>
        <v>$CO$66</v>
      </c>
      <c r="M487" s="220" t="str">
        <f aca="true">ADDRESS(MATCH(M482,INDIRECT(M483,1),0)+MATCH(M459,SL_CHARTS_2012!$CL$1:$CL$3999,1)-1,$E464+3,1,1)</f>
        <v>$CO$64</v>
      </c>
      <c r="N487" s="220" t="str">
        <f aca="true">ADDRESS(MATCH(N482,INDIRECT(N483,1),0)+MATCH(N459,SL_CHARTS_2012!$CL$1:$CL$3999,1)-1,$E464+3,1,1)</f>
        <v>$CO$60</v>
      </c>
      <c r="O487" s="220" t="str">
        <f aca="true">ADDRESS(MATCH(O482,INDIRECT(O483,1),0)+MATCH(O459,SL_CHARTS_2012!$CL$1:$CL$3999,1)-1,$E464+3,1,1)</f>
        <v>$CO$52</v>
      </c>
      <c r="P487" s="220" t="str">
        <f aca="true">ADDRESS(MATCH(P482,INDIRECT(P483,1),0)+MATCH(P459,SL_CHARTS_2012!$CL$1:$CL$3999,1)-1,$E464+3,1,1)</f>
        <v>$CO$46</v>
      </c>
      <c r="Q487" s="220" t="str">
        <f aca="true">ADDRESS(MATCH(Q482,INDIRECT(Q483,1),0)+MATCH(Q459,SL_CHARTS_2012!$CL$1:$CL$3999,1)-1,$E464+3,1,1)</f>
        <v>$CO$42</v>
      </c>
      <c r="R487" s="220" t="str">
        <f aca="true">ADDRESS(MATCH(R482,INDIRECT(R483,1),0)+MATCH(R459,SL_CHARTS_2012!$CL$1:$CL$3999,1)-1,$E464+3,1,1)</f>
        <v>$CO$38</v>
      </c>
      <c r="S487" s="220" t="str">
        <f aca="true">ADDRESS(MATCH(S482,INDIRECT(S483,1),0)+MATCH(S459,SL_CHARTS_2012!$CL$1:$CL$3999,1)-1,$E464+3,1,1)</f>
        <v>$CO$33</v>
      </c>
      <c r="T487" s="220" t="str">
        <f aca="true">ADDRESS(MATCH(T482,INDIRECT(T483,1),0)+MATCH(T459,SL_CHARTS_2012!$CL$1:$CL$3999,1)-1,$E464+3,1,1)</f>
        <v>$CO$28</v>
      </c>
      <c r="U487" s="220" t="str">
        <f aca="true">ADDRESS(MATCH(U482,INDIRECT(U483,1),0)+MATCH(U459,SL_CHARTS_2012!$CL$1:$CL$3999,1)-1,$E464+3,1,1)</f>
        <v>$CO$25</v>
      </c>
      <c r="V487" s="220" t="str">
        <f aca="true">ADDRESS(MATCH(V482,INDIRECT(V483,1),0)+MATCH(V459,SL_CHARTS_2012!$CL$1:$CL$3999,1)-1,$E464+3,1,1)</f>
        <v>$CO$20</v>
      </c>
      <c r="W487" s="220" t="str">
        <f aca="true">ADDRESS(MATCH(W482,INDIRECT(W483,1),0)+MATCH(W459,SL_CHARTS_2012!$CL$1:$CL$3999,1)-1,$E464+3,1,1)</f>
        <v>$CO$18</v>
      </c>
      <c r="X487" s="220" t="str">
        <f aca="true">ADDRESS(MATCH(X482,INDIRECT(X483,1),0)+MATCH(X459,SL_CHARTS_2012!$CL$1:$CL$3999,1)-1,$E464+3,1,1)</f>
        <v>$CO$16</v>
      </c>
      <c r="Y487" s="220" t="str">
        <f aca="true">ADDRESS(MATCH(Y482,INDIRECT(Y483,1),0)+MATCH(Y459,SL_CHARTS_2012!$CL$1:$CL$3999,1)-1,$E464+3,1,1)</f>
        <v>$CO$12</v>
      </c>
      <c r="Z487" s="220" t="str">
        <f aca="true">ADDRESS(MATCH(Z482,INDIRECT(Z483,1),0)+MATCH(Z459,SL_CHARTS_2012!$CL$1:$CL$3999,1)-1,$E464+3,1,1)</f>
        <v>$CO$10</v>
      </c>
      <c r="AA487" s="220" t="str">
        <f aca="true">ADDRESS(MATCH(AA482,INDIRECT(AA483,1),0)+MATCH(AA459,SL_CHARTS_2012!$CL$1:$CL$3999,1)-1,$E464+3,1,1)</f>
        <v>$CO$8</v>
      </c>
      <c r="AB487" s="220" t="str">
        <f aca="true">ADDRESS(MATCH(AB482,INDIRECT(AB483,1),0)+MATCH(AB459,SL_CHARTS_2012!$CL$1:$CL$3999,1)-1,$E464+3,1,1)</f>
        <v>$CO$7</v>
      </c>
      <c r="AC487" s="220" t="str">
        <f aca="true">ADDRESS(MATCH(AC482,INDIRECT(AC483,1),0)+MATCH(AC459,SL_CHARTS_2012!$CL$1:$CL$3999,1)-1,$E464+3,1,1)</f>
        <v>$CO$6</v>
      </c>
    </row>
    <row r="488" customFormat="false" ht="15" hidden="false" customHeight="true" outlineLevel="0" collapsed="false">
      <c r="A488" s="349"/>
      <c r="B488" s="203"/>
      <c r="C488" s="215"/>
      <c r="D488" s="220" t="s">
        <v>233</v>
      </c>
      <c r="E488" s="390" t="n">
        <f aca="true">MIN(INDIRECT(E484))</f>
        <v>244.5</v>
      </c>
      <c r="F488" s="222" t="n">
        <f aca="true">MIN(INDIRECT(F484))</f>
        <v>244.5</v>
      </c>
      <c r="G488" s="222" t="n">
        <f aca="true">MIN(INDIRECT(G484))</f>
        <v>244.5</v>
      </c>
      <c r="H488" s="222" t="n">
        <f aca="true">MIN(INDIRECT(H484))</f>
        <v>247.8</v>
      </c>
      <c r="I488" s="222" t="n">
        <f aca="true">MIN(INDIRECT(I484))</f>
        <v>231.5</v>
      </c>
      <c r="J488" s="222" t="n">
        <f aca="true">MIN(INDIRECT(J484))</f>
        <v>200.5</v>
      </c>
      <c r="K488" s="222" t="n">
        <f aca="true">MIN(INDIRECT(K484))</f>
        <v>169.25</v>
      </c>
      <c r="L488" s="222" t="n">
        <f aca="true">MIN(INDIRECT(L484))</f>
        <v>157.7</v>
      </c>
      <c r="M488" s="222" t="n">
        <f aca="true">MIN(INDIRECT(M484))</f>
        <v>141.8</v>
      </c>
      <c r="N488" s="222" t="n">
        <f aca="true">MIN(INDIRECT(N484))</f>
        <v>100.85</v>
      </c>
      <c r="O488" s="222" t="n">
        <f aca="true">MIN(INDIRECT(O484))</f>
        <v>82.55</v>
      </c>
      <c r="P488" s="222" t="n">
        <f aca="true">MIN(INDIRECT(P484))</f>
        <v>71.6</v>
      </c>
      <c r="Q488" s="222" t="n">
        <f aca="true">MIN(INDIRECT(Q484))</f>
        <v>51.85</v>
      </c>
      <c r="R488" s="222" t="n">
        <f aca="true">MIN(INDIRECT(R484))</f>
        <v>39.3</v>
      </c>
      <c r="S488" s="222" t="n">
        <f aca="true">MIN(INDIRECT(S484))</f>
        <v>37.55</v>
      </c>
      <c r="T488" s="222" t="n">
        <f aca="true">MIN(INDIRECT(T484))</f>
        <v>36.5</v>
      </c>
      <c r="U488" s="222" t="n">
        <f aca="true">MIN(INDIRECT(U484))</f>
        <v>24.5</v>
      </c>
      <c r="V488" s="222" t="n">
        <f aca="true">MIN(INDIRECT(V484))</f>
        <v>19.7</v>
      </c>
      <c r="W488" s="222" t="n">
        <f aca="true">MIN(INDIRECT(W484))</f>
        <v>14.9</v>
      </c>
      <c r="X488" s="222" t="n">
        <f aca="true">MIN(INDIRECT(X484))</f>
        <v>8.75</v>
      </c>
      <c r="Y488" s="222" t="n">
        <f aca="true">MIN(INDIRECT(Y484))</f>
        <v>6.25</v>
      </c>
      <c r="Z488" s="222" t="n">
        <f aca="true">MIN(INDIRECT(Z484))</f>
        <v>3.75</v>
      </c>
      <c r="AA488" s="222" t="n">
        <f aca="true">MIN(INDIRECT(AA484))</f>
        <v>2.5</v>
      </c>
      <c r="AB488" s="222" t="n">
        <f aca="true">MIN(INDIRECT(AB484))</f>
        <v>1.25</v>
      </c>
      <c r="AC488" s="222" t="n">
        <f aca="true">MIN(INDIRECT(AC484))</f>
        <v>0</v>
      </c>
    </row>
    <row r="489" customFormat="false" ht="15" hidden="false" customHeight="true" outlineLevel="0" collapsed="false">
      <c r="A489" s="349"/>
      <c r="B489" s="203"/>
      <c r="C489" s="215"/>
      <c r="D489" s="220" t="s">
        <v>234</v>
      </c>
      <c r="E489" s="390" t="n">
        <f aca="true">MAX(INDIRECT(E485))</f>
        <v>275.5</v>
      </c>
      <c r="F489" s="222" t="n">
        <f aca="true">MAX(INDIRECT(F485))</f>
        <v>276.5</v>
      </c>
      <c r="G489" s="222" t="n">
        <f aca="true">MAX(INDIRECT(G485))</f>
        <v>279.5</v>
      </c>
      <c r="H489" s="222" t="n">
        <f aca="true">MAX(INDIRECT(H485))</f>
        <v>282.5</v>
      </c>
      <c r="I489" s="222" t="n">
        <f aca="true">MAX(INDIRECT(I485))</f>
        <v>285.5</v>
      </c>
      <c r="J489" s="222" t="n">
        <f aca="true">MAX(INDIRECT(J485))</f>
        <v>264.85</v>
      </c>
      <c r="K489" s="222" t="n">
        <f aca="true">MAX(INDIRECT(K485))</f>
        <v>232.6</v>
      </c>
      <c r="L489" s="222" t="n">
        <f aca="true">MAX(INDIRECT(L485))</f>
        <v>209.2</v>
      </c>
      <c r="M489" s="222" t="n">
        <f aca="true">MAX(INDIRECT(M485))</f>
        <v>197.5</v>
      </c>
      <c r="N489" s="222" t="n">
        <f aca="true">MAX(INDIRECT(N485))</f>
        <v>174.5</v>
      </c>
      <c r="O489" s="222" t="n">
        <f aca="true">MAX(INDIRECT(O485))</f>
        <v>134</v>
      </c>
      <c r="P489" s="222" t="n">
        <f aca="true">MAX(INDIRECT(P485))</f>
        <v>116</v>
      </c>
      <c r="Q489" s="222" t="n">
        <f aca="true">MAX(INDIRECT(Q485))</f>
        <v>101.1</v>
      </c>
      <c r="R489" s="222" t="n">
        <f aca="true">MAX(INDIRECT(R485))</f>
        <v>83.3</v>
      </c>
      <c r="S489" s="222" t="n">
        <f aca="true">MAX(INDIRECT(S485))</f>
        <v>64.65</v>
      </c>
      <c r="T489" s="222" t="n">
        <f aca="true">MAX(INDIRECT(T485))</f>
        <v>60.4</v>
      </c>
      <c r="U489" s="222" t="n">
        <f aca="true">MAX(INDIRECT(U485))</f>
        <v>57.85</v>
      </c>
      <c r="V489" s="222" t="n">
        <f aca="true">MAX(INDIRECT(V485))</f>
        <v>43.4</v>
      </c>
      <c r="W489" s="222" t="n">
        <f aca="true">MAX(INDIRECT(W485))</f>
        <v>36.6</v>
      </c>
      <c r="X489" s="222" t="n">
        <f aca="true">MAX(INDIRECT(X485))</f>
        <v>29.8</v>
      </c>
      <c r="Y489" s="222" t="n">
        <f aca="true">MAX(INDIRECT(Y485))</f>
        <v>18.4</v>
      </c>
      <c r="Z489" s="222" t="n">
        <f aca="true">MAX(INDIRECT(Z485))</f>
        <v>13.8</v>
      </c>
      <c r="AA489" s="222" t="n">
        <f aca="true">MAX(INDIRECT(AA485))</f>
        <v>9.2</v>
      </c>
      <c r="AB489" s="222" t="n">
        <f aca="true">MAX(INDIRECT(AB485))</f>
        <v>6.9</v>
      </c>
      <c r="AC489" s="222" t="n">
        <f aca="true">MAX(INDIRECT(AC485))</f>
        <v>4.6</v>
      </c>
    </row>
    <row r="490" customFormat="false" ht="15" hidden="false" customHeight="true" outlineLevel="0" collapsed="false">
      <c r="A490" s="349"/>
      <c r="B490" s="203"/>
      <c r="C490" s="223" t="s">
        <v>235</v>
      </c>
      <c r="D490" s="259" t="s">
        <v>227</v>
      </c>
      <c r="E490" s="369" t="str">
        <f aca="false">CONCATENATE(E461,E$7,E463)</f>
        <v>101-93</v>
      </c>
      <c r="F490" s="260" t="str">
        <f aca="false">CONCATENATE(F461,F$7,F463)</f>
        <v>94-89</v>
      </c>
      <c r="G490" s="260" t="str">
        <f aca="false">CONCATENATE(G461,G$7,G463)</f>
        <v>91-85</v>
      </c>
      <c r="H490" s="260" t="str">
        <f aca="false">CONCATENATE(H461,H$7,H463)</f>
        <v>87-83</v>
      </c>
      <c r="I490" s="260" t="str">
        <f aca="false">CONCATENATE(I461,I$7,I463)</f>
        <v>84-71</v>
      </c>
      <c r="J490" s="260" t="str">
        <f aca="false">CONCATENATE(J461,J$7,J463)</f>
        <v>73-66</v>
      </c>
      <c r="K490" s="260" t="str">
        <f aca="false">CONCATENATE(K461,K$7,K463)</f>
        <v>66-61</v>
      </c>
      <c r="L490" s="260" t="str">
        <f aca="false">CONCATENATE(L461,L$7,L463)</f>
        <v>62-59</v>
      </c>
      <c r="M490" s="260" t="str">
        <f aca="false">CONCATENATE(M461,M$7,M463)</f>
        <v>60-56</v>
      </c>
      <c r="N490" s="260" t="str">
        <f aca="false">CONCATENATE(N461,N$7,N463)</f>
        <v>56-47</v>
      </c>
      <c r="O490" s="260" t="str">
        <f aca="false">CONCATENATE(O461,O$7,O463)</f>
        <v>48-41</v>
      </c>
      <c r="P490" s="260" t="str">
        <f aca="false">CONCATENATE(P461,P$7,P463)</f>
        <v>42-38</v>
      </c>
      <c r="Q490" s="260" t="str">
        <f aca="false">CONCATENATE(Q461,Q$7,Q463)</f>
        <v>38-33</v>
      </c>
      <c r="R490" s="260" t="str">
        <f aca="false">CONCATENATE(R461,R$7,R463)</f>
        <v>34-28</v>
      </c>
      <c r="S490" s="260" t="str">
        <f aca="false">CONCATENATE(S461,S$7,S463)</f>
        <v>29-23</v>
      </c>
      <c r="T490" s="260" t="str">
        <f aca="false">CONCATENATE(T461,T$7,T463)</f>
        <v>24-20</v>
      </c>
      <c r="U490" s="260" t="str">
        <f aca="false">CONCATENATE(U461,U$7,U463)</f>
        <v>21-15</v>
      </c>
      <c r="V490" s="260" t="str">
        <f aca="false">CONCATENATE(V461,V$7,V463)</f>
        <v>16-13</v>
      </c>
      <c r="W490" s="260" t="str">
        <f aca="false">CONCATENATE(W461,W$7,W463)</f>
        <v>14-11</v>
      </c>
      <c r="X490" s="260" t="str">
        <f aca="false">CONCATENATE(X461,X$7,X463)</f>
        <v>12-7</v>
      </c>
      <c r="Y490" s="260" t="str">
        <f aca="false">CONCATENATE(Y461,Y$7,Y463)</f>
        <v>8-5</v>
      </c>
      <c r="Z490" s="260" t="str">
        <f aca="false">CONCATENATE(Z461,Z$7,Z463)</f>
        <v>6-3</v>
      </c>
      <c r="AA490" s="260" t="str">
        <f aca="false">CONCATENATE(AA461,AA$7,AA463)</f>
        <v>4-2</v>
      </c>
      <c r="AB490" s="260" t="str">
        <f aca="false">CONCATENATE(AB461,AB$7,AB463)</f>
        <v>3-1</v>
      </c>
      <c r="AC490" s="260" t="str">
        <f aca="false">CONCATENATE(AC461,AC$7,AC463)</f>
        <v>2-0</v>
      </c>
    </row>
    <row r="491" customFormat="false" ht="15" hidden="false" customHeight="true" outlineLevel="0" collapsed="false">
      <c r="A491" s="349"/>
      <c r="B491" s="203"/>
      <c r="C491" s="223"/>
      <c r="D491" s="261" t="s">
        <v>228</v>
      </c>
      <c r="E491" s="381" t="n">
        <f aca="true">AVERAGE(INDIRECT(CONCATENATE($E$477,E471,$E$478,E472),1))</f>
        <v>260</v>
      </c>
      <c r="F491" s="261" t="n">
        <f aca="true">AVERAGE(INDIRECT(CONCATENATE($E$477,F471,$E$478,F472),1))</f>
        <v>260.525</v>
      </c>
      <c r="G491" s="261" t="n">
        <f aca="true">AVERAGE(INDIRECT(CONCATENATE($E$477,G471,$E$478,G472),1))</f>
        <v>262.625</v>
      </c>
      <c r="H491" s="261" t="n">
        <f aca="true">AVERAGE(INDIRECT(CONCATENATE($E$477,H471,$E$478,H472),1))</f>
        <v>265.25</v>
      </c>
      <c r="I491" s="261" t="n">
        <f aca="true">AVERAGE(INDIRECT(CONCATENATE($E$477,I471,$E$478,I472),1))</f>
        <v>260.1875</v>
      </c>
      <c r="J491" s="261" t="n">
        <f aca="true">AVERAGE(INDIRECT(CONCATENATE($E$477,J471,$E$478,J472),1))</f>
        <v>235.41875</v>
      </c>
      <c r="K491" s="261" t="n">
        <f aca="true">AVERAGE(INDIRECT(CONCATENATE($E$477,K471,$E$478,K472),1))</f>
        <v>201.425</v>
      </c>
      <c r="L491" s="261" t="n">
        <f aca="true">AVERAGE(INDIRECT(CONCATENATE($E$477,L471,$E$478,L472),1))</f>
        <v>183.40625</v>
      </c>
      <c r="M491" s="261" t="n">
        <f aca="true">AVERAGE(INDIRECT(CONCATENATE($E$477,M471,$E$478,M472),1))</f>
        <v>169.2</v>
      </c>
      <c r="N491" s="261" t="n">
        <f aca="true">AVERAGE(INDIRECT(CONCATENATE($E$477,N471,$E$478,N472),1))</f>
        <v>134.7875</v>
      </c>
      <c r="O491" s="261" t="n">
        <f aca="true">AVERAGE(INDIRECT(CONCATENATE($E$477,O471,$E$478,O472),1))</f>
        <v>108.3625</v>
      </c>
      <c r="P491" s="261" t="n">
        <f aca="true">AVERAGE(INDIRECT(CONCATENATE($E$477,P471,$E$478,P472),1))</f>
        <v>94.045</v>
      </c>
      <c r="Q491" s="261" t="n">
        <f aca="true">AVERAGE(INDIRECT(CONCATENATE($E$477,Q471,$E$478,Q472),1))</f>
        <v>75.85</v>
      </c>
      <c r="R491" s="261" t="n">
        <f aca="true">AVERAGE(INDIRECT(CONCATENATE($E$477,R471,$E$478,R472),1))</f>
        <v>58.4928571428572</v>
      </c>
      <c r="S491" s="261" t="n">
        <f aca="true">AVERAGE(INDIRECT(CONCATENATE($E$477,S471,$E$478,S472),1))</f>
        <v>50.35</v>
      </c>
      <c r="T491" s="261" t="n">
        <f aca="true">AVERAGE(INDIRECT(CONCATENATE($E$477,T471,$E$478,T472),1))</f>
        <v>47.95</v>
      </c>
      <c r="U491" s="261" t="n">
        <f aca="true">AVERAGE(INDIRECT(CONCATENATE($E$477,U471,$E$478,U472),1))</f>
        <v>40.6214285714286</v>
      </c>
      <c r="V491" s="261" t="n">
        <f aca="true">AVERAGE(INDIRECT(CONCATENATE($E$477,V471,$E$478,V472),1))</f>
        <v>30.8</v>
      </c>
      <c r="W491" s="261" t="n">
        <f aca="true">AVERAGE(INDIRECT(CONCATENATE($E$477,W471,$E$478,W472),1))</f>
        <v>25</v>
      </c>
      <c r="X491" s="261" t="n">
        <f aca="true">AVERAGE(INDIRECT(CONCATENATE($E$477,X471,$E$478,X472),1))</f>
        <v>17.425</v>
      </c>
      <c r="Y491" s="261" t="n">
        <f aca="true">AVERAGE(INDIRECT(CONCATENATE($E$477,Y471,$E$478,Y472),1))</f>
        <v>11.5375</v>
      </c>
      <c r="Z491" s="261" t="n">
        <f aca="true">AVERAGE(INDIRECT(CONCATENATE($E$477,Z471,$E$478,Z472),1))</f>
        <v>7.9875</v>
      </c>
      <c r="AA491" s="261" t="n">
        <f aca="true">AVERAGE(INDIRECT(CONCATENATE($E$477,AA471,$E$478,AA472),1))</f>
        <v>5.325</v>
      </c>
      <c r="AB491" s="261" t="n">
        <f aca="true">AVERAGE(INDIRECT(CONCATENATE($E$477,AB471,$E$478,AB472),1))</f>
        <v>3.55</v>
      </c>
      <c r="AC491" s="261" t="n">
        <f aca="true">AVERAGE(INDIRECT(CONCATENATE($E$477,AC471,$E$478,AC472),1))</f>
        <v>1.775</v>
      </c>
    </row>
    <row r="492" customFormat="false" ht="15" hidden="true" customHeight="true" outlineLevel="0" collapsed="false">
      <c r="A492" s="349"/>
      <c r="B492" s="203"/>
      <c r="C492" s="223"/>
      <c r="D492" s="262" t="s">
        <v>269</v>
      </c>
      <c r="E492" s="382" t="n">
        <f aca="true">MIN(INDIRECT(CONCATENATE($E$477,E471,$E$478,E472),1))</f>
        <v>260</v>
      </c>
      <c r="F492" s="262" t="n">
        <f aca="true">MIN(INDIRECT(CONCATENATE($E$477,F471,$E$478,F472),1))</f>
        <v>260</v>
      </c>
      <c r="G492" s="262" t="n">
        <f aca="true">MIN(INDIRECT(CONCATENATE($E$477,G471,$E$478,G472),1))</f>
        <v>260</v>
      </c>
      <c r="H492" s="262" t="n">
        <f aca="true">MIN(INDIRECT(CONCATENATE($E$477,H471,$E$478,H472),1))</f>
        <v>263.15</v>
      </c>
      <c r="I492" s="262" t="n">
        <f aca="true">MIN(INDIRECT(CONCATENATE($E$477,I471,$E$478,I472),1))</f>
        <v>243.725</v>
      </c>
      <c r="J492" s="262" t="n">
        <f aca="true">MIN(INDIRECT(CONCATENATE($E$477,J471,$E$478,J472),1))</f>
        <v>216.55</v>
      </c>
      <c r="K492" s="262" t="n">
        <f aca="true">MIN(INDIRECT(CONCATENATE($E$477,K471,$E$478,K472),1))</f>
        <v>186.3</v>
      </c>
      <c r="L492" s="262" t="n">
        <f aca="true">MIN(INDIRECT(CONCATENATE($E$477,L471,$E$478,L472),1))</f>
        <v>174.725</v>
      </c>
      <c r="M492" s="262" t="n">
        <f aca="true">MIN(INDIRECT(CONCATENATE($E$477,M471,$E$478,M472),1))</f>
        <v>158.15</v>
      </c>
      <c r="N492" s="262" t="n">
        <f aca="true">MIN(INDIRECT(CONCATENATE($E$477,N471,$E$478,N472),1))</f>
        <v>115.925</v>
      </c>
      <c r="O492" s="262" t="n">
        <f aca="true">MIN(INDIRECT(CONCATENATE($E$477,O471,$E$478,O472),1))</f>
        <v>97.775</v>
      </c>
      <c r="P492" s="262" t="n">
        <f aca="true">MIN(INDIRECT(CONCATENATE($E$477,P471,$E$478,P472),1))</f>
        <v>86.35</v>
      </c>
      <c r="Q492" s="262" t="n">
        <f aca="true">MIN(INDIRECT(CONCATENATE($E$477,Q471,$E$478,Q472),1))</f>
        <v>65.35</v>
      </c>
      <c r="R492" s="262" t="n">
        <f aca="true">MIN(INDIRECT(CONCATENATE($E$477,R471,$E$478,R472),1))</f>
        <v>51.55</v>
      </c>
      <c r="S492" s="262" t="n">
        <f aca="true">MIN(INDIRECT(CONCATENATE($E$477,S471,$E$478,S472),1))</f>
        <v>48.55</v>
      </c>
      <c r="T492" s="262" t="n">
        <f aca="true">MIN(INDIRECT(CONCATENATE($E$477,T471,$E$478,T472),1))</f>
        <v>46.75</v>
      </c>
      <c r="U492" s="262" t="n">
        <f aca="true">MIN(INDIRECT(CONCATENATE($E$477,U471,$E$478,U472),1))</f>
        <v>32.25</v>
      </c>
      <c r="V492" s="262" t="n">
        <f aca="true">MIN(INDIRECT(CONCATENATE($E$477,V471,$E$478,V472),1))</f>
        <v>26.45</v>
      </c>
      <c r="W492" s="262" t="n">
        <f aca="true">MIN(INDIRECT(CONCATENATE($E$477,W471,$E$478,W472),1))</f>
        <v>20.65</v>
      </c>
      <c r="X492" s="262" t="n">
        <f aca="true">MIN(INDIRECT(CONCATENATE($E$477,X471,$E$478,X472),1))</f>
        <v>12.425</v>
      </c>
      <c r="Y492" s="262" t="n">
        <f aca="true">MIN(INDIRECT(CONCATENATE($E$477,Y471,$E$478,Y472),1))</f>
        <v>8.875</v>
      </c>
      <c r="Z492" s="262" t="n">
        <f aca="true">MIN(INDIRECT(CONCATENATE($E$477,Z471,$E$478,Z472),1))</f>
        <v>5.325</v>
      </c>
      <c r="AA492" s="262" t="n">
        <f aca="true">MIN(INDIRECT(CONCATENATE($E$477,AA471,$E$478,AA472),1))</f>
        <v>3.55</v>
      </c>
      <c r="AB492" s="262" t="n">
        <f aca="true">MIN(INDIRECT(CONCATENATE($E$477,AB471,$E$478,AB472),1))</f>
        <v>1.775</v>
      </c>
      <c r="AC492" s="262" t="n">
        <f aca="true">MIN(INDIRECT(CONCATENATE($E$477,AC471,$E$478,AC472),1))</f>
        <v>0</v>
      </c>
    </row>
    <row r="493" customFormat="false" ht="15" hidden="true" customHeight="true" outlineLevel="0" collapsed="false">
      <c r="A493" s="349"/>
      <c r="B493" s="203"/>
      <c r="C493" s="223"/>
      <c r="D493" s="262" t="s">
        <v>270</v>
      </c>
      <c r="E493" s="382" t="n">
        <f aca="true">MAX(INDIRECT(CONCATENATE($E$477,E471,$E$478,E472),1))</f>
        <v>260</v>
      </c>
      <c r="F493" s="262" t="n">
        <f aca="true">MAX(INDIRECT(CONCATENATE($E$477,F471,$E$478,F472),1))</f>
        <v>261.05</v>
      </c>
      <c r="G493" s="262" t="n">
        <f aca="true">MAX(INDIRECT(CONCATENATE($E$477,G471,$E$478,G472),1))</f>
        <v>265.25</v>
      </c>
      <c r="H493" s="262" t="n">
        <f aca="true">MAX(INDIRECT(CONCATENATE($E$477,H471,$E$478,H472),1))</f>
        <v>267.35</v>
      </c>
      <c r="I493" s="262" t="n">
        <f aca="true">MAX(INDIRECT(CONCATENATE($E$477,I471,$E$478,I472),1))</f>
        <v>270.5</v>
      </c>
      <c r="J493" s="262" t="n">
        <f aca="true">MAX(INDIRECT(CONCATENATE($E$477,J471,$E$478,J472),1))</f>
        <v>249.675</v>
      </c>
      <c r="K493" s="262" t="n">
        <f aca="true">MAX(INDIRECT(CONCATENATE($E$477,K471,$E$478,K472),1))</f>
        <v>216.55</v>
      </c>
      <c r="L493" s="262" t="n">
        <f aca="true">MAX(INDIRECT(CONCATENATE($E$477,L471,$E$478,L472),1))</f>
        <v>192.35</v>
      </c>
      <c r="M493" s="262" t="n">
        <f aca="true">MAX(INDIRECT(CONCATENATE($E$477,M471,$E$478,M472),1))</f>
        <v>180.25</v>
      </c>
      <c r="N493" s="262" t="n">
        <f aca="true">MAX(INDIRECT(CONCATENATE($E$477,N471,$E$478,N472),1))</f>
        <v>158.15</v>
      </c>
      <c r="O493" s="262" t="n">
        <f aca="true">MAX(INDIRECT(CONCATENATE($E$477,O471,$E$478,O472),1))</f>
        <v>118.95</v>
      </c>
      <c r="P493" s="262" t="n">
        <f aca="true">MAX(INDIRECT(CONCATENATE($E$477,P471,$E$478,P472),1))</f>
        <v>100.8</v>
      </c>
      <c r="Q493" s="262" t="n">
        <f aca="true">MAX(INDIRECT(CONCATENATE($E$477,Q471,$E$478,Q472),1))</f>
        <v>86.35</v>
      </c>
      <c r="R493" s="262" t="n">
        <f aca="true">MAX(INDIRECT(CONCATENATE($E$477,R471,$E$478,R472),1))</f>
        <v>69.55</v>
      </c>
      <c r="S493" s="262" t="n">
        <f aca="true">MAX(INDIRECT(CONCATENATE($E$477,S471,$E$478,S472),1))</f>
        <v>52.15</v>
      </c>
      <c r="T493" s="262" t="n">
        <f aca="true">MAX(INDIRECT(CONCATENATE($E$477,T471,$E$478,T472),1))</f>
        <v>49.15</v>
      </c>
      <c r="U493" s="262" t="n">
        <f aca="true">MAX(INDIRECT(CONCATENATE($E$477,U471,$E$478,U472),1))</f>
        <v>47.35</v>
      </c>
      <c r="V493" s="262" t="n">
        <f aca="true">MAX(INDIRECT(CONCATENATE($E$477,V471,$E$478,V472),1))</f>
        <v>35.15</v>
      </c>
      <c r="W493" s="262" t="n">
        <f aca="true">MAX(INDIRECT(CONCATENATE($E$477,W471,$E$478,W472),1))</f>
        <v>29.35</v>
      </c>
      <c r="X493" s="262" t="n">
        <f aca="true">MAX(INDIRECT(CONCATENATE($E$477,X471,$E$478,X472),1))</f>
        <v>23.55</v>
      </c>
      <c r="Y493" s="262" t="n">
        <f aca="true">MAX(INDIRECT(CONCATENATE($E$477,Y471,$E$478,Y472),1))</f>
        <v>14.2</v>
      </c>
      <c r="Z493" s="262" t="n">
        <f aca="true">MAX(INDIRECT(CONCATENATE($E$477,Z471,$E$478,Z472),1))</f>
        <v>10.65</v>
      </c>
      <c r="AA493" s="262" t="n">
        <f aca="true">MAX(INDIRECT(CONCATENATE($E$477,AA471,$E$478,AA472),1))</f>
        <v>7.1</v>
      </c>
      <c r="AB493" s="262" t="n">
        <f aca="true">MAX(INDIRECT(CONCATENATE($E$477,AB471,$E$478,AB472),1))</f>
        <v>5.325</v>
      </c>
      <c r="AC493" s="262" t="n">
        <f aca="true">MAX(INDIRECT(CONCATENATE($E$477,AC471,$E$478,AC472),1))</f>
        <v>3.55</v>
      </c>
    </row>
    <row r="494" customFormat="false" ht="15" hidden="true" customHeight="true" outlineLevel="0" collapsed="false">
      <c r="A494" s="349"/>
      <c r="B494" s="203"/>
      <c r="C494" s="223"/>
      <c r="D494" s="263" t="s">
        <v>271</v>
      </c>
      <c r="E494" s="391" t="str">
        <f aca="false">CONCATENATE($E477,E472,$E478,E471)</f>
        <v>SL_CHARTS_2012!$CN$94:$CN$94</v>
      </c>
      <c r="F494" s="263" t="str">
        <f aca="false">CONCATENATE($E477,F472,$E478,F471)</f>
        <v>SL_CHARTS_2012!$CN$94:$CN$93</v>
      </c>
      <c r="G494" s="263" t="str">
        <f aca="false">CONCATENATE($E477,G472,$E478,G471)</f>
        <v>SL_CHARTS_2012!$CN$94:$CN$89</v>
      </c>
      <c r="H494" s="263" t="str">
        <f aca="false">CONCATENATE($E477,H472,$E478,H471)</f>
        <v>SL_CHARTS_2012!$CN$91:$CN$87</v>
      </c>
      <c r="I494" s="263" t="str">
        <f aca="false">CONCATENATE($E477,I472,$E478,I471)</f>
        <v>SL_CHARTS_2012!$CN$88:$CN$75</v>
      </c>
      <c r="J494" s="263" t="str">
        <f aca="false">CONCATENATE($E477,J472,$E478,J471)</f>
        <v>SL_CHARTS_2012!$CN$77:$CN$70</v>
      </c>
      <c r="K494" s="263" t="str">
        <f aca="false">CONCATENATE($E477,K472,$E478,K471)</f>
        <v>SL_CHARTS_2012!$CN$70:$CN$65</v>
      </c>
      <c r="L494" s="263" t="str">
        <f aca="false">CONCATENATE($E477,L472,$E478,L471)</f>
        <v>SL_CHARTS_2012!$CN$66:$CN$63</v>
      </c>
      <c r="M494" s="263" t="str">
        <f aca="false">CONCATENATE($E477,M472,$E478,M471)</f>
        <v>SL_CHARTS_2012!$CN$64:$CN$60</v>
      </c>
      <c r="N494" s="263" t="str">
        <f aca="false">CONCATENATE($E477,N472,$E478,N471)</f>
        <v>SL_CHARTS_2012!$CN$60:$CN$51</v>
      </c>
      <c r="O494" s="263" t="str">
        <f aca="false">CONCATENATE($E477,O472,$E478,O471)</f>
        <v>SL_CHARTS_2012!$CN$52:$CN$45</v>
      </c>
      <c r="P494" s="263" t="str">
        <f aca="false">CONCATENATE($E477,P472,$E478,P471)</f>
        <v>SL_CHARTS_2012!$CN$46:$CN$42</v>
      </c>
      <c r="Q494" s="263" t="str">
        <f aca="false">CONCATENATE($E477,Q472,$E478,Q471)</f>
        <v>SL_CHARTS_2012!$CN$42:$CN$37</v>
      </c>
      <c r="R494" s="263" t="str">
        <f aca="false">CONCATENATE($E477,R472,$E478,R471)</f>
        <v>SL_CHARTS_2012!$CN$38:$CN$32</v>
      </c>
      <c r="S494" s="263" t="str">
        <f aca="false">CONCATENATE($E477,S472,$E478,S471)</f>
        <v>SL_CHARTS_2012!$CN$33:$CN$27</v>
      </c>
      <c r="T494" s="263" t="str">
        <f aca="false">CONCATENATE($E477,T472,$E478,T471)</f>
        <v>SL_CHARTS_2012!$CN$28:$CN$24</v>
      </c>
      <c r="U494" s="263" t="str">
        <f aca="false">CONCATENATE($E477,U472,$E478,U471)</f>
        <v>SL_CHARTS_2012!$CN$25:$CN$19</v>
      </c>
      <c r="V494" s="263" t="str">
        <f aca="false">CONCATENATE($E477,V472,$E478,V471)</f>
        <v>SL_CHARTS_2012!$CN$20:$CN$17</v>
      </c>
      <c r="W494" s="263" t="str">
        <f aca="false">CONCATENATE($E477,W472,$E478,W471)</f>
        <v>SL_CHARTS_2012!$CN$18:$CN$15</v>
      </c>
      <c r="X494" s="263" t="str">
        <f aca="false">CONCATENATE($E477,X472,$E478,X471)</f>
        <v>SL_CHARTS_2012!$CN$16:$CN$11</v>
      </c>
      <c r="Y494" s="263" t="str">
        <f aca="false">CONCATENATE($E477,Y472,$E478,Y471)</f>
        <v>SL_CHARTS_2012!$CN$12:$CN$9</v>
      </c>
      <c r="Z494" s="263" t="str">
        <f aca="false">CONCATENATE($E477,Z472,$E478,Z471)</f>
        <v>SL_CHARTS_2012!$CN$10:$CN$7</v>
      </c>
      <c r="AA494" s="263" t="str">
        <f aca="false">CONCATENATE($E477,AA472,$E478,AA471)</f>
        <v>SL_CHARTS_2012!$CN$8:$CN$6</v>
      </c>
      <c r="AB494" s="263" t="str">
        <f aca="false">CONCATENATE($E477,AB472,$E478,AB471)</f>
        <v>SL_CHARTS_2012!$CN$7:$CN$5</v>
      </c>
      <c r="AC494" s="263" t="str">
        <f aca="false">CONCATENATE($E477,AC472,$E478,AC471)</f>
        <v>SL_CHARTS_2012!$CN$6:$CN$4</v>
      </c>
    </row>
    <row r="495" customFormat="false" ht="15" hidden="true" customHeight="true" outlineLevel="0" collapsed="false">
      <c r="A495" s="349"/>
      <c r="B495" s="203"/>
      <c r="C495" s="223"/>
      <c r="D495" s="263" t="s">
        <v>272</v>
      </c>
      <c r="E495" s="391" t="str">
        <f aca="false">CONCATENATE($E477,E474,$E478,E473)</f>
        <v>SL_CHARTS_2012!$CM$94:$CM$94</v>
      </c>
      <c r="F495" s="263" t="str">
        <f aca="false">CONCATENATE($E477,F474,$E478,F473)</f>
        <v>SL_CHARTS_2012!$CM$94:$CM$93</v>
      </c>
      <c r="G495" s="263" t="str">
        <f aca="false">CONCATENATE($E477,G474,$E478,G473)</f>
        <v>SL_CHARTS_2012!$CM$94:$CM$89</v>
      </c>
      <c r="H495" s="263" t="str">
        <f aca="false">CONCATENATE($E477,H474,$E478,H473)</f>
        <v>SL_CHARTS_2012!$CM$91:$CM$87</v>
      </c>
      <c r="I495" s="263" t="str">
        <f aca="false">CONCATENATE($E477,I474,$E478,I473)</f>
        <v>SL_CHARTS_2012!$CM$88:$CM$75</v>
      </c>
      <c r="J495" s="263" t="str">
        <f aca="false">CONCATENATE($E477,J474,$E478,J473)</f>
        <v>SL_CHARTS_2012!$CM$77:$CM$70</v>
      </c>
      <c r="K495" s="263" t="str">
        <f aca="false">CONCATENATE($E477,K474,$E478,K473)</f>
        <v>SL_CHARTS_2012!$CM$70:$CM$65</v>
      </c>
      <c r="L495" s="263" t="str">
        <f aca="false">CONCATENATE($E477,L474,$E478,L473)</f>
        <v>SL_CHARTS_2012!$CM$66:$CM$63</v>
      </c>
      <c r="M495" s="263" t="str">
        <f aca="false">CONCATENATE($E477,M474,$E478,M473)</f>
        <v>SL_CHARTS_2012!$CM$64:$CM$60</v>
      </c>
      <c r="N495" s="263" t="str">
        <f aca="false">CONCATENATE($E477,N474,$E478,N473)</f>
        <v>SL_CHARTS_2012!$CM$60:$CM$51</v>
      </c>
      <c r="O495" s="263" t="str">
        <f aca="false">CONCATENATE($E477,O474,$E478,O473)</f>
        <v>SL_CHARTS_2012!$CM$52:$CM$45</v>
      </c>
      <c r="P495" s="263" t="str">
        <f aca="false">CONCATENATE($E477,P474,$E478,P473)</f>
        <v>SL_CHARTS_2012!$CM$46:$CM$42</v>
      </c>
      <c r="Q495" s="263" t="str">
        <f aca="false">CONCATENATE($E477,Q474,$E478,Q473)</f>
        <v>SL_CHARTS_2012!$CM$42:$CM$37</v>
      </c>
      <c r="R495" s="263" t="str">
        <f aca="false">CONCATENATE($E477,R474,$E478,R473)</f>
        <v>SL_CHARTS_2012!$CM$38:$CM$32</v>
      </c>
      <c r="S495" s="263" t="str">
        <f aca="false">CONCATENATE($E477,S474,$E478,S473)</f>
        <v>SL_CHARTS_2012!$CM$33:$CM$27</v>
      </c>
      <c r="T495" s="263" t="str">
        <f aca="false">CONCATENATE($E477,T474,$E478,T473)</f>
        <v>SL_CHARTS_2012!$CM$28:$CM$24</v>
      </c>
      <c r="U495" s="263" t="str">
        <f aca="false">CONCATENATE($E477,U474,$E478,U473)</f>
        <v>SL_CHARTS_2012!$CM$25:$CM$19</v>
      </c>
      <c r="V495" s="263" t="str">
        <f aca="false">CONCATENATE($E477,V474,$E478,V473)</f>
        <v>SL_CHARTS_2012!$CM$20:$CM$17</v>
      </c>
      <c r="W495" s="263" t="str">
        <f aca="false">CONCATENATE($E477,W474,$E478,W473)</f>
        <v>SL_CHARTS_2012!$CM$18:$CM$15</v>
      </c>
      <c r="X495" s="263" t="str">
        <f aca="false">CONCATENATE($E477,X474,$E478,X473)</f>
        <v>SL_CHARTS_2012!$CM$16:$CM$11</v>
      </c>
      <c r="Y495" s="263" t="str">
        <f aca="false">CONCATENATE($E477,Y474,$E478,Y473)</f>
        <v>SL_CHARTS_2012!$CM$12:$CM$9</v>
      </c>
      <c r="Z495" s="263" t="str">
        <f aca="false">CONCATENATE($E477,Z474,$E478,Z473)</f>
        <v>SL_CHARTS_2012!$CM$10:$CM$7</v>
      </c>
      <c r="AA495" s="263" t="str">
        <f aca="false">CONCATENATE($E477,AA474,$E478,AA473)</f>
        <v>SL_CHARTS_2012!$CM$8:$CM$6</v>
      </c>
      <c r="AB495" s="263" t="str">
        <f aca="false">CONCATENATE($E477,AB474,$E478,AB473)</f>
        <v>SL_CHARTS_2012!$CM$7:$CM$5</v>
      </c>
      <c r="AC495" s="263" t="str">
        <f aca="false">CONCATENATE($E477,AC474,$E478,AC473)</f>
        <v>SL_CHARTS_2012!$CM$6:$CM$4</v>
      </c>
    </row>
    <row r="496" customFormat="false" ht="15" hidden="true" customHeight="true" outlineLevel="0" collapsed="false">
      <c r="A496" s="349"/>
      <c r="B496" s="203"/>
      <c r="C496" s="223"/>
      <c r="D496" s="263" t="s">
        <v>273</v>
      </c>
      <c r="E496" s="391" t="str">
        <f aca="false">CONCATENATE($E477,E476,$E478,E475)</f>
        <v>SL_CHARTS_2012!$CO$94:$CO$94</v>
      </c>
      <c r="F496" s="263" t="str">
        <f aca="false">CONCATENATE($E477,F476,$E478,F475)</f>
        <v>SL_CHARTS_2012!$CO$94:$CO$93</v>
      </c>
      <c r="G496" s="263" t="str">
        <f aca="false">CONCATENATE($E477,G476,$E478,G475)</f>
        <v>SL_CHARTS_2012!$CO$94:$CO$89</v>
      </c>
      <c r="H496" s="263" t="str">
        <f aca="false">CONCATENATE($E477,H476,$E478,H475)</f>
        <v>SL_CHARTS_2012!$CO$91:$CO$87</v>
      </c>
      <c r="I496" s="263" t="str">
        <f aca="false">CONCATENATE($E477,I476,$E478,I475)</f>
        <v>SL_CHARTS_2012!$CO$88:$CO$75</v>
      </c>
      <c r="J496" s="263" t="str">
        <f aca="false">CONCATENATE($E477,J476,$E478,J475)</f>
        <v>SL_CHARTS_2012!$CO$77:$CO$70</v>
      </c>
      <c r="K496" s="263" t="str">
        <f aca="false">CONCATENATE($E477,K476,$E478,K475)</f>
        <v>SL_CHARTS_2012!$CO$70:$CO$65</v>
      </c>
      <c r="L496" s="263" t="str">
        <f aca="false">CONCATENATE($E477,L476,$E478,L475)</f>
        <v>SL_CHARTS_2012!$CO$66:$CO$63</v>
      </c>
      <c r="M496" s="263" t="str">
        <f aca="false">CONCATENATE($E477,M476,$E478,M475)</f>
        <v>SL_CHARTS_2012!$CO$64:$CO$60</v>
      </c>
      <c r="N496" s="263" t="str">
        <f aca="false">CONCATENATE($E477,N476,$E478,N475)</f>
        <v>SL_CHARTS_2012!$CO$60:$CO$51</v>
      </c>
      <c r="O496" s="263" t="str">
        <f aca="false">CONCATENATE($E477,O476,$E478,O475)</f>
        <v>SL_CHARTS_2012!$CO$52:$CO$45</v>
      </c>
      <c r="P496" s="263" t="str">
        <f aca="false">CONCATENATE($E477,P476,$E478,P475)</f>
        <v>SL_CHARTS_2012!$CO$46:$CO$42</v>
      </c>
      <c r="Q496" s="263" t="str">
        <f aca="false">CONCATENATE($E477,Q476,$E478,Q475)</f>
        <v>SL_CHARTS_2012!$CO$42:$CO$37</v>
      </c>
      <c r="R496" s="263" t="str">
        <f aca="false">CONCATENATE($E477,R476,$E478,R475)</f>
        <v>SL_CHARTS_2012!$CO$38:$CO$32</v>
      </c>
      <c r="S496" s="263" t="str">
        <f aca="false">CONCATENATE($E477,S476,$E478,S475)</f>
        <v>SL_CHARTS_2012!$CO$33:$CO$27</v>
      </c>
      <c r="T496" s="263" t="str">
        <f aca="false">CONCATENATE($E477,T476,$E478,T475)</f>
        <v>SL_CHARTS_2012!$CO$28:$CO$24</v>
      </c>
      <c r="U496" s="263" t="str">
        <f aca="false">CONCATENATE($E477,U476,$E478,U475)</f>
        <v>SL_CHARTS_2012!$CO$25:$CO$19</v>
      </c>
      <c r="V496" s="263" t="str">
        <f aca="false">CONCATENATE($E477,V476,$E478,V475)</f>
        <v>SL_CHARTS_2012!$CO$20:$CO$17</v>
      </c>
      <c r="W496" s="263" t="str">
        <f aca="false">CONCATENATE($E477,W476,$E478,W475)</f>
        <v>SL_CHARTS_2012!$CO$18:$CO$15</v>
      </c>
      <c r="X496" s="263" t="str">
        <f aca="false">CONCATENATE($E477,X476,$E478,X475)</f>
        <v>SL_CHARTS_2012!$CO$16:$CO$11</v>
      </c>
      <c r="Y496" s="263" t="str">
        <f aca="false">CONCATENATE($E477,Y476,$E478,Y475)</f>
        <v>SL_CHARTS_2012!$CO$12:$CO$9</v>
      </c>
      <c r="Z496" s="263" t="str">
        <f aca="false">CONCATENATE($E477,Z476,$E478,Z475)</f>
        <v>SL_CHARTS_2012!$CO$10:$CO$7</v>
      </c>
      <c r="AA496" s="263" t="str">
        <f aca="false">CONCATENATE($E477,AA476,$E478,AA475)</f>
        <v>SL_CHARTS_2012!$CO$8:$CO$6</v>
      </c>
      <c r="AB496" s="263" t="str">
        <f aca="false">CONCATENATE($E477,AB476,$E478,AB475)</f>
        <v>SL_CHARTS_2012!$CO$7:$CO$5</v>
      </c>
      <c r="AC496" s="263" t="str">
        <f aca="false">CONCATENATE($E477,AC476,$E478,AC475)</f>
        <v>SL_CHARTS_2012!$CO$6:$CO$4</v>
      </c>
    </row>
    <row r="497" customFormat="false" ht="15" hidden="true" customHeight="true" outlineLevel="0" collapsed="false">
      <c r="A497" s="349"/>
      <c r="B497" s="203"/>
      <c r="C497" s="223"/>
      <c r="D497" s="263" t="s">
        <v>246</v>
      </c>
      <c r="E497" s="391" t="str">
        <f aca="true">ADDRESS(MATCH(E492,INDIRECT(E494,1),0)+MATCH(E459,SL_CHARTS_2012!$CL$1:$CL$3999,1)-1,$E464+1,1,1)</f>
        <v>$CM$94</v>
      </c>
      <c r="F497" s="263" t="str">
        <f aca="true">ADDRESS(MATCH(F492,INDIRECT(F494,1),0)+MATCH(F459,SL_CHARTS_2012!$CL$1:$CL$3999,1)-1,$E464+1,1,1)</f>
        <v>$CM$94</v>
      </c>
      <c r="G497" s="263" t="str">
        <f aca="true">ADDRESS(MATCH(G492,INDIRECT(G494,1),0)+MATCH(G459,SL_CHARTS_2012!$CL$1:$CL$3999,1)-1,$E464+1,1,1)</f>
        <v>$CM$95</v>
      </c>
      <c r="H497" s="263" t="str">
        <f aca="true">ADDRESS(MATCH(H492,INDIRECT(H494,1),0)+MATCH(H459,SL_CHARTS_2012!$CL$1:$CL$3999,1)-1,$E464+1,1,1)</f>
        <v>$CM$91</v>
      </c>
      <c r="I497" s="263" t="str">
        <f aca="true">ADDRESS(MATCH(I492,INDIRECT(I494,1),0)+MATCH(I459,SL_CHARTS_2012!$CL$1:$CL$3999,1)-1,$E464+1,1,1)</f>
        <v>$CM$76</v>
      </c>
      <c r="J497" s="263" t="str">
        <f aca="true">ADDRESS(MATCH(J492,INDIRECT(J494,1),0)+MATCH(J459,SL_CHARTS_2012!$CL$1:$CL$3999,1)-1,$E464+1,1,1)</f>
        <v>$CM$70</v>
      </c>
      <c r="K497" s="263" t="str">
        <f aca="true">ADDRESS(MATCH(K492,INDIRECT(K494,1),0)+MATCH(K459,SL_CHARTS_2012!$CL$1:$CL$3999,1)-1,$E464+1,1,1)</f>
        <v>$CM$65</v>
      </c>
      <c r="L497" s="263" t="str">
        <f aca="true">ADDRESS(MATCH(L492,INDIRECT(L494,1),0)+MATCH(L459,SL_CHARTS_2012!$CL$1:$CL$3999,1)-1,$E464+1,1,1)</f>
        <v>$CM$63</v>
      </c>
      <c r="M497" s="263" t="str">
        <f aca="true">ADDRESS(MATCH(M492,INDIRECT(M494,1),0)+MATCH(M459,SL_CHARTS_2012!$CL$1:$CL$3999,1)-1,$E464+1,1,1)</f>
        <v>$CM$60</v>
      </c>
      <c r="N497" s="263" t="str">
        <f aca="true">ADDRESS(MATCH(N492,INDIRECT(N494,1),0)+MATCH(N459,SL_CHARTS_2012!$CL$1:$CL$3999,1)-1,$E464+1,1,1)</f>
        <v>$CM$51</v>
      </c>
      <c r="O497" s="263" t="str">
        <f aca="true">ADDRESS(MATCH(O492,INDIRECT(O494,1),0)+MATCH(O459,SL_CHARTS_2012!$CL$1:$CL$3999,1)-1,$E464+1,1,1)</f>
        <v>$CM$45</v>
      </c>
      <c r="P497" s="263" t="str">
        <f aca="true">ADDRESS(MATCH(P492,INDIRECT(P494,1),0)+MATCH(P459,SL_CHARTS_2012!$CL$1:$CL$3999,1)-1,$E464+1,1,1)</f>
        <v>$CM$42</v>
      </c>
      <c r="Q497" s="263" t="str">
        <f aca="true">ADDRESS(MATCH(Q492,INDIRECT(Q494,1),0)+MATCH(Q459,SL_CHARTS_2012!$CL$1:$CL$3999,1)-1,$E464+1,1,1)</f>
        <v>$CM$37</v>
      </c>
      <c r="R497" s="263" t="str">
        <f aca="true">ADDRESS(MATCH(R492,INDIRECT(R494,1),0)+MATCH(R459,SL_CHARTS_2012!$CL$1:$CL$3999,1)-1,$E464+1,1,1)</f>
        <v>$CM$32</v>
      </c>
      <c r="S497" s="263" t="str">
        <f aca="true">ADDRESS(MATCH(S492,INDIRECT(S494,1),0)+MATCH(S459,SL_CHARTS_2012!$CL$1:$CL$3999,1)-1,$E464+1,1,1)</f>
        <v>$CM$27</v>
      </c>
      <c r="T497" s="263" t="str">
        <f aca="true">ADDRESS(MATCH(T492,INDIRECT(T494,1),0)+MATCH(T459,SL_CHARTS_2012!$CL$1:$CL$3999,1)-1,$E464+1,1,1)</f>
        <v>$CM$24</v>
      </c>
      <c r="U497" s="263" t="str">
        <f aca="true">ADDRESS(MATCH(U492,INDIRECT(U494,1),0)+MATCH(U459,SL_CHARTS_2012!$CL$1:$CL$3999,1)-1,$E464+1,1,1)</f>
        <v>$CM$19</v>
      </c>
      <c r="V497" s="263" t="str">
        <f aca="true">ADDRESS(MATCH(V492,INDIRECT(V494,1),0)+MATCH(V459,SL_CHARTS_2012!$CL$1:$CL$3999,1)-1,$E464+1,1,1)</f>
        <v>$CM$17</v>
      </c>
      <c r="W497" s="263" t="str">
        <f aca="true">ADDRESS(MATCH(W492,INDIRECT(W494,1),0)+MATCH(W459,SL_CHARTS_2012!$CL$1:$CL$3999,1)-1,$E464+1,1,1)</f>
        <v>$CM$15</v>
      </c>
      <c r="X497" s="263" t="str">
        <f aca="true">ADDRESS(MATCH(X492,INDIRECT(X494,1),0)+MATCH(X459,SL_CHARTS_2012!$CL$1:$CL$3999,1)-1,$E464+1,1,1)</f>
        <v>$CM$11</v>
      </c>
      <c r="Y497" s="263" t="str">
        <f aca="true">ADDRESS(MATCH(Y492,INDIRECT(Y494,1),0)+MATCH(Y459,SL_CHARTS_2012!$CL$1:$CL$3999,1)-1,$E464+1,1,1)</f>
        <v>$CM$9</v>
      </c>
      <c r="Z497" s="263" t="str">
        <f aca="true">ADDRESS(MATCH(Z492,INDIRECT(Z494,1),0)+MATCH(Z459,SL_CHARTS_2012!$CL$1:$CL$3999,1)-1,$E464+1,1,1)</f>
        <v>$CM$7</v>
      </c>
      <c r="AA497" s="263" t="str">
        <f aca="true">ADDRESS(MATCH(AA492,INDIRECT(AA494,1),0)+MATCH(AA459,SL_CHARTS_2012!$CL$1:$CL$3999,1)-1,$E464+1,1,1)</f>
        <v>$CM$6</v>
      </c>
      <c r="AB497" s="263" t="str">
        <f aca="true">ADDRESS(MATCH(AB492,INDIRECT(AB494,1),0)+MATCH(AB459,SL_CHARTS_2012!$CL$1:$CL$3999,1)-1,$E464+1,1,1)</f>
        <v>$CM$5</v>
      </c>
      <c r="AC497" s="263" t="str">
        <f aca="true">ADDRESS(MATCH(AC492,INDIRECT(AC494,1),0)+MATCH(AC459,SL_CHARTS_2012!$CL$1:$CL$3999,1)-1,$E464+1,1,1)</f>
        <v>$CM$4</v>
      </c>
    </row>
    <row r="498" customFormat="false" ht="15" hidden="true" customHeight="true" outlineLevel="0" collapsed="false">
      <c r="A498" s="349"/>
      <c r="B498" s="203"/>
      <c r="C498" s="223"/>
      <c r="D498" s="263" t="s">
        <v>248</v>
      </c>
      <c r="E498" s="391" t="str">
        <f aca="true">ADDRESS(MATCH(E493,INDIRECT(E494,1),0)+MATCH(E459,SL_CHARTS_2012!$CL$1:$CL$3999,1)-1,$E464+3,1,1)</f>
        <v>$CO$94</v>
      </c>
      <c r="F498" s="263" t="str">
        <f aca="true">ADDRESS(MATCH(F493,INDIRECT(F494,1),0)+MATCH(F459,SL_CHARTS_2012!$CL$1:$CL$3999,1)-1,$E464+3,1,1)</f>
        <v>$CO$93</v>
      </c>
      <c r="G498" s="263" t="str">
        <f aca="true">ADDRESS(MATCH(G493,INDIRECT(G494,1),0)+MATCH(G459,SL_CHARTS_2012!$CL$1:$CL$3999,1)-1,$E464+3,1,1)</f>
        <v>$CO$90</v>
      </c>
      <c r="H498" s="263" t="str">
        <f aca="true">ADDRESS(MATCH(H493,INDIRECT(H494,1),0)+MATCH(H459,SL_CHARTS_2012!$CL$1:$CL$3999,1)-1,$E464+3,1,1)</f>
        <v>$CO$87</v>
      </c>
      <c r="I498" s="263" t="str">
        <f aca="true">ADDRESS(MATCH(I493,INDIRECT(I494,1),0)+MATCH(I459,SL_CHARTS_2012!$CL$1:$CL$3999,1)-1,$E464+3,1,1)</f>
        <v>$CO$85</v>
      </c>
      <c r="J498" s="263" t="str">
        <f aca="true">ADDRESS(MATCH(J493,INDIRECT(J494,1),0)+MATCH(J459,SL_CHARTS_2012!$CL$1:$CL$3999,1)-1,$E464+3,1,1)</f>
        <v>$CO$77</v>
      </c>
      <c r="K498" s="263" t="str">
        <f aca="true">ADDRESS(MATCH(K493,INDIRECT(K494,1),0)+MATCH(K459,SL_CHARTS_2012!$CL$1:$CL$3999,1)-1,$E464+3,1,1)</f>
        <v>$CO$70</v>
      </c>
      <c r="L498" s="263" t="str">
        <f aca="true">ADDRESS(MATCH(L493,INDIRECT(L494,1),0)+MATCH(L459,SL_CHARTS_2012!$CL$1:$CL$3999,1)-1,$E464+3,1,1)</f>
        <v>$CO$66</v>
      </c>
      <c r="M498" s="263" t="str">
        <f aca="true">ADDRESS(MATCH(M493,INDIRECT(M494,1),0)+MATCH(M459,SL_CHARTS_2012!$CL$1:$CL$3999,1)-1,$E464+3,1,1)</f>
        <v>$CO$64</v>
      </c>
      <c r="N498" s="263" t="str">
        <f aca="true">ADDRESS(MATCH(N493,INDIRECT(N494,1),0)+MATCH(N459,SL_CHARTS_2012!$CL$1:$CL$3999,1)-1,$E464+3,1,1)</f>
        <v>$CO$60</v>
      </c>
      <c r="O498" s="263" t="str">
        <f aca="true">ADDRESS(MATCH(O493,INDIRECT(O494,1),0)+MATCH(O459,SL_CHARTS_2012!$CL$1:$CL$3999,1)-1,$E464+3,1,1)</f>
        <v>$CO$52</v>
      </c>
      <c r="P498" s="263" t="str">
        <f aca="true">ADDRESS(MATCH(P493,INDIRECT(P494,1),0)+MATCH(P459,SL_CHARTS_2012!$CL$1:$CL$3999,1)-1,$E464+3,1,1)</f>
        <v>$CO$46</v>
      </c>
      <c r="Q498" s="263" t="str">
        <f aca="true">ADDRESS(MATCH(Q493,INDIRECT(Q494,1),0)+MATCH(Q459,SL_CHARTS_2012!$CL$1:$CL$3999,1)-1,$E464+3,1,1)</f>
        <v>$CO$42</v>
      </c>
      <c r="R498" s="263" t="str">
        <f aca="true">ADDRESS(MATCH(R493,INDIRECT(R494,1),0)+MATCH(R459,SL_CHARTS_2012!$CL$1:$CL$3999,1)-1,$E464+3,1,1)</f>
        <v>$CO$38</v>
      </c>
      <c r="S498" s="263" t="str">
        <f aca="true">ADDRESS(MATCH(S493,INDIRECT(S494,1),0)+MATCH(S459,SL_CHARTS_2012!$CL$1:$CL$3999,1)-1,$E464+3,1,1)</f>
        <v>$CO$33</v>
      </c>
      <c r="T498" s="263" t="str">
        <f aca="true">ADDRESS(MATCH(T493,INDIRECT(T494,1),0)+MATCH(T459,SL_CHARTS_2012!$CL$1:$CL$3999,1)-1,$E464+3,1,1)</f>
        <v>$CO$28</v>
      </c>
      <c r="U498" s="263" t="str">
        <f aca="true">ADDRESS(MATCH(U493,INDIRECT(U494,1),0)+MATCH(U459,SL_CHARTS_2012!$CL$1:$CL$3999,1)-1,$E464+3,1,1)</f>
        <v>$CO$25</v>
      </c>
      <c r="V498" s="263" t="str">
        <f aca="true">ADDRESS(MATCH(V493,INDIRECT(V494,1),0)+MATCH(V459,SL_CHARTS_2012!$CL$1:$CL$3999,1)-1,$E464+3,1,1)</f>
        <v>$CO$20</v>
      </c>
      <c r="W498" s="263" t="str">
        <f aca="true">ADDRESS(MATCH(W493,INDIRECT(W494,1),0)+MATCH(W459,SL_CHARTS_2012!$CL$1:$CL$3999,1)-1,$E464+3,1,1)</f>
        <v>$CO$18</v>
      </c>
      <c r="X498" s="263" t="str">
        <f aca="true">ADDRESS(MATCH(X493,INDIRECT(X494,1),0)+MATCH(X459,SL_CHARTS_2012!$CL$1:$CL$3999,1)-1,$E464+3,1,1)</f>
        <v>$CO$16</v>
      </c>
      <c r="Y498" s="263" t="str">
        <f aca="true">ADDRESS(MATCH(Y493,INDIRECT(Y494,1),0)+MATCH(Y459,SL_CHARTS_2012!$CL$1:$CL$3999,1)-1,$E464+3,1,1)</f>
        <v>$CO$12</v>
      </c>
      <c r="Z498" s="263" t="str">
        <f aca="true">ADDRESS(MATCH(Z493,INDIRECT(Z494,1),0)+MATCH(Z459,SL_CHARTS_2012!$CL$1:$CL$3999,1)-1,$E464+3,1,1)</f>
        <v>$CO$10</v>
      </c>
      <c r="AA498" s="263" t="str">
        <f aca="true">ADDRESS(MATCH(AA493,INDIRECT(AA494,1),0)+MATCH(AA459,SL_CHARTS_2012!$CL$1:$CL$3999,1)-1,$E464+3,1,1)</f>
        <v>$CO$8</v>
      </c>
      <c r="AB498" s="263" t="str">
        <f aca="true">ADDRESS(MATCH(AB493,INDIRECT(AB494,1),0)+MATCH(AB459,SL_CHARTS_2012!$CL$1:$CL$3999,1)-1,$E464+3,1,1)</f>
        <v>$CO$7</v>
      </c>
      <c r="AC498" s="263" t="str">
        <f aca="true">ADDRESS(MATCH(AC493,INDIRECT(AC494,1),0)+MATCH(AC459,SL_CHARTS_2012!$CL$1:$CL$3999,1)-1,$E464+3,1,1)</f>
        <v>$CO$6</v>
      </c>
    </row>
    <row r="499" customFormat="false" ht="15" hidden="false" customHeight="true" outlineLevel="0" collapsed="false">
      <c r="A499" s="349"/>
      <c r="B499" s="203"/>
      <c r="C499" s="223"/>
      <c r="D499" s="263" t="s">
        <v>233</v>
      </c>
      <c r="E499" s="392" t="n">
        <f aca="true">MIN(INDIRECT(E495))</f>
        <v>244.5</v>
      </c>
      <c r="F499" s="265" t="n">
        <f aca="true">MIN(INDIRECT(F495))</f>
        <v>244.5</v>
      </c>
      <c r="G499" s="265" t="n">
        <f aca="true">MIN(INDIRECT(G495))</f>
        <v>244.5</v>
      </c>
      <c r="H499" s="265" t="n">
        <f aca="true">MIN(INDIRECT(H495))</f>
        <v>247.8</v>
      </c>
      <c r="I499" s="265" t="n">
        <f aca="true">MIN(INDIRECT(I495))</f>
        <v>228.5</v>
      </c>
      <c r="J499" s="265" t="n">
        <f aca="true">MIN(INDIRECT(J495))</f>
        <v>200.5</v>
      </c>
      <c r="K499" s="265" t="n">
        <f aca="true">MIN(INDIRECT(K495))</f>
        <v>169.25</v>
      </c>
      <c r="L499" s="265" t="n">
        <f aca="true">MIN(INDIRECT(L495))</f>
        <v>157.7</v>
      </c>
      <c r="M499" s="265" t="n">
        <f aca="true">MIN(INDIRECT(M495))</f>
        <v>141.8</v>
      </c>
      <c r="N499" s="265" t="n">
        <f aca="true">MIN(INDIRECT(N495))</f>
        <v>100.85</v>
      </c>
      <c r="O499" s="265" t="n">
        <f aca="true">MIN(INDIRECT(O495))</f>
        <v>82.55</v>
      </c>
      <c r="P499" s="265" t="n">
        <f aca="true">MIN(INDIRECT(P495))</f>
        <v>71.6</v>
      </c>
      <c r="Q499" s="265" t="n">
        <f aca="true">MIN(INDIRECT(Q495))</f>
        <v>51.85</v>
      </c>
      <c r="R499" s="265" t="n">
        <f aca="true">MIN(INDIRECT(R495))</f>
        <v>39.3</v>
      </c>
      <c r="S499" s="265" t="n">
        <f aca="true">MIN(INDIRECT(S495))</f>
        <v>37.55</v>
      </c>
      <c r="T499" s="265" t="n">
        <f aca="true">MIN(INDIRECT(T495))</f>
        <v>36.5</v>
      </c>
      <c r="U499" s="265" t="n">
        <f aca="true">MIN(INDIRECT(U495))</f>
        <v>24.5</v>
      </c>
      <c r="V499" s="265" t="n">
        <f aca="true">MIN(INDIRECT(V495))</f>
        <v>19.7</v>
      </c>
      <c r="W499" s="265" t="n">
        <f aca="true">MIN(INDIRECT(W495))</f>
        <v>14.9</v>
      </c>
      <c r="X499" s="265" t="n">
        <f aca="true">MIN(INDIRECT(X495))</f>
        <v>8.75</v>
      </c>
      <c r="Y499" s="265" t="n">
        <f aca="true">MIN(INDIRECT(Y495))</f>
        <v>6.25</v>
      </c>
      <c r="Z499" s="265" t="n">
        <f aca="true">MIN(INDIRECT(Z495))</f>
        <v>3.75</v>
      </c>
      <c r="AA499" s="265" t="n">
        <f aca="true">MIN(INDIRECT(AA495))</f>
        <v>2.5</v>
      </c>
      <c r="AB499" s="265" t="n">
        <f aca="true">MIN(INDIRECT(AB495))</f>
        <v>1.25</v>
      </c>
      <c r="AC499" s="265" t="n">
        <f aca="true">MIN(INDIRECT(AC495))</f>
        <v>0</v>
      </c>
    </row>
    <row r="500" customFormat="false" ht="15" hidden="false" customHeight="true" outlineLevel="0" collapsed="false">
      <c r="A500" s="349"/>
      <c r="B500" s="203"/>
      <c r="C500" s="223"/>
      <c r="D500" s="231" t="s">
        <v>234</v>
      </c>
      <c r="E500" s="393" t="n">
        <f aca="true">MAX(INDIRECT(E496))</f>
        <v>275.5</v>
      </c>
      <c r="F500" s="232" t="n">
        <f aca="true">MAX(INDIRECT(F496))</f>
        <v>276.5</v>
      </c>
      <c r="G500" s="232" t="n">
        <f aca="true">MAX(INDIRECT(G496))</f>
        <v>280.5</v>
      </c>
      <c r="H500" s="232" t="n">
        <f aca="true">MAX(INDIRECT(H496))</f>
        <v>282.5</v>
      </c>
      <c r="I500" s="232" t="n">
        <f aca="true">MAX(INDIRECT(I496))</f>
        <v>285.5</v>
      </c>
      <c r="J500" s="232" t="n">
        <f aca="true">MAX(INDIRECT(J496))</f>
        <v>264.85</v>
      </c>
      <c r="K500" s="232" t="n">
        <f aca="true">MAX(INDIRECT(K496))</f>
        <v>232.6</v>
      </c>
      <c r="L500" s="232" t="n">
        <f aca="true">MAX(INDIRECT(L496))</f>
        <v>209.2</v>
      </c>
      <c r="M500" s="232" t="n">
        <f aca="true">MAX(INDIRECT(M496))</f>
        <v>197.5</v>
      </c>
      <c r="N500" s="232" t="n">
        <f aca="true">MAX(INDIRECT(N496))</f>
        <v>174.5</v>
      </c>
      <c r="O500" s="232" t="n">
        <f aca="true">MAX(INDIRECT(O496))</f>
        <v>134</v>
      </c>
      <c r="P500" s="232" t="n">
        <f aca="true">MAX(INDIRECT(P496))</f>
        <v>116</v>
      </c>
      <c r="Q500" s="232" t="n">
        <f aca="true">MAX(INDIRECT(Q496))</f>
        <v>101.1</v>
      </c>
      <c r="R500" s="232" t="n">
        <f aca="true">MAX(INDIRECT(R496))</f>
        <v>83.3</v>
      </c>
      <c r="S500" s="232" t="n">
        <f aca="true">MAX(INDIRECT(S496))</f>
        <v>64.65</v>
      </c>
      <c r="T500" s="232" t="n">
        <f aca="true">MAX(INDIRECT(T496))</f>
        <v>60.4</v>
      </c>
      <c r="U500" s="232" t="n">
        <f aca="true">MAX(INDIRECT(U496))</f>
        <v>57.85</v>
      </c>
      <c r="V500" s="232" t="n">
        <f aca="true">MAX(INDIRECT(V496))</f>
        <v>43.4</v>
      </c>
      <c r="W500" s="232" t="n">
        <f aca="true">MAX(INDIRECT(W496))</f>
        <v>36.6</v>
      </c>
      <c r="X500" s="232" t="n">
        <f aca="true">MAX(INDIRECT(X496))</f>
        <v>29.8</v>
      </c>
      <c r="Y500" s="232" t="n">
        <f aca="true">MAX(INDIRECT(Y496))</f>
        <v>18.4</v>
      </c>
      <c r="Z500" s="232" t="n">
        <f aca="true">MAX(INDIRECT(Z496))</f>
        <v>13.8</v>
      </c>
      <c r="AA500" s="232" t="n">
        <f aca="true">MAX(INDIRECT(AA496))</f>
        <v>9.2</v>
      </c>
      <c r="AB500" s="232" t="n">
        <f aca="true">MAX(INDIRECT(AB496))</f>
        <v>6.9</v>
      </c>
      <c r="AC500" s="232" t="n">
        <f aca="true">MAX(INDIRECT(AC496))</f>
        <v>4.6</v>
      </c>
    </row>
    <row r="501" customFormat="false" ht="15" hidden="false" customHeight="true" outlineLevel="0" collapsed="false">
      <c r="A501" s="349"/>
      <c r="B501" s="203"/>
      <c r="C501" s="205"/>
      <c r="D501" s="262"/>
      <c r="E501" s="262"/>
      <c r="F501" s="262"/>
      <c r="G501" s="262"/>
      <c r="H501" s="262"/>
      <c r="I501" s="262"/>
      <c r="J501" s="262"/>
      <c r="K501" s="262"/>
      <c r="L501" s="262"/>
      <c r="M501" s="262"/>
      <c r="N501" s="262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  <c r="AC501" s="262"/>
    </row>
    <row r="502" customFormat="false" ht="15" hidden="false" customHeight="true" outlineLevel="0" collapsed="false">
      <c r="A502" s="349"/>
      <c r="B502" s="355"/>
      <c r="C502" s="355"/>
      <c r="D502" s="355"/>
      <c r="E502" s="355"/>
      <c r="F502" s="355"/>
      <c r="G502" s="355"/>
      <c r="H502" s="355"/>
      <c r="I502" s="355"/>
      <c r="J502" s="355"/>
      <c r="K502" s="355"/>
      <c r="L502" s="355"/>
      <c r="M502" s="355"/>
      <c r="N502" s="355"/>
      <c r="O502" s="355"/>
      <c r="P502" s="355"/>
      <c r="Q502" s="355"/>
      <c r="R502" s="355"/>
      <c r="S502" s="355"/>
      <c r="T502" s="355"/>
      <c r="U502" s="355"/>
      <c r="V502" s="355"/>
      <c r="W502" s="355"/>
      <c r="X502" s="355"/>
      <c r="Y502" s="355"/>
      <c r="Z502" s="355"/>
      <c r="AA502" s="355"/>
      <c r="AB502" s="355"/>
      <c r="AC502" s="355"/>
    </row>
    <row r="503" s="23" customFormat="true" ht="15" hidden="false" customHeight="true" outlineLevel="0" collapsed="false">
      <c r="B503" s="169" t="s">
        <v>274</v>
      </c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</row>
    <row r="504" s="349" customFormat="true" ht="15" hidden="true" customHeight="true" outlineLevel="0" collapsed="false">
      <c r="B504" s="203" t="s">
        <v>95</v>
      </c>
      <c r="C504" s="203" t="s">
        <v>216</v>
      </c>
      <c r="D504" s="312" t="s">
        <v>238</v>
      </c>
      <c r="E504" s="222" t="str">
        <f aca="false">ADDRESS(MATCH(E505,SL_CHARTS_2012!$CG$1:$CG$39999,1),$E$512,1)</f>
        <v>$CG$106</v>
      </c>
      <c r="F504" s="222" t="str">
        <f aca="false">ADDRESS(MATCH(F505,SL_CHARTS_2012!$CG$1:$CG$39999,1),$E$512,1)</f>
        <v>$CG$99</v>
      </c>
      <c r="G504" s="222" t="str">
        <f aca="false">ADDRESS(MATCH(G505,SL_CHARTS_2012!$CG$1:$CG$39999,1),$E$512,1)</f>
        <v>$CG$95</v>
      </c>
      <c r="H504" s="222" t="str">
        <f aca="false">ADDRESS(MATCH(H505,SL_CHARTS_2012!$CG$1:$CG$39999,1),$E$512,1)</f>
        <v>$CG$92</v>
      </c>
      <c r="I504" s="222" t="str">
        <f aca="false">ADDRESS(MATCH(I505,SL_CHARTS_2012!$CG$1:$CG$39999,1),$E$512,1)</f>
        <v>$CG$89</v>
      </c>
      <c r="J504" s="222" t="str">
        <f aca="false">ADDRESS(MATCH(J505,SL_CHARTS_2012!$CG$1:$CG$39999,1),$E$512,1)</f>
        <v>$CG$78</v>
      </c>
      <c r="K504" s="222" t="str">
        <f aca="false">ADDRESS(MATCH(K505,SL_CHARTS_2012!$CG$1:$CG$39999,1),$E$512,1)</f>
        <v>$CG$71</v>
      </c>
      <c r="L504" s="222" t="str">
        <f aca="false">ADDRESS(MATCH(L505,SL_CHARTS_2012!$CG$1:$CG$39999,1),$E$512,1)</f>
        <v>$CG$67</v>
      </c>
      <c r="M504" s="222" t="str">
        <f aca="false">ADDRESS(MATCH(M505,SL_CHARTS_2012!$CG$1:$CG$39999,1),$E$512,1)</f>
        <v>$CG$65</v>
      </c>
      <c r="N504" s="222" t="str">
        <f aca="false">ADDRESS(MATCH(N505,SL_CHARTS_2012!$CG$1:$CG$39999,1),$E$512,1)</f>
        <v>$CG$61</v>
      </c>
      <c r="O504" s="222" t="str">
        <f aca="false">ADDRESS(MATCH(O505,SL_CHARTS_2012!$CG$1:$CG$39999,1),$E$512,1)</f>
        <v>$CG$53</v>
      </c>
      <c r="P504" s="222" t="str">
        <f aca="false">ADDRESS(MATCH(P505,SL_CHARTS_2012!$CG$1:$CG$39999,1),$E$512,1)</f>
        <v>$CG$47</v>
      </c>
      <c r="Q504" s="222" t="str">
        <f aca="false">ADDRESS(MATCH(Q505,SL_CHARTS_2012!$CG$1:$CG$39999,1),$E$512,1)</f>
        <v>$CG$43</v>
      </c>
      <c r="R504" s="222" t="str">
        <f aca="false">ADDRESS(MATCH(R505,SL_CHARTS_2012!$CG$1:$CG$39999,1),$E$512,1)</f>
        <v>$CG$39</v>
      </c>
      <c r="S504" s="222" t="str">
        <f aca="false">ADDRESS(MATCH(S505,SL_CHARTS_2012!$CG$1:$CG$39999,1),$E$512,1)</f>
        <v>$CG$34</v>
      </c>
      <c r="T504" s="222" t="str">
        <f aca="false">ADDRESS(MATCH(T505,SL_CHARTS_2012!$CG$1:$CG$39999,1),$E$512,1)</f>
        <v>$CG$29</v>
      </c>
      <c r="U504" s="222" t="str">
        <f aca="false">ADDRESS(MATCH(U505,SL_CHARTS_2012!$CG$1:$CG$39999,1),$E$512,1)</f>
        <v>$CG$26</v>
      </c>
      <c r="V504" s="222" t="str">
        <f aca="false">ADDRESS(MATCH(V505,SL_CHARTS_2012!$CG$1:$CG$39999,1),$E$512,1)</f>
        <v>$CG$21</v>
      </c>
      <c r="W504" s="222" t="str">
        <f aca="false">ADDRESS(MATCH(W505,SL_CHARTS_2012!$CG$1:$CG$39999,1),$E$512,1)</f>
        <v>$CG$19</v>
      </c>
      <c r="X504" s="222" t="str">
        <f aca="false">ADDRESS(MATCH(X505,SL_CHARTS_2012!$CG$1:$CG$39999,1),$E$512,1)</f>
        <v>$CG$17</v>
      </c>
      <c r="Y504" s="222" t="str">
        <f aca="false">ADDRESS(MATCH(Y505,SL_CHARTS_2012!$CG$1:$CG$39999,1),$E$512,1)</f>
        <v>$CG$13</v>
      </c>
      <c r="Z504" s="222" t="str">
        <f aca="false">ADDRESS(MATCH(Z505,SL_CHARTS_2012!$CG$1:$CG$39999,1),$E$512,1)</f>
        <v>$CG$11</v>
      </c>
      <c r="AA504" s="222" t="str">
        <f aca="false">ADDRESS(MATCH(AA505,SL_CHARTS_2012!$CG$1:$CG$39999,1),$E$512,1)</f>
        <v>$CG$9</v>
      </c>
      <c r="AB504" s="222" t="str">
        <f aca="false">ADDRESS(MATCH(AB505,SL_CHARTS_2012!$CG$1:$CG$39999,1),$E$512,1)</f>
        <v>$CG$8</v>
      </c>
      <c r="AC504" s="222" t="str">
        <f aca="false">ADDRESS(MATCH(AC505,SL_CHARTS_2012!$CG$1:$CG$39999,1),$E$512,1)</f>
        <v>$CG$7</v>
      </c>
    </row>
    <row r="505" customFormat="false" ht="15" hidden="false" customHeight="true" outlineLevel="0" collapsed="false">
      <c r="A505" s="349"/>
      <c r="B505" s="203"/>
      <c r="C505" s="203"/>
      <c r="D505" s="204" t="s">
        <v>239</v>
      </c>
      <c r="E505" s="350" t="n">
        <f aca="false">ROUNDUP(E$4,0)</f>
        <v>101</v>
      </c>
      <c r="F505" s="350" t="n">
        <f aca="false">ROUNDUP(F$4,0)</f>
        <v>94</v>
      </c>
      <c r="G505" s="350" t="n">
        <f aca="false">ROUNDUP(G$4,0)</f>
        <v>90</v>
      </c>
      <c r="H505" s="350" t="n">
        <f aca="false">ROUNDUP(H$4,0)</f>
        <v>87</v>
      </c>
      <c r="I505" s="350" t="n">
        <f aca="false">ROUNDUP(I$4,0)</f>
        <v>84</v>
      </c>
      <c r="J505" s="350" t="n">
        <f aca="false">ROUNDUP(J$4,0)</f>
        <v>73</v>
      </c>
      <c r="K505" s="350" t="n">
        <f aca="false">ROUNDUP(K$4,0)</f>
        <v>66</v>
      </c>
      <c r="L505" s="350" t="n">
        <f aca="false">ROUNDUP(L$4,0)</f>
        <v>62</v>
      </c>
      <c r="M505" s="350" t="n">
        <f aca="false">ROUNDUP(M$4,0)</f>
        <v>60</v>
      </c>
      <c r="N505" s="350" t="n">
        <f aca="false">ROUNDUP(N$4,0)</f>
        <v>56</v>
      </c>
      <c r="O505" s="350" t="n">
        <f aca="false">ROUNDUP(O$4,0)</f>
        <v>48</v>
      </c>
      <c r="P505" s="350" t="n">
        <f aca="false">ROUNDUP(P$4,0)</f>
        <v>42</v>
      </c>
      <c r="Q505" s="350" t="n">
        <f aca="false">ROUNDUP(Q$4,0)</f>
        <v>38</v>
      </c>
      <c r="R505" s="350" t="n">
        <f aca="false">ROUNDUP(R$4,0)</f>
        <v>34</v>
      </c>
      <c r="S505" s="350" t="n">
        <f aca="false">ROUNDUP(S$4,0)</f>
        <v>29</v>
      </c>
      <c r="T505" s="350" t="n">
        <f aca="false">ROUNDUP(T$4,0)</f>
        <v>24</v>
      </c>
      <c r="U505" s="350" t="n">
        <f aca="false">ROUNDUP(U$4,0)</f>
        <v>21</v>
      </c>
      <c r="V505" s="350" t="n">
        <f aca="false">ROUNDUP(V$4,0)</f>
        <v>16</v>
      </c>
      <c r="W505" s="350" t="n">
        <f aca="false">ROUNDUP(W$4,0)</f>
        <v>14</v>
      </c>
      <c r="X505" s="350" t="n">
        <f aca="false">ROUNDUP(X$4,0)</f>
        <v>12</v>
      </c>
      <c r="Y505" s="350" t="n">
        <f aca="false">ROUNDUP(Y$4,0)</f>
        <v>8</v>
      </c>
      <c r="Z505" s="350" t="n">
        <f aca="false">ROUNDUP(Z$4,0)</f>
        <v>6</v>
      </c>
      <c r="AA505" s="350" t="n">
        <f aca="false">ROUNDUP(AA$4,0)</f>
        <v>4</v>
      </c>
      <c r="AB505" s="350" t="n">
        <f aca="false">ROUNDUP(AB$4,0)</f>
        <v>3</v>
      </c>
      <c r="AC505" s="350" t="n">
        <f aca="false">ROUNDUP(AC$4,0)</f>
        <v>2</v>
      </c>
    </row>
    <row r="506" customFormat="false" ht="15" hidden="false" customHeight="true" outlineLevel="0" collapsed="false">
      <c r="A506" s="349"/>
      <c r="B506" s="203"/>
      <c r="C506" s="203"/>
      <c r="D506" s="312" t="s">
        <v>240</v>
      </c>
      <c r="E506" s="317" t="str">
        <f aca="false">ADDRESS(MATCH(E507,SL_CHARTS_2012!$CG$1:$CG$39999,1),$E$512,1)</f>
        <v>$CG$98</v>
      </c>
      <c r="F506" s="317" t="str">
        <f aca="false">ADDRESS(MATCH(F507,SL_CHARTS_2012!$CG$1:$CG$39999,1),$E$512,1)</f>
        <v>$CG$94</v>
      </c>
      <c r="G506" s="317" t="str">
        <f aca="false">ADDRESS(MATCH(G507,SL_CHARTS_2012!$CG$1:$CG$39999,1),$E$512,1)</f>
        <v>$CG$91</v>
      </c>
      <c r="H506" s="317" t="str">
        <f aca="false">ADDRESS(MATCH(H507,SL_CHARTS_2012!$CG$1:$CG$39999,1),$E$512,1)</f>
        <v>$CG$88</v>
      </c>
      <c r="I506" s="317" t="str">
        <f aca="false">ADDRESS(MATCH(I507,SL_CHARTS_2012!$CG$1:$CG$39999,1),$E$512,1)</f>
        <v>$CG$77</v>
      </c>
      <c r="J506" s="317" t="str">
        <f aca="false">ADDRESS(MATCH(J507,SL_CHARTS_2012!$CG$1:$CG$39999,1),$E$512,1)</f>
        <v>$CG$71</v>
      </c>
      <c r="K506" s="317" t="str">
        <f aca="false">ADDRESS(MATCH(K507,SL_CHARTS_2012!$CG$1:$CG$39999,1),$E$512,1)</f>
        <v>$CG$66</v>
      </c>
      <c r="L506" s="317" t="str">
        <f aca="false">ADDRESS(MATCH(L507,SL_CHARTS_2012!$CG$1:$CG$39999,1),$E$512,1)</f>
        <v>$CG$64</v>
      </c>
      <c r="M506" s="317" t="str">
        <f aca="false">ADDRESS(MATCH(M507,SL_CHARTS_2012!$CG$1:$CG$39999,1),$E$512,1)</f>
        <v>$CG$61</v>
      </c>
      <c r="N506" s="317" t="str">
        <f aca="false">ADDRESS(MATCH(N507,SL_CHARTS_2012!$CG$1:$CG$39999,1),$E$512,1)</f>
        <v>$CG$52</v>
      </c>
      <c r="O506" s="317" t="str">
        <f aca="false">ADDRESS(MATCH(O507,SL_CHARTS_2012!$CG$1:$CG$39999,1),$E$512,1)</f>
        <v>$CG$46</v>
      </c>
      <c r="P506" s="317" t="str">
        <f aca="false">ADDRESS(MATCH(P507,SL_CHARTS_2012!$CG$1:$CG$39999,1),$E$512,1)</f>
        <v>$CG$43</v>
      </c>
      <c r="Q506" s="317" t="str">
        <f aca="false">ADDRESS(MATCH(Q507,SL_CHARTS_2012!$CG$1:$CG$39999,1),$E$512,1)</f>
        <v>$CG$38</v>
      </c>
      <c r="R506" s="317" t="str">
        <f aca="false">ADDRESS(MATCH(R507,SL_CHARTS_2012!$CG$1:$CG$39999,1),$E$512,1)</f>
        <v>$CG$33</v>
      </c>
      <c r="S506" s="317" t="str">
        <f aca="false">ADDRESS(MATCH(S507,SL_CHARTS_2012!$CG$1:$CG$39999,1),$E$512,1)</f>
        <v>$CG$28</v>
      </c>
      <c r="T506" s="317" t="str">
        <f aca="false">ADDRESS(MATCH(T507,SL_CHARTS_2012!$CG$1:$CG$39999,1),$E$512,1)</f>
        <v>$CG$25</v>
      </c>
      <c r="U506" s="317" t="str">
        <f aca="false">ADDRESS(MATCH(U507,SL_CHARTS_2012!$CG$1:$CG$39999,1),$E$512,1)</f>
        <v>$CG$20</v>
      </c>
      <c r="V506" s="317" t="str">
        <f aca="false">ADDRESS(MATCH(V507,SL_CHARTS_2012!$CG$1:$CG$39999,1),$E$512,1)</f>
        <v>$CG$18</v>
      </c>
      <c r="W506" s="317" t="str">
        <f aca="false">ADDRESS(MATCH(W507,SL_CHARTS_2012!$CG$1:$CG$39999,1),$E$512,1)</f>
        <v>$CG$16</v>
      </c>
      <c r="X506" s="317" t="str">
        <f aca="false">ADDRESS(MATCH(X507,SL_CHARTS_2012!$CG$1:$CG$39999,1),$E$512,1)</f>
        <v>$CG$12</v>
      </c>
      <c r="Y506" s="317" t="str">
        <f aca="false">ADDRESS(MATCH(Y507,SL_CHARTS_2012!$CG$1:$CG$39999,1),$E$512,1)</f>
        <v>$CG$10</v>
      </c>
      <c r="Z506" s="317" t="str">
        <f aca="false">ADDRESS(MATCH(Z507,SL_CHARTS_2012!$CG$1:$CG$39999,1),$E$512,1)</f>
        <v>$CG$8</v>
      </c>
      <c r="AA506" s="317" t="str">
        <f aca="false">ADDRESS(MATCH(AA507,SL_CHARTS_2012!$CG$1:$CG$39999,1),$E$512,1)</f>
        <v>$CG$7</v>
      </c>
      <c r="AB506" s="317" t="str">
        <f aca="false">ADDRESS(MATCH(AB507,SL_CHARTS_2012!$CG$1:$CG$39999,1),$E$512,1)</f>
        <v>$CG$6</v>
      </c>
      <c r="AC506" s="317" t="str">
        <f aca="false">ADDRESS(MATCH(AC507,SL_CHARTS_2012!$CG$1:$CG$39999,1),$E$512,1)</f>
        <v>$CG$4</v>
      </c>
    </row>
    <row r="507" customFormat="false" ht="15" hidden="false" customHeight="true" outlineLevel="0" collapsed="false">
      <c r="A507" s="349"/>
      <c r="B507" s="203"/>
      <c r="C507" s="203"/>
      <c r="D507" s="204" t="s">
        <v>241</v>
      </c>
      <c r="E507" s="315" t="n">
        <f aca="false">ROUNDDOWN(E$8,0)</f>
        <v>93</v>
      </c>
      <c r="F507" s="315" t="n">
        <f aca="false">ROUNDDOWN(F$8,0)</f>
        <v>89</v>
      </c>
      <c r="G507" s="315" t="n">
        <f aca="false">ROUNDDOWN(G$8,0)</f>
        <v>86</v>
      </c>
      <c r="H507" s="315" t="n">
        <f aca="false">ROUNDDOWN(H$8,0)</f>
        <v>83</v>
      </c>
      <c r="I507" s="315" t="n">
        <f aca="false">ROUNDDOWN(I$8,0)</f>
        <v>72</v>
      </c>
      <c r="J507" s="315" t="n">
        <f aca="false">ROUNDDOWN(J$8,0)</f>
        <v>66</v>
      </c>
      <c r="K507" s="315" t="n">
        <f aca="false">ROUNDDOWN(K$8,0)</f>
        <v>61</v>
      </c>
      <c r="L507" s="315" t="n">
        <f aca="false">ROUNDDOWN(L$8,0)</f>
        <v>59</v>
      </c>
      <c r="M507" s="315" t="n">
        <f aca="false">ROUNDDOWN(M$8,0)</f>
        <v>56</v>
      </c>
      <c r="N507" s="315" t="n">
        <f aca="false">ROUNDDOWN(N$8,0)</f>
        <v>47</v>
      </c>
      <c r="O507" s="315" t="n">
        <f aca="false">ROUNDDOWN(O$8,0)</f>
        <v>41</v>
      </c>
      <c r="P507" s="315" t="n">
        <f aca="false">ROUNDDOWN(P$8,0)</f>
        <v>38</v>
      </c>
      <c r="Q507" s="315" t="n">
        <f aca="false">ROUNDDOWN(Q$8,0)</f>
        <v>33</v>
      </c>
      <c r="R507" s="315" t="n">
        <f aca="false">ROUNDDOWN(R$8,0)</f>
        <v>28</v>
      </c>
      <c r="S507" s="315" t="n">
        <f aca="false">ROUNDDOWN(S$8,0)</f>
        <v>23</v>
      </c>
      <c r="T507" s="315" t="n">
        <f aca="false">ROUNDDOWN(T$8,0)</f>
        <v>20</v>
      </c>
      <c r="U507" s="315" t="n">
        <f aca="false">ROUNDDOWN(U$8,0)</f>
        <v>15</v>
      </c>
      <c r="V507" s="315" t="n">
        <f aca="false">ROUNDDOWN(V$8,0)</f>
        <v>13</v>
      </c>
      <c r="W507" s="315" t="n">
        <f aca="false">ROUNDDOWN(W$8,0)</f>
        <v>11</v>
      </c>
      <c r="X507" s="315" t="n">
        <f aca="false">ROUNDDOWN(X$8,0)</f>
        <v>7</v>
      </c>
      <c r="Y507" s="315" t="n">
        <f aca="false">ROUNDDOWN(Y$8,0)</f>
        <v>5</v>
      </c>
      <c r="Z507" s="315" t="n">
        <f aca="false">ROUNDDOWN(Z$8,0)</f>
        <v>3</v>
      </c>
      <c r="AA507" s="315" t="n">
        <f aca="false">ROUNDDOWN(AA$8,0)</f>
        <v>2</v>
      </c>
      <c r="AB507" s="315" t="n">
        <f aca="false">ROUNDDOWN(AB$8,0)</f>
        <v>1</v>
      </c>
      <c r="AC507" s="315" t="n">
        <f aca="false">ROUNDDOWN(AC$8,0)</f>
        <v>0</v>
      </c>
    </row>
    <row r="508" customFormat="false" ht="15" hidden="true" customHeight="true" outlineLevel="0" collapsed="false">
      <c r="A508" s="349"/>
      <c r="B508" s="203"/>
      <c r="C508" s="205" t="s">
        <v>219</v>
      </c>
      <c r="D508" s="228" t="s">
        <v>238</v>
      </c>
      <c r="E508" s="230" t="str">
        <f aca="false">ADDRESS(MATCH(E509,SL_CHARTS_2012!$CG$1:$CG$39999,1),$E$512,1)</f>
        <v>$CG$106</v>
      </c>
      <c r="F508" s="230" t="str">
        <f aca="false">ADDRESS(MATCH(F509,SL_CHARTS_2012!$CG$1:$CG$39999,1),$E$512,1)</f>
        <v>$CG$99</v>
      </c>
      <c r="G508" s="230" t="str">
        <f aca="false">ADDRESS(MATCH(G509,SL_CHARTS_2012!$CG$1:$CG$39999,1),$E$512,1)</f>
        <v>$CG$96</v>
      </c>
      <c r="H508" s="230" t="str">
        <f aca="false">ADDRESS(MATCH(H509,SL_CHARTS_2012!$CG$1:$CG$39999,1),$E$512,1)</f>
        <v>$CG$92</v>
      </c>
      <c r="I508" s="230" t="str">
        <f aca="false">ADDRESS(MATCH(I509,SL_CHARTS_2012!$CG$1:$CG$39999,1),$E$512,1)</f>
        <v>$CG$89</v>
      </c>
      <c r="J508" s="230" t="str">
        <f aca="false">ADDRESS(MATCH(J509,SL_CHARTS_2012!$CG$1:$CG$39999,1),$E$512,1)</f>
        <v>$CG$78</v>
      </c>
      <c r="K508" s="230" t="str">
        <f aca="false">ADDRESS(MATCH(K509,SL_CHARTS_2012!$CG$1:$CG$39999,1),$E$512,1)</f>
        <v>$CG$71</v>
      </c>
      <c r="L508" s="230" t="str">
        <f aca="false">ADDRESS(MATCH(L509,SL_CHARTS_2012!$CG$1:$CG$39999,1),$E$512,1)</f>
        <v>$CG$67</v>
      </c>
      <c r="M508" s="230" t="str">
        <f aca="false">ADDRESS(MATCH(M509,SL_CHARTS_2012!$CG$1:$CG$39999,1),$E$512,1)</f>
        <v>$CG$65</v>
      </c>
      <c r="N508" s="230" t="str">
        <f aca="false">ADDRESS(MATCH(N509,SL_CHARTS_2012!$CG$1:$CG$39999,1),$E$512,1)</f>
        <v>$CG$61</v>
      </c>
      <c r="O508" s="230" t="str">
        <f aca="false">ADDRESS(MATCH(O509,SL_CHARTS_2012!$CG$1:$CG$39999,1),$E$512,1)</f>
        <v>$CG$53</v>
      </c>
      <c r="P508" s="230" t="str">
        <f aca="false">ADDRESS(MATCH(P509,SL_CHARTS_2012!$CG$1:$CG$39999,1),$E$512,1)</f>
        <v>$CG$47</v>
      </c>
      <c r="Q508" s="230" t="str">
        <f aca="false">ADDRESS(MATCH(Q509,SL_CHARTS_2012!$CG$1:$CG$39999,1),$E$512,1)</f>
        <v>$CG$43</v>
      </c>
      <c r="R508" s="230" t="str">
        <f aca="false">ADDRESS(MATCH(R509,SL_CHARTS_2012!$CG$1:$CG$39999,1),$E$512,1)</f>
        <v>$CG$39</v>
      </c>
      <c r="S508" s="230" t="str">
        <f aca="false">ADDRESS(MATCH(S509,SL_CHARTS_2012!$CG$1:$CG$39999,1),$E$512,1)</f>
        <v>$CG$34</v>
      </c>
      <c r="T508" s="230" t="str">
        <f aca="false">ADDRESS(MATCH(T509,SL_CHARTS_2012!$CG$1:$CG$39999,1),$E$512,1)</f>
        <v>$CG$29</v>
      </c>
      <c r="U508" s="230" t="str">
        <f aca="false">ADDRESS(MATCH(U509,SL_CHARTS_2012!$CG$1:$CG$39999,1),$E$512,1)</f>
        <v>$CG$26</v>
      </c>
      <c r="V508" s="230" t="str">
        <f aca="false">ADDRESS(MATCH(V509,SL_CHARTS_2012!$CG$1:$CG$39999,1),$E$512,1)</f>
        <v>$CG$21</v>
      </c>
      <c r="W508" s="230" t="str">
        <f aca="false">ADDRESS(MATCH(W509,SL_CHARTS_2012!$CG$1:$CG$39999,1),$E$512,1)</f>
        <v>$CG$19</v>
      </c>
      <c r="X508" s="230" t="str">
        <f aca="false">ADDRESS(MATCH(X509,SL_CHARTS_2012!$CG$1:$CG$39999,1),$E$512,1)</f>
        <v>$CG$17</v>
      </c>
      <c r="Y508" s="230" t="str">
        <f aca="false">ADDRESS(MATCH(Y509,SL_CHARTS_2012!$CG$1:$CG$39999,1),$E$512,1)</f>
        <v>$CG$13</v>
      </c>
      <c r="Z508" s="230" t="str">
        <f aca="false">ADDRESS(MATCH(Z509,SL_CHARTS_2012!$CG$1:$CG$39999,1),$E$512,1)</f>
        <v>$CG$11</v>
      </c>
      <c r="AA508" s="230" t="str">
        <f aca="false">ADDRESS(MATCH(AA509,SL_CHARTS_2012!$CG$1:$CG$39999,1),$E$512,1)</f>
        <v>$CG$9</v>
      </c>
      <c r="AB508" s="230" t="str">
        <f aca="false">ADDRESS(MATCH(AB509,SL_CHARTS_2012!$CG$1:$CG$39999,1),$E$512,1)</f>
        <v>$CG$8</v>
      </c>
      <c r="AC508" s="230" t="str">
        <f aca="false">ADDRESS(MATCH(AC509,SL_CHARTS_2012!$CG$1:$CG$39999,1),$E$512,1)</f>
        <v>$CG$7</v>
      </c>
    </row>
    <row r="509" customFormat="false" ht="15" hidden="false" customHeight="true" outlineLevel="0" collapsed="false">
      <c r="A509" s="349"/>
      <c r="B509" s="203"/>
      <c r="C509" s="205"/>
      <c r="D509" s="351" t="s">
        <v>217</v>
      </c>
      <c r="E509" s="352" t="n">
        <f aca="false">ROUNDUP(E$6,0)</f>
        <v>101</v>
      </c>
      <c r="F509" s="352" t="n">
        <f aca="false">ROUNDUP(F$6,0)</f>
        <v>94</v>
      </c>
      <c r="G509" s="352" t="n">
        <f aca="false">ROUNDUP(G$6,0)</f>
        <v>91</v>
      </c>
      <c r="H509" s="352" t="n">
        <f aca="false">ROUNDUP(H$6,0)</f>
        <v>87</v>
      </c>
      <c r="I509" s="352" t="n">
        <f aca="false">ROUNDUP(I$6,0)</f>
        <v>84</v>
      </c>
      <c r="J509" s="352" t="n">
        <f aca="false">ROUNDUP(J$6,0)</f>
        <v>73</v>
      </c>
      <c r="K509" s="352" t="n">
        <f aca="false">ROUNDUP(K$6,0)</f>
        <v>66</v>
      </c>
      <c r="L509" s="352" t="n">
        <f aca="false">ROUNDUP(L$6,0)</f>
        <v>62</v>
      </c>
      <c r="M509" s="352" t="n">
        <f aca="false">ROUNDUP(M$6,0)</f>
        <v>60</v>
      </c>
      <c r="N509" s="352" t="n">
        <f aca="false">ROUNDUP(N$6,0)</f>
        <v>56</v>
      </c>
      <c r="O509" s="352" t="n">
        <f aca="false">ROUNDUP(O$6,0)</f>
        <v>48</v>
      </c>
      <c r="P509" s="352" t="n">
        <f aca="false">ROUNDUP(P$6,0)</f>
        <v>42</v>
      </c>
      <c r="Q509" s="352" t="n">
        <f aca="false">ROUNDUP(Q$6,0)</f>
        <v>38</v>
      </c>
      <c r="R509" s="352" t="n">
        <f aca="false">ROUNDUP(R$6,0)</f>
        <v>34</v>
      </c>
      <c r="S509" s="352" t="n">
        <f aca="false">ROUNDUP(S$6,0)</f>
        <v>29</v>
      </c>
      <c r="T509" s="352" t="n">
        <f aca="false">ROUNDUP(T$6,0)</f>
        <v>24</v>
      </c>
      <c r="U509" s="352" t="n">
        <f aca="false">ROUNDUP(U$6,0)</f>
        <v>21</v>
      </c>
      <c r="V509" s="352" t="n">
        <f aca="false">ROUNDUP(V$6,0)</f>
        <v>16</v>
      </c>
      <c r="W509" s="352" t="n">
        <f aca="false">ROUNDUP(W$6,0)</f>
        <v>14</v>
      </c>
      <c r="X509" s="352" t="n">
        <f aca="false">ROUNDUP(X$6,0)</f>
        <v>12</v>
      </c>
      <c r="Y509" s="352" t="n">
        <f aca="false">ROUNDUP(Y$6,0)</f>
        <v>8</v>
      </c>
      <c r="Z509" s="352" t="n">
        <f aca="false">ROUNDUP(Z$6,0)</f>
        <v>6</v>
      </c>
      <c r="AA509" s="352" t="n">
        <f aca="false">ROUNDUP(AA$6,0)</f>
        <v>4</v>
      </c>
      <c r="AB509" s="352" t="n">
        <f aca="false">ROUNDUP(AB$6,0)</f>
        <v>3</v>
      </c>
      <c r="AC509" s="352" t="n">
        <f aca="false">ROUNDUP(AC$6,0)</f>
        <v>2</v>
      </c>
    </row>
    <row r="510" customFormat="false" ht="15" hidden="true" customHeight="true" outlineLevel="0" collapsed="false">
      <c r="A510" s="349"/>
      <c r="B510" s="203"/>
      <c r="C510" s="205"/>
      <c r="D510" s="228" t="s">
        <v>240</v>
      </c>
      <c r="E510" s="230" t="str">
        <f aca="false">ADDRESS(MATCH(E511,SL_CHARTS_2012!$CG$1:$CG$39999,1),$E$512,1)</f>
        <v>$CG$98</v>
      </c>
      <c r="F510" s="230" t="str">
        <f aca="false">ADDRESS(MATCH(F511,SL_CHARTS_2012!$CG$1:$CG$39999,1),$E$512,1)</f>
        <v>$CG$94</v>
      </c>
      <c r="G510" s="230" t="str">
        <f aca="false">ADDRESS(MATCH(G511,SL_CHARTS_2012!$CG$1:$CG$39999,1),$E$512,1)</f>
        <v>$CG$90</v>
      </c>
      <c r="H510" s="230" t="str">
        <f aca="false">ADDRESS(MATCH(H511,SL_CHARTS_2012!$CG$1:$CG$39999,1),$E$512,1)</f>
        <v>$CG$88</v>
      </c>
      <c r="I510" s="230" t="str">
        <f aca="false">ADDRESS(MATCH(I511,SL_CHARTS_2012!$CG$1:$CG$39999,1),$E$512,1)</f>
        <v>$CG$76</v>
      </c>
      <c r="J510" s="230" t="str">
        <f aca="false">ADDRESS(MATCH(J511,SL_CHARTS_2012!$CG$1:$CG$39999,1),$E$512,1)</f>
        <v>$CG$71</v>
      </c>
      <c r="K510" s="230" t="str">
        <f aca="false">ADDRESS(MATCH(K511,SL_CHARTS_2012!$CG$1:$CG$39999,1),$E$512,1)</f>
        <v>$CG$66</v>
      </c>
      <c r="L510" s="230" t="str">
        <f aca="false">ADDRESS(MATCH(L511,SL_CHARTS_2012!$CG$1:$CG$39999,1),$E$512,1)</f>
        <v>$CG$64</v>
      </c>
      <c r="M510" s="230" t="str">
        <f aca="false">ADDRESS(MATCH(M511,SL_CHARTS_2012!$CG$1:$CG$39999,1),$E$512,1)</f>
        <v>$CG$61</v>
      </c>
      <c r="N510" s="230" t="str">
        <f aca="false">ADDRESS(MATCH(N511,SL_CHARTS_2012!$CG$1:$CG$39999,1),$E$512,1)</f>
        <v>$CG$52</v>
      </c>
      <c r="O510" s="230" t="str">
        <f aca="false">ADDRESS(MATCH(O511,SL_CHARTS_2012!$CG$1:$CG$39999,1),$E$512,1)</f>
        <v>$CG$46</v>
      </c>
      <c r="P510" s="230" t="str">
        <f aca="false">ADDRESS(MATCH(P511,SL_CHARTS_2012!$CG$1:$CG$39999,1),$E$512,1)</f>
        <v>$CG$43</v>
      </c>
      <c r="Q510" s="230" t="str">
        <f aca="false">ADDRESS(MATCH(Q511,SL_CHARTS_2012!$CG$1:$CG$39999,1),$E$512,1)</f>
        <v>$CG$38</v>
      </c>
      <c r="R510" s="230" t="str">
        <f aca="false">ADDRESS(MATCH(R511,SL_CHARTS_2012!$CG$1:$CG$39999,1),$E$512,1)</f>
        <v>$CG$33</v>
      </c>
      <c r="S510" s="230" t="str">
        <f aca="false">ADDRESS(MATCH(S511,SL_CHARTS_2012!$CG$1:$CG$39999,1),$E$512,1)</f>
        <v>$CG$28</v>
      </c>
      <c r="T510" s="230" t="str">
        <f aca="false">ADDRESS(MATCH(T511,SL_CHARTS_2012!$CG$1:$CG$39999,1),$E$512,1)</f>
        <v>$CG$25</v>
      </c>
      <c r="U510" s="230" t="str">
        <f aca="false">ADDRESS(MATCH(U511,SL_CHARTS_2012!$CG$1:$CG$39999,1),$E$512,1)</f>
        <v>$CG$20</v>
      </c>
      <c r="V510" s="230" t="str">
        <f aca="false">ADDRESS(MATCH(V511,SL_CHARTS_2012!$CG$1:$CG$39999,1),$E$512,1)</f>
        <v>$CG$18</v>
      </c>
      <c r="W510" s="230" t="str">
        <f aca="false">ADDRESS(MATCH(W511,SL_CHARTS_2012!$CG$1:$CG$39999,1),$E$512,1)</f>
        <v>$CG$16</v>
      </c>
      <c r="X510" s="230" t="str">
        <f aca="false">ADDRESS(MATCH(X511,SL_CHARTS_2012!$CG$1:$CG$39999,1),$E$512,1)</f>
        <v>$CG$12</v>
      </c>
      <c r="Y510" s="230" t="str">
        <f aca="false">ADDRESS(MATCH(Y511,SL_CHARTS_2012!$CG$1:$CG$39999,1),$E$512,1)</f>
        <v>$CG$10</v>
      </c>
      <c r="Z510" s="230" t="str">
        <f aca="false">ADDRESS(MATCH(Z511,SL_CHARTS_2012!$CG$1:$CG$39999,1),$E$512,1)</f>
        <v>$CG$8</v>
      </c>
      <c r="AA510" s="230" t="str">
        <f aca="false">ADDRESS(MATCH(AA511,SL_CHARTS_2012!$CG$1:$CG$39999,1),$E$512,1)</f>
        <v>$CG$7</v>
      </c>
      <c r="AB510" s="230" t="str">
        <f aca="false">ADDRESS(MATCH(AB511,SL_CHARTS_2012!$CG$1:$CG$39999,1),$E$512,1)</f>
        <v>$CG$6</v>
      </c>
      <c r="AC510" s="230" t="str">
        <f aca="false">ADDRESS(MATCH(AC511,SL_CHARTS_2012!$CG$1:$CG$39999,1),$E$512,1)</f>
        <v>$CG$4</v>
      </c>
    </row>
    <row r="511" customFormat="false" ht="15" hidden="false" customHeight="true" outlineLevel="0" collapsed="false">
      <c r="A511" s="349"/>
      <c r="B511" s="203"/>
      <c r="C511" s="205"/>
      <c r="D511" s="351" t="s">
        <v>218</v>
      </c>
      <c r="E511" s="352" t="n">
        <f aca="false">ROUNDDOWN(E$10,0)</f>
        <v>93</v>
      </c>
      <c r="F511" s="352" t="n">
        <f aca="false">ROUNDDOWN(F$10,0)</f>
        <v>89</v>
      </c>
      <c r="G511" s="352" t="n">
        <f aca="false">ROUNDDOWN(G$10,0)</f>
        <v>85</v>
      </c>
      <c r="H511" s="352" t="n">
        <f aca="false">ROUNDDOWN(H$10,0)</f>
        <v>83</v>
      </c>
      <c r="I511" s="352" t="n">
        <f aca="false">ROUNDDOWN(I$10,0)</f>
        <v>71</v>
      </c>
      <c r="J511" s="352" t="n">
        <f aca="false">ROUNDDOWN(J$10,0)</f>
        <v>66</v>
      </c>
      <c r="K511" s="352" t="n">
        <f aca="false">ROUNDDOWN(K$10,0)</f>
        <v>61</v>
      </c>
      <c r="L511" s="352" t="n">
        <f aca="false">ROUNDDOWN(L$10,0)</f>
        <v>59</v>
      </c>
      <c r="M511" s="352" t="n">
        <f aca="false">ROUNDDOWN(M$10,0)</f>
        <v>56</v>
      </c>
      <c r="N511" s="352" t="n">
        <f aca="false">ROUNDDOWN(N$10,0)</f>
        <v>47</v>
      </c>
      <c r="O511" s="352" t="n">
        <f aca="false">ROUNDDOWN(O$10,0)</f>
        <v>41</v>
      </c>
      <c r="P511" s="352" t="n">
        <f aca="false">ROUNDDOWN(P$10,0)</f>
        <v>38</v>
      </c>
      <c r="Q511" s="352" t="n">
        <f aca="false">ROUNDDOWN(Q$10,0)</f>
        <v>33</v>
      </c>
      <c r="R511" s="352" t="n">
        <f aca="false">ROUNDDOWN(R$10,0)</f>
        <v>28</v>
      </c>
      <c r="S511" s="352" t="n">
        <f aca="false">ROUNDDOWN(S$10,0)</f>
        <v>23</v>
      </c>
      <c r="T511" s="352" t="n">
        <f aca="false">ROUNDDOWN(T$10,0)</f>
        <v>20</v>
      </c>
      <c r="U511" s="352" t="n">
        <f aca="false">ROUNDDOWN(U$10,0)</f>
        <v>15</v>
      </c>
      <c r="V511" s="352" t="n">
        <f aca="false">ROUNDDOWN(V$10,0)</f>
        <v>13</v>
      </c>
      <c r="W511" s="352" t="n">
        <f aca="false">ROUNDDOWN(W$10,0)</f>
        <v>11</v>
      </c>
      <c r="X511" s="352" t="n">
        <f aca="false">ROUNDDOWN(X$10,0)</f>
        <v>7</v>
      </c>
      <c r="Y511" s="352" t="n">
        <f aca="false">ROUNDDOWN(Y$10,0)</f>
        <v>5</v>
      </c>
      <c r="Z511" s="352" t="n">
        <f aca="false">ROUNDDOWN(Z$10,0)</f>
        <v>3</v>
      </c>
      <c r="AA511" s="352" t="n">
        <f aca="false">ROUNDDOWN(AA$10,0)</f>
        <v>2</v>
      </c>
      <c r="AB511" s="352" t="n">
        <f aca="false">ROUNDDOWN(AB$10,0)</f>
        <v>1</v>
      </c>
      <c r="AC511" s="352" t="n">
        <f aca="false">ROUNDDOWN(AC$10,0)</f>
        <v>0</v>
      </c>
    </row>
    <row r="512" customFormat="false" ht="15" hidden="true" customHeight="true" outlineLevel="0" collapsed="false">
      <c r="A512" s="349"/>
      <c r="B512" s="203"/>
      <c r="C512" s="207" t="s">
        <v>220</v>
      </c>
      <c r="D512" s="207"/>
      <c r="E512" s="208" t="n">
        <v>85</v>
      </c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  <c r="AA512" s="208"/>
      <c r="AB512" s="208"/>
      <c r="AC512" s="208"/>
    </row>
    <row r="513" customFormat="false" ht="15" hidden="true" customHeight="true" outlineLevel="0" collapsed="false">
      <c r="A513" s="349"/>
      <c r="B513" s="203"/>
      <c r="C513" s="209" t="s">
        <v>216</v>
      </c>
      <c r="D513" s="257" t="s">
        <v>263</v>
      </c>
      <c r="E513" s="211" t="str">
        <f aca="false">ADDRESS(MATCH(E507,SL_CHARTS_2012!$CG$1:$CG$39999,1),$E512+2,1)</f>
        <v>$CI$98</v>
      </c>
      <c r="F513" s="211" t="str">
        <f aca="false">ADDRESS(MATCH(F507,SL_CHARTS_2012!$CG$1:$CG$39999,1),$E512+2,1)</f>
        <v>$CI$94</v>
      </c>
      <c r="G513" s="211" t="str">
        <f aca="false">ADDRESS(MATCH(G507,SL_CHARTS_2012!$CG$1:$CG$39999,1),$E512+2,1)</f>
        <v>$CI$91</v>
      </c>
      <c r="H513" s="211" t="str">
        <f aca="false">ADDRESS(MATCH(H507,SL_CHARTS_2012!$CG$1:$CG$39999,1),$E512+2,1)</f>
        <v>$CI$88</v>
      </c>
      <c r="I513" s="211" t="str">
        <f aca="false">ADDRESS(MATCH(I507,SL_CHARTS_2012!$CG$1:$CG$39999,1),$E512+2,1)</f>
        <v>$CI$77</v>
      </c>
      <c r="J513" s="211" t="str">
        <f aca="false">ADDRESS(MATCH(J507,SL_CHARTS_2012!$CG$1:$CG$39999,1),$E512+2,1)</f>
        <v>$CI$71</v>
      </c>
      <c r="K513" s="211" t="str">
        <f aca="false">ADDRESS(MATCH(K507,SL_CHARTS_2012!$CG$1:$CG$39999,1),$E512+2,1)</f>
        <v>$CI$66</v>
      </c>
      <c r="L513" s="211" t="str">
        <f aca="false">ADDRESS(MATCH(L507,SL_CHARTS_2012!$CG$1:$CG$39999,1),$E512+2,1)</f>
        <v>$CI$64</v>
      </c>
      <c r="M513" s="211" t="str">
        <f aca="false">ADDRESS(MATCH(M507,SL_CHARTS_2012!$CG$1:$CG$39999,1),$E512+2,1)</f>
        <v>$CI$61</v>
      </c>
      <c r="N513" s="211" t="str">
        <f aca="false">ADDRESS(MATCH(N507,SL_CHARTS_2012!$CG$1:$CG$39999,1),$E512+2,1)</f>
        <v>$CI$52</v>
      </c>
      <c r="O513" s="211" t="str">
        <f aca="false">ADDRESS(MATCH(O507,SL_CHARTS_2012!$CG$1:$CG$39999,1),$E512+2,1)</f>
        <v>$CI$46</v>
      </c>
      <c r="P513" s="211" t="str">
        <f aca="false">ADDRESS(MATCH(P507,SL_CHARTS_2012!$CG$1:$CG$39999,1),$E512+2,1)</f>
        <v>$CI$43</v>
      </c>
      <c r="Q513" s="211" t="str">
        <f aca="false">ADDRESS(MATCH(Q507,SL_CHARTS_2012!$CG$1:$CG$39999,1),$E512+2,1)</f>
        <v>$CI$38</v>
      </c>
      <c r="R513" s="211" t="str">
        <f aca="false">ADDRESS(MATCH(R507,SL_CHARTS_2012!$CG$1:$CG$39999,1),$E512+2,1)</f>
        <v>$CI$33</v>
      </c>
      <c r="S513" s="211" t="str">
        <f aca="false">ADDRESS(MATCH(S507,SL_CHARTS_2012!$CG$1:$CG$39999,1),$E512+2,1)</f>
        <v>$CI$28</v>
      </c>
      <c r="T513" s="211" t="str">
        <f aca="false">ADDRESS(MATCH(T507,SL_CHARTS_2012!$CG$1:$CG$39999,1),$E512+2,1)</f>
        <v>$CI$25</v>
      </c>
      <c r="U513" s="211" t="str">
        <f aca="false">ADDRESS(MATCH(U507,SL_CHARTS_2012!$CG$1:$CG$39999,1),$E512+2,1)</f>
        <v>$CI$20</v>
      </c>
      <c r="V513" s="211" t="str">
        <f aca="false">ADDRESS(MATCH(V507,SL_CHARTS_2012!$CG$1:$CG$39999,1),$E512+2,1)</f>
        <v>$CI$18</v>
      </c>
      <c r="W513" s="211" t="str">
        <f aca="false">ADDRESS(MATCH(W507,SL_CHARTS_2012!$CG$1:$CG$39999,1),$E512+2,1)</f>
        <v>$CI$16</v>
      </c>
      <c r="X513" s="211" t="str">
        <f aca="false">ADDRESS(MATCH(X507,SL_CHARTS_2012!$CG$1:$CG$39999,1),$E512+2,1)</f>
        <v>$CI$12</v>
      </c>
      <c r="Y513" s="211" t="str">
        <f aca="false">ADDRESS(MATCH(Y507,SL_CHARTS_2012!$CG$1:$CG$39999,1),$E512+2,1)</f>
        <v>$CI$10</v>
      </c>
      <c r="Z513" s="211" t="str">
        <f aca="false">ADDRESS(MATCH(Z507,SL_CHARTS_2012!$CG$1:$CG$39999,1),$E512+2,1)</f>
        <v>$CI$8</v>
      </c>
      <c r="AA513" s="211" t="str">
        <f aca="false">ADDRESS(MATCH(AA507,SL_CHARTS_2012!$CG$1:$CG$39999,1),$E512+2,1)</f>
        <v>$CI$7</v>
      </c>
      <c r="AB513" s="211" t="str">
        <f aca="false">ADDRESS(MATCH(AB507,SL_CHARTS_2012!$CG$1:$CG$39999,1),$E512+2,1)</f>
        <v>$CI$6</v>
      </c>
      <c r="AC513" s="211" t="str">
        <f aca="false">ADDRESS(MATCH(AC507,SL_CHARTS_2012!$CG$1:$CG$39999,1),$E512+2,1)</f>
        <v>$CI$4</v>
      </c>
    </row>
    <row r="514" customFormat="false" ht="15" hidden="true" customHeight="true" outlineLevel="0" collapsed="false">
      <c r="A514" s="349"/>
      <c r="B514" s="203"/>
      <c r="C514" s="209"/>
      <c r="D514" s="257" t="s">
        <v>264</v>
      </c>
      <c r="E514" s="211" t="str">
        <f aca="false">ADDRESS(MATCH(E505,SL_CHARTS_2012!$CG$1:$CG$39999,1),$E512+2,1)</f>
        <v>$CI$106</v>
      </c>
      <c r="F514" s="211" t="str">
        <f aca="false">ADDRESS(MATCH(F505,SL_CHARTS_2012!$CG$1:$CG$39999,1),$E512+2,1)</f>
        <v>$CI$99</v>
      </c>
      <c r="G514" s="211" t="str">
        <f aca="false">ADDRESS(MATCH(G505,SL_CHARTS_2012!$CG$1:$CG$39999,1),$E512+2,1)</f>
        <v>$CI$95</v>
      </c>
      <c r="H514" s="211" t="str">
        <f aca="false">ADDRESS(MATCH(H505,SL_CHARTS_2012!$CG$1:$CG$39999,1),$E512+2,1)</f>
        <v>$CI$92</v>
      </c>
      <c r="I514" s="211" t="str">
        <f aca="false">ADDRESS(MATCH(I505,SL_CHARTS_2012!$CG$1:$CG$39999,1),$E512+2,1)</f>
        <v>$CI$89</v>
      </c>
      <c r="J514" s="211" t="str">
        <f aca="false">ADDRESS(MATCH(J505,SL_CHARTS_2012!$CG$1:$CG$39999,1),$E512+2,1)</f>
        <v>$CI$78</v>
      </c>
      <c r="K514" s="211" t="str">
        <f aca="false">ADDRESS(MATCH(K505,SL_CHARTS_2012!$CG$1:$CG$39999,1),$E512+2,1)</f>
        <v>$CI$71</v>
      </c>
      <c r="L514" s="211" t="str">
        <f aca="false">ADDRESS(MATCH(L505,SL_CHARTS_2012!$CG$1:$CG$39999,1),$E512+2,1)</f>
        <v>$CI$67</v>
      </c>
      <c r="M514" s="211" t="str">
        <f aca="false">ADDRESS(MATCH(M505,SL_CHARTS_2012!$CG$1:$CG$39999,1),$E512+2,1)</f>
        <v>$CI$65</v>
      </c>
      <c r="N514" s="211" t="str">
        <f aca="false">ADDRESS(MATCH(N505,SL_CHARTS_2012!$CG$1:$CG$39999,1),$E512+2,1)</f>
        <v>$CI$61</v>
      </c>
      <c r="O514" s="211" t="str">
        <f aca="false">ADDRESS(MATCH(O505,SL_CHARTS_2012!$CG$1:$CG$39999,1),$E512+2,1)</f>
        <v>$CI$53</v>
      </c>
      <c r="P514" s="211" t="str">
        <f aca="false">ADDRESS(MATCH(P505,SL_CHARTS_2012!$CG$1:$CG$39999,1),$E512+2,1)</f>
        <v>$CI$47</v>
      </c>
      <c r="Q514" s="211" t="str">
        <f aca="false">ADDRESS(MATCH(Q505,SL_CHARTS_2012!$CG$1:$CG$39999,1),$E512+2,1)</f>
        <v>$CI$43</v>
      </c>
      <c r="R514" s="211" t="str">
        <f aca="false">ADDRESS(MATCH(R505,SL_CHARTS_2012!$CG$1:$CG$39999,1),$E512+2,1)</f>
        <v>$CI$39</v>
      </c>
      <c r="S514" s="211" t="str">
        <f aca="false">ADDRESS(MATCH(S505,SL_CHARTS_2012!$CG$1:$CG$39999,1),$E512+2,1)</f>
        <v>$CI$34</v>
      </c>
      <c r="T514" s="211" t="str">
        <f aca="false">ADDRESS(MATCH(T505,SL_CHARTS_2012!$CG$1:$CG$39999,1),$E512+2,1)</f>
        <v>$CI$29</v>
      </c>
      <c r="U514" s="211" t="str">
        <f aca="false">ADDRESS(MATCH(U505,SL_CHARTS_2012!$CG$1:$CG$39999,1),$E512+2,1)</f>
        <v>$CI$26</v>
      </c>
      <c r="V514" s="211" t="str">
        <f aca="false">ADDRESS(MATCH(V505,SL_CHARTS_2012!$CG$1:$CG$39999,1),$E512+2,1)</f>
        <v>$CI$21</v>
      </c>
      <c r="W514" s="211" t="str">
        <f aca="false">ADDRESS(MATCH(W505,SL_CHARTS_2012!$CG$1:$CG$39999,1),$E512+2,1)</f>
        <v>$CI$19</v>
      </c>
      <c r="X514" s="211" t="str">
        <f aca="false">ADDRESS(MATCH(X505,SL_CHARTS_2012!$CG$1:$CG$39999,1),$E512+2,1)</f>
        <v>$CI$17</v>
      </c>
      <c r="Y514" s="211" t="str">
        <f aca="false">ADDRESS(MATCH(Y505,SL_CHARTS_2012!$CG$1:$CG$39999,1),$E512+2,1)</f>
        <v>$CI$13</v>
      </c>
      <c r="Z514" s="211" t="str">
        <f aca="false">ADDRESS(MATCH(Z505,SL_CHARTS_2012!$CG$1:$CG$39999,1),$E512+2,1)</f>
        <v>$CI$11</v>
      </c>
      <c r="AA514" s="211" t="str">
        <f aca="false">ADDRESS(MATCH(AA505,SL_CHARTS_2012!$CG$1:$CG$39999,1),$E512+2,1)</f>
        <v>$CI$9</v>
      </c>
      <c r="AB514" s="211" t="str">
        <f aca="false">ADDRESS(MATCH(AB505,SL_CHARTS_2012!$CG$1:$CG$39999,1),$E512+2,1)</f>
        <v>$CI$8</v>
      </c>
      <c r="AC514" s="211" t="str">
        <f aca="false">ADDRESS(MATCH(AC505,SL_CHARTS_2012!$CG$1:$CG$39999,1),$E512+2,1)</f>
        <v>$CI$7</v>
      </c>
    </row>
    <row r="515" customFormat="false" ht="15" hidden="true" customHeight="true" outlineLevel="0" collapsed="false">
      <c r="A515" s="349"/>
      <c r="B515" s="203"/>
      <c r="C515" s="209"/>
      <c r="D515" s="257" t="s">
        <v>265</v>
      </c>
      <c r="E515" s="211" t="str">
        <f aca="false">ADDRESS(MATCH(E507,SL_CHARTS_2012!$CG$1:$CG$39999,1),$E512+1,1)</f>
        <v>$CH$98</v>
      </c>
      <c r="F515" s="211" t="str">
        <f aca="false">ADDRESS(MATCH(F507,SL_CHARTS_2012!$CG$1:$CG$39999,1),$E512+1,1)</f>
        <v>$CH$94</v>
      </c>
      <c r="G515" s="211" t="str">
        <f aca="false">ADDRESS(MATCH(G507,SL_CHARTS_2012!$CG$1:$CG$39999,1),$E512+1,1)</f>
        <v>$CH$91</v>
      </c>
      <c r="H515" s="211" t="str">
        <f aca="false">ADDRESS(MATCH(H507,SL_CHARTS_2012!$CG$1:$CG$39999,1),$E512+1,1)</f>
        <v>$CH$88</v>
      </c>
      <c r="I515" s="211" t="str">
        <f aca="false">ADDRESS(MATCH(I507,SL_CHARTS_2012!$CG$1:$CG$39999,1),$E512+1,1)</f>
        <v>$CH$77</v>
      </c>
      <c r="J515" s="211" t="str">
        <f aca="false">ADDRESS(MATCH(J507,SL_CHARTS_2012!$CG$1:$CG$39999,1),$E512+1,1)</f>
        <v>$CH$71</v>
      </c>
      <c r="K515" s="211" t="str">
        <f aca="false">ADDRESS(MATCH(K507,SL_CHARTS_2012!$CG$1:$CG$39999,1),$E512+1,1)</f>
        <v>$CH$66</v>
      </c>
      <c r="L515" s="211" t="str">
        <f aca="false">ADDRESS(MATCH(L507,SL_CHARTS_2012!$CG$1:$CG$39999,1),$E512+1,1)</f>
        <v>$CH$64</v>
      </c>
      <c r="M515" s="211" t="str">
        <f aca="false">ADDRESS(MATCH(M507,SL_CHARTS_2012!$CG$1:$CG$39999,1),$E512+1,1)</f>
        <v>$CH$61</v>
      </c>
      <c r="N515" s="211" t="str">
        <f aca="false">ADDRESS(MATCH(N507,SL_CHARTS_2012!$CG$1:$CG$39999,1),$E512+1,1)</f>
        <v>$CH$52</v>
      </c>
      <c r="O515" s="211" t="str">
        <f aca="false">ADDRESS(MATCH(O507,SL_CHARTS_2012!$CG$1:$CG$39999,1),$E512+1,1)</f>
        <v>$CH$46</v>
      </c>
      <c r="P515" s="211" t="str">
        <f aca="false">ADDRESS(MATCH(P507,SL_CHARTS_2012!$CG$1:$CG$39999,1),$E512+1,1)</f>
        <v>$CH$43</v>
      </c>
      <c r="Q515" s="211" t="str">
        <f aca="false">ADDRESS(MATCH(Q507,SL_CHARTS_2012!$CG$1:$CG$39999,1),$E512+1,1)</f>
        <v>$CH$38</v>
      </c>
      <c r="R515" s="211" t="str">
        <f aca="false">ADDRESS(MATCH(R507,SL_CHARTS_2012!$CG$1:$CG$39999,1),$E512+1,1)</f>
        <v>$CH$33</v>
      </c>
      <c r="S515" s="211" t="str">
        <f aca="false">ADDRESS(MATCH(S507,SL_CHARTS_2012!$CG$1:$CG$39999,1),$E512+1,1)</f>
        <v>$CH$28</v>
      </c>
      <c r="T515" s="211" t="str">
        <f aca="false">ADDRESS(MATCH(T507,SL_CHARTS_2012!$CG$1:$CG$39999,1),$E512+1,1)</f>
        <v>$CH$25</v>
      </c>
      <c r="U515" s="211" t="str">
        <f aca="false">ADDRESS(MATCH(U507,SL_CHARTS_2012!$CG$1:$CG$39999,1),$E512+1,1)</f>
        <v>$CH$20</v>
      </c>
      <c r="V515" s="211" t="str">
        <f aca="false">ADDRESS(MATCH(V507,SL_CHARTS_2012!$CG$1:$CG$39999,1),$E512+1,1)</f>
        <v>$CH$18</v>
      </c>
      <c r="W515" s="211" t="str">
        <f aca="false">ADDRESS(MATCH(W507,SL_CHARTS_2012!$CG$1:$CG$39999,1),$E512+1,1)</f>
        <v>$CH$16</v>
      </c>
      <c r="X515" s="211" t="str">
        <f aca="false">ADDRESS(MATCH(X507,SL_CHARTS_2012!$CG$1:$CG$39999,1),$E512+1,1)</f>
        <v>$CH$12</v>
      </c>
      <c r="Y515" s="211" t="str">
        <f aca="false">ADDRESS(MATCH(Y507,SL_CHARTS_2012!$CG$1:$CG$39999,1),$E512+1,1)</f>
        <v>$CH$10</v>
      </c>
      <c r="Z515" s="211" t="str">
        <f aca="false">ADDRESS(MATCH(Z507,SL_CHARTS_2012!$CG$1:$CG$39999,1),$E512+1,1)</f>
        <v>$CH$8</v>
      </c>
      <c r="AA515" s="211" t="str">
        <f aca="false">ADDRESS(MATCH(AA507,SL_CHARTS_2012!$CG$1:$CG$39999,1),$E512+1,1)</f>
        <v>$CH$7</v>
      </c>
      <c r="AB515" s="211" t="str">
        <f aca="false">ADDRESS(MATCH(AB507,SL_CHARTS_2012!$CG$1:$CG$39999,1),$E512+1,1)</f>
        <v>$CH$6</v>
      </c>
      <c r="AC515" s="211" t="str">
        <f aca="false">ADDRESS(MATCH(AC507,SL_CHARTS_2012!$CG$1:$CG$39999,1),$E512+1,1)</f>
        <v>$CH$4</v>
      </c>
    </row>
    <row r="516" customFormat="false" ht="15" hidden="true" customHeight="true" outlineLevel="0" collapsed="false">
      <c r="A516" s="349"/>
      <c r="B516" s="203"/>
      <c r="C516" s="209"/>
      <c r="D516" s="257" t="s">
        <v>266</v>
      </c>
      <c r="E516" s="211" t="str">
        <f aca="false">ADDRESS(MATCH(E505,SL_CHARTS_2012!$CG$1:$CG$39999,1),$E512+1,1)</f>
        <v>$CH$106</v>
      </c>
      <c r="F516" s="211" t="str">
        <f aca="false">ADDRESS(MATCH(F505,SL_CHARTS_2012!$CG$1:$CG$39999,1),$E512+1,1)</f>
        <v>$CH$99</v>
      </c>
      <c r="G516" s="211" t="str">
        <f aca="false">ADDRESS(MATCH(G505,SL_CHARTS_2012!$CG$1:$CG$39999,1),$E512+1,1)</f>
        <v>$CH$95</v>
      </c>
      <c r="H516" s="211" t="str">
        <f aca="false">ADDRESS(MATCH(H505,SL_CHARTS_2012!$CG$1:$CG$39999,1),$E512+1,1)</f>
        <v>$CH$92</v>
      </c>
      <c r="I516" s="211" t="str">
        <f aca="false">ADDRESS(MATCH(I505,SL_CHARTS_2012!$CG$1:$CG$39999,1),$E512+1,1)</f>
        <v>$CH$89</v>
      </c>
      <c r="J516" s="211" t="str">
        <f aca="false">ADDRESS(MATCH(J505,SL_CHARTS_2012!$CG$1:$CG$39999,1),$E512+1,1)</f>
        <v>$CH$78</v>
      </c>
      <c r="K516" s="211" t="str">
        <f aca="false">ADDRESS(MATCH(K505,SL_CHARTS_2012!$CG$1:$CG$39999,1),$E512+1,1)</f>
        <v>$CH$71</v>
      </c>
      <c r="L516" s="211" t="str">
        <f aca="false">ADDRESS(MATCH(L505,SL_CHARTS_2012!$CG$1:$CG$39999,1),$E512+1,1)</f>
        <v>$CH$67</v>
      </c>
      <c r="M516" s="211" t="str">
        <f aca="false">ADDRESS(MATCH(M505,SL_CHARTS_2012!$CG$1:$CG$39999,1),$E512+1,1)</f>
        <v>$CH$65</v>
      </c>
      <c r="N516" s="211" t="str">
        <f aca="false">ADDRESS(MATCH(N505,SL_CHARTS_2012!$CG$1:$CG$39999,1),$E512+1,1)</f>
        <v>$CH$61</v>
      </c>
      <c r="O516" s="211" t="str">
        <f aca="false">ADDRESS(MATCH(O505,SL_CHARTS_2012!$CG$1:$CG$39999,1),$E512+1,1)</f>
        <v>$CH$53</v>
      </c>
      <c r="P516" s="211" t="str">
        <f aca="false">ADDRESS(MATCH(P505,SL_CHARTS_2012!$CG$1:$CG$39999,1),$E512+1,1)</f>
        <v>$CH$47</v>
      </c>
      <c r="Q516" s="211" t="str">
        <f aca="false">ADDRESS(MATCH(Q505,SL_CHARTS_2012!$CG$1:$CG$39999,1),$E512+1,1)</f>
        <v>$CH$43</v>
      </c>
      <c r="R516" s="211" t="str">
        <f aca="false">ADDRESS(MATCH(R505,SL_CHARTS_2012!$CG$1:$CG$39999,1),$E512+1,1)</f>
        <v>$CH$39</v>
      </c>
      <c r="S516" s="211" t="str">
        <f aca="false">ADDRESS(MATCH(S505,SL_CHARTS_2012!$CG$1:$CG$39999,1),$E512+1,1)</f>
        <v>$CH$34</v>
      </c>
      <c r="T516" s="211" t="str">
        <f aca="false">ADDRESS(MATCH(T505,SL_CHARTS_2012!$CG$1:$CG$39999,1),$E512+1,1)</f>
        <v>$CH$29</v>
      </c>
      <c r="U516" s="211" t="str">
        <f aca="false">ADDRESS(MATCH(U505,SL_CHARTS_2012!$CG$1:$CG$39999,1),$E512+1,1)</f>
        <v>$CH$26</v>
      </c>
      <c r="V516" s="211" t="str">
        <f aca="false">ADDRESS(MATCH(V505,SL_CHARTS_2012!$CG$1:$CG$39999,1),$E512+1,1)</f>
        <v>$CH$21</v>
      </c>
      <c r="W516" s="211" t="str">
        <f aca="false">ADDRESS(MATCH(W505,SL_CHARTS_2012!$CG$1:$CG$39999,1),$E512+1,1)</f>
        <v>$CH$19</v>
      </c>
      <c r="X516" s="211" t="str">
        <f aca="false">ADDRESS(MATCH(X505,SL_CHARTS_2012!$CG$1:$CG$39999,1),$E512+1,1)</f>
        <v>$CH$17</v>
      </c>
      <c r="Y516" s="211" t="str">
        <f aca="false">ADDRESS(MATCH(Y505,SL_CHARTS_2012!$CG$1:$CG$39999,1),$E512+1,1)</f>
        <v>$CH$13</v>
      </c>
      <c r="Z516" s="211" t="str">
        <f aca="false">ADDRESS(MATCH(Z505,SL_CHARTS_2012!$CG$1:$CG$39999,1),$E512+1,1)</f>
        <v>$CH$11</v>
      </c>
      <c r="AA516" s="211" t="str">
        <f aca="false">ADDRESS(MATCH(AA505,SL_CHARTS_2012!$CG$1:$CG$39999,1),$E512+1,1)</f>
        <v>$CH$9</v>
      </c>
      <c r="AB516" s="211" t="str">
        <f aca="false">ADDRESS(MATCH(AB505,SL_CHARTS_2012!$CG$1:$CG$39999,1),$E512+1,1)</f>
        <v>$CH$8</v>
      </c>
      <c r="AC516" s="211" t="str">
        <f aca="false">ADDRESS(MATCH(AC505,SL_CHARTS_2012!$CG$1:$CG$39999,1),$E512+1,1)</f>
        <v>$CH$7</v>
      </c>
    </row>
    <row r="517" customFormat="false" ht="15" hidden="true" customHeight="true" outlineLevel="0" collapsed="false">
      <c r="A517" s="349"/>
      <c r="B517" s="203"/>
      <c r="C517" s="209"/>
      <c r="D517" s="257" t="s">
        <v>267</v>
      </c>
      <c r="E517" s="211" t="str">
        <f aca="false">ADDRESS(MATCH(E507,SL_CHARTS_2012!$CG$1:$CG$39999,1),$E512+3,1)</f>
        <v>$CJ$98</v>
      </c>
      <c r="F517" s="211" t="str">
        <f aca="false">ADDRESS(MATCH(F507,SL_CHARTS_2012!$CG$1:$CG$39999,1),$E512+3,1)</f>
        <v>$CJ$94</v>
      </c>
      <c r="G517" s="211" t="str">
        <f aca="false">ADDRESS(MATCH(G507,SL_CHARTS_2012!$CG$1:$CG$39999,1),$E512+3,1)</f>
        <v>$CJ$91</v>
      </c>
      <c r="H517" s="211" t="str">
        <f aca="false">ADDRESS(MATCH(H507,SL_CHARTS_2012!$CG$1:$CG$39999,1),$E512+3,1)</f>
        <v>$CJ$88</v>
      </c>
      <c r="I517" s="211" t="str">
        <f aca="false">ADDRESS(MATCH(I507,SL_CHARTS_2012!$CG$1:$CG$39999,1),$E512+3,1)</f>
        <v>$CJ$77</v>
      </c>
      <c r="J517" s="211" t="str">
        <f aca="false">ADDRESS(MATCH(J507,SL_CHARTS_2012!$CG$1:$CG$39999,1),$E512+3,1)</f>
        <v>$CJ$71</v>
      </c>
      <c r="K517" s="211" t="str">
        <f aca="false">ADDRESS(MATCH(K507,SL_CHARTS_2012!$CG$1:$CG$39999,1),$E512+3,1)</f>
        <v>$CJ$66</v>
      </c>
      <c r="L517" s="211" t="str">
        <f aca="false">ADDRESS(MATCH(L507,SL_CHARTS_2012!$CG$1:$CG$39999,1),$E512+3,1)</f>
        <v>$CJ$64</v>
      </c>
      <c r="M517" s="211" t="str">
        <f aca="false">ADDRESS(MATCH(M507,SL_CHARTS_2012!$CG$1:$CG$39999,1),$E512+3,1)</f>
        <v>$CJ$61</v>
      </c>
      <c r="N517" s="211" t="str">
        <f aca="false">ADDRESS(MATCH(N507,SL_CHARTS_2012!$CG$1:$CG$39999,1),$E512+3,1)</f>
        <v>$CJ$52</v>
      </c>
      <c r="O517" s="211" t="str">
        <f aca="false">ADDRESS(MATCH(O507,SL_CHARTS_2012!$CG$1:$CG$39999,1),$E512+3,1)</f>
        <v>$CJ$46</v>
      </c>
      <c r="P517" s="211" t="str">
        <f aca="false">ADDRESS(MATCH(P507,SL_CHARTS_2012!$CG$1:$CG$39999,1),$E512+3,1)</f>
        <v>$CJ$43</v>
      </c>
      <c r="Q517" s="211" t="str">
        <f aca="false">ADDRESS(MATCH(Q507,SL_CHARTS_2012!$CG$1:$CG$39999,1),$E512+3,1)</f>
        <v>$CJ$38</v>
      </c>
      <c r="R517" s="211" t="str">
        <f aca="false">ADDRESS(MATCH(R507,SL_CHARTS_2012!$CG$1:$CG$39999,1),$E512+3,1)</f>
        <v>$CJ$33</v>
      </c>
      <c r="S517" s="211" t="str">
        <f aca="false">ADDRESS(MATCH(S507,SL_CHARTS_2012!$CG$1:$CG$39999,1),$E512+3,1)</f>
        <v>$CJ$28</v>
      </c>
      <c r="T517" s="211" t="str">
        <f aca="false">ADDRESS(MATCH(T507,SL_CHARTS_2012!$CG$1:$CG$39999,1),$E512+3,1)</f>
        <v>$CJ$25</v>
      </c>
      <c r="U517" s="211" t="str">
        <f aca="false">ADDRESS(MATCH(U507,SL_CHARTS_2012!$CG$1:$CG$39999,1),$E512+3,1)</f>
        <v>$CJ$20</v>
      </c>
      <c r="V517" s="211" t="str">
        <f aca="false">ADDRESS(MATCH(V507,SL_CHARTS_2012!$CG$1:$CG$39999,1),$E512+3,1)</f>
        <v>$CJ$18</v>
      </c>
      <c r="W517" s="211" t="str">
        <f aca="false">ADDRESS(MATCH(W507,SL_CHARTS_2012!$CG$1:$CG$39999,1),$E512+3,1)</f>
        <v>$CJ$16</v>
      </c>
      <c r="X517" s="211" t="str">
        <f aca="false">ADDRESS(MATCH(X507,SL_CHARTS_2012!$CG$1:$CG$39999,1),$E512+3,1)</f>
        <v>$CJ$12</v>
      </c>
      <c r="Y517" s="211" t="str">
        <f aca="false">ADDRESS(MATCH(Y507,SL_CHARTS_2012!$CG$1:$CG$39999,1),$E512+3,1)</f>
        <v>$CJ$10</v>
      </c>
      <c r="Z517" s="211" t="str">
        <f aca="false">ADDRESS(MATCH(Z507,SL_CHARTS_2012!$CG$1:$CG$39999,1),$E512+3,1)</f>
        <v>$CJ$8</v>
      </c>
      <c r="AA517" s="211" t="str">
        <f aca="false">ADDRESS(MATCH(AA507,SL_CHARTS_2012!$CG$1:$CG$39999,1),$E512+3,1)</f>
        <v>$CJ$7</v>
      </c>
      <c r="AB517" s="211" t="str">
        <f aca="false">ADDRESS(MATCH(AB507,SL_CHARTS_2012!$CG$1:$CG$39999,1),$E512+3,1)</f>
        <v>$CJ$6</v>
      </c>
      <c r="AC517" s="211" t="str">
        <f aca="false">ADDRESS(MATCH(AC507,SL_CHARTS_2012!$CG$1:$CG$39999,1),$E512+3,1)</f>
        <v>$CJ$4</v>
      </c>
    </row>
    <row r="518" customFormat="false" ht="15" hidden="true" customHeight="true" outlineLevel="0" collapsed="false">
      <c r="A518" s="349"/>
      <c r="B518" s="203"/>
      <c r="C518" s="209"/>
      <c r="D518" s="257" t="s">
        <v>268</v>
      </c>
      <c r="E518" s="211" t="str">
        <f aca="false">ADDRESS(MATCH(E505,SL_CHARTS_2012!$CG$1:$CG$39999,1),$E512+3,1)</f>
        <v>$CJ$106</v>
      </c>
      <c r="F518" s="211" t="str">
        <f aca="false">ADDRESS(MATCH(F505,SL_CHARTS_2012!$CG$1:$CG$39999,1),$E512+3,1)</f>
        <v>$CJ$99</v>
      </c>
      <c r="G518" s="211" t="str">
        <f aca="false">ADDRESS(MATCH(G505,SL_CHARTS_2012!$CG$1:$CG$39999,1),$E512+3,1)</f>
        <v>$CJ$95</v>
      </c>
      <c r="H518" s="211" t="str">
        <f aca="false">ADDRESS(MATCH(H505,SL_CHARTS_2012!$CG$1:$CG$39999,1),$E512+3,1)</f>
        <v>$CJ$92</v>
      </c>
      <c r="I518" s="211" t="str">
        <f aca="false">ADDRESS(MATCH(I505,SL_CHARTS_2012!$CG$1:$CG$39999,1),$E512+3,1)</f>
        <v>$CJ$89</v>
      </c>
      <c r="J518" s="211" t="str">
        <f aca="false">ADDRESS(MATCH(J505,SL_CHARTS_2012!$CG$1:$CG$39999,1),$E512+3,1)</f>
        <v>$CJ$78</v>
      </c>
      <c r="K518" s="211" t="str">
        <f aca="false">ADDRESS(MATCH(K505,SL_CHARTS_2012!$CG$1:$CG$39999,1),$E512+3,1)</f>
        <v>$CJ$71</v>
      </c>
      <c r="L518" s="211" t="str">
        <f aca="false">ADDRESS(MATCH(L505,SL_CHARTS_2012!$CG$1:$CG$39999,1),$E512+3,1)</f>
        <v>$CJ$67</v>
      </c>
      <c r="M518" s="211" t="str">
        <f aca="false">ADDRESS(MATCH(M505,SL_CHARTS_2012!$CG$1:$CG$39999,1),$E512+3,1)</f>
        <v>$CJ$65</v>
      </c>
      <c r="N518" s="211" t="str">
        <f aca="false">ADDRESS(MATCH(N505,SL_CHARTS_2012!$CG$1:$CG$39999,1),$E512+3,1)</f>
        <v>$CJ$61</v>
      </c>
      <c r="O518" s="211" t="str">
        <f aca="false">ADDRESS(MATCH(O505,SL_CHARTS_2012!$CG$1:$CG$39999,1),$E512+3,1)</f>
        <v>$CJ$53</v>
      </c>
      <c r="P518" s="211" t="str">
        <f aca="false">ADDRESS(MATCH(P505,SL_CHARTS_2012!$CG$1:$CG$39999,1),$E512+3,1)</f>
        <v>$CJ$47</v>
      </c>
      <c r="Q518" s="211" t="str">
        <f aca="false">ADDRESS(MATCH(Q505,SL_CHARTS_2012!$CG$1:$CG$39999,1),$E512+3,1)</f>
        <v>$CJ$43</v>
      </c>
      <c r="R518" s="211" t="str">
        <f aca="false">ADDRESS(MATCH(R505,SL_CHARTS_2012!$CG$1:$CG$39999,1),$E512+3,1)</f>
        <v>$CJ$39</v>
      </c>
      <c r="S518" s="211" t="str">
        <f aca="false">ADDRESS(MATCH(S505,SL_CHARTS_2012!$CG$1:$CG$39999,1),$E512+3,1)</f>
        <v>$CJ$34</v>
      </c>
      <c r="T518" s="211" t="str">
        <f aca="false">ADDRESS(MATCH(T505,SL_CHARTS_2012!$CG$1:$CG$39999,1),$E512+3,1)</f>
        <v>$CJ$29</v>
      </c>
      <c r="U518" s="211" t="str">
        <f aca="false">ADDRESS(MATCH(U505,SL_CHARTS_2012!$CG$1:$CG$39999,1),$E512+3,1)</f>
        <v>$CJ$26</v>
      </c>
      <c r="V518" s="211" t="str">
        <f aca="false">ADDRESS(MATCH(V505,SL_CHARTS_2012!$CG$1:$CG$39999,1),$E512+3,1)</f>
        <v>$CJ$21</v>
      </c>
      <c r="W518" s="211" t="str">
        <f aca="false">ADDRESS(MATCH(W505,SL_CHARTS_2012!$CG$1:$CG$39999,1),$E512+3,1)</f>
        <v>$CJ$19</v>
      </c>
      <c r="X518" s="211" t="str">
        <f aca="false">ADDRESS(MATCH(X505,SL_CHARTS_2012!$CG$1:$CG$39999,1),$E512+3,1)</f>
        <v>$CJ$17</v>
      </c>
      <c r="Y518" s="211" t="str">
        <f aca="false">ADDRESS(MATCH(Y505,SL_CHARTS_2012!$CG$1:$CG$39999,1),$E512+3,1)</f>
        <v>$CJ$13</v>
      </c>
      <c r="Z518" s="211" t="str">
        <f aca="false">ADDRESS(MATCH(Z505,SL_CHARTS_2012!$CG$1:$CG$39999,1),$E512+3,1)</f>
        <v>$CJ$11</v>
      </c>
      <c r="AA518" s="211" t="str">
        <f aca="false">ADDRESS(MATCH(AA505,SL_CHARTS_2012!$CG$1:$CG$39999,1),$E512+3,1)</f>
        <v>$CJ$9</v>
      </c>
      <c r="AB518" s="211" t="str">
        <f aca="false">ADDRESS(MATCH(AB505,SL_CHARTS_2012!$CG$1:$CG$39999,1),$E512+3,1)</f>
        <v>$CJ$8</v>
      </c>
      <c r="AC518" s="211" t="str">
        <f aca="false">ADDRESS(MATCH(AC505,SL_CHARTS_2012!$CG$1:$CG$39999,1),$E512+3,1)</f>
        <v>$CJ$7</v>
      </c>
    </row>
    <row r="519" customFormat="false" ht="15" hidden="true" customHeight="true" outlineLevel="0" collapsed="false">
      <c r="A519" s="349"/>
      <c r="B519" s="203"/>
      <c r="C519" s="205" t="s">
        <v>219</v>
      </c>
      <c r="D519" s="258" t="s">
        <v>221</v>
      </c>
      <c r="E519" s="206" t="str">
        <f aca="false">ADDRESS(MATCH(E511,SL_CHARTS_2012!$CG$1:$CG$39999,1),$E512+2,1)</f>
        <v>$CI$98</v>
      </c>
      <c r="F519" s="206" t="str">
        <f aca="false">ADDRESS(MATCH(F511,SL_CHARTS_2012!$CG$1:$CG$39999,1),$E512+2,1)</f>
        <v>$CI$94</v>
      </c>
      <c r="G519" s="206" t="str">
        <f aca="false">ADDRESS(MATCH(G511,SL_CHARTS_2012!$CG$1:$CG$39999,1),$E512+2,1)</f>
        <v>$CI$90</v>
      </c>
      <c r="H519" s="206" t="str">
        <f aca="false">ADDRESS(MATCH(H511,SL_CHARTS_2012!$CG$1:$CG$39999,1),$E512+2,1)</f>
        <v>$CI$88</v>
      </c>
      <c r="I519" s="206" t="str">
        <f aca="false">ADDRESS(MATCH(I511,SL_CHARTS_2012!$CG$1:$CG$39999,1),$E512+2,1)</f>
        <v>$CI$76</v>
      </c>
      <c r="J519" s="206" t="str">
        <f aca="false">ADDRESS(MATCH(J511,SL_CHARTS_2012!$CG$1:$CG$39999,1),$E512+2,1)</f>
        <v>$CI$71</v>
      </c>
      <c r="K519" s="206" t="str">
        <f aca="false">ADDRESS(MATCH(K511,SL_CHARTS_2012!$CG$1:$CG$39999,1),$E512+2,1)</f>
        <v>$CI$66</v>
      </c>
      <c r="L519" s="206" t="str">
        <f aca="false">ADDRESS(MATCH(L511,SL_CHARTS_2012!$CG$1:$CG$39999,1),$E512+2,1)</f>
        <v>$CI$64</v>
      </c>
      <c r="M519" s="206" t="str">
        <f aca="false">ADDRESS(MATCH(M511,SL_CHARTS_2012!$CG$1:$CG$39999,1),$E512+2,1)</f>
        <v>$CI$61</v>
      </c>
      <c r="N519" s="206" t="str">
        <f aca="false">ADDRESS(MATCH(N511,SL_CHARTS_2012!$CG$1:$CG$39999,1),$E512+2,1)</f>
        <v>$CI$52</v>
      </c>
      <c r="O519" s="206" t="str">
        <f aca="false">ADDRESS(MATCH(O511,SL_CHARTS_2012!$CG$1:$CG$39999,1),$E512+2,1)</f>
        <v>$CI$46</v>
      </c>
      <c r="P519" s="206" t="str">
        <f aca="false">ADDRESS(MATCH(P511,SL_CHARTS_2012!$CG$1:$CG$39999,1),$E512+2,1)</f>
        <v>$CI$43</v>
      </c>
      <c r="Q519" s="206" t="str">
        <f aca="false">ADDRESS(MATCH(Q511,SL_CHARTS_2012!$CG$1:$CG$39999,1),$E512+2,1)</f>
        <v>$CI$38</v>
      </c>
      <c r="R519" s="206" t="str">
        <f aca="false">ADDRESS(MATCH(R511,SL_CHARTS_2012!$CG$1:$CG$39999,1),$E512+2,1)</f>
        <v>$CI$33</v>
      </c>
      <c r="S519" s="206" t="str">
        <f aca="false">ADDRESS(MATCH(S511,SL_CHARTS_2012!$CG$1:$CG$39999,1),$E512+2,1)</f>
        <v>$CI$28</v>
      </c>
      <c r="T519" s="206" t="str">
        <f aca="false">ADDRESS(MATCH(T511,SL_CHARTS_2012!$CG$1:$CG$39999,1),$E512+2,1)</f>
        <v>$CI$25</v>
      </c>
      <c r="U519" s="206" t="str">
        <f aca="false">ADDRESS(MATCH(U511,SL_CHARTS_2012!$CG$1:$CG$39999,1),$E512+2,1)</f>
        <v>$CI$20</v>
      </c>
      <c r="V519" s="206" t="str">
        <f aca="false">ADDRESS(MATCH(V511,SL_CHARTS_2012!$CG$1:$CG$39999,1),$E512+2,1)</f>
        <v>$CI$18</v>
      </c>
      <c r="W519" s="206" t="str">
        <f aca="false">ADDRESS(MATCH(W511,SL_CHARTS_2012!$CG$1:$CG$39999,1),$E512+2,1)</f>
        <v>$CI$16</v>
      </c>
      <c r="X519" s="206" t="str">
        <f aca="false">ADDRESS(MATCH(X511,SL_CHARTS_2012!$CG$1:$CG$39999,1),$E512+2,1)</f>
        <v>$CI$12</v>
      </c>
      <c r="Y519" s="206" t="str">
        <f aca="false">ADDRESS(MATCH(Y511,SL_CHARTS_2012!$CG$1:$CG$39999,1),$E512+2,1)</f>
        <v>$CI$10</v>
      </c>
      <c r="Z519" s="206" t="str">
        <f aca="false">ADDRESS(MATCH(Z511,SL_CHARTS_2012!$CG$1:$CG$39999,1),$E512+2,1)</f>
        <v>$CI$8</v>
      </c>
      <c r="AA519" s="206" t="str">
        <f aca="false">ADDRESS(MATCH(AA511,SL_CHARTS_2012!$CG$1:$CG$39999,1),$E512+2,1)</f>
        <v>$CI$7</v>
      </c>
      <c r="AB519" s="206" t="str">
        <f aca="false">ADDRESS(MATCH(AB511,SL_CHARTS_2012!$CG$1:$CG$39999,1),$E512+2,1)</f>
        <v>$CI$6</v>
      </c>
      <c r="AC519" s="206" t="str">
        <f aca="false">ADDRESS(MATCH(AC511,SL_CHARTS_2012!$CG$1:$CG$39999,1),$E512+2,1)</f>
        <v>$CI$4</v>
      </c>
    </row>
    <row r="520" customFormat="false" ht="15" hidden="true" customHeight="true" outlineLevel="0" collapsed="false">
      <c r="A520" s="349"/>
      <c r="B520" s="203"/>
      <c r="C520" s="205"/>
      <c r="D520" s="258" t="s">
        <v>222</v>
      </c>
      <c r="E520" s="206" t="str">
        <f aca="false">ADDRESS(MATCH(E509,SL_CHARTS_2012!$CG$1:$CG$39999,1),$E512+2,1)</f>
        <v>$CI$106</v>
      </c>
      <c r="F520" s="206" t="str">
        <f aca="false">ADDRESS(MATCH(F509,SL_CHARTS_2012!$CG$1:$CG$39999,1),$E512+2,1)</f>
        <v>$CI$99</v>
      </c>
      <c r="G520" s="206" t="str">
        <f aca="false">ADDRESS(MATCH(G509,SL_CHARTS_2012!$CG$1:$CG$39999,1),$E512+2,1)</f>
        <v>$CI$96</v>
      </c>
      <c r="H520" s="206" t="str">
        <f aca="false">ADDRESS(MATCH(H509,SL_CHARTS_2012!$CG$1:$CG$39999,1),$E512+2,1)</f>
        <v>$CI$92</v>
      </c>
      <c r="I520" s="206" t="str">
        <f aca="false">ADDRESS(MATCH(I509,SL_CHARTS_2012!$CG$1:$CG$39999,1),$E512+2,1)</f>
        <v>$CI$89</v>
      </c>
      <c r="J520" s="206" t="str">
        <f aca="false">ADDRESS(MATCH(J509,SL_CHARTS_2012!$CG$1:$CG$39999,1),$E512+2,1)</f>
        <v>$CI$78</v>
      </c>
      <c r="K520" s="206" t="str">
        <f aca="false">ADDRESS(MATCH(K509,SL_CHARTS_2012!$CG$1:$CG$39999,1),$E512+2,1)</f>
        <v>$CI$71</v>
      </c>
      <c r="L520" s="206" t="str">
        <f aca="false">ADDRESS(MATCH(L509,SL_CHARTS_2012!$CG$1:$CG$39999,1),$E512+2,1)</f>
        <v>$CI$67</v>
      </c>
      <c r="M520" s="206" t="str">
        <f aca="false">ADDRESS(MATCH(M509,SL_CHARTS_2012!$CG$1:$CG$39999,1),$E512+2,1)</f>
        <v>$CI$65</v>
      </c>
      <c r="N520" s="206" t="str">
        <f aca="false">ADDRESS(MATCH(N509,SL_CHARTS_2012!$CG$1:$CG$39999,1),$E512+2,1)</f>
        <v>$CI$61</v>
      </c>
      <c r="O520" s="206" t="str">
        <f aca="false">ADDRESS(MATCH(O509,SL_CHARTS_2012!$CG$1:$CG$39999,1),$E512+2,1)</f>
        <v>$CI$53</v>
      </c>
      <c r="P520" s="206" t="str">
        <f aca="false">ADDRESS(MATCH(P509,SL_CHARTS_2012!$CG$1:$CG$39999,1),$E512+2,1)</f>
        <v>$CI$47</v>
      </c>
      <c r="Q520" s="206" t="str">
        <f aca="false">ADDRESS(MATCH(Q509,SL_CHARTS_2012!$CG$1:$CG$39999,1),$E512+2,1)</f>
        <v>$CI$43</v>
      </c>
      <c r="R520" s="206" t="str">
        <f aca="false">ADDRESS(MATCH(R509,SL_CHARTS_2012!$CG$1:$CG$39999,1),$E512+2,1)</f>
        <v>$CI$39</v>
      </c>
      <c r="S520" s="206" t="str">
        <f aca="false">ADDRESS(MATCH(S509,SL_CHARTS_2012!$CG$1:$CG$39999,1),$E512+2,1)</f>
        <v>$CI$34</v>
      </c>
      <c r="T520" s="206" t="str">
        <f aca="false">ADDRESS(MATCH(T509,SL_CHARTS_2012!$CG$1:$CG$39999,1),$E512+2,1)</f>
        <v>$CI$29</v>
      </c>
      <c r="U520" s="206" t="str">
        <f aca="false">ADDRESS(MATCH(U509,SL_CHARTS_2012!$CG$1:$CG$39999,1),$E512+2,1)</f>
        <v>$CI$26</v>
      </c>
      <c r="V520" s="206" t="str">
        <f aca="false">ADDRESS(MATCH(V509,SL_CHARTS_2012!$CG$1:$CG$39999,1),$E512+2,1)</f>
        <v>$CI$21</v>
      </c>
      <c r="W520" s="206" t="str">
        <f aca="false">ADDRESS(MATCH(W509,SL_CHARTS_2012!$CG$1:$CG$39999,1),$E512+2,1)</f>
        <v>$CI$19</v>
      </c>
      <c r="X520" s="206" t="str">
        <f aca="false">ADDRESS(MATCH(X509,SL_CHARTS_2012!$CG$1:$CG$39999,1),$E512+2,1)</f>
        <v>$CI$17</v>
      </c>
      <c r="Y520" s="206" t="str">
        <f aca="false">ADDRESS(MATCH(Y509,SL_CHARTS_2012!$CG$1:$CG$39999,1),$E512+2,1)</f>
        <v>$CI$13</v>
      </c>
      <c r="Z520" s="206" t="str">
        <f aca="false">ADDRESS(MATCH(Z509,SL_CHARTS_2012!$CG$1:$CG$39999,1),$E512+2,1)</f>
        <v>$CI$11</v>
      </c>
      <c r="AA520" s="206" t="str">
        <f aca="false">ADDRESS(MATCH(AA509,SL_CHARTS_2012!$CG$1:$CG$39999,1),$E512+2,1)</f>
        <v>$CI$9</v>
      </c>
      <c r="AB520" s="206" t="str">
        <f aca="false">ADDRESS(MATCH(AB509,SL_CHARTS_2012!$CG$1:$CG$39999,1),$E512+2,1)</f>
        <v>$CI$8</v>
      </c>
      <c r="AC520" s="206" t="str">
        <f aca="false">ADDRESS(MATCH(AC509,SL_CHARTS_2012!$CG$1:$CG$39999,1),$E512+2,1)</f>
        <v>$CI$7</v>
      </c>
    </row>
    <row r="521" customFormat="false" ht="15" hidden="true" customHeight="true" outlineLevel="0" collapsed="false">
      <c r="A521" s="349"/>
      <c r="B521" s="203"/>
      <c r="C521" s="205"/>
      <c r="D521" s="258" t="s">
        <v>265</v>
      </c>
      <c r="E521" s="206" t="str">
        <f aca="false">ADDRESS(MATCH(E511,SL_CHARTS_2012!$CG$1:$CG$39999,1),$E512+1,1)</f>
        <v>$CH$98</v>
      </c>
      <c r="F521" s="206" t="str">
        <f aca="false">ADDRESS(MATCH(F511,SL_CHARTS_2012!$CG$1:$CG$39999,1),$E512+1,1)</f>
        <v>$CH$94</v>
      </c>
      <c r="G521" s="206" t="str">
        <f aca="false">ADDRESS(MATCH(G511,SL_CHARTS_2012!$CG$1:$CG$39999,1),$E512+1,1)</f>
        <v>$CH$90</v>
      </c>
      <c r="H521" s="206" t="str">
        <f aca="false">ADDRESS(MATCH(H511,SL_CHARTS_2012!$CG$1:$CG$39999,1),$E512+1,1)</f>
        <v>$CH$88</v>
      </c>
      <c r="I521" s="206" t="str">
        <f aca="false">ADDRESS(MATCH(I511,SL_CHARTS_2012!$CG$1:$CG$39999,1),$E512+1,1)</f>
        <v>$CH$76</v>
      </c>
      <c r="J521" s="206" t="str">
        <f aca="false">ADDRESS(MATCH(J511,SL_CHARTS_2012!$CG$1:$CG$39999,1),$E512+1,1)</f>
        <v>$CH$71</v>
      </c>
      <c r="K521" s="206" t="str">
        <f aca="false">ADDRESS(MATCH(K511,SL_CHARTS_2012!$CG$1:$CG$39999,1),$E512+1,1)</f>
        <v>$CH$66</v>
      </c>
      <c r="L521" s="206" t="str">
        <f aca="false">ADDRESS(MATCH(L511,SL_CHARTS_2012!$CG$1:$CG$39999,1),$E512+1,1)</f>
        <v>$CH$64</v>
      </c>
      <c r="M521" s="206" t="str">
        <f aca="false">ADDRESS(MATCH(M511,SL_CHARTS_2012!$CG$1:$CG$39999,1),$E512+1,1)</f>
        <v>$CH$61</v>
      </c>
      <c r="N521" s="206" t="str">
        <f aca="false">ADDRESS(MATCH(N511,SL_CHARTS_2012!$CG$1:$CG$39999,1),$E512+1,1)</f>
        <v>$CH$52</v>
      </c>
      <c r="O521" s="206" t="str">
        <f aca="false">ADDRESS(MATCH(O511,SL_CHARTS_2012!$CG$1:$CG$39999,1),$E512+1,1)</f>
        <v>$CH$46</v>
      </c>
      <c r="P521" s="206" t="str">
        <f aca="false">ADDRESS(MATCH(P511,SL_CHARTS_2012!$CG$1:$CG$39999,1),$E512+1,1)</f>
        <v>$CH$43</v>
      </c>
      <c r="Q521" s="206" t="str">
        <f aca="false">ADDRESS(MATCH(Q511,SL_CHARTS_2012!$CG$1:$CG$39999,1),$E512+1,1)</f>
        <v>$CH$38</v>
      </c>
      <c r="R521" s="206" t="str">
        <f aca="false">ADDRESS(MATCH(R511,SL_CHARTS_2012!$CG$1:$CG$39999,1),$E512+1,1)</f>
        <v>$CH$33</v>
      </c>
      <c r="S521" s="206" t="str">
        <f aca="false">ADDRESS(MATCH(S511,SL_CHARTS_2012!$CG$1:$CG$39999,1),$E512+1,1)</f>
        <v>$CH$28</v>
      </c>
      <c r="T521" s="206" t="str">
        <f aca="false">ADDRESS(MATCH(T511,SL_CHARTS_2012!$CG$1:$CG$39999,1),$E512+1,1)</f>
        <v>$CH$25</v>
      </c>
      <c r="U521" s="206" t="str">
        <f aca="false">ADDRESS(MATCH(U511,SL_CHARTS_2012!$CG$1:$CG$39999,1),$E512+1,1)</f>
        <v>$CH$20</v>
      </c>
      <c r="V521" s="206" t="str">
        <f aca="false">ADDRESS(MATCH(V511,SL_CHARTS_2012!$CG$1:$CG$39999,1),$E512+1,1)</f>
        <v>$CH$18</v>
      </c>
      <c r="W521" s="206" t="str">
        <f aca="false">ADDRESS(MATCH(W511,SL_CHARTS_2012!$CG$1:$CG$39999,1),$E512+1,1)</f>
        <v>$CH$16</v>
      </c>
      <c r="X521" s="206" t="str">
        <f aca="false">ADDRESS(MATCH(X511,SL_CHARTS_2012!$CG$1:$CG$39999,1),$E512+1,1)</f>
        <v>$CH$12</v>
      </c>
      <c r="Y521" s="206" t="str">
        <f aca="false">ADDRESS(MATCH(Y511,SL_CHARTS_2012!$CG$1:$CG$39999,1),$E512+1,1)</f>
        <v>$CH$10</v>
      </c>
      <c r="Z521" s="206" t="str">
        <f aca="false">ADDRESS(MATCH(Z511,SL_CHARTS_2012!$CG$1:$CG$39999,1),$E512+1,1)</f>
        <v>$CH$8</v>
      </c>
      <c r="AA521" s="206" t="str">
        <f aca="false">ADDRESS(MATCH(AA511,SL_CHARTS_2012!$CG$1:$CG$39999,1),$E512+1,1)</f>
        <v>$CH$7</v>
      </c>
      <c r="AB521" s="206" t="str">
        <f aca="false">ADDRESS(MATCH(AB511,SL_CHARTS_2012!$CG$1:$CG$39999,1),$E512+1,1)</f>
        <v>$CH$6</v>
      </c>
      <c r="AC521" s="206" t="str">
        <f aca="false">ADDRESS(MATCH(AC511,SL_CHARTS_2012!$CG$1:$CG$39999,1),$E512+1,1)</f>
        <v>$CH$4</v>
      </c>
    </row>
    <row r="522" customFormat="false" ht="15" hidden="true" customHeight="true" outlineLevel="0" collapsed="false">
      <c r="A522" s="349"/>
      <c r="B522" s="203"/>
      <c r="C522" s="205"/>
      <c r="D522" s="258" t="s">
        <v>266</v>
      </c>
      <c r="E522" s="206" t="str">
        <f aca="false">ADDRESS(MATCH(E509,SL_CHARTS_2012!$CG$1:$CG$39999,1),$E512+1,1)</f>
        <v>$CH$106</v>
      </c>
      <c r="F522" s="206" t="str">
        <f aca="false">ADDRESS(MATCH(F509,SL_CHARTS_2012!$CG$1:$CG$39999,1),$E512+1,1)</f>
        <v>$CH$99</v>
      </c>
      <c r="G522" s="206" t="str">
        <f aca="false">ADDRESS(MATCH(G509,SL_CHARTS_2012!$CG$1:$CG$39999,1),$E512+1,1)</f>
        <v>$CH$96</v>
      </c>
      <c r="H522" s="206" t="str">
        <f aca="false">ADDRESS(MATCH(H509,SL_CHARTS_2012!$CG$1:$CG$39999,1),$E512+1,1)</f>
        <v>$CH$92</v>
      </c>
      <c r="I522" s="206" t="str">
        <f aca="false">ADDRESS(MATCH(I509,SL_CHARTS_2012!$CG$1:$CG$39999,1),$E512+1,1)</f>
        <v>$CH$89</v>
      </c>
      <c r="J522" s="206" t="str">
        <f aca="false">ADDRESS(MATCH(J509,SL_CHARTS_2012!$CG$1:$CG$39999,1),$E512+1,1)</f>
        <v>$CH$78</v>
      </c>
      <c r="K522" s="206" t="str">
        <f aca="false">ADDRESS(MATCH(K509,SL_CHARTS_2012!$CG$1:$CG$39999,1),$E512+1,1)</f>
        <v>$CH$71</v>
      </c>
      <c r="L522" s="206" t="str">
        <f aca="false">ADDRESS(MATCH(L509,SL_CHARTS_2012!$CG$1:$CG$39999,1),$E512+1,1)</f>
        <v>$CH$67</v>
      </c>
      <c r="M522" s="206" t="str">
        <f aca="false">ADDRESS(MATCH(M509,SL_CHARTS_2012!$CG$1:$CG$39999,1),$E512+1,1)</f>
        <v>$CH$65</v>
      </c>
      <c r="N522" s="206" t="str">
        <f aca="false">ADDRESS(MATCH(N509,SL_CHARTS_2012!$CG$1:$CG$39999,1),$E512+1,1)</f>
        <v>$CH$61</v>
      </c>
      <c r="O522" s="206" t="str">
        <f aca="false">ADDRESS(MATCH(O509,SL_CHARTS_2012!$CG$1:$CG$39999,1),$E512+1,1)</f>
        <v>$CH$53</v>
      </c>
      <c r="P522" s="206" t="str">
        <f aca="false">ADDRESS(MATCH(P509,SL_CHARTS_2012!$CG$1:$CG$39999,1),$E512+1,1)</f>
        <v>$CH$47</v>
      </c>
      <c r="Q522" s="206" t="str">
        <f aca="false">ADDRESS(MATCH(Q509,SL_CHARTS_2012!$CG$1:$CG$39999,1),$E512+1,1)</f>
        <v>$CH$43</v>
      </c>
      <c r="R522" s="206" t="str">
        <f aca="false">ADDRESS(MATCH(R509,SL_CHARTS_2012!$CG$1:$CG$39999,1),$E512+1,1)</f>
        <v>$CH$39</v>
      </c>
      <c r="S522" s="206" t="str">
        <f aca="false">ADDRESS(MATCH(S509,SL_CHARTS_2012!$CG$1:$CG$39999,1),$E512+1,1)</f>
        <v>$CH$34</v>
      </c>
      <c r="T522" s="206" t="str">
        <f aca="false">ADDRESS(MATCH(T509,SL_CHARTS_2012!$CG$1:$CG$39999,1),$E512+1,1)</f>
        <v>$CH$29</v>
      </c>
      <c r="U522" s="206" t="str">
        <f aca="false">ADDRESS(MATCH(U509,SL_CHARTS_2012!$CG$1:$CG$39999,1),$E512+1,1)</f>
        <v>$CH$26</v>
      </c>
      <c r="V522" s="206" t="str">
        <f aca="false">ADDRESS(MATCH(V509,SL_CHARTS_2012!$CG$1:$CG$39999,1),$E512+1,1)</f>
        <v>$CH$21</v>
      </c>
      <c r="W522" s="206" t="str">
        <f aca="false">ADDRESS(MATCH(W509,SL_CHARTS_2012!$CG$1:$CG$39999,1),$E512+1,1)</f>
        <v>$CH$19</v>
      </c>
      <c r="X522" s="206" t="str">
        <f aca="false">ADDRESS(MATCH(X509,SL_CHARTS_2012!$CG$1:$CG$39999,1),$E512+1,1)</f>
        <v>$CH$17</v>
      </c>
      <c r="Y522" s="206" t="str">
        <f aca="false">ADDRESS(MATCH(Y509,SL_CHARTS_2012!$CG$1:$CG$39999,1),$E512+1,1)</f>
        <v>$CH$13</v>
      </c>
      <c r="Z522" s="206" t="str">
        <f aca="false">ADDRESS(MATCH(Z509,SL_CHARTS_2012!$CG$1:$CG$39999,1),$E512+1,1)</f>
        <v>$CH$11</v>
      </c>
      <c r="AA522" s="206" t="str">
        <f aca="false">ADDRESS(MATCH(AA509,SL_CHARTS_2012!$CG$1:$CG$39999,1),$E512+1,1)</f>
        <v>$CH$9</v>
      </c>
      <c r="AB522" s="206" t="str">
        <f aca="false">ADDRESS(MATCH(AB509,SL_CHARTS_2012!$CG$1:$CG$39999,1),$E512+1,1)</f>
        <v>$CH$8</v>
      </c>
      <c r="AC522" s="206" t="str">
        <f aca="false">ADDRESS(MATCH(AC509,SL_CHARTS_2012!$CG$1:$CG$39999,1),$E512+1,1)</f>
        <v>$CH$7</v>
      </c>
    </row>
    <row r="523" customFormat="false" ht="15" hidden="true" customHeight="true" outlineLevel="0" collapsed="false">
      <c r="A523" s="349"/>
      <c r="B523" s="203"/>
      <c r="C523" s="205"/>
      <c r="D523" s="258" t="s">
        <v>267</v>
      </c>
      <c r="E523" s="206" t="str">
        <f aca="false">ADDRESS(MATCH(E511,SL_CHARTS_2012!$CG$1:$CG$39999,1),$E512+3,1)</f>
        <v>$CJ$98</v>
      </c>
      <c r="F523" s="206" t="str">
        <f aca="false">ADDRESS(MATCH(F511,SL_CHARTS_2012!$CG$1:$CG$39999,1),$E512+3,1)</f>
        <v>$CJ$94</v>
      </c>
      <c r="G523" s="206" t="str">
        <f aca="false">ADDRESS(MATCH(G511,SL_CHARTS_2012!$CG$1:$CG$39999,1),$E512+3,1)</f>
        <v>$CJ$90</v>
      </c>
      <c r="H523" s="206" t="str">
        <f aca="false">ADDRESS(MATCH(H511,SL_CHARTS_2012!$CG$1:$CG$39999,1),$E512+3,1)</f>
        <v>$CJ$88</v>
      </c>
      <c r="I523" s="206" t="str">
        <f aca="false">ADDRESS(MATCH(I511,SL_CHARTS_2012!$CG$1:$CG$39999,1),$E512+3,1)</f>
        <v>$CJ$76</v>
      </c>
      <c r="J523" s="206" t="str">
        <f aca="false">ADDRESS(MATCH(J511,SL_CHARTS_2012!$CG$1:$CG$39999,1),$E512+3,1)</f>
        <v>$CJ$71</v>
      </c>
      <c r="K523" s="206" t="str">
        <f aca="false">ADDRESS(MATCH(K511,SL_CHARTS_2012!$CG$1:$CG$39999,1),$E512+3,1)</f>
        <v>$CJ$66</v>
      </c>
      <c r="L523" s="206" t="str">
        <f aca="false">ADDRESS(MATCH(L511,SL_CHARTS_2012!$CG$1:$CG$39999,1),$E512+3,1)</f>
        <v>$CJ$64</v>
      </c>
      <c r="M523" s="206" t="str">
        <f aca="false">ADDRESS(MATCH(M511,SL_CHARTS_2012!$CG$1:$CG$39999,1),$E512+3,1)</f>
        <v>$CJ$61</v>
      </c>
      <c r="N523" s="206" t="str">
        <f aca="false">ADDRESS(MATCH(N511,SL_CHARTS_2012!$CG$1:$CG$39999,1),$E512+3,1)</f>
        <v>$CJ$52</v>
      </c>
      <c r="O523" s="206" t="str">
        <f aca="false">ADDRESS(MATCH(O511,SL_CHARTS_2012!$CG$1:$CG$39999,1),$E512+3,1)</f>
        <v>$CJ$46</v>
      </c>
      <c r="P523" s="206" t="str">
        <f aca="false">ADDRESS(MATCH(P511,SL_CHARTS_2012!$CG$1:$CG$39999,1),$E512+3,1)</f>
        <v>$CJ$43</v>
      </c>
      <c r="Q523" s="206" t="str">
        <f aca="false">ADDRESS(MATCH(Q511,SL_CHARTS_2012!$CG$1:$CG$39999,1),$E512+3,1)</f>
        <v>$CJ$38</v>
      </c>
      <c r="R523" s="206" t="str">
        <f aca="false">ADDRESS(MATCH(R511,SL_CHARTS_2012!$CG$1:$CG$39999,1),$E512+3,1)</f>
        <v>$CJ$33</v>
      </c>
      <c r="S523" s="206" t="str">
        <f aca="false">ADDRESS(MATCH(S511,SL_CHARTS_2012!$CG$1:$CG$39999,1),$E512+3,1)</f>
        <v>$CJ$28</v>
      </c>
      <c r="T523" s="206" t="str">
        <f aca="false">ADDRESS(MATCH(T511,SL_CHARTS_2012!$CG$1:$CG$39999,1),$E512+3,1)</f>
        <v>$CJ$25</v>
      </c>
      <c r="U523" s="206" t="str">
        <f aca="false">ADDRESS(MATCH(U511,SL_CHARTS_2012!$CG$1:$CG$39999,1),$E512+3,1)</f>
        <v>$CJ$20</v>
      </c>
      <c r="V523" s="206" t="str">
        <f aca="false">ADDRESS(MATCH(V511,SL_CHARTS_2012!$CG$1:$CG$39999,1),$E512+3,1)</f>
        <v>$CJ$18</v>
      </c>
      <c r="W523" s="206" t="str">
        <f aca="false">ADDRESS(MATCH(W511,SL_CHARTS_2012!$CG$1:$CG$39999,1),$E512+3,1)</f>
        <v>$CJ$16</v>
      </c>
      <c r="X523" s="206" t="str">
        <f aca="false">ADDRESS(MATCH(X511,SL_CHARTS_2012!$CG$1:$CG$39999,1),$E512+3,1)</f>
        <v>$CJ$12</v>
      </c>
      <c r="Y523" s="206" t="str">
        <f aca="false">ADDRESS(MATCH(Y511,SL_CHARTS_2012!$CG$1:$CG$39999,1),$E512+3,1)</f>
        <v>$CJ$10</v>
      </c>
      <c r="Z523" s="206" t="str">
        <f aca="false">ADDRESS(MATCH(Z511,SL_CHARTS_2012!$CG$1:$CG$39999,1),$E512+3,1)</f>
        <v>$CJ$8</v>
      </c>
      <c r="AA523" s="206" t="str">
        <f aca="false">ADDRESS(MATCH(AA511,SL_CHARTS_2012!$CG$1:$CG$39999,1),$E512+3,1)</f>
        <v>$CJ$7</v>
      </c>
      <c r="AB523" s="206" t="str">
        <f aca="false">ADDRESS(MATCH(AB511,SL_CHARTS_2012!$CG$1:$CG$39999,1),$E512+3,1)</f>
        <v>$CJ$6</v>
      </c>
      <c r="AC523" s="206" t="str">
        <f aca="false">ADDRESS(MATCH(AC511,SL_CHARTS_2012!$CG$1:$CG$39999,1),$E512+3,1)</f>
        <v>$CJ$4</v>
      </c>
    </row>
    <row r="524" customFormat="false" ht="15" hidden="true" customHeight="true" outlineLevel="0" collapsed="false">
      <c r="A524" s="349"/>
      <c r="B524" s="203"/>
      <c r="C524" s="205"/>
      <c r="D524" s="258" t="s">
        <v>268</v>
      </c>
      <c r="E524" s="206" t="str">
        <f aca="false">ADDRESS(MATCH(E509,SL_CHARTS_2012!$CG$1:$CG$39999,1),$E512+3,1)</f>
        <v>$CJ$106</v>
      </c>
      <c r="F524" s="206" t="str">
        <f aca="false">ADDRESS(MATCH(F509,SL_CHARTS_2012!$CG$1:$CG$39999,1),$E512+3,1)</f>
        <v>$CJ$99</v>
      </c>
      <c r="G524" s="206" t="str">
        <f aca="false">ADDRESS(MATCH(G509,SL_CHARTS_2012!$CG$1:$CG$39999,1),$E512+3,1)</f>
        <v>$CJ$96</v>
      </c>
      <c r="H524" s="206" t="str">
        <f aca="false">ADDRESS(MATCH(H509,SL_CHARTS_2012!$CG$1:$CG$39999,1),$E512+3,1)</f>
        <v>$CJ$92</v>
      </c>
      <c r="I524" s="206" t="str">
        <f aca="false">ADDRESS(MATCH(I509,SL_CHARTS_2012!$CG$1:$CG$39999,1),$E512+3,1)</f>
        <v>$CJ$89</v>
      </c>
      <c r="J524" s="206" t="str">
        <f aca="false">ADDRESS(MATCH(J509,SL_CHARTS_2012!$CG$1:$CG$39999,1),$E512+3,1)</f>
        <v>$CJ$78</v>
      </c>
      <c r="K524" s="206" t="str">
        <f aca="false">ADDRESS(MATCH(K509,SL_CHARTS_2012!$CG$1:$CG$39999,1),$E512+3,1)</f>
        <v>$CJ$71</v>
      </c>
      <c r="L524" s="206" t="str">
        <f aca="false">ADDRESS(MATCH(L509,SL_CHARTS_2012!$CG$1:$CG$39999,1),$E512+3,1)</f>
        <v>$CJ$67</v>
      </c>
      <c r="M524" s="206" t="str">
        <f aca="false">ADDRESS(MATCH(M509,SL_CHARTS_2012!$CG$1:$CG$39999,1),$E512+3,1)</f>
        <v>$CJ$65</v>
      </c>
      <c r="N524" s="206" t="str">
        <f aca="false">ADDRESS(MATCH(N509,SL_CHARTS_2012!$CG$1:$CG$39999,1),$E512+3,1)</f>
        <v>$CJ$61</v>
      </c>
      <c r="O524" s="206" t="str">
        <f aca="false">ADDRESS(MATCH(O509,SL_CHARTS_2012!$CG$1:$CG$39999,1),$E512+3,1)</f>
        <v>$CJ$53</v>
      </c>
      <c r="P524" s="206" t="str">
        <f aca="false">ADDRESS(MATCH(P509,SL_CHARTS_2012!$CG$1:$CG$39999,1),$E512+3,1)</f>
        <v>$CJ$47</v>
      </c>
      <c r="Q524" s="206" t="str">
        <f aca="false">ADDRESS(MATCH(Q509,SL_CHARTS_2012!$CG$1:$CG$39999,1),$E512+3,1)</f>
        <v>$CJ$43</v>
      </c>
      <c r="R524" s="206" t="str">
        <f aca="false">ADDRESS(MATCH(R509,SL_CHARTS_2012!$CG$1:$CG$39999,1),$E512+3,1)</f>
        <v>$CJ$39</v>
      </c>
      <c r="S524" s="206" t="str">
        <f aca="false">ADDRESS(MATCH(S509,SL_CHARTS_2012!$CG$1:$CG$39999,1),$E512+3,1)</f>
        <v>$CJ$34</v>
      </c>
      <c r="T524" s="206" t="str">
        <f aca="false">ADDRESS(MATCH(T509,SL_CHARTS_2012!$CG$1:$CG$39999,1),$E512+3,1)</f>
        <v>$CJ$29</v>
      </c>
      <c r="U524" s="206" t="str">
        <f aca="false">ADDRESS(MATCH(U509,SL_CHARTS_2012!$CG$1:$CG$39999,1),$E512+3,1)</f>
        <v>$CJ$26</v>
      </c>
      <c r="V524" s="206" t="str">
        <f aca="false">ADDRESS(MATCH(V509,SL_CHARTS_2012!$CG$1:$CG$39999,1),$E512+3,1)</f>
        <v>$CJ$21</v>
      </c>
      <c r="W524" s="206" t="str">
        <f aca="false">ADDRESS(MATCH(W509,SL_CHARTS_2012!$CG$1:$CG$39999,1),$E512+3,1)</f>
        <v>$CJ$19</v>
      </c>
      <c r="X524" s="206" t="str">
        <f aca="false">ADDRESS(MATCH(X509,SL_CHARTS_2012!$CG$1:$CG$39999,1),$E512+3,1)</f>
        <v>$CJ$17</v>
      </c>
      <c r="Y524" s="206" t="str">
        <f aca="false">ADDRESS(MATCH(Y509,SL_CHARTS_2012!$CG$1:$CG$39999,1),$E512+3,1)</f>
        <v>$CJ$13</v>
      </c>
      <c r="Z524" s="206" t="str">
        <f aca="false">ADDRESS(MATCH(Z509,SL_CHARTS_2012!$CG$1:$CG$39999,1),$E512+3,1)</f>
        <v>$CJ$11</v>
      </c>
      <c r="AA524" s="206" t="str">
        <f aca="false">ADDRESS(MATCH(AA509,SL_CHARTS_2012!$CG$1:$CG$39999,1),$E512+3,1)</f>
        <v>$CJ$9</v>
      </c>
      <c r="AB524" s="206" t="str">
        <f aca="false">ADDRESS(MATCH(AB509,SL_CHARTS_2012!$CG$1:$CG$39999,1),$E512+3,1)</f>
        <v>$CJ$8</v>
      </c>
      <c r="AC524" s="206" t="str">
        <f aca="false">ADDRESS(MATCH(AC509,SL_CHARTS_2012!$CG$1:$CG$39999,1),$E512+3,1)</f>
        <v>$CJ$7</v>
      </c>
    </row>
    <row r="525" customFormat="false" ht="15" hidden="true" customHeight="true" outlineLevel="0" collapsed="false">
      <c r="A525" s="349"/>
      <c r="B525" s="203"/>
      <c r="C525" s="207"/>
      <c r="D525" s="213" t="s">
        <v>223</v>
      </c>
      <c r="E525" s="214" t="s">
        <v>224</v>
      </c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  <c r="AA525" s="208"/>
      <c r="AB525" s="208"/>
      <c r="AC525" s="208"/>
    </row>
    <row r="526" customFormat="false" ht="15" hidden="true" customHeight="true" outlineLevel="0" collapsed="false">
      <c r="A526" s="349"/>
      <c r="B526" s="203"/>
      <c r="C526" s="207"/>
      <c r="D526" s="213"/>
      <c r="E526" s="214" t="s">
        <v>225</v>
      </c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  <c r="AA526" s="208"/>
      <c r="AB526" s="208"/>
      <c r="AC526" s="208"/>
    </row>
    <row r="527" s="353" customFormat="true" ht="15" hidden="false" customHeight="true" outlineLevel="0" collapsed="false">
      <c r="B527" s="203"/>
      <c r="C527" s="215" t="s">
        <v>226</v>
      </c>
      <c r="D527" s="216" t="s">
        <v>227</v>
      </c>
      <c r="E527" s="217" t="str">
        <f aca="false">CONCATENATE(E505,E$7,E507)</f>
        <v>101-93</v>
      </c>
      <c r="F527" s="217" t="str">
        <f aca="false">CONCATENATE(F505,F$7,F507)</f>
        <v>94-89</v>
      </c>
      <c r="G527" s="217" t="str">
        <f aca="false">CONCATENATE(G505,G$7,G507)</f>
        <v>90-86</v>
      </c>
      <c r="H527" s="217" t="str">
        <f aca="false">CONCATENATE(H505,H$7,H507)</f>
        <v>87-83</v>
      </c>
      <c r="I527" s="217" t="str">
        <f aca="false">CONCATENATE(I505,I$7,I507)</f>
        <v>84-72</v>
      </c>
      <c r="J527" s="217" t="str">
        <f aca="false">CONCATENATE(J505,J$7,J507)</f>
        <v>73-66</v>
      </c>
      <c r="K527" s="217" t="str">
        <f aca="false">CONCATENATE(K505,K$7,K507)</f>
        <v>66-61</v>
      </c>
      <c r="L527" s="217" t="str">
        <f aca="false">CONCATENATE(L505,L$7,L507)</f>
        <v>62-59</v>
      </c>
      <c r="M527" s="217" t="str">
        <f aca="false">CONCATENATE(M505,M$7,M507)</f>
        <v>60-56</v>
      </c>
      <c r="N527" s="217" t="str">
        <f aca="false">CONCATENATE(N505,N$7,N507)</f>
        <v>56-47</v>
      </c>
      <c r="O527" s="217" t="str">
        <f aca="false">CONCATENATE(O505,O$7,O507)</f>
        <v>48-41</v>
      </c>
      <c r="P527" s="217" t="str">
        <f aca="false">CONCATENATE(P505,P$7,P507)</f>
        <v>42-38</v>
      </c>
      <c r="Q527" s="217" t="str">
        <f aca="false">CONCATENATE(Q505,Q$7,Q507)</f>
        <v>38-33</v>
      </c>
      <c r="R527" s="217" t="str">
        <f aca="false">CONCATENATE(R505,R$7,R507)</f>
        <v>34-28</v>
      </c>
      <c r="S527" s="217" t="str">
        <f aca="false">CONCATENATE(S505,S$7,S507)</f>
        <v>29-23</v>
      </c>
      <c r="T527" s="217" t="str">
        <f aca="false">CONCATENATE(T505,T$7,T507)</f>
        <v>24-20</v>
      </c>
      <c r="U527" s="217" t="str">
        <f aca="false">CONCATENATE(U505,U$7,U507)</f>
        <v>21-15</v>
      </c>
      <c r="V527" s="217" t="str">
        <f aca="false">CONCATENATE(V505,V$7,V507)</f>
        <v>16-13</v>
      </c>
      <c r="W527" s="217" t="str">
        <f aca="false">CONCATENATE(W505,W$7,W507)</f>
        <v>14-11</v>
      </c>
      <c r="X527" s="217" t="str">
        <f aca="false">CONCATENATE(X505,X$7,X507)</f>
        <v>12-7</v>
      </c>
      <c r="Y527" s="217" t="str">
        <f aca="false">CONCATENATE(Y505,Y$7,Y507)</f>
        <v>8-5</v>
      </c>
      <c r="Z527" s="217" t="str">
        <f aca="false">CONCATENATE(Z505,Z$7,Z507)</f>
        <v>6-3</v>
      </c>
      <c r="AA527" s="217" t="str">
        <f aca="false">CONCATENATE(AA505,AA$7,AA507)</f>
        <v>4-2</v>
      </c>
      <c r="AB527" s="217" t="str">
        <f aca="false">CONCATENATE(AB505,AB$7,AB507)</f>
        <v>3-1</v>
      </c>
      <c r="AC527" s="217" t="str">
        <f aca="false">CONCATENATE(AC505,AC$7,AC507)</f>
        <v>2-0</v>
      </c>
    </row>
    <row r="528" customFormat="false" ht="15" hidden="false" customHeight="true" outlineLevel="0" collapsed="false">
      <c r="A528" s="353"/>
      <c r="B528" s="203"/>
      <c r="C528" s="215"/>
      <c r="D528" s="218" t="s">
        <v>228</v>
      </c>
      <c r="E528" s="218" t="n">
        <f aca="true">AVERAGE(INDIRECT(CONCATENATE($E$290,E513,$E$291,E514),1))</f>
        <v>134.014814805556</v>
      </c>
      <c r="F528" s="218" t="n">
        <f aca="true">AVERAGE(INDIRECT(CONCATENATE($E$290,F513,$E$291,F514),1))</f>
        <v>143.600555541667</v>
      </c>
      <c r="G528" s="218" t="n">
        <f aca="true">AVERAGE(INDIRECT(CONCATENATE($E$290,G513,$E$291,G514),1))</f>
        <v>146.30666665</v>
      </c>
      <c r="H528" s="218" t="n">
        <f aca="true">AVERAGE(INDIRECT(CONCATENATE($E$290,H513,$E$291,H514),1))</f>
        <v>145.27976185</v>
      </c>
      <c r="I528" s="218" t="n">
        <f aca="true">AVERAGE(INDIRECT(CONCATENATE($E$290,I513,$E$291,I514),1))</f>
        <v>140.074188038462</v>
      </c>
      <c r="J528" s="218" t="n">
        <f aca="true">AVERAGE(INDIRECT(CONCATENATE($E$290,J513,$E$291,J514),1))</f>
        <v>122.74988096875</v>
      </c>
      <c r="K528" s="218" t="n">
        <f aca="true">AVERAGE(INDIRECT(CONCATENATE($E$290,K513,$E$291,K514),1))</f>
        <v>93.697956375</v>
      </c>
      <c r="L528" s="218" t="n">
        <f aca="true">AVERAGE(INDIRECT(CONCATENATE($E$290,L513,$E$291,L514),1))</f>
        <v>81.2285714375</v>
      </c>
      <c r="M528" s="218" t="n">
        <f aca="true">AVERAGE(INDIRECT(CONCATENATE($E$290,M513,$E$291,M514),1))</f>
        <v>74.8327381</v>
      </c>
      <c r="N528" s="218" t="n">
        <f aca="true">AVERAGE(INDIRECT(CONCATENATE($E$290,N513,$E$291,N514),1))</f>
        <v>62.4384394</v>
      </c>
      <c r="O528" s="218" t="n">
        <f aca="true">AVERAGE(INDIRECT(CONCATENATE($E$290,O513,$E$291,O514),1))</f>
        <v>49.28614134375</v>
      </c>
      <c r="P528" s="218" t="n">
        <f aca="true">AVERAGE(INDIRECT(CONCATENATE($E$290,P513,$E$291,P514),1))</f>
        <v>35.98143115</v>
      </c>
      <c r="Q528" s="218" t="n">
        <f aca="true">AVERAGE(INDIRECT(CONCATENATE($E$290,Q513,$E$291,Q514),1))</f>
        <v>17.4732984166667</v>
      </c>
      <c r="R528" s="218" t="n">
        <f aca="true">AVERAGE(INDIRECT(CONCATENATE($E$290,R513,$E$291,R514),1))</f>
        <v>3.88744453571429</v>
      </c>
      <c r="S528" s="218" t="n">
        <f aca="true">AVERAGE(INDIRECT(CONCATENATE($E$290,S513,$E$291,S514),1))</f>
        <v>0.430912607142857</v>
      </c>
      <c r="T528" s="218" t="n">
        <f aca="true">AVERAGE(INDIRECT(CONCATENATE($E$290,T513,$E$291,T514),1))</f>
        <v>-1.32948715</v>
      </c>
      <c r="U528" s="218" t="n">
        <f aca="true">AVERAGE(INDIRECT(CONCATENATE($E$290,U513,$E$291,U514),1))</f>
        <v>-0.6093865</v>
      </c>
      <c r="V528" s="218" t="n">
        <f aca="true">AVERAGE(INDIRECT(CONCATENATE($E$290,V513,$E$291,V514),1))</f>
        <v>1.768887375</v>
      </c>
      <c r="W528" s="218" t="n">
        <f aca="true">AVERAGE(INDIRECT(CONCATENATE($E$290,W513,$E$291,W514),1))</f>
        <v>2.05803575</v>
      </c>
      <c r="X528" s="218" t="n">
        <f aca="true">AVERAGE(INDIRECT(CONCATENATE($E$290,X513,$E$291,X514),1))</f>
        <v>-2.12172620833333</v>
      </c>
      <c r="Y528" s="218" t="n">
        <f aca="true">AVERAGE(INDIRECT(CONCATENATE($E$290,Y513,$E$291,Y514),1))</f>
        <v>-6.2848214375</v>
      </c>
      <c r="Z528" s="218" t="n">
        <f aca="true">AVERAGE(INDIRECT(CONCATENATE($E$290,Z513,$E$291,Z514),1))</f>
        <v>-4.736607125</v>
      </c>
      <c r="AA528" s="218" t="n">
        <f aca="true">AVERAGE(INDIRECT(CONCATENATE($E$290,AA513,$E$291,AA514),1))</f>
        <v>-7.97440475</v>
      </c>
      <c r="AB528" s="218" t="n">
        <f aca="true">AVERAGE(INDIRECT(CONCATENATE($E$290,AB513,$E$291,AB514),1))</f>
        <v>-13.602381</v>
      </c>
      <c r="AC528" s="218" t="n">
        <f aca="true">AVERAGE(INDIRECT(CONCATENATE($E$290,AC513,$E$291,AC514),1))</f>
        <v>-17.210267875</v>
      </c>
    </row>
    <row r="529" customFormat="false" ht="15" hidden="false" customHeight="true" outlineLevel="0" collapsed="false">
      <c r="A529" s="353"/>
      <c r="B529" s="203"/>
      <c r="C529" s="215"/>
      <c r="D529" s="219" t="s">
        <v>269</v>
      </c>
      <c r="E529" s="219" t="n">
        <f aca="true">MIN(INDIRECT(CONCATENATE($E$525,E513,$E$526,E514),1))</f>
        <v>124.11666675</v>
      </c>
      <c r="F529" s="219" t="n">
        <f aca="true">MIN(INDIRECT(CONCATENATE($E$290,F513,$E$291,F514),1))</f>
        <v>142.03333325</v>
      </c>
      <c r="G529" s="219" t="n">
        <f aca="true">MIN(INDIRECT(CONCATENATE($E$290,G513,$E$291,G514),1))</f>
        <v>144.58333325</v>
      </c>
      <c r="H529" s="219" t="n">
        <f aca="true">MIN(INDIRECT(CONCATENATE($E$290,H513,$E$291,H514),1))</f>
        <v>144.55833325</v>
      </c>
      <c r="I529" s="219" t="n">
        <f aca="true">MIN(INDIRECT(CONCATENATE($E$290,I513,$E$291,I514),1))</f>
        <v>131.58777775</v>
      </c>
      <c r="J529" s="219" t="n">
        <f aca="true">MIN(INDIRECT(CONCATENATE($E$290,J513,$E$291,J514),1))</f>
        <v>106.49428575</v>
      </c>
      <c r="K529" s="219" t="n">
        <f aca="true">MIN(INDIRECT(CONCATENATE($E$290,K513,$E$291,K514),1))</f>
        <v>82.56666675</v>
      </c>
      <c r="L529" s="219" t="n">
        <f aca="true">MIN(INDIRECT(CONCATENATE($E$290,L513,$E$291,L514),1))</f>
        <v>77.21428575</v>
      </c>
      <c r="M529" s="219" t="n">
        <f aca="true">MIN(INDIRECT(CONCATENATE($E$290,M513,$E$291,M514),1))</f>
        <v>70.48214275</v>
      </c>
      <c r="N529" s="219" t="n">
        <f aca="true">MIN(INDIRECT(CONCATENATE($E$290,N513,$E$291,N514),1))</f>
        <v>55.56074875</v>
      </c>
      <c r="O529" s="219" t="n">
        <f aca="true">MIN(INDIRECT(CONCATENATE($E$290,O513,$E$291,O514),1))</f>
        <v>39.161413</v>
      </c>
      <c r="P529" s="219" t="n">
        <f aca="true">MIN(INDIRECT(CONCATENATE($E$290,P513,$E$291,P514),1))</f>
        <v>29.6214675</v>
      </c>
      <c r="Q529" s="219" t="n">
        <f aca="true">MIN(INDIRECT(CONCATENATE($E$290,Q513,$E$291,Q514),1))</f>
        <v>5.431677</v>
      </c>
      <c r="R529" s="219" t="n">
        <f aca="true">MIN(INDIRECT(CONCATENATE($E$290,R513,$E$291,R514),1))</f>
        <v>1.01956525</v>
      </c>
      <c r="S529" s="219" t="n">
        <f aca="true">MIN(INDIRECT(CONCATENATE($E$290,S513,$E$291,S514),1))</f>
        <v>-0.801923</v>
      </c>
      <c r="T529" s="219" t="n">
        <f aca="true">MIN(INDIRECT(CONCATENATE($E$290,T513,$E$291,T514),1))</f>
        <v>-2.3846155</v>
      </c>
      <c r="U529" s="219" t="n">
        <f aca="true">MIN(INDIRECT(CONCATENATE($E$290,U513,$E$291,U514),1))</f>
        <v>-2.3846155</v>
      </c>
      <c r="V529" s="219" t="n">
        <f aca="true">MIN(INDIRECT(CONCATENATE($E$290,V513,$E$291,V514),1))</f>
        <v>0.788461500000001</v>
      </c>
      <c r="W529" s="219" t="n">
        <f aca="true">MIN(INDIRECT(CONCATENATE($E$290,W513,$E$291,W514),1))</f>
        <v>1.2410715</v>
      </c>
      <c r="X529" s="219" t="n">
        <f aca="true">MIN(INDIRECT(CONCATENATE($E$290,X513,$E$291,X514),1))</f>
        <v>-6.74285725</v>
      </c>
      <c r="Y529" s="219" t="n">
        <f aca="true">MIN(INDIRECT(CONCATENATE($E$290,Y513,$E$291,Y514),1))</f>
        <v>-6.74285725</v>
      </c>
      <c r="Z529" s="219" t="n">
        <f aca="true">MIN(INDIRECT(CONCATENATE($E$290,Z513,$E$291,Z514),1))</f>
        <v>-6.13214275</v>
      </c>
      <c r="AA529" s="219" t="n">
        <f aca="true">MIN(INDIRECT(CONCATENATE($E$290,AA513,$E$291,AA514),1))</f>
        <v>-16.93571425</v>
      </c>
      <c r="AB529" s="219" t="n">
        <f aca="true">MIN(INDIRECT(CONCATENATE($E$290,AB513,$E$291,AB514),1))</f>
        <v>-21.15535725</v>
      </c>
      <c r="AC529" s="219" t="n">
        <f aca="true">MIN(INDIRECT(CONCATENATE($E$290,AC513,$E$291,AC514),1))</f>
        <v>-30</v>
      </c>
    </row>
    <row r="530" customFormat="false" ht="15" hidden="false" customHeight="true" outlineLevel="0" collapsed="false">
      <c r="A530" s="353"/>
      <c r="B530" s="203"/>
      <c r="C530" s="215"/>
      <c r="D530" s="219" t="s">
        <v>270</v>
      </c>
      <c r="E530" s="219" t="n">
        <f aca="true">MAX(INDIRECT(CONCATENATE($E$290,E513,$E$291,E514),1))</f>
        <v>142.35833325</v>
      </c>
      <c r="F530" s="219" t="n">
        <f aca="true">MAX(INDIRECT(CONCATENATE($E$290,F513,$E$291,F514),1))</f>
        <v>146.31166675</v>
      </c>
      <c r="G530" s="219" t="n">
        <f aca="true">MAX(INDIRECT(CONCATENATE($E$290,G513,$E$291,G514),1))</f>
        <v>148.04</v>
      </c>
      <c r="H530" s="219" t="n">
        <f aca="true">MAX(INDIRECT(CONCATENATE($E$290,H513,$E$291,H514),1))</f>
        <v>146.87944425</v>
      </c>
      <c r="I530" s="219" t="n">
        <f aca="true">MAX(INDIRECT(CONCATENATE($E$290,I513,$E$291,I514),1))</f>
        <v>144.7674605</v>
      </c>
      <c r="J530" s="219" t="n">
        <f aca="true">MAX(INDIRECT(CONCATENATE($E$290,J513,$E$291,J514),1))</f>
        <v>133.18166675</v>
      </c>
      <c r="K530" s="219" t="n">
        <f aca="true">MAX(INDIRECT(CONCATENATE($E$290,K513,$E$291,K514),1))</f>
        <v>106.49428575</v>
      </c>
      <c r="L530" s="219" t="n">
        <f aca="true">MAX(INDIRECT(CONCATENATE($E$290,L513,$E$291,L514),1))</f>
        <v>86.3625</v>
      </c>
      <c r="M530" s="219" t="n">
        <f aca="true">MAX(INDIRECT(CONCATENATE($E$290,M513,$E$291,M514),1))</f>
        <v>78.77083325</v>
      </c>
      <c r="N530" s="219" t="n">
        <f aca="true">MAX(INDIRECT(CONCATENATE($E$290,N513,$E$291,N514),1))</f>
        <v>70.48214275</v>
      </c>
      <c r="O530" s="219" t="n">
        <f aca="true">MAX(INDIRECT(CONCATENATE($E$290,O513,$E$291,O514),1))</f>
        <v>56.77892525</v>
      </c>
      <c r="P530" s="219" t="n">
        <f aca="true">MAX(INDIRECT(CONCATENATE($E$290,P513,$E$291,P514),1))</f>
        <v>42.341395</v>
      </c>
      <c r="Q530" s="219" t="n">
        <f aca="true">MAX(INDIRECT(CONCATENATE($E$290,Q513,$E$291,Q514),1))</f>
        <v>29.6214675</v>
      </c>
      <c r="R530" s="219" t="n">
        <f aca="true">MAX(INDIRECT(CONCATENATE($E$290,R513,$E$291,R514),1))</f>
        <v>10.17267075</v>
      </c>
      <c r="S530" s="219" t="n">
        <f aca="true">MAX(INDIRECT(CONCATENATE($E$290,S513,$E$291,S514),1))</f>
        <v>1.4391305</v>
      </c>
      <c r="T530" s="219" t="n">
        <f aca="true">MAX(INDIRECT(CONCATENATE($E$290,T513,$E$291,T514),1))</f>
        <v>-0.274359</v>
      </c>
      <c r="U530" s="219" t="n">
        <f aca="true">MAX(INDIRECT(CONCATENATE($E$290,U513,$E$291,U514),1))</f>
        <v>1.58173075</v>
      </c>
      <c r="V530" s="219" t="n">
        <f aca="true">MAX(INDIRECT(CONCATENATE($E$290,V513,$E$291,V514),1))</f>
        <v>2.375</v>
      </c>
      <c r="W530" s="219" t="n">
        <f aca="true">MAX(INDIRECT(CONCATENATE($E$290,W513,$E$291,W514),1))</f>
        <v>2.375</v>
      </c>
      <c r="X530" s="219" t="n">
        <f aca="true">MAX(INDIRECT(CONCATENATE($E$290,X513,$E$291,X514),1))</f>
        <v>2.28571425</v>
      </c>
      <c r="Y530" s="219" t="n">
        <f aca="true">MAX(INDIRECT(CONCATENATE($E$290,Y513,$E$291,Y514),1))</f>
        <v>-5.82678575</v>
      </c>
      <c r="Z530" s="219" t="n">
        <f aca="true">MAX(INDIRECT(CONCATENATE($E$290,Z513,$E$291,Z514),1))</f>
        <v>-2.7160715</v>
      </c>
      <c r="AA530" s="219" t="n">
        <f aca="true">MAX(INDIRECT(CONCATENATE($E$290,AA513,$E$291,AA514),1))</f>
        <v>-2.7160715</v>
      </c>
      <c r="AB530" s="219" t="n">
        <f aca="true">MAX(INDIRECT(CONCATENATE($E$290,AB513,$E$291,AB514),1))</f>
        <v>-2.7160715</v>
      </c>
      <c r="AC530" s="219" t="n">
        <f aca="true">MAX(INDIRECT(CONCATENATE($E$290,AC513,$E$291,AC514),1))</f>
        <v>-0.75</v>
      </c>
    </row>
    <row r="531" s="349" customFormat="true" ht="15" hidden="false" customHeight="true" outlineLevel="0" collapsed="false">
      <c r="B531" s="203"/>
      <c r="C531" s="215"/>
      <c r="D531" s="220" t="s">
        <v>271</v>
      </c>
      <c r="E531" s="220" t="str">
        <f aca="false">CONCATENATE($E525,E514,$E526,E513)</f>
        <v>SL_CHARTS_2012!$CI$106:$CI$98</v>
      </c>
      <c r="F531" s="220" t="str">
        <f aca="false">CONCATENATE($E525,F514,$E526,F513)</f>
        <v>SL_CHARTS_2012!$CI$99:$CI$94</v>
      </c>
      <c r="G531" s="220" t="str">
        <f aca="false">CONCATENATE($E525,G514,$E526,G513)</f>
        <v>SL_CHARTS_2012!$CI$95:$CI$91</v>
      </c>
      <c r="H531" s="220" t="str">
        <f aca="false">CONCATENATE($E525,H514,$E526,H513)</f>
        <v>SL_CHARTS_2012!$CI$92:$CI$88</v>
      </c>
      <c r="I531" s="220" t="str">
        <f aca="false">CONCATENATE($E525,I514,$E526,I513)</f>
        <v>SL_CHARTS_2012!$CI$89:$CI$77</v>
      </c>
      <c r="J531" s="220" t="str">
        <f aca="false">CONCATENATE($E525,J514,$E526,J513)</f>
        <v>SL_CHARTS_2012!$CI$78:$CI$71</v>
      </c>
      <c r="K531" s="220" t="str">
        <f aca="false">CONCATENATE($E525,K514,$E526,K513)</f>
        <v>SL_CHARTS_2012!$CI$71:$CI$66</v>
      </c>
      <c r="L531" s="220" t="str">
        <f aca="false">CONCATENATE($E525,L514,$E526,L513)</f>
        <v>SL_CHARTS_2012!$CI$67:$CI$64</v>
      </c>
      <c r="M531" s="220" t="str">
        <f aca="false">CONCATENATE($E525,M514,$E526,M513)</f>
        <v>SL_CHARTS_2012!$CI$65:$CI$61</v>
      </c>
      <c r="N531" s="220" t="str">
        <f aca="false">CONCATENATE($E525,N514,$E526,N513)</f>
        <v>SL_CHARTS_2012!$CI$61:$CI$52</v>
      </c>
      <c r="O531" s="220" t="str">
        <f aca="false">CONCATENATE($E525,O514,$E526,O513)</f>
        <v>SL_CHARTS_2012!$CI$53:$CI$46</v>
      </c>
      <c r="P531" s="220" t="str">
        <f aca="false">CONCATENATE($E525,P514,$E526,P513)</f>
        <v>SL_CHARTS_2012!$CI$47:$CI$43</v>
      </c>
      <c r="Q531" s="220" t="str">
        <f aca="false">CONCATENATE($E525,Q514,$E526,Q513)</f>
        <v>SL_CHARTS_2012!$CI$43:$CI$38</v>
      </c>
      <c r="R531" s="220" t="str">
        <f aca="false">CONCATENATE($E525,R514,$E526,R513)</f>
        <v>SL_CHARTS_2012!$CI$39:$CI$33</v>
      </c>
      <c r="S531" s="220" t="str">
        <f aca="false">CONCATENATE($E525,S514,$E526,S513)</f>
        <v>SL_CHARTS_2012!$CI$34:$CI$28</v>
      </c>
      <c r="T531" s="220" t="str">
        <f aca="false">CONCATENATE($E525,T514,$E526,T513)</f>
        <v>SL_CHARTS_2012!$CI$29:$CI$25</v>
      </c>
      <c r="U531" s="220" t="str">
        <f aca="false">CONCATENATE($E525,U514,$E526,U513)</f>
        <v>SL_CHARTS_2012!$CI$26:$CI$20</v>
      </c>
      <c r="V531" s="220" t="str">
        <f aca="false">CONCATENATE($E525,V514,$E526,V513)</f>
        <v>SL_CHARTS_2012!$CI$21:$CI$18</v>
      </c>
      <c r="W531" s="220" t="str">
        <f aca="false">CONCATENATE($E525,W514,$E526,W513)</f>
        <v>SL_CHARTS_2012!$CI$19:$CI$16</v>
      </c>
      <c r="X531" s="220" t="str">
        <f aca="false">CONCATENATE($E525,X514,$E526,X513)</f>
        <v>SL_CHARTS_2012!$CI$17:$CI$12</v>
      </c>
      <c r="Y531" s="220" t="str">
        <f aca="false">CONCATENATE($E525,Y514,$E526,Y513)</f>
        <v>SL_CHARTS_2012!$CI$13:$CI$10</v>
      </c>
      <c r="Z531" s="220" t="str">
        <f aca="false">CONCATENATE($E525,Z514,$E526,Z513)</f>
        <v>SL_CHARTS_2012!$CI$11:$CI$8</v>
      </c>
      <c r="AA531" s="220" t="str">
        <f aca="false">CONCATENATE($E525,AA514,$E526,AA513)</f>
        <v>SL_CHARTS_2012!$CI$9:$CI$7</v>
      </c>
      <c r="AB531" s="220" t="str">
        <f aca="false">CONCATENATE($E525,AB514,$E526,AB513)</f>
        <v>SL_CHARTS_2012!$CI$8:$CI$6</v>
      </c>
      <c r="AC531" s="220" t="str">
        <f aca="false">CONCATENATE($E525,AC514,$E526,AC513)</f>
        <v>SL_CHARTS_2012!$CI$7:$CI$4</v>
      </c>
      <c r="AD531" s="220"/>
    </row>
    <row r="532" customFormat="false" ht="15" hidden="false" customHeight="true" outlineLevel="0" collapsed="false">
      <c r="A532" s="349"/>
      <c r="B532" s="203"/>
      <c r="C532" s="215"/>
      <c r="D532" s="220" t="s">
        <v>272</v>
      </c>
      <c r="E532" s="220" t="str">
        <f aca="false">CONCATENATE($E525,E516,$E526,E515)</f>
        <v>SL_CHARTS_2012!$CH$106:$CH$98</v>
      </c>
      <c r="F532" s="220" t="str">
        <f aca="false">CONCATENATE($E525,F516,$E526,F515)</f>
        <v>SL_CHARTS_2012!$CH$99:$CH$94</v>
      </c>
      <c r="G532" s="220" t="str">
        <f aca="false">CONCATENATE($E525,G516,$E526,G515)</f>
        <v>SL_CHARTS_2012!$CH$95:$CH$91</v>
      </c>
      <c r="H532" s="220" t="str">
        <f aca="false">CONCATENATE($E525,H516,$E526,H515)</f>
        <v>SL_CHARTS_2012!$CH$92:$CH$88</v>
      </c>
      <c r="I532" s="220" t="str">
        <f aca="false">CONCATENATE($E525,I516,$E526,I515)</f>
        <v>SL_CHARTS_2012!$CH$89:$CH$77</v>
      </c>
      <c r="J532" s="220" t="str">
        <f aca="false">CONCATENATE($E525,J516,$E526,J515)</f>
        <v>SL_CHARTS_2012!$CH$78:$CH$71</v>
      </c>
      <c r="K532" s="220" t="str">
        <f aca="false">CONCATENATE($E525,K516,$E526,K515)</f>
        <v>SL_CHARTS_2012!$CH$71:$CH$66</v>
      </c>
      <c r="L532" s="220" t="str">
        <f aca="false">CONCATENATE($E525,L516,$E526,L515)</f>
        <v>SL_CHARTS_2012!$CH$67:$CH$64</v>
      </c>
      <c r="M532" s="220" t="str">
        <f aca="false">CONCATENATE($E525,M516,$E526,M515)</f>
        <v>SL_CHARTS_2012!$CH$65:$CH$61</v>
      </c>
      <c r="N532" s="220" t="str">
        <f aca="false">CONCATENATE($E525,N516,$E526,N515)</f>
        <v>SL_CHARTS_2012!$CH$61:$CH$52</v>
      </c>
      <c r="O532" s="220" t="str">
        <f aca="false">CONCATENATE($E525,O516,$E526,O515)</f>
        <v>SL_CHARTS_2012!$CH$53:$CH$46</v>
      </c>
      <c r="P532" s="220" t="str">
        <f aca="false">CONCATENATE($E525,P516,$E526,P515)</f>
        <v>SL_CHARTS_2012!$CH$47:$CH$43</v>
      </c>
      <c r="Q532" s="220" t="str">
        <f aca="false">CONCATENATE($E525,Q516,$E526,Q515)</f>
        <v>SL_CHARTS_2012!$CH$43:$CH$38</v>
      </c>
      <c r="R532" s="220" t="str">
        <f aca="false">CONCATENATE($E525,R516,$E526,R515)</f>
        <v>SL_CHARTS_2012!$CH$39:$CH$33</v>
      </c>
      <c r="S532" s="220" t="str">
        <f aca="false">CONCATENATE($E525,S516,$E526,S515)</f>
        <v>SL_CHARTS_2012!$CH$34:$CH$28</v>
      </c>
      <c r="T532" s="220" t="str">
        <f aca="false">CONCATENATE($E525,T516,$E526,T515)</f>
        <v>SL_CHARTS_2012!$CH$29:$CH$25</v>
      </c>
      <c r="U532" s="220" t="str">
        <f aca="false">CONCATENATE($E525,U516,$E526,U515)</f>
        <v>SL_CHARTS_2012!$CH$26:$CH$20</v>
      </c>
      <c r="V532" s="220" t="str">
        <f aca="false">CONCATENATE($E525,V516,$E526,V515)</f>
        <v>SL_CHARTS_2012!$CH$21:$CH$18</v>
      </c>
      <c r="W532" s="220" t="str">
        <f aca="false">CONCATENATE($E525,W516,$E526,W515)</f>
        <v>SL_CHARTS_2012!$CH$19:$CH$16</v>
      </c>
      <c r="X532" s="220" t="str">
        <f aca="false">CONCATENATE($E525,X516,$E526,X515)</f>
        <v>SL_CHARTS_2012!$CH$17:$CH$12</v>
      </c>
      <c r="Y532" s="220" t="str">
        <f aca="false">CONCATENATE($E525,Y516,$E526,Y515)</f>
        <v>SL_CHARTS_2012!$CH$13:$CH$10</v>
      </c>
      <c r="Z532" s="220" t="str">
        <f aca="false">CONCATENATE($E525,Z516,$E526,Z515)</f>
        <v>SL_CHARTS_2012!$CH$11:$CH$8</v>
      </c>
      <c r="AA532" s="220" t="str">
        <f aca="false">CONCATENATE($E525,AA516,$E526,AA515)</f>
        <v>SL_CHARTS_2012!$CH$9:$CH$7</v>
      </c>
      <c r="AB532" s="220" t="str">
        <f aca="false">CONCATENATE($E525,AB516,$E526,AB515)</f>
        <v>SL_CHARTS_2012!$CH$8:$CH$6</v>
      </c>
      <c r="AC532" s="220" t="str">
        <f aca="false">CONCATENATE($E525,AC516,$E526,AC515)</f>
        <v>SL_CHARTS_2012!$CH$7:$CH$4</v>
      </c>
    </row>
    <row r="533" customFormat="false" ht="15" hidden="false" customHeight="true" outlineLevel="0" collapsed="false">
      <c r="A533" s="349"/>
      <c r="B533" s="203"/>
      <c r="C533" s="215"/>
      <c r="D533" s="220" t="s">
        <v>273</v>
      </c>
      <c r="E533" s="220" t="str">
        <f aca="false">CONCATENATE($E525,E518,$E526,E517)</f>
        <v>SL_CHARTS_2012!$CJ$106:$CJ$98</v>
      </c>
      <c r="F533" s="220" t="str">
        <f aca="false">CONCATENATE($E525,F518,$E526,F517)</f>
        <v>SL_CHARTS_2012!$CJ$99:$CJ$94</v>
      </c>
      <c r="G533" s="220" t="str">
        <f aca="false">CONCATENATE($E525,G518,$E526,G517)</f>
        <v>SL_CHARTS_2012!$CJ$95:$CJ$91</v>
      </c>
      <c r="H533" s="220" t="str">
        <f aca="false">CONCATENATE($E525,H518,$E526,H517)</f>
        <v>SL_CHARTS_2012!$CJ$92:$CJ$88</v>
      </c>
      <c r="I533" s="220" t="str">
        <f aca="false">CONCATENATE($E525,I518,$E526,I517)</f>
        <v>SL_CHARTS_2012!$CJ$89:$CJ$77</v>
      </c>
      <c r="J533" s="220" t="str">
        <f aca="false">CONCATENATE($E525,J518,$E526,J517)</f>
        <v>SL_CHARTS_2012!$CJ$78:$CJ$71</v>
      </c>
      <c r="K533" s="220" t="str">
        <f aca="false">CONCATENATE($E525,K518,$E526,K517)</f>
        <v>SL_CHARTS_2012!$CJ$71:$CJ$66</v>
      </c>
      <c r="L533" s="220" t="str">
        <f aca="false">CONCATENATE($E525,L518,$E526,L517)</f>
        <v>SL_CHARTS_2012!$CJ$67:$CJ$64</v>
      </c>
      <c r="M533" s="220" t="str">
        <f aca="false">CONCATENATE($E525,M518,$E526,M517)</f>
        <v>SL_CHARTS_2012!$CJ$65:$CJ$61</v>
      </c>
      <c r="N533" s="220" t="str">
        <f aca="false">CONCATENATE($E525,N518,$E526,N517)</f>
        <v>SL_CHARTS_2012!$CJ$61:$CJ$52</v>
      </c>
      <c r="O533" s="220" t="str">
        <f aca="false">CONCATENATE($E525,O518,$E526,O517)</f>
        <v>SL_CHARTS_2012!$CJ$53:$CJ$46</v>
      </c>
      <c r="P533" s="220" t="str">
        <f aca="false">CONCATENATE($E525,P518,$E526,P517)</f>
        <v>SL_CHARTS_2012!$CJ$47:$CJ$43</v>
      </c>
      <c r="Q533" s="220" t="str">
        <f aca="false">CONCATENATE($E525,Q518,$E526,Q517)</f>
        <v>SL_CHARTS_2012!$CJ$43:$CJ$38</v>
      </c>
      <c r="R533" s="220" t="str">
        <f aca="false">CONCATENATE($E525,R518,$E526,R517)</f>
        <v>SL_CHARTS_2012!$CJ$39:$CJ$33</v>
      </c>
      <c r="S533" s="220" t="str">
        <f aca="false">CONCATENATE($E525,S518,$E526,S517)</f>
        <v>SL_CHARTS_2012!$CJ$34:$CJ$28</v>
      </c>
      <c r="T533" s="220" t="str">
        <f aca="false">CONCATENATE($E525,T518,$E526,T517)</f>
        <v>SL_CHARTS_2012!$CJ$29:$CJ$25</v>
      </c>
      <c r="U533" s="220" t="str">
        <f aca="false">CONCATENATE($E525,U518,$E526,U517)</f>
        <v>SL_CHARTS_2012!$CJ$26:$CJ$20</v>
      </c>
      <c r="V533" s="220" t="str">
        <f aca="false">CONCATENATE($E525,V518,$E526,V517)</f>
        <v>SL_CHARTS_2012!$CJ$21:$CJ$18</v>
      </c>
      <c r="W533" s="220" t="str">
        <f aca="false">CONCATENATE($E525,W518,$E526,W517)</f>
        <v>SL_CHARTS_2012!$CJ$19:$CJ$16</v>
      </c>
      <c r="X533" s="220" t="str">
        <f aca="false">CONCATENATE($E525,X518,$E526,X517)</f>
        <v>SL_CHARTS_2012!$CJ$17:$CJ$12</v>
      </c>
      <c r="Y533" s="220" t="str">
        <f aca="false">CONCATENATE($E525,Y518,$E526,Y517)</f>
        <v>SL_CHARTS_2012!$CJ$13:$CJ$10</v>
      </c>
      <c r="Z533" s="220" t="str">
        <f aca="false">CONCATENATE($E525,Z518,$E526,Z517)</f>
        <v>SL_CHARTS_2012!$CJ$11:$CJ$8</v>
      </c>
      <c r="AA533" s="220" t="str">
        <f aca="false">CONCATENATE($E525,AA518,$E526,AA517)</f>
        <v>SL_CHARTS_2012!$CJ$9:$CJ$7</v>
      </c>
      <c r="AB533" s="220" t="str">
        <f aca="false">CONCATENATE($E525,AB518,$E526,AB517)</f>
        <v>SL_CHARTS_2012!$CJ$8:$CJ$6</v>
      </c>
      <c r="AC533" s="220" t="str">
        <f aca="false">CONCATENATE($E525,AC518,$E526,AC517)</f>
        <v>SL_CHARTS_2012!$CJ$7:$CJ$4</v>
      </c>
    </row>
    <row r="534" customFormat="false" ht="15" hidden="false" customHeight="true" outlineLevel="0" collapsed="false">
      <c r="A534" s="349"/>
      <c r="B534" s="203"/>
      <c r="C534" s="215"/>
      <c r="D534" s="220" t="s">
        <v>246</v>
      </c>
      <c r="E534" s="220" t="str">
        <f aca="true">ADDRESS(MATCH(E529,INDIRECT(E531,1),0)+MATCH(E507,SL_CHARTS_2012!$CG$1:$CG$3999,1)-1,$E512+1,1,1)</f>
        <v>$CH$106</v>
      </c>
      <c r="F534" s="220" t="str">
        <f aca="true">ADDRESS(MATCH(F529,INDIRECT(F531,1),0)+MATCH(F507,SL_CHARTS_2012!$CG$1:$CG$3999,1)-1,$E512+1,1,1)</f>
        <v>$CH$99</v>
      </c>
      <c r="G534" s="220" t="str">
        <f aca="true">ADDRESS(MATCH(G529,INDIRECT(G531,1),0)+MATCH(G507,SL_CHARTS_2012!$CG$1:$CG$3999,1)-1,$E512+1,1,1)</f>
        <v>$CH$95</v>
      </c>
      <c r="H534" s="220" t="str">
        <f aca="true">ADDRESS(MATCH(H529,INDIRECT(H531,1),0)+MATCH(H507,SL_CHARTS_2012!$CG$1:$CG$3999,1)-1,$E512+1,1,1)</f>
        <v>$CH$90</v>
      </c>
      <c r="I534" s="220" t="str">
        <f aca="true">ADDRESS(MATCH(I529,INDIRECT(I531,1),0)+MATCH(I507,SL_CHARTS_2012!$CG$1:$CG$3999,1)-1,$E512+1,1,1)</f>
        <v>$CH$77</v>
      </c>
      <c r="J534" s="220" t="str">
        <f aca="true">ADDRESS(MATCH(J529,INDIRECT(J531,1),0)+MATCH(J507,SL_CHARTS_2012!$CG$1:$CG$3999,1)-1,$E512+1,1,1)</f>
        <v>$CH$71</v>
      </c>
      <c r="K534" s="220" t="str">
        <f aca="true">ADDRESS(MATCH(K529,INDIRECT(K531,1),0)+MATCH(K507,SL_CHARTS_2012!$CG$1:$CG$3999,1)-1,$E512+1,1,1)</f>
        <v>$CH$66</v>
      </c>
      <c r="L534" s="220" t="str">
        <f aca="true">ADDRESS(MATCH(L529,INDIRECT(L531,1),0)+MATCH(L507,SL_CHARTS_2012!$CG$1:$CG$3999,1)-1,$E512+1,1,1)</f>
        <v>$CH$64</v>
      </c>
      <c r="M534" s="220" t="str">
        <f aca="true">ADDRESS(MATCH(M529,INDIRECT(M531,1),0)+MATCH(M507,SL_CHARTS_2012!$CG$1:$CG$3999,1)-1,$E512+1,1,1)</f>
        <v>$CH$61</v>
      </c>
      <c r="N534" s="220" t="str">
        <f aca="true">ADDRESS(MATCH(N529,INDIRECT(N531,1),0)+MATCH(N507,SL_CHARTS_2012!$CG$1:$CG$3999,1)-1,$E512+1,1,1)</f>
        <v>$CH$52</v>
      </c>
      <c r="O534" s="220" t="str">
        <f aca="true">ADDRESS(MATCH(O529,INDIRECT(O531,1),0)+MATCH(O507,SL_CHARTS_2012!$CG$1:$CG$3999,1)-1,$E512+1,1,1)</f>
        <v>$CH$46</v>
      </c>
      <c r="P534" s="220" t="str">
        <f aca="true">ADDRESS(MATCH(P529,INDIRECT(P531,1),0)+MATCH(P507,SL_CHARTS_2012!$CG$1:$CG$3999,1)-1,$E512+1,1,1)</f>
        <v>$CH$43</v>
      </c>
      <c r="Q534" s="220" t="str">
        <f aca="true">ADDRESS(MATCH(Q529,INDIRECT(Q531,1),0)+MATCH(Q507,SL_CHARTS_2012!$CG$1:$CG$3999,1)-1,$E512+1,1,1)</f>
        <v>$CH$38</v>
      </c>
      <c r="R534" s="220" t="str">
        <f aca="true">ADDRESS(MATCH(R529,INDIRECT(R531,1),0)+MATCH(R507,SL_CHARTS_2012!$CG$1:$CG$3999,1)-1,$E512+1,1,1)</f>
        <v>$CH$33</v>
      </c>
      <c r="S534" s="220" t="str">
        <f aca="true">ADDRESS(MATCH(S529,INDIRECT(S531,1),0)+MATCH(S507,SL_CHARTS_2012!$CG$1:$CG$3999,1)-1,$E512+1,1,1)</f>
        <v>$CH$28</v>
      </c>
      <c r="T534" s="220" t="str">
        <f aca="true">ADDRESS(MATCH(T529,INDIRECT(T531,1),0)+MATCH(T507,SL_CHARTS_2012!$CG$1:$CG$3999,1)-1,$E512+1,1,1)</f>
        <v>$CH$25</v>
      </c>
      <c r="U534" s="220" t="str">
        <f aca="true">ADDRESS(MATCH(U529,INDIRECT(U531,1),0)+MATCH(U507,SL_CHARTS_2012!$CG$1:$CG$3999,1)-1,$E512+1,1,1)</f>
        <v>$CH$25</v>
      </c>
      <c r="V534" s="220" t="str">
        <f aca="true">ADDRESS(MATCH(V529,INDIRECT(V531,1),0)+MATCH(V507,SL_CHARTS_2012!$CG$1:$CG$3999,1)-1,$E512+1,1,1)</f>
        <v>$CH$21</v>
      </c>
      <c r="W534" s="220" t="str">
        <f aca="true">ADDRESS(MATCH(W529,INDIRECT(W531,1),0)+MATCH(W507,SL_CHARTS_2012!$CG$1:$CG$3999,1)-1,$E512+1,1,1)</f>
        <v>$CH$16</v>
      </c>
      <c r="X534" s="220" t="str">
        <f aca="true">ADDRESS(MATCH(X529,INDIRECT(X531,1),0)+MATCH(X507,SL_CHARTS_2012!$CG$1:$CG$3999,1)-1,$E512+1,1,1)</f>
        <v>$CH$13</v>
      </c>
      <c r="Y534" s="220" t="str">
        <f aca="true">ADDRESS(MATCH(Y529,INDIRECT(Y531,1),0)+MATCH(Y507,SL_CHARTS_2012!$CG$1:$CG$3999,1)-1,$E512+1,1,1)</f>
        <v>$CH$13</v>
      </c>
      <c r="Z534" s="220" t="str">
        <f aca="true">ADDRESS(MATCH(Z529,INDIRECT(Z531,1),0)+MATCH(Z507,SL_CHARTS_2012!$CG$1:$CG$3999,1)-1,$E512+1,1,1)</f>
        <v>$CH$11</v>
      </c>
      <c r="AA534" s="220" t="str">
        <f aca="true">ADDRESS(MATCH(AA529,INDIRECT(AA531,1),0)+MATCH(AA507,SL_CHARTS_2012!$CG$1:$CG$3999,1)-1,$E512+1,1,1)</f>
        <v>$CH$7</v>
      </c>
      <c r="AB534" s="220" t="str">
        <f aca="true">ADDRESS(MATCH(AB529,INDIRECT(AB531,1),0)+MATCH(AB507,SL_CHARTS_2012!$CG$1:$CG$3999,1)-1,$E512+1,1,1)</f>
        <v>$CH$6</v>
      </c>
      <c r="AC534" s="220" t="str">
        <f aca="true">ADDRESS(MATCH(AC529,INDIRECT(AC531,1),0)+MATCH(AC507,SL_CHARTS_2012!$CG$1:$CG$3999,1)-1,$E512+1,1,1)</f>
        <v>$CH$5</v>
      </c>
    </row>
    <row r="535" customFormat="false" ht="15" hidden="false" customHeight="true" outlineLevel="0" collapsed="false">
      <c r="A535" s="349"/>
      <c r="B535" s="203"/>
      <c r="C535" s="215"/>
      <c r="D535" s="220" t="s">
        <v>248</v>
      </c>
      <c r="E535" s="220" t="str">
        <f aca="true">ADDRESS(MATCH(E530,INDIRECT(E531,1),0)+MATCH(E507,SL_CHARTS_2012!$CG$1:$CG$3999,1)-1,$E512+3,1,1)</f>
        <v>$CJ$98</v>
      </c>
      <c r="F535" s="220" t="str">
        <f aca="true">ADDRESS(MATCH(F530,INDIRECT(F531,1),0)+MATCH(F507,SL_CHARTS_2012!$CG$1:$CG$3999,1)-1,$E512+3,1,1)</f>
        <v>$CJ$94</v>
      </c>
      <c r="G535" s="220" t="str">
        <f aca="true">ADDRESS(MATCH(G530,INDIRECT(G531,1),0)+MATCH(G507,SL_CHARTS_2012!$CG$1:$CG$3999,1)-1,$E512+3,1,1)</f>
        <v>$CJ$93</v>
      </c>
      <c r="H535" s="220" t="str">
        <f aca="true">ADDRESS(MATCH(H530,INDIRECT(H531,1),0)+MATCH(H507,SL_CHARTS_2012!$CG$1:$CG$3999,1)-1,$E512+3,1,1)</f>
        <v>$CJ$92</v>
      </c>
      <c r="I535" s="220" t="str">
        <f aca="true">ADDRESS(MATCH(I530,INDIRECT(I531,1),0)+MATCH(I507,SL_CHARTS_2012!$CG$1:$CG$3999,1)-1,$E512+3,1,1)</f>
        <v>$CJ$85</v>
      </c>
      <c r="J535" s="220" t="str">
        <f aca="true">ADDRESS(MATCH(J530,INDIRECT(J531,1),0)+MATCH(J507,SL_CHARTS_2012!$CG$1:$CG$3999,1)-1,$E512+3,1,1)</f>
        <v>$CJ$78</v>
      </c>
      <c r="K535" s="220" t="str">
        <f aca="true">ADDRESS(MATCH(K530,INDIRECT(K531,1),0)+MATCH(K507,SL_CHARTS_2012!$CG$1:$CG$3999,1)-1,$E512+3,1,1)</f>
        <v>$CJ$71</v>
      </c>
      <c r="L535" s="220" t="str">
        <f aca="true">ADDRESS(MATCH(L530,INDIRECT(L531,1),0)+MATCH(L507,SL_CHARTS_2012!$CG$1:$CG$3999,1)-1,$E512+3,1,1)</f>
        <v>$CJ$67</v>
      </c>
      <c r="M535" s="220" t="str">
        <f aca="true">ADDRESS(MATCH(M530,INDIRECT(M531,1),0)+MATCH(M507,SL_CHARTS_2012!$CG$1:$CG$3999,1)-1,$E512+3,1,1)</f>
        <v>$CJ$65</v>
      </c>
      <c r="N535" s="220" t="str">
        <f aca="true">ADDRESS(MATCH(N530,INDIRECT(N531,1),0)+MATCH(N507,SL_CHARTS_2012!$CG$1:$CG$3999,1)-1,$E512+3,1,1)</f>
        <v>$CJ$61</v>
      </c>
      <c r="O535" s="220" t="str">
        <f aca="true">ADDRESS(MATCH(O530,INDIRECT(O531,1),0)+MATCH(O507,SL_CHARTS_2012!$CG$1:$CG$3999,1)-1,$E512+3,1,1)</f>
        <v>$CJ$53</v>
      </c>
      <c r="P535" s="220" t="str">
        <f aca="true">ADDRESS(MATCH(P530,INDIRECT(P531,1),0)+MATCH(P507,SL_CHARTS_2012!$CG$1:$CG$3999,1)-1,$E512+3,1,1)</f>
        <v>$CJ$47</v>
      </c>
      <c r="Q535" s="220" t="str">
        <f aca="true">ADDRESS(MATCH(Q530,INDIRECT(Q531,1),0)+MATCH(Q507,SL_CHARTS_2012!$CG$1:$CG$3999,1)-1,$E512+3,1,1)</f>
        <v>$CJ$43</v>
      </c>
      <c r="R535" s="220" t="str">
        <f aca="true">ADDRESS(MATCH(R530,INDIRECT(R531,1),0)+MATCH(R507,SL_CHARTS_2012!$CG$1:$CG$3999,1)-1,$E512+3,1,1)</f>
        <v>$CJ$39</v>
      </c>
      <c r="S535" s="220" t="str">
        <f aca="true">ADDRESS(MATCH(S530,INDIRECT(S531,1),0)+MATCH(S507,SL_CHARTS_2012!$CG$1:$CG$3999,1)-1,$E512+3,1,1)</f>
        <v>$CJ$34</v>
      </c>
      <c r="T535" s="220" t="str">
        <f aca="true">ADDRESS(MATCH(T530,INDIRECT(T531,1),0)+MATCH(T507,SL_CHARTS_2012!$CG$1:$CG$3999,1)-1,$E512+3,1,1)</f>
        <v>$CJ$29</v>
      </c>
      <c r="U535" s="220" t="str">
        <f aca="true">ADDRESS(MATCH(U530,INDIRECT(U531,1),0)+MATCH(U507,SL_CHARTS_2012!$CG$1:$CG$3999,1)-1,$E512+3,1,1)</f>
        <v>$CJ$20</v>
      </c>
      <c r="V535" s="220" t="str">
        <f aca="true">ADDRESS(MATCH(V530,INDIRECT(V531,1),0)+MATCH(V507,SL_CHARTS_2012!$CG$1:$CG$3999,1)-1,$E512+3,1,1)</f>
        <v>$CJ$19</v>
      </c>
      <c r="W535" s="220" t="str">
        <f aca="true">ADDRESS(MATCH(W530,INDIRECT(W531,1),0)+MATCH(W507,SL_CHARTS_2012!$CG$1:$CG$3999,1)-1,$E512+3,1,1)</f>
        <v>$CJ$19</v>
      </c>
      <c r="X535" s="220" t="str">
        <f aca="true">ADDRESS(MATCH(X530,INDIRECT(X531,1),0)+MATCH(X507,SL_CHARTS_2012!$CG$1:$CG$3999,1)-1,$E512+3,1,1)</f>
        <v>$CJ$17</v>
      </c>
      <c r="Y535" s="220" t="str">
        <f aca="true">ADDRESS(MATCH(Y530,INDIRECT(Y531,1),0)+MATCH(Y507,SL_CHARTS_2012!$CG$1:$CG$3999,1)-1,$E512+3,1,1)</f>
        <v>$CJ$10</v>
      </c>
      <c r="Z535" s="220" t="str">
        <f aca="true">ADDRESS(MATCH(Z530,INDIRECT(Z531,1),0)+MATCH(Z507,SL_CHARTS_2012!$CG$1:$CG$3999,1)-1,$E512+3,1,1)</f>
        <v>$CJ$8</v>
      </c>
      <c r="AA535" s="220" t="str">
        <f aca="true">ADDRESS(MATCH(AA530,INDIRECT(AA531,1),0)+MATCH(AA507,SL_CHARTS_2012!$CG$1:$CG$3999,1)-1,$E512+3,1,1)</f>
        <v>$CJ$8</v>
      </c>
      <c r="AB535" s="220" t="str">
        <f aca="true">ADDRESS(MATCH(AB530,INDIRECT(AB531,1),0)+MATCH(AB507,SL_CHARTS_2012!$CG$1:$CG$3999,1)-1,$E512+3,1,1)</f>
        <v>$CJ$8</v>
      </c>
      <c r="AC535" s="220" t="str">
        <f aca="true">ADDRESS(MATCH(AC530,INDIRECT(AC531,1),0)+MATCH(AC507,SL_CHARTS_2012!$CG$1:$CG$3999,1)-1,$E512+3,1,1)</f>
        <v>$CJ$4</v>
      </c>
    </row>
    <row r="536" customFormat="false" ht="15" hidden="false" customHeight="true" outlineLevel="0" collapsed="false">
      <c r="A536" s="349"/>
      <c r="B536" s="203"/>
      <c r="C536" s="215"/>
      <c r="D536" s="220" t="s">
        <v>233</v>
      </c>
      <c r="E536" s="222" t="n">
        <f aca="true">MIN(INDIRECT(E532))</f>
        <v>94</v>
      </c>
      <c r="F536" s="222" t="n">
        <f aca="true">MIN(INDIRECT(F532))</f>
        <v>119</v>
      </c>
      <c r="G536" s="222" t="n">
        <f aca="true">MIN(INDIRECT(G532))</f>
        <v>128</v>
      </c>
      <c r="H536" s="222" t="n">
        <f aca="true">MIN(INDIRECT(H532))</f>
        <v>119.722222</v>
      </c>
      <c r="I536" s="222" t="n">
        <f aca="true">MIN(INDIRECT(I532))</f>
        <v>86.111111</v>
      </c>
      <c r="J536" s="222" t="n">
        <f aca="true">MIN(INDIRECT(J532))</f>
        <v>80</v>
      </c>
      <c r="K536" s="222" t="n">
        <f aca="true">MIN(INDIRECT(K532))</f>
        <v>69</v>
      </c>
      <c r="L536" s="222" t="n">
        <f aca="true">MIN(INDIRECT(L532))</f>
        <v>62</v>
      </c>
      <c r="M536" s="222" t="n">
        <f aca="true">MIN(INDIRECT(M532))</f>
        <v>62</v>
      </c>
      <c r="N536" s="222" t="n">
        <f aca="true">MIN(INDIRECT(N532))</f>
        <v>46.4</v>
      </c>
      <c r="O536" s="222" t="n">
        <f aca="true">MIN(INDIRECT(O532))</f>
        <v>29.2</v>
      </c>
      <c r="P536" s="222" t="n">
        <f aca="true">MIN(INDIRECT(P532))</f>
        <v>20.6</v>
      </c>
      <c r="Q536" s="222" t="n">
        <f aca="true">MIN(INDIRECT(Q532))</f>
        <v>-32</v>
      </c>
      <c r="R536" s="222" t="n">
        <f aca="true">MIN(INDIRECT(R532))</f>
        <v>-32</v>
      </c>
      <c r="S536" s="222" t="n">
        <f aca="true">MIN(INDIRECT(S532))</f>
        <v>-20</v>
      </c>
      <c r="T536" s="222" t="n">
        <f aca="true">MIN(INDIRECT(T532))</f>
        <v>-18</v>
      </c>
      <c r="U536" s="222" t="n">
        <f aca="true">MIN(INDIRECT(U532))</f>
        <v>-18</v>
      </c>
      <c r="V536" s="222" t="n">
        <f aca="true">MIN(INDIRECT(V532))</f>
        <v>-14.6</v>
      </c>
      <c r="W536" s="222" t="n">
        <f aca="true">MIN(INDIRECT(W532))</f>
        <v>-13</v>
      </c>
      <c r="X536" s="222" t="n">
        <f aca="true">MIN(INDIRECT(X532))</f>
        <v>-19.4</v>
      </c>
      <c r="Y536" s="222" t="n">
        <f aca="true">MIN(INDIRECT(Y532))</f>
        <v>-21</v>
      </c>
      <c r="Z536" s="222" t="n">
        <f aca="true">MIN(INDIRECT(Z532))</f>
        <v>-21</v>
      </c>
      <c r="AA536" s="222" t="n">
        <f aca="true">MIN(INDIRECT(AA532))</f>
        <v>-60.5</v>
      </c>
      <c r="AB536" s="222" t="n">
        <f aca="true">MIN(INDIRECT(AB532))</f>
        <v>-80</v>
      </c>
      <c r="AC536" s="222" t="n">
        <f aca="true">MIN(INDIRECT(AC532))</f>
        <v>-120</v>
      </c>
    </row>
    <row r="537" customFormat="false" ht="15" hidden="false" customHeight="true" outlineLevel="0" collapsed="false">
      <c r="A537" s="349"/>
      <c r="B537" s="203"/>
      <c r="C537" s="215"/>
      <c r="D537" s="220" t="s">
        <v>234</v>
      </c>
      <c r="E537" s="222" t="n">
        <f aca="true">MAX(INDIRECT(E533))</f>
        <v>165.2</v>
      </c>
      <c r="F537" s="222" t="n">
        <f aca="true">MAX(INDIRECT(F533))</f>
        <v>169</v>
      </c>
      <c r="G537" s="222" t="n">
        <f aca="true">MAX(INDIRECT(G533))</f>
        <v>169</v>
      </c>
      <c r="H537" s="222" t="n">
        <f aca="true">MAX(INDIRECT(H533))</f>
        <v>180</v>
      </c>
      <c r="I537" s="222" t="n">
        <f aca="true">MAX(INDIRECT(I533))</f>
        <v>208.8</v>
      </c>
      <c r="J537" s="222" t="n">
        <f aca="true">MAX(INDIRECT(J533))</f>
        <v>210</v>
      </c>
      <c r="K537" s="222" t="n">
        <f aca="true">MAX(INDIRECT(K533))</f>
        <v>150.8</v>
      </c>
      <c r="L537" s="222" t="n">
        <f aca="true">MAX(INDIRECT(L533))</f>
        <v>101</v>
      </c>
      <c r="M537" s="222" t="n">
        <f aca="true">MAX(INDIRECT(M533))</f>
        <v>101</v>
      </c>
      <c r="N537" s="222" t="n">
        <f aca="true">MAX(INDIRECT(N533))</f>
        <v>82.6</v>
      </c>
      <c r="O537" s="222" t="n">
        <f aca="true">MAX(INDIRECT(O533))</f>
        <v>64.25</v>
      </c>
      <c r="P537" s="222" t="n">
        <f aca="true">MAX(INDIRECT(P533))</f>
        <v>51.125</v>
      </c>
      <c r="Q537" s="222" t="n">
        <f aca="true">MAX(INDIRECT(Q533))</f>
        <v>37.26087</v>
      </c>
      <c r="R537" s="222" t="n">
        <f aca="true">MAX(INDIRECT(R533))</f>
        <v>31.347826</v>
      </c>
      <c r="S537" s="222" t="n">
        <f aca="true">MAX(INDIRECT(S533))</f>
        <v>24.692308</v>
      </c>
      <c r="T537" s="222" t="n">
        <f aca="true">MAX(INDIRECT(T533))</f>
        <v>27.461538</v>
      </c>
      <c r="U537" s="222" t="n">
        <f aca="true">MAX(INDIRECT(U533))</f>
        <v>32.076923</v>
      </c>
      <c r="V537" s="222" t="n">
        <f aca="true">MAX(INDIRECT(V533))</f>
        <v>33</v>
      </c>
      <c r="W537" s="222" t="n">
        <f aca="true">MAX(INDIRECT(W533))</f>
        <v>33</v>
      </c>
      <c r="X537" s="222" t="n">
        <f aca="true">MAX(INDIRECT(X533))</f>
        <v>28.142857</v>
      </c>
      <c r="Y537" s="222" t="n">
        <f aca="true">MAX(INDIRECT(Y533))</f>
        <v>18.428571</v>
      </c>
      <c r="Z537" s="222" t="n">
        <f aca="true">MAX(INDIRECT(Z533))</f>
        <v>13.571429</v>
      </c>
      <c r="AA537" s="222" t="n">
        <f aca="true">MAX(INDIRECT(AA533))</f>
        <v>8.714286</v>
      </c>
      <c r="AB537" s="222" t="n">
        <f aca="true">MAX(INDIRECT(AB533))</f>
        <v>6.285714</v>
      </c>
      <c r="AC537" s="222" t="n">
        <f aca="true">MAX(INDIRECT(AC533))</f>
        <v>3.857143</v>
      </c>
    </row>
    <row r="538" customFormat="false" ht="15" hidden="false" customHeight="true" outlineLevel="0" collapsed="false">
      <c r="A538" s="349"/>
      <c r="B538" s="203"/>
      <c r="C538" s="223" t="s">
        <v>235</v>
      </c>
      <c r="D538" s="259" t="s">
        <v>227</v>
      </c>
      <c r="E538" s="260" t="str">
        <f aca="false">CONCATENATE(E509,E$7,E511)</f>
        <v>101-93</v>
      </c>
      <c r="F538" s="260" t="str">
        <f aca="false">CONCATENATE(F509,F$7,F511)</f>
        <v>94-89</v>
      </c>
      <c r="G538" s="260" t="str">
        <f aca="false">CONCATENATE(G509,G$7,G511)</f>
        <v>91-85</v>
      </c>
      <c r="H538" s="260" t="str">
        <f aca="false">CONCATENATE(H509,H$7,H511)</f>
        <v>87-83</v>
      </c>
      <c r="I538" s="260" t="str">
        <f aca="false">CONCATENATE(I509,I$7,I511)</f>
        <v>84-71</v>
      </c>
      <c r="J538" s="260" t="str">
        <f aca="false">CONCATENATE(J509,J$7,J511)</f>
        <v>73-66</v>
      </c>
      <c r="K538" s="260" t="str">
        <f aca="false">CONCATENATE(K509,K$7,K511)</f>
        <v>66-61</v>
      </c>
      <c r="L538" s="260" t="str">
        <f aca="false">CONCATENATE(L509,L$7,L511)</f>
        <v>62-59</v>
      </c>
      <c r="M538" s="260" t="str">
        <f aca="false">CONCATENATE(M509,M$7,M511)</f>
        <v>60-56</v>
      </c>
      <c r="N538" s="260" t="str">
        <f aca="false">CONCATENATE(N509,N$7,N511)</f>
        <v>56-47</v>
      </c>
      <c r="O538" s="260" t="str">
        <f aca="false">CONCATENATE(O509,O$7,O511)</f>
        <v>48-41</v>
      </c>
      <c r="P538" s="260" t="str">
        <f aca="false">CONCATENATE(P509,P$7,P511)</f>
        <v>42-38</v>
      </c>
      <c r="Q538" s="260" t="str">
        <f aca="false">CONCATENATE(Q509,Q$7,Q511)</f>
        <v>38-33</v>
      </c>
      <c r="R538" s="260" t="str">
        <f aca="false">CONCATENATE(R509,R$7,R511)</f>
        <v>34-28</v>
      </c>
      <c r="S538" s="260" t="str">
        <f aca="false">CONCATENATE(S509,S$7,S511)</f>
        <v>29-23</v>
      </c>
      <c r="T538" s="260" t="str">
        <f aca="false">CONCATENATE(T509,T$7,T511)</f>
        <v>24-20</v>
      </c>
      <c r="U538" s="260" t="str">
        <f aca="false">CONCATENATE(U509,U$7,U511)</f>
        <v>21-15</v>
      </c>
      <c r="V538" s="260" t="str">
        <f aca="false">CONCATENATE(V509,V$7,V511)</f>
        <v>16-13</v>
      </c>
      <c r="W538" s="260" t="str">
        <f aca="false">CONCATENATE(W509,W$7,W511)</f>
        <v>14-11</v>
      </c>
      <c r="X538" s="260" t="str">
        <f aca="false">CONCATENATE(X509,X$7,X511)</f>
        <v>12-7</v>
      </c>
      <c r="Y538" s="260" t="str">
        <f aca="false">CONCATENATE(Y509,Y$7,Y511)</f>
        <v>8-5</v>
      </c>
      <c r="Z538" s="260" t="str">
        <f aca="false">CONCATENATE(Z509,Z$7,Z511)</f>
        <v>6-3</v>
      </c>
      <c r="AA538" s="260" t="str">
        <f aca="false">CONCATENATE(AA509,AA$7,AA511)</f>
        <v>4-2</v>
      </c>
      <c r="AB538" s="260" t="str">
        <f aca="false">CONCATENATE(AB509,AB$7,AB511)</f>
        <v>3-1</v>
      </c>
      <c r="AC538" s="260" t="str">
        <f aca="false">CONCATENATE(AC509,AC$7,AC511)</f>
        <v>2-0</v>
      </c>
    </row>
    <row r="539" customFormat="false" ht="15" hidden="false" customHeight="true" outlineLevel="0" collapsed="false">
      <c r="A539" s="349"/>
      <c r="B539" s="203"/>
      <c r="C539" s="223"/>
      <c r="D539" s="261" t="s">
        <v>228</v>
      </c>
      <c r="E539" s="261" t="n">
        <f aca="true">AVERAGE(INDIRECT(CONCATENATE($E$290,E519,$E$291,E520),1))</f>
        <v>134.014814805556</v>
      </c>
      <c r="F539" s="261" t="n">
        <f aca="true">AVERAGE(INDIRECT(CONCATENATE($E$290,F519,$E$291,F520),1))</f>
        <v>143.600555541667</v>
      </c>
      <c r="G539" s="261" t="n">
        <f aca="true">AVERAGE(INDIRECT(CONCATENATE($E$290,G519,$E$291,G520),1))</f>
        <v>145.674999964286</v>
      </c>
      <c r="H539" s="261" t="n">
        <f aca="true">AVERAGE(INDIRECT(CONCATENATE($E$290,H519,$E$291,H520),1))</f>
        <v>145.27976185</v>
      </c>
      <c r="I539" s="261" t="n">
        <f aca="true">AVERAGE(INDIRECT(CONCATENATE($E$290,I519,$E$291,I520),1))</f>
        <v>139.354166678571</v>
      </c>
      <c r="J539" s="261" t="n">
        <f aca="true">AVERAGE(INDIRECT(CONCATENATE($E$290,J519,$E$291,J520),1))</f>
        <v>122.74988096875</v>
      </c>
      <c r="K539" s="261" t="n">
        <f aca="true">AVERAGE(INDIRECT(CONCATENATE($E$290,K519,$E$291,K520),1))</f>
        <v>93.697956375</v>
      </c>
      <c r="L539" s="261" t="n">
        <f aca="true">AVERAGE(INDIRECT(CONCATENATE($E$290,L519,$E$291,L520),1))</f>
        <v>81.2285714375</v>
      </c>
      <c r="M539" s="261" t="n">
        <f aca="true">AVERAGE(INDIRECT(CONCATENATE($E$290,M519,$E$291,M520),1))</f>
        <v>74.8327381</v>
      </c>
      <c r="N539" s="261" t="n">
        <f aca="true">AVERAGE(INDIRECT(CONCATENATE($E$290,N519,$E$291,N520),1))</f>
        <v>62.4384394</v>
      </c>
      <c r="O539" s="261" t="n">
        <f aca="true">AVERAGE(INDIRECT(CONCATENATE($E$290,O519,$E$291,O520),1))</f>
        <v>49.28614134375</v>
      </c>
      <c r="P539" s="261" t="n">
        <f aca="true">AVERAGE(INDIRECT(CONCATENATE($E$290,P519,$E$291,P520),1))</f>
        <v>35.98143115</v>
      </c>
      <c r="Q539" s="261" t="n">
        <f aca="true">AVERAGE(INDIRECT(CONCATENATE($E$290,Q519,$E$291,Q520),1))</f>
        <v>17.4732984166667</v>
      </c>
      <c r="R539" s="261" t="n">
        <f aca="true">AVERAGE(INDIRECT(CONCATENATE($E$290,R519,$E$291,R520),1))</f>
        <v>3.88744453571429</v>
      </c>
      <c r="S539" s="261" t="n">
        <f aca="true">AVERAGE(INDIRECT(CONCATENATE($E$290,S519,$E$291,S520),1))</f>
        <v>0.430912607142857</v>
      </c>
      <c r="T539" s="261" t="n">
        <f aca="true">AVERAGE(INDIRECT(CONCATENATE($E$290,T519,$E$291,T520),1))</f>
        <v>-1.32948715</v>
      </c>
      <c r="U539" s="261" t="n">
        <f aca="true">AVERAGE(INDIRECT(CONCATENATE($E$290,U519,$E$291,U520),1))</f>
        <v>-0.6093865</v>
      </c>
      <c r="V539" s="261" t="n">
        <f aca="true">AVERAGE(INDIRECT(CONCATENATE($E$290,V519,$E$291,V520),1))</f>
        <v>1.768887375</v>
      </c>
      <c r="W539" s="261" t="n">
        <f aca="true">AVERAGE(INDIRECT(CONCATENATE($E$290,W519,$E$291,W520),1))</f>
        <v>2.05803575</v>
      </c>
      <c r="X539" s="261" t="n">
        <f aca="true">AVERAGE(INDIRECT(CONCATENATE($E$290,X519,$E$291,X520),1))</f>
        <v>-2.12172620833333</v>
      </c>
      <c r="Y539" s="261" t="n">
        <f aca="true">AVERAGE(INDIRECT(CONCATENATE($E$290,Y519,$E$291,Y520),1))</f>
        <v>-6.2848214375</v>
      </c>
      <c r="Z539" s="261" t="n">
        <f aca="true">AVERAGE(INDIRECT(CONCATENATE($E$290,Z519,$E$291,Z520),1))</f>
        <v>-4.736607125</v>
      </c>
      <c r="AA539" s="261" t="n">
        <f aca="true">AVERAGE(INDIRECT(CONCATENATE($E$290,AA519,$E$291,AA520),1))</f>
        <v>-7.97440475</v>
      </c>
      <c r="AB539" s="261" t="n">
        <f aca="true">AVERAGE(INDIRECT(CONCATENATE($E$290,AB519,$E$291,AB520),1))</f>
        <v>-13.602381</v>
      </c>
      <c r="AC539" s="261" t="n">
        <f aca="true">AVERAGE(INDIRECT(CONCATENATE($E$290,AC519,$E$291,AC520),1))</f>
        <v>-17.210267875</v>
      </c>
    </row>
    <row r="540" customFormat="false" ht="15" hidden="true" customHeight="true" outlineLevel="0" collapsed="false">
      <c r="A540" s="349"/>
      <c r="B540" s="203"/>
      <c r="C540" s="223"/>
      <c r="D540" s="262" t="s">
        <v>269</v>
      </c>
      <c r="E540" s="262" t="n">
        <f aca="true">MIN(INDIRECT(CONCATENATE($E$290,E519,$E$291,E520),1))</f>
        <v>124.11666675</v>
      </c>
      <c r="F540" s="262" t="n">
        <f aca="true">MIN(INDIRECT(CONCATENATE($E$290,F519,$E$291,F520),1))</f>
        <v>142.03333325</v>
      </c>
      <c r="G540" s="262" t="n">
        <f aca="true">MIN(INDIRECT(CONCATENATE($E$290,G519,$E$291,G520),1))</f>
        <v>143.63333325</v>
      </c>
      <c r="H540" s="262" t="n">
        <f aca="true">MIN(INDIRECT(CONCATENATE($E$290,H519,$E$291,H520),1))</f>
        <v>144.55833325</v>
      </c>
      <c r="I540" s="262" t="n">
        <f aca="true">MIN(INDIRECT(CONCATENATE($E$290,I519,$E$291,I520),1))</f>
        <v>129.993889</v>
      </c>
      <c r="J540" s="262" t="n">
        <f aca="true">MIN(INDIRECT(CONCATENATE($E$290,J519,$E$291,J520),1))</f>
        <v>106.49428575</v>
      </c>
      <c r="K540" s="262" t="n">
        <f aca="true">MIN(INDIRECT(CONCATENATE($E$290,K519,$E$291,K520),1))</f>
        <v>82.56666675</v>
      </c>
      <c r="L540" s="262" t="n">
        <f aca="true">MIN(INDIRECT(CONCATENATE($E$290,L519,$E$291,L520),1))</f>
        <v>77.21428575</v>
      </c>
      <c r="M540" s="262" t="n">
        <f aca="true">MIN(INDIRECT(CONCATENATE($E$290,M519,$E$291,M520),1))</f>
        <v>70.48214275</v>
      </c>
      <c r="N540" s="262" t="n">
        <f aca="true">MIN(INDIRECT(CONCATENATE($E$290,N519,$E$291,N520),1))</f>
        <v>55.56074875</v>
      </c>
      <c r="O540" s="262" t="n">
        <f aca="true">MIN(INDIRECT(CONCATENATE($E$290,O519,$E$291,O520),1))</f>
        <v>39.161413</v>
      </c>
      <c r="P540" s="262" t="n">
        <f aca="true">MIN(INDIRECT(CONCATENATE($E$290,P519,$E$291,P520),1))</f>
        <v>29.6214675</v>
      </c>
      <c r="Q540" s="262" t="n">
        <f aca="true">MIN(INDIRECT(CONCATENATE($E$290,Q519,$E$291,Q520),1))</f>
        <v>5.431677</v>
      </c>
      <c r="R540" s="262" t="n">
        <f aca="true">MIN(INDIRECT(CONCATENATE($E$290,R519,$E$291,R520),1))</f>
        <v>1.01956525</v>
      </c>
      <c r="S540" s="262" t="n">
        <f aca="true">MIN(INDIRECT(CONCATENATE($E$290,S519,$E$291,S520),1))</f>
        <v>-0.801923</v>
      </c>
      <c r="T540" s="262" t="n">
        <f aca="true">MIN(INDIRECT(CONCATENATE($E$290,T519,$E$291,T520),1))</f>
        <v>-2.3846155</v>
      </c>
      <c r="U540" s="262" t="n">
        <f aca="true">MIN(INDIRECT(CONCATENATE($E$290,U519,$E$291,U520),1))</f>
        <v>-2.3846155</v>
      </c>
      <c r="V540" s="262" t="n">
        <f aca="true">MIN(INDIRECT(CONCATENATE($E$290,V519,$E$291,V520),1))</f>
        <v>0.788461500000001</v>
      </c>
      <c r="W540" s="262" t="n">
        <f aca="true">MIN(INDIRECT(CONCATENATE($E$290,W519,$E$291,W520),1))</f>
        <v>1.2410715</v>
      </c>
      <c r="X540" s="262" t="n">
        <f aca="true">MIN(INDIRECT(CONCATENATE($E$290,X519,$E$291,X520),1))</f>
        <v>-6.74285725</v>
      </c>
      <c r="Y540" s="262" t="n">
        <f aca="true">MIN(INDIRECT(CONCATENATE($E$290,Y519,$E$291,Y520),1))</f>
        <v>-6.74285725</v>
      </c>
      <c r="Z540" s="262" t="n">
        <f aca="true">MIN(INDIRECT(CONCATENATE($E$290,Z519,$E$291,Z520),1))</f>
        <v>-6.13214275</v>
      </c>
      <c r="AA540" s="262" t="n">
        <f aca="true">MIN(INDIRECT(CONCATENATE($E$290,AA519,$E$291,AA520),1))</f>
        <v>-16.93571425</v>
      </c>
      <c r="AB540" s="262" t="n">
        <f aca="true">MIN(INDIRECT(CONCATENATE($E$290,AB519,$E$291,AB520),1))</f>
        <v>-21.15535725</v>
      </c>
      <c r="AC540" s="262" t="n">
        <f aca="true">MIN(INDIRECT(CONCATENATE($E$290,AC519,$E$291,AC520),1))</f>
        <v>-30</v>
      </c>
    </row>
    <row r="541" customFormat="false" ht="15" hidden="true" customHeight="true" outlineLevel="0" collapsed="false">
      <c r="A541" s="349"/>
      <c r="B541" s="203"/>
      <c r="C541" s="223"/>
      <c r="D541" s="262" t="s">
        <v>270</v>
      </c>
      <c r="E541" s="262" t="n">
        <f aca="true">MAX(INDIRECT(CONCATENATE($E$290,E519,$E$291,E520),1))</f>
        <v>142.35833325</v>
      </c>
      <c r="F541" s="262" t="n">
        <f aca="true">MAX(INDIRECT(CONCATENATE($E$290,F519,$E$291,F520),1))</f>
        <v>146.31166675</v>
      </c>
      <c r="G541" s="262" t="n">
        <f aca="true">MAX(INDIRECT(CONCATENATE($E$290,G519,$E$291,G520),1))</f>
        <v>148.04</v>
      </c>
      <c r="H541" s="262" t="n">
        <f aca="true">MAX(INDIRECT(CONCATENATE($E$290,H519,$E$291,H520),1))</f>
        <v>146.87944425</v>
      </c>
      <c r="I541" s="262" t="n">
        <f aca="true">MAX(INDIRECT(CONCATENATE($E$290,I519,$E$291,I520),1))</f>
        <v>144.7674605</v>
      </c>
      <c r="J541" s="262" t="n">
        <f aca="true">MAX(INDIRECT(CONCATENATE($E$290,J519,$E$291,J520),1))</f>
        <v>133.18166675</v>
      </c>
      <c r="K541" s="262" t="n">
        <f aca="true">MAX(INDIRECT(CONCATENATE($E$290,K519,$E$291,K520),1))</f>
        <v>106.49428575</v>
      </c>
      <c r="L541" s="262" t="n">
        <f aca="true">MAX(INDIRECT(CONCATENATE($E$290,L519,$E$291,L520),1))</f>
        <v>86.3625</v>
      </c>
      <c r="M541" s="262" t="n">
        <f aca="true">MAX(INDIRECT(CONCATENATE($E$290,M519,$E$291,M520),1))</f>
        <v>78.77083325</v>
      </c>
      <c r="N541" s="262" t="n">
        <f aca="true">MAX(INDIRECT(CONCATENATE($E$290,N519,$E$291,N520),1))</f>
        <v>70.48214275</v>
      </c>
      <c r="O541" s="262" t="n">
        <f aca="true">MAX(INDIRECT(CONCATENATE($E$290,O519,$E$291,O520),1))</f>
        <v>56.77892525</v>
      </c>
      <c r="P541" s="262" t="n">
        <f aca="true">MAX(INDIRECT(CONCATENATE($E$290,P519,$E$291,P520),1))</f>
        <v>42.341395</v>
      </c>
      <c r="Q541" s="262" t="n">
        <f aca="true">MAX(INDIRECT(CONCATENATE($E$290,Q519,$E$291,Q520),1))</f>
        <v>29.6214675</v>
      </c>
      <c r="R541" s="262" t="n">
        <f aca="true">MAX(INDIRECT(CONCATENATE($E$290,R519,$E$291,R520),1))</f>
        <v>10.17267075</v>
      </c>
      <c r="S541" s="262" t="n">
        <f aca="true">MAX(INDIRECT(CONCATENATE($E$290,S519,$E$291,S520),1))</f>
        <v>1.4391305</v>
      </c>
      <c r="T541" s="262" t="n">
        <f aca="true">MAX(INDIRECT(CONCATENATE($E$290,T519,$E$291,T520),1))</f>
        <v>-0.274359</v>
      </c>
      <c r="U541" s="262" t="n">
        <f aca="true">MAX(INDIRECT(CONCATENATE($E$290,U519,$E$291,U520),1))</f>
        <v>1.58173075</v>
      </c>
      <c r="V541" s="262" t="n">
        <f aca="true">MAX(INDIRECT(CONCATENATE($E$290,V519,$E$291,V520),1))</f>
        <v>2.375</v>
      </c>
      <c r="W541" s="262" t="n">
        <f aca="true">MAX(INDIRECT(CONCATENATE($E$290,W519,$E$291,W520),1))</f>
        <v>2.375</v>
      </c>
      <c r="X541" s="262" t="n">
        <f aca="true">MAX(INDIRECT(CONCATENATE($E$290,X519,$E$291,X520),1))</f>
        <v>2.28571425</v>
      </c>
      <c r="Y541" s="262" t="n">
        <f aca="true">MAX(INDIRECT(CONCATENATE($E$290,Y519,$E$291,Y520),1))</f>
        <v>-5.82678575</v>
      </c>
      <c r="Z541" s="262" t="n">
        <f aca="true">MAX(INDIRECT(CONCATENATE($E$290,Z519,$E$291,Z520),1))</f>
        <v>-2.7160715</v>
      </c>
      <c r="AA541" s="262" t="n">
        <f aca="true">MAX(INDIRECT(CONCATENATE($E$290,AA519,$E$291,AA520),1))</f>
        <v>-2.7160715</v>
      </c>
      <c r="AB541" s="262" t="n">
        <f aca="true">MAX(INDIRECT(CONCATENATE($E$290,AB519,$E$291,AB520),1))</f>
        <v>-2.7160715</v>
      </c>
      <c r="AC541" s="262" t="n">
        <f aca="true">MAX(INDIRECT(CONCATENATE($E$290,AC519,$E$291,AC520),1))</f>
        <v>-0.75</v>
      </c>
    </row>
    <row r="542" customFormat="false" ht="15" hidden="true" customHeight="true" outlineLevel="0" collapsed="false">
      <c r="A542" s="349"/>
      <c r="B542" s="203"/>
      <c r="C542" s="223"/>
      <c r="D542" s="263" t="s">
        <v>271</v>
      </c>
      <c r="E542" s="263" t="str">
        <f aca="false">CONCATENATE($E525,E520,$E526,E519)</f>
        <v>SL_CHARTS_2012!$CI$106:$CI$98</v>
      </c>
      <c r="F542" s="263" t="str">
        <f aca="false">CONCATENATE($E525,F520,$E526,F519)</f>
        <v>SL_CHARTS_2012!$CI$99:$CI$94</v>
      </c>
      <c r="G542" s="263" t="str">
        <f aca="false">CONCATENATE($E525,G520,$E526,G519)</f>
        <v>SL_CHARTS_2012!$CI$96:$CI$90</v>
      </c>
      <c r="H542" s="263" t="str">
        <f aca="false">CONCATENATE($E525,H520,$E526,H519)</f>
        <v>SL_CHARTS_2012!$CI$92:$CI$88</v>
      </c>
      <c r="I542" s="263" t="str">
        <f aca="false">CONCATENATE($E525,I520,$E526,I519)</f>
        <v>SL_CHARTS_2012!$CI$89:$CI$76</v>
      </c>
      <c r="J542" s="263" t="str">
        <f aca="false">CONCATENATE($E525,J520,$E526,J519)</f>
        <v>SL_CHARTS_2012!$CI$78:$CI$71</v>
      </c>
      <c r="K542" s="263" t="str">
        <f aca="false">CONCATENATE($E525,K520,$E526,K519)</f>
        <v>SL_CHARTS_2012!$CI$71:$CI$66</v>
      </c>
      <c r="L542" s="263" t="str">
        <f aca="false">CONCATENATE($E525,L520,$E526,L519)</f>
        <v>SL_CHARTS_2012!$CI$67:$CI$64</v>
      </c>
      <c r="M542" s="263" t="str">
        <f aca="false">CONCATENATE($E525,M520,$E526,M519)</f>
        <v>SL_CHARTS_2012!$CI$65:$CI$61</v>
      </c>
      <c r="N542" s="263" t="str">
        <f aca="false">CONCATENATE($E525,N520,$E526,N519)</f>
        <v>SL_CHARTS_2012!$CI$61:$CI$52</v>
      </c>
      <c r="O542" s="263" t="str">
        <f aca="false">CONCATENATE($E525,O520,$E526,O519)</f>
        <v>SL_CHARTS_2012!$CI$53:$CI$46</v>
      </c>
      <c r="P542" s="263" t="str">
        <f aca="false">CONCATENATE($E525,P520,$E526,P519)</f>
        <v>SL_CHARTS_2012!$CI$47:$CI$43</v>
      </c>
      <c r="Q542" s="263" t="str">
        <f aca="false">CONCATENATE($E525,Q520,$E526,Q519)</f>
        <v>SL_CHARTS_2012!$CI$43:$CI$38</v>
      </c>
      <c r="R542" s="263" t="str">
        <f aca="false">CONCATENATE($E525,R520,$E526,R519)</f>
        <v>SL_CHARTS_2012!$CI$39:$CI$33</v>
      </c>
      <c r="S542" s="263" t="str">
        <f aca="false">CONCATENATE($E525,S520,$E526,S519)</f>
        <v>SL_CHARTS_2012!$CI$34:$CI$28</v>
      </c>
      <c r="T542" s="263" t="str">
        <f aca="false">CONCATENATE($E525,T520,$E526,T519)</f>
        <v>SL_CHARTS_2012!$CI$29:$CI$25</v>
      </c>
      <c r="U542" s="263" t="str">
        <f aca="false">CONCATENATE($E525,U520,$E526,U519)</f>
        <v>SL_CHARTS_2012!$CI$26:$CI$20</v>
      </c>
      <c r="V542" s="263" t="str">
        <f aca="false">CONCATENATE($E525,V520,$E526,V519)</f>
        <v>SL_CHARTS_2012!$CI$21:$CI$18</v>
      </c>
      <c r="W542" s="263" t="str">
        <f aca="false">CONCATENATE($E525,W520,$E526,W519)</f>
        <v>SL_CHARTS_2012!$CI$19:$CI$16</v>
      </c>
      <c r="X542" s="263" t="str">
        <f aca="false">CONCATENATE($E525,X520,$E526,X519)</f>
        <v>SL_CHARTS_2012!$CI$17:$CI$12</v>
      </c>
      <c r="Y542" s="263" t="str">
        <f aca="false">CONCATENATE($E525,Y520,$E526,Y519)</f>
        <v>SL_CHARTS_2012!$CI$13:$CI$10</v>
      </c>
      <c r="Z542" s="263" t="str">
        <f aca="false">CONCATENATE($E525,Z520,$E526,Z519)</f>
        <v>SL_CHARTS_2012!$CI$11:$CI$8</v>
      </c>
      <c r="AA542" s="263" t="str">
        <f aca="false">CONCATENATE($E525,AA520,$E526,AA519)</f>
        <v>SL_CHARTS_2012!$CI$9:$CI$7</v>
      </c>
      <c r="AB542" s="263" t="str">
        <f aca="false">CONCATENATE($E525,AB520,$E526,AB519)</f>
        <v>SL_CHARTS_2012!$CI$8:$CI$6</v>
      </c>
      <c r="AC542" s="263" t="str">
        <f aca="false">CONCATENATE($E525,AC520,$E526,AC519)</f>
        <v>SL_CHARTS_2012!$CI$7:$CI$4</v>
      </c>
    </row>
    <row r="543" customFormat="false" ht="15" hidden="true" customHeight="true" outlineLevel="0" collapsed="false">
      <c r="A543" s="349"/>
      <c r="B543" s="203"/>
      <c r="C543" s="223"/>
      <c r="D543" s="263" t="s">
        <v>272</v>
      </c>
      <c r="E543" s="263" t="str">
        <f aca="false">CONCATENATE($E525,E522,$E526,E521)</f>
        <v>SL_CHARTS_2012!$CH$106:$CH$98</v>
      </c>
      <c r="F543" s="263" t="str">
        <f aca="false">CONCATENATE($E525,F522,$E526,F521)</f>
        <v>SL_CHARTS_2012!$CH$99:$CH$94</v>
      </c>
      <c r="G543" s="263" t="str">
        <f aca="false">CONCATENATE($E525,G522,$E526,G521)</f>
        <v>SL_CHARTS_2012!$CH$96:$CH$90</v>
      </c>
      <c r="H543" s="263" t="str">
        <f aca="false">CONCATENATE($E525,H522,$E526,H521)</f>
        <v>SL_CHARTS_2012!$CH$92:$CH$88</v>
      </c>
      <c r="I543" s="263" t="str">
        <f aca="false">CONCATENATE($E525,I522,$E526,I521)</f>
        <v>SL_CHARTS_2012!$CH$89:$CH$76</v>
      </c>
      <c r="J543" s="263" t="str">
        <f aca="false">CONCATENATE($E525,J522,$E526,J521)</f>
        <v>SL_CHARTS_2012!$CH$78:$CH$71</v>
      </c>
      <c r="K543" s="263" t="str">
        <f aca="false">CONCATENATE($E525,K522,$E526,K521)</f>
        <v>SL_CHARTS_2012!$CH$71:$CH$66</v>
      </c>
      <c r="L543" s="263" t="str">
        <f aca="false">CONCATENATE($E525,L522,$E526,L521)</f>
        <v>SL_CHARTS_2012!$CH$67:$CH$64</v>
      </c>
      <c r="M543" s="263" t="str">
        <f aca="false">CONCATENATE($E525,M522,$E526,M521)</f>
        <v>SL_CHARTS_2012!$CH$65:$CH$61</v>
      </c>
      <c r="N543" s="263" t="str">
        <f aca="false">CONCATENATE($E525,N522,$E526,N521)</f>
        <v>SL_CHARTS_2012!$CH$61:$CH$52</v>
      </c>
      <c r="O543" s="263" t="str">
        <f aca="false">CONCATENATE($E525,O522,$E526,O521)</f>
        <v>SL_CHARTS_2012!$CH$53:$CH$46</v>
      </c>
      <c r="P543" s="263" t="str">
        <f aca="false">CONCATENATE($E525,P522,$E526,P521)</f>
        <v>SL_CHARTS_2012!$CH$47:$CH$43</v>
      </c>
      <c r="Q543" s="263" t="str">
        <f aca="false">CONCATENATE($E525,Q522,$E526,Q521)</f>
        <v>SL_CHARTS_2012!$CH$43:$CH$38</v>
      </c>
      <c r="R543" s="263" t="str">
        <f aca="false">CONCATENATE($E525,R522,$E526,R521)</f>
        <v>SL_CHARTS_2012!$CH$39:$CH$33</v>
      </c>
      <c r="S543" s="263" t="str">
        <f aca="false">CONCATENATE($E525,S522,$E526,S521)</f>
        <v>SL_CHARTS_2012!$CH$34:$CH$28</v>
      </c>
      <c r="T543" s="263" t="str">
        <f aca="false">CONCATENATE($E525,T522,$E526,T521)</f>
        <v>SL_CHARTS_2012!$CH$29:$CH$25</v>
      </c>
      <c r="U543" s="263" t="str">
        <f aca="false">CONCATENATE($E525,U522,$E526,U521)</f>
        <v>SL_CHARTS_2012!$CH$26:$CH$20</v>
      </c>
      <c r="V543" s="263" t="str">
        <f aca="false">CONCATENATE($E525,V522,$E526,V521)</f>
        <v>SL_CHARTS_2012!$CH$21:$CH$18</v>
      </c>
      <c r="W543" s="263" t="str">
        <f aca="false">CONCATENATE($E525,W522,$E526,W521)</f>
        <v>SL_CHARTS_2012!$CH$19:$CH$16</v>
      </c>
      <c r="X543" s="263" t="str">
        <f aca="false">CONCATENATE($E525,X522,$E526,X521)</f>
        <v>SL_CHARTS_2012!$CH$17:$CH$12</v>
      </c>
      <c r="Y543" s="263" t="str">
        <f aca="false">CONCATENATE($E525,Y522,$E526,Y521)</f>
        <v>SL_CHARTS_2012!$CH$13:$CH$10</v>
      </c>
      <c r="Z543" s="263" t="str">
        <f aca="false">CONCATENATE($E525,Z522,$E526,Z521)</f>
        <v>SL_CHARTS_2012!$CH$11:$CH$8</v>
      </c>
      <c r="AA543" s="263" t="str">
        <f aca="false">CONCATENATE($E525,AA522,$E526,AA521)</f>
        <v>SL_CHARTS_2012!$CH$9:$CH$7</v>
      </c>
      <c r="AB543" s="263" t="str">
        <f aca="false">CONCATENATE($E525,AB522,$E526,AB521)</f>
        <v>SL_CHARTS_2012!$CH$8:$CH$6</v>
      </c>
      <c r="AC543" s="263" t="str">
        <f aca="false">CONCATENATE($E525,AC522,$E526,AC521)</f>
        <v>SL_CHARTS_2012!$CH$7:$CH$4</v>
      </c>
    </row>
    <row r="544" customFormat="false" ht="15" hidden="true" customHeight="true" outlineLevel="0" collapsed="false">
      <c r="A544" s="349"/>
      <c r="B544" s="203"/>
      <c r="C544" s="223"/>
      <c r="D544" s="263" t="s">
        <v>273</v>
      </c>
      <c r="E544" s="263" t="str">
        <f aca="false">CONCATENATE($E525,E524,$E526,E523)</f>
        <v>SL_CHARTS_2012!$CJ$106:$CJ$98</v>
      </c>
      <c r="F544" s="263" t="str">
        <f aca="false">CONCATENATE($E525,F524,$E526,F523)</f>
        <v>SL_CHARTS_2012!$CJ$99:$CJ$94</v>
      </c>
      <c r="G544" s="263" t="str">
        <f aca="false">CONCATENATE($E525,G524,$E526,G523)</f>
        <v>SL_CHARTS_2012!$CJ$96:$CJ$90</v>
      </c>
      <c r="H544" s="263" t="str">
        <f aca="false">CONCATENATE($E525,H524,$E526,H523)</f>
        <v>SL_CHARTS_2012!$CJ$92:$CJ$88</v>
      </c>
      <c r="I544" s="263" t="str">
        <f aca="false">CONCATENATE($E525,I524,$E526,I523)</f>
        <v>SL_CHARTS_2012!$CJ$89:$CJ$76</v>
      </c>
      <c r="J544" s="263" t="str">
        <f aca="false">CONCATENATE($E525,J524,$E526,J523)</f>
        <v>SL_CHARTS_2012!$CJ$78:$CJ$71</v>
      </c>
      <c r="K544" s="263" t="str">
        <f aca="false">CONCATENATE($E525,K524,$E526,K523)</f>
        <v>SL_CHARTS_2012!$CJ$71:$CJ$66</v>
      </c>
      <c r="L544" s="263" t="str">
        <f aca="false">CONCATENATE($E525,L524,$E526,L523)</f>
        <v>SL_CHARTS_2012!$CJ$67:$CJ$64</v>
      </c>
      <c r="M544" s="263" t="str">
        <f aca="false">CONCATENATE($E525,M524,$E526,M523)</f>
        <v>SL_CHARTS_2012!$CJ$65:$CJ$61</v>
      </c>
      <c r="N544" s="263" t="str">
        <f aca="false">CONCATENATE($E525,N524,$E526,N523)</f>
        <v>SL_CHARTS_2012!$CJ$61:$CJ$52</v>
      </c>
      <c r="O544" s="263" t="str">
        <f aca="false">CONCATENATE($E525,O524,$E526,O523)</f>
        <v>SL_CHARTS_2012!$CJ$53:$CJ$46</v>
      </c>
      <c r="P544" s="263" t="str">
        <f aca="false">CONCATENATE($E525,P524,$E526,P523)</f>
        <v>SL_CHARTS_2012!$CJ$47:$CJ$43</v>
      </c>
      <c r="Q544" s="263" t="str">
        <f aca="false">CONCATENATE($E525,Q524,$E526,Q523)</f>
        <v>SL_CHARTS_2012!$CJ$43:$CJ$38</v>
      </c>
      <c r="R544" s="263" t="str">
        <f aca="false">CONCATENATE($E525,R524,$E526,R523)</f>
        <v>SL_CHARTS_2012!$CJ$39:$CJ$33</v>
      </c>
      <c r="S544" s="263" t="str">
        <f aca="false">CONCATENATE($E525,S524,$E526,S523)</f>
        <v>SL_CHARTS_2012!$CJ$34:$CJ$28</v>
      </c>
      <c r="T544" s="263" t="str">
        <f aca="false">CONCATENATE($E525,T524,$E526,T523)</f>
        <v>SL_CHARTS_2012!$CJ$29:$CJ$25</v>
      </c>
      <c r="U544" s="263" t="str">
        <f aca="false">CONCATENATE($E525,U524,$E526,U523)</f>
        <v>SL_CHARTS_2012!$CJ$26:$CJ$20</v>
      </c>
      <c r="V544" s="263" t="str">
        <f aca="false">CONCATENATE($E525,V524,$E526,V523)</f>
        <v>SL_CHARTS_2012!$CJ$21:$CJ$18</v>
      </c>
      <c r="W544" s="263" t="str">
        <f aca="false">CONCATENATE($E525,W524,$E526,W523)</f>
        <v>SL_CHARTS_2012!$CJ$19:$CJ$16</v>
      </c>
      <c r="X544" s="263" t="str">
        <f aca="false">CONCATENATE($E525,X524,$E526,X523)</f>
        <v>SL_CHARTS_2012!$CJ$17:$CJ$12</v>
      </c>
      <c r="Y544" s="263" t="str">
        <f aca="false">CONCATENATE($E525,Y524,$E526,Y523)</f>
        <v>SL_CHARTS_2012!$CJ$13:$CJ$10</v>
      </c>
      <c r="Z544" s="263" t="str">
        <f aca="false">CONCATENATE($E525,Z524,$E526,Z523)</f>
        <v>SL_CHARTS_2012!$CJ$11:$CJ$8</v>
      </c>
      <c r="AA544" s="263" t="str">
        <f aca="false">CONCATENATE($E525,AA524,$E526,AA523)</f>
        <v>SL_CHARTS_2012!$CJ$9:$CJ$7</v>
      </c>
      <c r="AB544" s="263" t="str">
        <f aca="false">CONCATENATE($E525,AB524,$E526,AB523)</f>
        <v>SL_CHARTS_2012!$CJ$8:$CJ$6</v>
      </c>
      <c r="AC544" s="263" t="str">
        <f aca="false">CONCATENATE($E525,AC524,$E526,AC523)</f>
        <v>SL_CHARTS_2012!$CJ$7:$CJ$4</v>
      </c>
    </row>
    <row r="545" customFormat="false" ht="15" hidden="true" customHeight="true" outlineLevel="0" collapsed="false">
      <c r="A545" s="349"/>
      <c r="B545" s="203"/>
      <c r="C545" s="223"/>
      <c r="D545" s="263" t="s">
        <v>246</v>
      </c>
      <c r="E545" s="263" t="str">
        <f aca="true">ADDRESS(MATCH(E540,INDIRECT(E542,1),0)+MATCH(E507,SL_CHARTS_2012!$CG$1:$CG$3999,1)-1,$E512+1,1,1)</f>
        <v>$CH$106</v>
      </c>
      <c r="F545" s="263" t="str">
        <f aca="true">ADDRESS(MATCH(F540,INDIRECT(F542,1),0)+MATCH(F507,SL_CHARTS_2012!$CG$1:$CG$3999,1)-1,$E512+1,1,1)</f>
        <v>$CH$99</v>
      </c>
      <c r="G545" s="263" t="str">
        <f aca="true">ADDRESS(MATCH(G540,INDIRECT(G542,1),0)+MATCH(G507,SL_CHARTS_2012!$CG$1:$CG$3999,1)-1,$E512+1,1,1)</f>
        <v>$CH$97</v>
      </c>
      <c r="H545" s="263" t="str">
        <f aca="true">ADDRESS(MATCH(H540,INDIRECT(H542,1),0)+MATCH(H507,SL_CHARTS_2012!$CG$1:$CG$3999,1)-1,$E512+1,1,1)</f>
        <v>$CH$90</v>
      </c>
      <c r="I545" s="263" t="str">
        <f aca="true">ADDRESS(MATCH(I540,INDIRECT(I542,1),0)+MATCH(I507,SL_CHARTS_2012!$CG$1:$CG$3999,1)-1,$E512+1,1,1)</f>
        <v>$CH$77</v>
      </c>
      <c r="J545" s="263" t="str">
        <f aca="true">ADDRESS(MATCH(J540,INDIRECT(J542,1),0)+MATCH(J507,SL_CHARTS_2012!$CG$1:$CG$3999,1)-1,$E512+1,1,1)</f>
        <v>$CH$71</v>
      </c>
      <c r="K545" s="263" t="str">
        <f aca="true">ADDRESS(MATCH(K540,INDIRECT(K542,1),0)+MATCH(K507,SL_CHARTS_2012!$CG$1:$CG$3999,1)-1,$E512+1,1,1)</f>
        <v>$CH$66</v>
      </c>
      <c r="L545" s="263" t="str">
        <f aca="true">ADDRESS(MATCH(L540,INDIRECT(L542,1),0)+MATCH(L507,SL_CHARTS_2012!$CG$1:$CG$3999,1)-1,$E512+1,1,1)</f>
        <v>$CH$64</v>
      </c>
      <c r="M545" s="263" t="str">
        <f aca="true">ADDRESS(MATCH(M540,INDIRECT(M542,1),0)+MATCH(M507,SL_CHARTS_2012!$CG$1:$CG$3999,1)-1,$E512+1,1,1)</f>
        <v>$CH$61</v>
      </c>
      <c r="N545" s="263" t="str">
        <f aca="true">ADDRESS(MATCH(N540,INDIRECT(N542,1),0)+MATCH(N507,SL_CHARTS_2012!$CG$1:$CG$3999,1)-1,$E512+1,1,1)</f>
        <v>$CH$52</v>
      </c>
      <c r="O545" s="263" t="str">
        <f aca="true">ADDRESS(MATCH(O540,INDIRECT(O542,1),0)+MATCH(O507,SL_CHARTS_2012!$CG$1:$CG$3999,1)-1,$E512+1,1,1)</f>
        <v>$CH$46</v>
      </c>
      <c r="P545" s="263" t="str">
        <f aca="true">ADDRESS(MATCH(P540,INDIRECT(P542,1),0)+MATCH(P507,SL_CHARTS_2012!$CG$1:$CG$3999,1)-1,$E512+1,1,1)</f>
        <v>$CH$43</v>
      </c>
      <c r="Q545" s="263" t="str">
        <f aca="true">ADDRESS(MATCH(Q540,INDIRECT(Q542,1),0)+MATCH(Q507,SL_CHARTS_2012!$CG$1:$CG$3999,1)-1,$E512+1,1,1)</f>
        <v>$CH$38</v>
      </c>
      <c r="R545" s="263" t="str">
        <f aca="true">ADDRESS(MATCH(R540,INDIRECT(R542,1),0)+MATCH(R507,SL_CHARTS_2012!$CG$1:$CG$3999,1)-1,$E512+1,1,1)</f>
        <v>$CH$33</v>
      </c>
      <c r="S545" s="263" t="str">
        <f aca="true">ADDRESS(MATCH(S540,INDIRECT(S542,1),0)+MATCH(S507,SL_CHARTS_2012!$CG$1:$CG$3999,1)-1,$E512+1,1,1)</f>
        <v>$CH$28</v>
      </c>
      <c r="T545" s="263" t="str">
        <f aca="true">ADDRESS(MATCH(T540,INDIRECT(T542,1),0)+MATCH(T507,SL_CHARTS_2012!$CG$1:$CG$3999,1)-1,$E512+1,1,1)</f>
        <v>$CH$25</v>
      </c>
      <c r="U545" s="263" t="str">
        <f aca="true">ADDRESS(MATCH(U540,INDIRECT(U542,1),0)+MATCH(U507,SL_CHARTS_2012!$CG$1:$CG$3999,1)-1,$E512+1,1,1)</f>
        <v>$CH$25</v>
      </c>
      <c r="V545" s="263" t="str">
        <f aca="true">ADDRESS(MATCH(V540,INDIRECT(V542,1),0)+MATCH(V507,SL_CHARTS_2012!$CG$1:$CG$3999,1)-1,$E512+1,1,1)</f>
        <v>$CH$21</v>
      </c>
      <c r="W545" s="263" t="str">
        <f aca="true">ADDRESS(MATCH(W540,INDIRECT(W542,1),0)+MATCH(W507,SL_CHARTS_2012!$CG$1:$CG$3999,1)-1,$E512+1,1,1)</f>
        <v>$CH$16</v>
      </c>
      <c r="X545" s="263" t="str">
        <f aca="true">ADDRESS(MATCH(X540,INDIRECT(X542,1),0)+MATCH(X507,SL_CHARTS_2012!$CG$1:$CG$3999,1)-1,$E512+1,1,1)</f>
        <v>$CH$13</v>
      </c>
      <c r="Y545" s="263" t="str">
        <f aca="true">ADDRESS(MATCH(Y540,INDIRECT(Y542,1),0)+MATCH(Y507,SL_CHARTS_2012!$CG$1:$CG$3999,1)-1,$E512+1,1,1)</f>
        <v>$CH$13</v>
      </c>
      <c r="Z545" s="263" t="str">
        <f aca="true">ADDRESS(MATCH(Z540,INDIRECT(Z542,1),0)+MATCH(Z507,SL_CHARTS_2012!$CG$1:$CG$3999,1)-1,$E512+1,1,1)</f>
        <v>$CH$11</v>
      </c>
      <c r="AA545" s="263" t="str">
        <f aca="true">ADDRESS(MATCH(AA540,INDIRECT(AA542,1),0)+MATCH(AA507,SL_CHARTS_2012!$CG$1:$CG$3999,1)-1,$E512+1,1,1)</f>
        <v>$CH$7</v>
      </c>
      <c r="AB545" s="263" t="str">
        <f aca="true">ADDRESS(MATCH(AB540,INDIRECT(AB542,1),0)+MATCH(AB507,SL_CHARTS_2012!$CG$1:$CG$3999,1)-1,$E512+1,1,1)</f>
        <v>$CH$6</v>
      </c>
      <c r="AC545" s="263" t="str">
        <f aca="true">ADDRESS(MATCH(AC540,INDIRECT(AC542,1),0)+MATCH(AC507,SL_CHARTS_2012!$CG$1:$CG$3999,1)-1,$E512+1,1,1)</f>
        <v>$CH$5</v>
      </c>
    </row>
    <row r="546" customFormat="false" ht="15" hidden="true" customHeight="true" outlineLevel="0" collapsed="false">
      <c r="A546" s="349"/>
      <c r="B546" s="203"/>
      <c r="C546" s="223"/>
      <c r="D546" s="263" t="s">
        <v>248</v>
      </c>
      <c r="E546" s="263" t="str">
        <f aca="true">ADDRESS(MATCH(E541,INDIRECT(E542,1),0)+MATCH(E507,SL_CHARTS_2012!$CG$1:$CG$3999,1)-1,$E512+3,1,1)</f>
        <v>$CJ$98</v>
      </c>
      <c r="F546" s="263" t="str">
        <f aca="true">ADDRESS(MATCH(F541,INDIRECT(F542,1),0)+MATCH(F507,SL_CHARTS_2012!$CG$1:$CG$3999,1)-1,$E512+3,1,1)</f>
        <v>$CJ$94</v>
      </c>
      <c r="G546" s="263" t="str">
        <f aca="true">ADDRESS(MATCH(G541,INDIRECT(G542,1),0)+MATCH(G507,SL_CHARTS_2012!$CG$1:$CG$3999,1)-1,$E512+3,1,1)</f>
        <v>$CJ$94</v>
      </c>
      <c r="H546" s="263" t="str">
        <f aca="true">ADDRESS(MATCH(H541,INDIRECT(H542,1),0)+MATCH(H507,SL_CHARTS_2012!$CG$1:$CG$3999,1)-1,$E512+3,1,1)</f>
        <v>$CJ$92</v>
      </c>
      <c r="I546" s="263" t="str">
        <f aca="true">ADDRESS(MATCH(I541,INDIRECT(I542,1),0)+MATCH(I507,SL_CHARTS_2012!$CG$1:$CG$3999,1)-1,$E512+3,1,1)</f>
        <v>$CJ$86</v>
      </c>
      <c r="J546" s="263" t="str">
        <f aca="true">ADDRESS(MATCH(J541,INDIRECT(J542,1),0)+MATCH(J507,SL_CHARTS_2012!$CG$1:$CG$3999,1)-1,$E512+3,1,1)</f>
        <v>$CJ$78</v>
      </c>
      <c r="K546" s="263" t="str">
        <f aca="true">ADDRESS(MATCH(K541,INDIRECT(K542,1),0)+MATCH(K507,SL_CHARTS_2012!$CG$1:$CG$3999,1)-1,$E512+3,1,1)</f>
        <v>$CJ$71</v>
      </c>
      <c r="L546" s="263" t="str">
        <f aca="true">ADDRESS(MATCH(L541,INDIRECT(L542,1),0)+MATCH(L507,SL_CHARTS_2012!$CG$1:$CG$3999,1)-1,$E512+3,1,1)</f>
        <v>$CJ$67</v>
      </c>
      <c r="M546" s="263" t="str">
        <f aca="true">ADDRESS(MATCH(M541,INDIRECT(M542,1),0)+MATCH(M507,SL_CHARTS_2012!$CG$1:$CG$3999,1)-1,$E512+3,1,1)</f>
        <v>$CJ$65</v>
      </c>
      <c r="N546" s="263" t="str">
        <f aca="true">ADDRESS(MATCH(N541,INDIRECT(N542,1),0)+MATCH(N507,SL_CHARTS_2012!$CG$1:$CG$3999,1)-1,$E512+3,1,1)</f>
        <v>$CJ$61</v>
      </c>
      <c r="O546" s="263" t="str">
        <f aca="true">ADDRESS(MATCH(O541,INDIRECT(O542,1),0)+MATCH(O507,SL_CHARTS_2012!$CG$1:$CG$3999,1)-1,$E512+3,1,1)</f>
        <v>$CJ$53</v>
      </c>
      <c r="P546" s="263" t="str">
        <f aca="true">ADDRESS(MATCH(P541,INDIRECT(P542,1),0)+MATCH(P507,SL_CHARTS_2012!$CG$1:$CG$3999,1)-1,$E512+3,1,1)</f>
        <v>$CJ$47</v>
      </c>
      <c r="Q546" s="263" t="str">
        <f aca="true">ADDRESS(MATCH(Q541,INDIRECT(Q542,1),0)+MATCH(Q507,SL_CHARTS_2012!$CG$1:$CG$3999,1)-1,$E512+3,1,1)</f>
        <v>$CJ$43</v>
      </c>
      <c r="R546" s="263" t="str">
        <f aca="true">ADDRESS(MATCH(R541,INDIRECT(R542,1),0)+MATCH(R507,SL_CHARTS_2012!$CG$1:$CG$3999,1)-1,$E512+3,1,1)</f>
        <v>$CJ$39</v>
      </c>
      <c r="S546" s="263" t="str">
        <f aca="true">ADDRESS(MATCH(S541,INDIRECT(S542,1),0)+MATCH(S507,SL_CHARTS_2012!$CG$1:$CG$3999,1)-1,$E512+3,1,1)</f>
        <v>$CJ$34</v>
      </c>
      <c r="T546" s="263" t="str">
        <f aca="true">ADDRESS(MATCH(T541,INDIRECT(T542,1),0)+MATCH(T507,SL_CHARTS_2012!$CG$1:$CG$3999,1)-1,$E512+3,1,1)</f>
        <v>$CJ$29</v>
      </c>
      <c r="U546" s="263" t="str">
        <f aca="true">ADDRESS(MATCH(U541,INDIRECT(U542,1),0)+MATCH(U507,SL_CHARTS_2012!$CG$1:$CG$3999,1)-1,$E512+3,1,1)</f>
        <v>$CJ$20</v>
      </c>
      <c r="V546" s="263" t="str">
        <f aca="true">ADDRESS(MATCH(V541,INDIRECT(V542,1),0)+MATCH(V507,SL_CHARTS_2012!$CG$1:$CG$3999,1)-1,$E512+3,1,1)</f>
        <v>$CJ$19</v>
      </c>
      <c r="W546" s="263" t="str">
        <f aca="true">ADDRESS(MATCH(W541,INDIRECT(W542,1),0)+MATCH(W507,SL_CHARTS_2012!$CG$1:$CG$3999,1)-1,$E512+3,1,1)</f>
        <v>$CJ$19</v>
      </c>
      <c r="X546" s="263" t="str">
        <f aca="true">ADDRESS(MATCH(X541,INDIRECT(X542,1),0)+MATCH(X507,SL_CHARTS_2012!$CG$1:$CG$3999,1)-1,$E512+3,1,1)</f>
        <v>$CJ$17</v>
      </c>
      <c r="Y546" s="263" t="str">
        <f aca="true">ADDRESS(MATCH(Y541,INDIRECT(Y542,1),0)+MATCH(Y507,SL_CHARTS_2012!$CG$1:$CG$3999,1)-1,$E512+3,1,1)</f>
        <v>$CJ$10</v>
      </c>
      <c r="Z546" s="263" t="str">
        <f aca="true">ADDRESS(MATCH(Z541,INDIRECT(Z542,1),0)+MATCH(Z507,SL_CHARTS_2012!$CG$1:$CG$3999,1)-1,$E512+3,1,1)</f>
        <v>$CJ$8</v>
      </c>
      <c r="AA546" s="263" t="str">
        <f aca="true">ADDRESS(MATCH(AA541,INDIRECT(AA542,1),0)+MATCH(AA507,SL_CHARTS_2012!$CG$1:$CG$3999,1)-1,$E512+3,1,1)</f>
        <v>$CJ$8</v>
      </c>
      <c r="AB546" s="263" t="str">
        <f aca="true">ADDRESS(MATCH(AB541,INDIRECT(AB542,1),0)+MATCH(AB507,SL_CHARTS_2012!$CG$1:$CG$3999,1)-1,$E512+3,1,1)</f>
        <v>$CJ$8</v>
      </c>
      <c r="AC546" s="263" t="str">
        <f aca="true">ADDRESS(MATCH(AC541,INDIRECT(AC542,1),0)+MATCH(AC507,SL_CHARTS_2012!$CG$1:$CG$3999,1)-1,$E512+3,1,1)</f>
        <v>$CJ$4</v>
      </c>
    </row>
    <row r="547" customFormat="false" ht="15" hidden="false" customHeight="true" outlineLevel="0" collapsed="false">
      <c r="A547" s="349"/>
      <c r="B547" s="203"/>
      <c r="C547" s="223"/>
      <c r="D547" s="263" t="s">
        <v>233</v>
      </c>
      <c r="E547" s="265" t="n">
        <f aca="true">MIN(INDIRECT(E543))</f>
        <v>94</v>
      </c>
      <c r="F547" s="265" t="n">
        <f aca="true">MIN(INDIRECT(F543))</f>
        <v>119</v>
      </c>
      <c r="G547" s="265" t="n">
        <f aca="true">MIN(INDIRECT(G543))</f>
        <v>124.5</v>
      </c>
      <c r="H547" s="265" t="n">
        <f aca="true">MIN(INDIRECT(H543))</f>
        <v>119.722222</v>
      </c>
      <c r="I547" s="265" t="n">
        <f aca="true">MIN(INDIRECT(I543))</f>
        <v>83.055556</v>
      </c>
      <c r="J547" s="265" t="n">
        <f aca="true">MIN(INDIRECT(J543))</f>
        <v>80</v>
      </c>
      <c r="K547" s="265" t="n">
        <f aca="true">MIN(INDIRECT(K543))</f>
        <v>69</v>
      </c>
      <c r="L547" s="265" t="n">
        <f aca="true">MIN(INDIRECT(L543))</f>
        <v>62</v>
      </c>
      <c r="M547" s="265" t="n">
        <f aca="true">MIN(INDIRECT(M543))</f>
        <v>62</v>
      </c>
      <c r="N547" s="265" t="n">
        <f aca="true">MIN(INDIRECT(N543))</f>
        <v>46.4</v>
      </c>
      <c r="O547" s="265" t="n">
        <f aca="true">MIN(INDIRECT(O543))</f>
        <v>29.2</v>
      </c>
      <c r="P547" s="265" t="n">
        <f aca="true">MIN(INDIRECT(P543))</f>
        <v>20.6</v>
      </c>
      <c r="Q547" s="265" t="n">
        <f aca="true">MIN(INDIRECT(Q543))</f>
        <v>-32</v>
      </c>
      <c r="R547" s="265" t="n">
        <f aca="true">MIN(INDIRECT(R543))</f>
        <v>-32</v>
      </c>
      <c r="S547" s="265" t="n">
        <f aca="true">MIN(INDIRECT(S543))</f>
        <v>-20</v>
      </c>
      <c r="T547" s="265" t="n">
        <f aca="true">MIN(INDIRECT(T543))</f>
        <v>-18</v>
      </c>
      <c r="U547" s="265" t="n">
        <f aca="true">MIN(INDIRECT(U543))</f>
        <v>-18</v>
      </c>
      <c r="V547" s="265" t="n">
        <f aca="true">MIN(INDIRECT(V543))</f>
        <v>-14.6</v>
      </c>
      <c r="W547" s="265" t="n">
        <f aca="true">MIN(INDIRECT(W543))</f>
        <v>-13</v>
      </c>
      <c r="X547" s="265" t="n">
        <f aca="true">MIN(INDIRECT(X543))</f>
        <v>-19.4</v>
      </c>
      <c r="Y547" s="265" t="n">
        <f aca="true">MIN(INDIRECT(Y543))</f>
        <v>-21</v>
      </c>
      <c r="Z547" s="265" t="n">
        <f aca="true">MIN(INDIRECT(Z543))</f>
        <v>-21</v>
      </c>
      <c r="AA547" s="265" t="n">
        <f aca="true">MIN(INDIRECT(AA543))</f>
        <v>-60.5</v>
      </c>
      <c r="AB547" s="265" t="n">
        <f aca="true">MIN(INDIRECT(AB543))</f>
        <v>-80</v>
      </c>
      <c r="AC547" s="265" t="n">
        <f aca="true">MIN(INDIRECT(AC543))</f>
        <v>-120</v>
      </c>
    </row>
    <row r="548" customFormat="false" ht="15" hidden="false" customHeight="true" outlineLevel="0" collapsed="false">
      <c r="A548" s="349"/>
      <c r="B548" s="203"/>
      <c r="C548" s="223"/>
      <c r="D548" s="231" t="s">
        <v>234</v>
      </c>
      <c r="E548" s="232" t="n">
        <f aca="true">MAX(INDIRECT(E544))</f>
        <v>165.2</v>
      </c>
      <c r="F548" s="232" t="n">
        <f aca="true">MAX(INDIRECT(F544))</f>
        <v>169</v>
      </c>
      <c r="G548" s="232" t="n">
        <f aca="true">MAX(INDIRECT(G544))</f>
        <v>169</v>
      </c>
      <c r="H548" s="232" t="n">
        <f aca="true">MAX(INDIRECT(H544))</f>
        <v>180</v>
      </c>
      <c r="I548" s="232" t="n">
        <f aca="true">MAX(INDIRECT(I544))</f>
        <v>209.4</v>
      </c>
      <c r="J548" s="232" t="n">
        <f aca="true">MAX(INDIRECT(J544))</f>
        <v>210</v>
      </c>
      <c r="K548" s="232" t="n">
        <f aca="true">MAX(INDIRECT(K544))</f>
        <v>150.8</v>
      </c>
      <c r="L548" s="232" t="n">
        <f aca="true">MAX(INDIRECT(L544))</f>
        <v>101</v>
      </c>
      <c r="M548" s="232" t="n">
        <f aca="true">MAX(INDIRECT(M544))</f>
        <v>101</v>
      </c>
      <c r="N548" s="232" t="n">
        <f aca="true">MAX(INDIRECT(N544))</f>
        <v>82.6</v>
      </c>
      <c r="O548" s="232" t="n">
        <f aca="true">MAX(INDIRECT(O544))</f>
        <v>64.25</v>
      </c>
      <c r="P548" s="232" t="n">
        <f aca="true">MAX(INDIRECT(P544))</f>
        <v>51.125</v>
      </c>
      <c r="Q548" s="232" t="n">
        <f aca="true">MAX(INDIRECT(Q544))</f>
        <v>37.26087</v>
      </c>
      <c r="R548" s="232" t="n">
        <f aca="true">MAX(INDIRECT(R544))</f>
        <v>31.347826</v>
      </c>
      <c r="S548" s="232" t="n">
        <f aca="true">MAX(INDIRECT(S544))</f>
        <v>24.692308</v>
      </c>
      <c r="T548" s="232" t="n">
        <f aca="true">MAX(INDIRECT(T544))</f>
        <v>27.461538</v>
      </c>
      <c r="U548" s="232" t="n">
        <f aca="true">MAX(INDIRECT(U544))</f>
        <v>32.076923</v>
      </c>
      <c r="V548" s="232" t="n">
        <f aca="true">MAX(INDIRECT(V544))</f>
        <v>33</v>
      </c>
      <c r="W548" s="232" t="n">
        <f aca="true">MAX(INDIRECT(W544))</f>
        <v>33</v>
      </c>
      <c r="X548" s="232" t="n">
        <f aca="true">MAX(INDIRECT(X544))</f>
        <v>28.142857</v>
      </c>
      <c r="Y548" s="232" t="n">
        <f aca="true">MAX(INDIRECT(Y544))</f>
        <v>18.428571</v>
      </c>
      <c r="Z548" s="232" t="n">
        <f aca="true">MAX(INDIRECT(Z544))</f>
        <v>13.571429</v>
      </c>
      <c r="AA548" s="232" t="n">
        <f aca="true">MAX(INDIRECT(AA544))</f>
        <v>8.714286</v>
      </c>
      <c r="AB548" s="232" t="n">
        <f aca="true">MAX(INDIRECT(AB544))</f>
        <v>6.285714</v>
      </c>
      <c r="AC548" s="232" t="n">
        <f aca="true">MAX(INDIRECT(AC544))</f>
        <v>3.857143</v>
      </c>
    </row>
    <row r="549" customFormat="false" ht="15" hidden="true" customHeight="true" outlineLevel="0" collapsed="false">
      <c r="A549" s="349"/>
      <c r="B549" s="355"/>
      <c r="C549" s="355"/>
      <c r="D549" s="355"/>
      <c r="E549" s="355"/>
      <c r="F549" s="355"/>
      <c r="G549" s="355"/>
      <c r="H549" s="355"/>
      <c r="I549" s="355"/>
      <c r="J549" s="355"/>
      <c r="K549" s="355"/>
      <c r="L549" s="355"/>
      <c r="M549" s="355"/>
      <c r="N549" s="355"/>
      <c r="O549" s="355"/>
      <c r="P549" s="355"/>
      <c r="Q549" s="355"/>
      <c r="R549" s="355"/>
      <c r="S549" s="355"/>
      <c r="T549" s="355"/>
      <c r="U549" s="355"/>
      <c r="V549" s="355"/>
      <c r="W549" s="355"/>
      <c r="X549" s="355"/>
      <c r="Y549" s="355"/>
      <c r="Z549" s="355"/>
      <c r="AA549" s="355"/>
      <c r="AB549" s="355"/>
      <c r="AC549" s="355"/>
    </row>
    <row r="550" customFormat="false" ht="15" hidden="true" customHeight="true" outlineLevel="0" collapsed="false">
      <c r="A550" s="349"/>
      <c r="B550" s="355"/>
      <c r="C550" s="355"/>
      <c r="D550" s="355"/>
      <c r="E550" s="355"/>
      <c r="F550" s="355"/>
      <c r="G550" s="355"/>
      <c r="H550" s="355"/>
      <c r="I550" s="355"/>
      <c r="J550" s="355"/>
      <c r="K550" s="355"/>
      <c r="L550" s="355"/>
      <c r="M550" s="355"/>
      <c r="N550" s="355"/>
      <c r="O550" s="355"/>
      <c r="P550" s="355"/>
      <c r="Q550" s="355"/>
      <c r="R550" s="355"/>
      <c r="S550" s="355"/>
      <c r="T550" s="355"/>
      <c r="U550" s="355"/>
      <c r="V550" s="355"/>
      <c r="W550" s="355"/>
      <c r="X550" s="355"/>
      <c r="Y550" s="355"/>
      <c r="Z550" s="355"/>
      <c r="AA550" s="355"/>
      <c r="AB550" s="355"/>
      <c r="AC550" s="355"/>
    </row>
    <row r="551" customFormat="false" ht="15" hidden="true" customHeight="true" outlineLevel="0" collapsed="false">
      <c r="A551" s="349"/>
      <c r="B551" s="355"/>
      <c r="C551" s="355"/>
      <c r="D551" s="355"/>
      <c r="E551" s="355"/>
      <c r="F551" s="355"/>
      <c r="G551" s="355"/>
      <c r="H551" s="355"/>
      <c r="I551" s="355"/>
      <c r="J551" s="355"/>
      <c r="K551" s="355"/>
      <c r="L551" s="355"/>
      <c r="M551" s="355"/>
      <c r="N551" s="355"/>
      <c r="O551" s="355"/>
      <c r="P551" s="355"/>
      <c r="Q551" s="355"/>
      <c r="R551" s="355"/>
      <c r="S551" s="355"/>
      <c r="T551" s="355"/>
      <c r="U551" s="355"/>
      <c r="V551" s="355"/>
      <c r="W551" s="355"/>
      <c r="X551" s="355"/>
      <c r="Y551" s="355"/>
      <c r="Z551" s="355"/>
      <c r="AA551" s="355"/>
      <c r="AB551" s="355"/>
      <c r="AC551" s="355"/>
    </row>
    <row r="552" customFormat="false" ht="15" hidden="true" customHeight="true" outlineLevel="0" collapsed="false">
      <c r="A552" s="349"/>
      <c r="B552" s="355"/>
      <c r="C552" s="355"/>
      <c r="D552" s="355"/>
      <c r="E552" s="355"/>
      <c r="F552" s="355"/>
      <c r="G552" s="355"/>
      <c r="H552" s="355"/>
      <c r="I552" s="355"/>
      <c r="J552" s="355"/>
      <c r="K552" s="355"/>
      <c r="L552" s="355"/>
      <c r="M552" s="355"/>
      <c r="N552" s="355"/>
      <c r="O552" s="355"/>
      <c r="P552" s="355"/>
      <c r="Q552" s="355"/>
      <c r="R552" s="355"/>
      <c r="S552" s="355"/>
      <c r="T552" s="355"/>
      <c r="U552" s="355"/>
      <c r="V552" s="355"/>
      <c r="W552" s="355"/>
      <c r="X552" s="355"/>
      <c r="Y552" s="355"/>
      <c r="Z552" s="355"/>
      <c r="AA552" s="355"/>
      <c r="AB552" s="355"/>
      <c r="AC552" s="355"/>
    </row>
    <row r="553" customFormat="false" ht="15" hidden="true" customHeight="true" outlineLevel="0" collapsed="false">
      <c r="A553" s="349"/>
      <c r="B553" s="355"/>
      <c r="C553" s="355"/>
      <c r="D553" s="355"/>
      <c r="E553" s="355"/>
      <c r="F553" s="355"/>
      <c r="G553" s="355"/>
      <c r="H553" s="355"/>
      <c r="I553" s="355"/>
      <c r="J553" s="355"/>
      <c r="K553" s="355"/>
      <c r="L553" s="355"/>
      <c r="M553" s="355"/>
      <c r="N553" s="355"/>
      <c r="O553" s="355"/>
      <c r="P553" s="355"/>
      <c r="Q553" s="355"/>
      <c r="R553" s="355"/>
      <c r="S553" s="355"/>
      <c r="T553" s="355"/>
      <c r="U553" s="355"/>
      <c r="V553" s="355"/>
      <c r="W553" s="355"/>
      <c r="X553" s="355"/>
      <c r="Y553" s="355"/>
      <c r="Z553" s="355"/>
      <c r="AA553" s="355"/>
      <c r="AB553" s="355"/>
      <c r="AC553" s="355"/>
    </row>
    <row r="554" customFormat="false" ht="15" hidden="true" customHeight="true" outlineLevel="0" collapsed="false">
      <c r="A554" s="349"/>
      <c r="B554" s="355"/>
      <c r="C554" s="355"/>
      <c r="D554" s="355"/>
      <c r="E554" s="355"/>
      <c r="F554" s="355"/>
      <c r="G554" s="355"/>
      <c r="H554" s="355"/>
      <c r="I554" s="355"/>
      <c r="J554" s="355"/>
      <c r="K554" s="355"/>
      <c r="L554" s="355"/>
      <c r="M554" s="355"/>
      <c r="N554" s="355"/>
      <c r="O554" s="355"/>
      <c r="P554" s="355"/>
      <c r="Q554" s="355"/>
      <c r="R554" s="355"/>
      <c r="S554" s="355"/>
      <c r="T554" s="355"/>
      <c r="U554" s="355"/>
      <c r="V554" s="355"/>
      <c r="W554" s="355"/>
      <c r="X554" s="355"/>
      <c r="Y554" s="355"/>
      <c r="Z554" s="355"/>
      <c r="AA554" s="355"/>
      <c r="AB554" s="355"/>
      <c r="AC554" s="355"/>
    </row>
    <row r="555" customFormat="false" ht="15" hidden="true" customHeight="true" outlineLevel="0" collapsed="false">
      <c r="A555" s="349"/>
      <c r="B555" s="355"/>
      <c r="C555" s="355"/>
      <c r="D555" s="355"/>
      <c r="E555" s="355"/>
      <c r="F555" s="355"/>
      <c r="G555" s="355"/>
      <c r="H555" s="355"/>
      <c r="I555" s="355"/>
      <c r="J555" s="355"/>
      <c r="K555" s="355"/>
      <c r="L555" s="355"/>
      <c r="M555" s="355"/>
      <c r="N555" s="355"/>
      <c r="O555" s="355"/>
      <c r="P555" s="355"/>
      <c r="Q555" s="355"/>
      <c r="R555" s="355"/>
      <c r="S555" s="355"/>
      <c r="T555" s="355"/>
      <c r="U555" s="355"/>
      <c r="V555" s="355"/>
      <c r="W555" s="355"/>
      <c r="X555" s="355"/>
      <c r="Y555" s="355"/>
      <c r="Z555" s="355"/>
      <c r="AA555" s="355"/>
      <c r="AB555" s="355"/>
      <c r="AC555" s="355"/>
    </row>
    <row r="556" customFormat="false" ht="15" hidden="true" customHeight="true" outlineLevel="0" collapsed="false">
      <c r="A556" s="349"/>
      <c r="B556" s="355"/>
      <c r="C556" s="355"/>
      <c r="D556" s="355"/>
      <c r="E556" s="355"/>
      <c r="F556" s="355"/>
      <c r="G556" s="355"/>
      <c r="H556" s="355"/>
      <c r="I556" s="355"/>
      <c r="J556" s="355"/>
      <c r="K556" s="355"/>
      <c r="L556" s="355"/>
      <c r="M556" s="355"/>
      <c r="N556" s="355"/>
      <c r="O556" s="355"/>
      <c r="P556" s="355"/>
      <c r="Q556" s="355"/>
      <c r="R556" s="355"/>
      <c r="S556" s="355"/>
      <c r="T556" s="355"/>
      <c r="U556" s="355"/>
      <c r="V556" s="355"/>
      <c r="W556" s="355"/>
      <c r="X556" s="355"/>
      <c r="Y556" s="355"/>
      <c r="Z556" s="355"/>
      <c r="AA556" s="355"/>
      <c r="AB556" s="355"/>
      <c r="AC556" s="355"/>
    </row>
    <row r="557" customFormat="false" ht="15" hidden="true" customHeight="true" outlineLevel="0" collapsed="false">
      <c r="A557" s="349"/>
      <c r="B557" s="355"/>
      <c r="C557" s="355"/>
      <c r="D557" s="355"/>
      <c r="E557" s="355"/>
      <c r="F557" s="355"/>
      <c r="G557" s="355"/>
      <c r="H557" s="355"/>
      <c r="I557" s="355"/>
      <c r="J557" s="355"/>
      <c r="K557" s="355"/>
      <c r="L557" s="355"/>
      <c r="M557" s="355"/>
      <c r="N557" s="355"/>
      <c r="O557" s="355"/>
      <c r="P557" s="355"/>
      <c r="Q557" s="355"/>
      <c r="R557" s="355"/>
      <c r="S557" s="355"/>
      <c r="T557" s="355"/>
      <c r="U557" s="355"/>
      <c r="V557" s="355"/>
      <c r="W557" s="355"/>
      <c r="X557" s="355"/>
      <c r="Y557" s="355"/>
      <c r="Z557" s="355"/>
      <c r="AA557" s="355"/>
      <c r="AB557" s="355"/>
      <c r="AC557" s="355"/>
    </row>
    <row r="558" customFormat="false" ht="15" hidden="true" customHeight="true" outlineLevel="0" collapsed="false">
      <c r="A558" s="349"/>
      <c r="B558" s="355"/>
      <c r="C558" s="355"/>
      <c r="D558" s="355"/>
      <c r="E558" s="355"/>
      <c r="F558" s="355"/>
      <c r="G558" s="355"/>
      <c r="H558" s="355"/>
      <c r="I558" s="355"/>
      <c r="J558" s="355"/>
      <c r="K558" s="355"/>
      <c r="L558" s="355"/>
      <c r="M558" s="355"/>
      <c r="N558" s="355"/>
      <c r="O558" s="355"/>
      <c r="P558" s="355"/>
      <c r="Q558" s="355"/>
      <c r="R558" s="355"/>
      <c r="S558" s="355"/>
      <c r="T558" s="355"/>
      <c r="U558" s="355"/>
      <c r="V558" s="355"/>
      <c r="W558" s="355"/>
      <c r="X558" s="355"/>
      <c r="Y558" s="355"/>
      <c r="Z558" s="355"/>
      <c r="AA558" s="355"/>
      <c r="AB558" s="355"/>
      <c r="AC558" s="355"/>
    </row>
    <row r="559" customFormat="false" ht="15" hidden="false" customHeight="true" outlineLevel="0" collapsed="false">
      <c r="A559" s="349"/>
      <c r="B559" s="355"/>
      <c r="C559" s="355"/>
      <c r="D559" s="355"/>
      <c r="E559" s="355"/>
      <c r="F559" s="355"/>
      <c r="G559" s="355"/>
      <c r="H559" s="355"/>
      <c r="I559" s="355"/>
      <c r="J559" s="355"/>
      <c r="K559" s="355"/>
      <c r="L559" s="355"/>
      <c r="M559" s="355"/>
      <c r="N559" s="355"/>
      <c r="O559" s="355"/>
      <c r="P559" s="355"/>
      <c r="Q559" s="355"/>
      <c r="R559" s="355"/>
      <c r="S559" s="355"/>
      <c r="T559" s="355"/>
      <c r="U559" s="355"/>
      <c r="V559" s="355"/>
      <c r="W559" s="355"/>
      <c r="X559" s="355"/>
      <c r="Y559" s="355"/>
      <c r="Z559" s="355"/>
      <c r="AA559" s="355"/>
      <c r="AB559" s="355"/>
      <c r="AC559" s="355"/>
    </row>
    <row r="560" customFormat="false" ht="15" hidden="false" customHeight="true" outlineLevel="0" collapsed="false">
      <c r="A560" s="349"/>
      <c r="B560" s="169" t="s">
        <v>83</v>
      </c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</row>
    <row r="561" customFormat="false" ht="15" hidden="false" customHeight="true" outlineLevel="0" collapsed="false">
      <c r="A561" s="349"/>
      <c r="B561" s="394" t="s">
        <v>275</v>
      </c>
      <c r="C561" s="291" t="s">
        <v>216</v>
      </c>
      <c r="D561" s="395" t="s">
        <v>238</v>
      </c>
      <c r="E561" s="396" t="str">
        <f aca="true">IF(INDIRECT(CONCATENATE($E$570,ADDRESS(MATCH(E4,SL_CHARTS_2012!$BO$1:$BO$39999,1),$E$569,1)))=E4,ADDRESS(MATCH(E4,SL_CHARTS_2012!$BO$1:$BO$39999,1),$E$569,1), IF(INDIRECT(CONCATENATE($E$570,ADDRESS(MATCH(E4,SL_CHARTS_2012!$BO$1:$BO$39999,1),$E$569,1)))&lt;E4, ADDRESS(MATCH(E4,SL_CHARTS_2012!$BO$1:$BO$39999,1)+1,$E$569,1), ADDRESS(MATCH(E4,SL_CHARTS_2012!$BO$1:$BO$39999,1),$E$569,1)))</f>
        <v>$BO$2855</v>
      </c>
      <c r="F561" s="396" t="str">
        <f aca="true">IF(INDIRECT(CONCATENATE($E$570,ADDRESS(MATCH(F4,SL_CHARTS_2012!$BO$1:$BO$39999,1),$E$569,1)))=F4,ADDRESS(MATCH(F4,SL_CHARTS_2012!$BO$1:$BO$39999,1),$E$569,1), IF(INDIRECT(CONCATENATE($E$570,ADDRESS(MATCH(F4,SL_CHARTS_2012!$BO$1:$BO$39999,1),$E$569,1)))&lt;F4, ADDRESS(MATCH(F4,SL_CHARTS_2012!$BO$1:$BO$39999,1)+1,$E$569,1), ADDRESS(MATCH(F4,SL_CHARTS_2012!$BO$1:$BO$39999,1),$E$569,1)))</f>
        <v>$BO$2855</v>
      </c>
      <c r="G561" s="396" t="str">
        <f aca="true">IF(INDIRECT(CONCATENATE($E$570,ADDRESS(MATCH(G4,SL_CHARTS_2012!$BO$1:$BO$39999,1),$E$569,1)))=G4,ADDRESS(MATCH(G4,SL_CHARTS_2012!$BO$1:$BO$39999,1),$E$569,1), IF(INDIRECT(CONCATENATE($E$570,ADDRESS(MATCH(G4,SL_CHARTS_2012!$BO$1:$BO$39999,1),$E$569,1)))&lt;G4, ADDRESS(MATCH(G4,SL_CHARTS_2012!$BO$1:$BO$39999,1)+1,$E$569,1), ADDRESS(MATCH(G4,SL_CHARTS_2012!$BO$1:$BO$39999,1),$E$569,1)))</f>
        <v>$BO$2855</v>
      </c>
      <c r="H561" s="396" t="str">
        <f aca="true">IF(INDIRECT(CONCATENATE($E$570,ADDRESS(MATCH(H4,SL_CHARTS_2012!$BO$1:$BO$39999,1),$E$569,1)))=H4,ADDRESS(MATCH(H4,SL_CHARTS_2012!$BO$1:$BO$39999,1),$E$569,1), IF(INDIRECT(CONCATENATE($E$570,ADDRESS(MATCH(H4,SL_CHARTS_2012!$BO$1:$BO$39999,1),$E$569,1)))&lt;H4, ADDRESS(MATCH(H4,SL_CHARTS_2012!$BO$1:$BO$39999,1)+1,$E$569,1), ADDRESS(MATCH(H4,SL_CHARTS_2012!$BO$1:$BO$39999,1),$E$569,1)))</f>
        <v>$BO$2855</v>
      </c>
      <c r="I561" s="396" t="str">
        <f aca="true">IF(INDIRECT(CONCATENATE($E$570,ADDRESS(MATCH(I4,SL_CHARTS_2012!$BO$1:$BO$39999,1),$E$569,1)))=I4,ADDRESS(MATCH(I4,SL_CHARTS_2012!$BO$1:$BO$39999,1),$E$569,1), IF(INDIRECT(CONCATENATE($E$570,ADDRESS(MATCH(I4,SL_CHARTS_2012!$BO$1:$BO$39999,1),$E$569,1)))&lt;I4, ADDRESS(MATCH(I4,SL_CHARTS_2012!$BO$1:$BO$39999,1)+1,$E$569,1), ADDRESS(MATCH(I4,SL_CHARTS_2012!$BO$1:$BO$39999,1),$E$569,1)))</f>
        <v>$BO$2855</v>
      </c>
      <c r="J561" s="396" t="str">
        <f aca="true">IF(INDIRECT(CONCATENATE($E$570,ADDRESS(MATCH(J4,SL_CHARTS_2012!$BO$1:$BO$39999,1),$E$569,1)))=J4,ADDRESS(MATCH(J4,SL_CHARTS_2012!$BO$1:$BO$39999,1),$E$569,1), IF(INDIRECT(CONCATENATE($E$570,ADDRESS(MATCH(J4,SL_CHARTS_2012!$BO$1:$BO$39999,1),$E$569,1)))&lt;J4, ADDRESS(MATCH(J4,SL_CHARTS_2012!$BO$1:$BO$39999,1)+1,$E$569,1), ADDRESS(MATCH(J4,SL_CHARTS_2012!$BO$1:$BO$39999,1),$E$569,1)))</f>
        <v>$BO$2855</v>
      </c>
      <c r="K561" s="396" t="str">
        <f aca="true">IF(INDIRECT(CONCATENATE($E$570,ADDRESS(MATCH(K4,SL_CHARTS_2012!$BO$1:$BO$39999,1),$E$569,1)))=K4,ADDRESS(MATCH(K4,SL_CHARTS_2012!$BO$1:$BO$39999,1),$E$569,1), IF(INDIRECT(CONCATENATE($E$570,ADDRESS(MATCH(K4,SL_CHARTS_2012!$BO$1:$BO$39999,1),$E$569,1)))&lt;K4, ADDRESS(MATCH(K4,SL_CHARTS_2012!$BO$1:$BO$39999,1)+1,$E$569,1), ADDRESS(MATCH(K4,SL_CHARTS_2012!$BO$1:$BO$39999,1),$E$569,1)))</f>
        <v>$BO$2855</v>
      </c>
      <c r="L561" s="396" t="str">
        <f aca="true">IF(INDIRECT(CONCATENATE($E$570,ADDRESS(MATCH(L4,SL_CHARTS_2012!$BO$1:$BO$39999,1),$E$569,1)))=L4,ADDRESS(MATCH(L4,SL_CHARTS_2012!$BO$1:$BO$39999,1),$E$569,1), IF(INDIRECT(CONCATENATE($E$570,ADDRESS(MATCH(L4,SL_CHARTS_2012!$BO$1:$BO$39999,1),$E$569,1)))&lt;L4, ADDRESS(MATCH(L4,SL_CHARTS_2012!$BO$1:$BO$39999,1)+1,$E$569,1), ADDRESS(MATCH(L4,SL_CHARTS_2012!$BO$1:$BO$39999,1),$E$569,1)))</f>
        <v>$BO$2855</v>
      </c>
      <c r="M561" s="396" t="str">
        <f aca="true">IF(INDIRECT(CONCATENATE($E$570,ADDRESS(MATCH(M4,SL_CHARTS_2012!$BO$1:$BO$39999,1),$E$569,1)))=M4,ADDRESS(MATCH(M4,SL_CHARTS_2012!$BO$1:$BO$39999,1),$E$569,1), IF(INDIRECT(CONCATENATE($E$570,ADDRESS(MATCH(M4,SL_CHARTS_2012!$BO$1:$BO$39999,1),$E$569,1)))&lt;M4, ADDRESS(MATCH(M4,SL_CHARTS_2012!$BO$1:$BO$39999,1)+1,$E$569,1), ADDRESS(MATCH(M4,SL_CHARTS_2012!$BO$1:$BO$39999,1),$E$569,1)))</f>
        <v>$BO$2855</v>
      </c>
      <c r="N561" s="396" t="str">
        <f aca="true">IF(INDIRECT(CONCATENATE($E$570,ADDRESS(MATCH(N4,SL_CHARTS_2012!$BO$1:$BO$39999,1),$E$569,1)))=N4,ADDRESS(MATCH(N4,SL_CHARTS_2012!$BO$1:$BO$39999,1),$E$569,1), IF(INDIRECT(CONCATENATE($E$570,ADDRESS(MATCH(N4,SL_CHARTS_2012!$BO$1:$BO$39999,1),$E$569,1)))&lt;N4, ADDRESS(MATCH(N4,SL_CHARTS_2012!$BO$1:$BO$39999,1)+1,$E$569,1), ADDRESS(MATCH(N4,SL_CHARTS_2012!$BO$1:$BO$39999,1),$E$569,1)))</f>
        <v>$BO$2855</v>
      </c>
      <c r="O561" s="396" t="str">
        <f aca="true">IF(INDIRECT(CONCATENATE($E$570,ADDRESS(MATCH(O4,SL_CHARTS_2012!$BO$1:$BO$39999,1),$E$569,1)))=O4,ADDRESS(MATCH(O4,SL_CHARTS_2012!$BO$1:$BO$39999,1),$E$569,1), IF(INDIRECT(CONCATENATE($E$570,ADDRESS(MATCH(O4,SL_CHARTS_2012!$BO$1:$BO$39999,1),$E$569,1)))&lt;O4, ADDRESS(MATCH(O4,SL_CHARTS_2012!$BO$1:$BO$39999,1)+1,$E$569,1), ADDRESS(MATCH(O4,SL_CHARTS_2012!$BO$1:$BO$39999,1),$E$569,1)))</f>
        <v>$BO$2855</v>
      </c>
      <c r="P561" s="396" t="str">
        <f aca="true">IF(INDIRECT(CONCATENATE($E$570,ADDRESS(MATCH(P4,SL_CHARTS_2012!$BO$1:$BO$39999,1),$E$569,1)))=P4,ADDRESS(MATCH(P4,SL_CHARTS_2012!$BO$1:$BO$39999,1),$E$569,1), IF(INDIRECT(CONCATENATE($E$570,ADDRESS(MATCH(P4,SL_CHARTS_2012!$BO$1:$BO$39999,1),$E$569,1)))&lt;P4, ADDRESS(MATCH(P4,SL_CHARTS_2012!$BO$1:$BO$39999,1)+1,$E$569,1), ADDRESS(MATCH(P4,SL_CHARTS_2012!$BO$1:$BO$39999,1),$E$569,1)))</f>
        <v>$BO$2855</v>
      </c>
      <c r="Q561" s="396" t="str">
        <f aca="true">IF(INDIRECT(CONCATENATE($E$570,ADDRESS(MATCH(Q4,SL_CHARTS_2012!$BO$1:$BO$39999,1),$E$569,1)))=Q4,ADDRESS(MATCH(Q4,SL_CHARTS_2012!$BO$1:$BO$39999,1),$E$569,1), IF(INDIRECT(CONCATENATE($E$570,ADDRESS(MATCH(Q4,SL_CHARTS_2012!$BO$1:$BO$39999,1),$E$569,1)))&lt;Q4, ADDRESS(MATCH(Q4,SL_CHARTS_2012!$BO$1:$BO$39999,1)+1,$E$569,1), ADDRESS(MATCH(Q4,SL_CHARTS_2012!$BO$1:$BO$39999,1),$E$569,1)))</f>
        <v>$BO$2855</v>
      </c>
      <c r="R561" s="396" t="str">
        <f aca="true">IF(INDIRECT(CONCATENATE($E$570,ADDRESS(MATCH(R4,SL_CHARTS_2012!$BO$1:$BO$39999,1),$E$569,1)))=R4,ADDRESS(MATCH(R4,SL_CHARTS_2012!$BO$1:$BO$39999,1),$E$569,1), IF(INDIRECT(CONCATENATE($E$570,ADDRESS(MATCH(R4,SL_CHARTS_2012!$BO$1:$BO$39999,1),$E$569,1)))&lt;R4, ADDRESS(MATCH(R4,SL_CHARTS_2012!$BO$1:$BO$39999,1)+1,$E$569,1), ADDRESS(MATCH(R4,SL_CHARTS_2012!$BO$1:$BO$39999,1),$E$569,1)))</f>
        <v>$BO$2855</v>
      </c>
      <c r="S561" s="396" t="str">
        <f aca="true">IF(INDIRECT(CONCATENATE($E$570,ADDRESS(MATCH(S4,SL_CHARTS_2012!$BO$1:$BO$39999,1),$E$569,1)))=S4,ADDRESS(MATCH(S4,SL_CHARTS_2012!$BO$1:$BO$39999,1),$E$569,1), IF(INDIRECT(CONCATENATE($E$570,ADDRESS(MATCH(S4,SL_CHARTS_2012!$BO$1:$BO$39999,1),$E$569,1)))&lt;S4, ADDRESS(MATCH(S4,SL_CHARTS_2012!$BO$1:$BO$39999,1)+1,$E$569,1), ADDRESS(MATCH(S4,SL_CHARTS_2012!$BO$1:$BO$39999,1),$E$569,1)))</f>
        <v>$BO$2855</v>
      </c>
      <c r="T561" s="396" t="str">
        <f aca="true">IF(INDIRECT(CONCATENATE($E$570,ADDRESS(MATCH(T4,SL_CHARTS_2012!$BO$1:$BO$39999,1),$E$569,1)))=T4,ADDRESS(MATCH(T4,SL_CHARTS_2012!$BO$1:$BO$39999,1),$E$569,1), IF(INDIRECT(CONCATENATE($E$570,ADDRESS(MATCH(T4,SL_CHARTS_2012!$BO$1:$BO$39999,1),$E$569,1)))&lt;T4, ADDRESS(MATCH(T4,SL_CHARTS_2012!$BO$1:$BO$39999,1)+1,$E$569,1), ADDRESS(MATCH(T4,SL_CHARTS_2012!$BO$1:$BO$39999,1),$E$569,1)))</f>
        <v>$BO$2855</v>
      </c>
      <c r="U561" s="396" t="str">
        <f aca="true">IF(INDIRECT(CONCATENATE($E$570,ADDRESS(MATCH(U4,SL_CHARTS_2012!$BO$1:$BO$39999,1),$E$569,1)))=U4,ADDRESS(MATCH(U4,SL_CHARTS_2012!$BO$1:$BO$39999,1),$E$569,1), IF(INDIRECT(CONCATENATE($E$570,ADDRESS(MATCH(U4,SL_CHARTS_2012!$BO$1:$BO$39999,1),$E$569,1)))&lt;U4, ADDRESS(MATCH(U4,SL_CHARTS_2012!$BO$1:$BO$39999,1)+1,$E$569,1), ADDRESS(MATCH(U4,SL_CHARTS_2012!$BO$1:$BO$39999,1),$E$569,1)))</f>
        <v>$BO$2855</v>
      </c>
      <c r="V561" s="396" t="str">
        <f aca="true">IF(INDIRECT(CONCATENATE($E$570,ADDRESS(MATCH(V4,SL_CHARTS_2012!$BO$1:$BO$39999,1),$E$569,1)))=V4,ADDRESS(MATCH(V4,SL_CHARTS_2012!$BO$1:$BO$39999,1),$E$569,1), IF(INDIRECT(CONCATENATE($E$570,ADDRESS(MATCH(V4,SL_CHARTS_2012!$BO$1:$BO$39999,1),$E$569,1)))&lt;V4, ADDRESS(MATCH(V4,SL_CHARTS_2012!$BO$1:$BO$39999,1)+1,$E$569,1), ADDRESS(MATCH(V4,SL_CHARTS_2012!$BO$1:$BO$39999,1),$E$569,1)))</f>
        <v>$BO$2855</v>
      </c>
      <c r="W561" s="396" t="str">
        <f aca="true">IF(INDIRECT(CONCATENATE($E$570,ADDRESS(MATCH(W4,SL_CHARTS_2012!$BO$1:$BO$39999,1),$E$569,1)))=W4,ADDRESS(MATCH(W4,SL_CHARTS_2012!$BO$1:$BO$39999,1),$E$569,1), IF(INDIRECT(CONCATENATE($E$570,ADDRESS(MATCH(W4,SL_CHARTS_2012!$BO$1:$BO$39999,1),$E$569,1)))&lt;W4, ADDRESS(MATCH(W4,SL_CHARTS_2012!$BO$1:$BO$39999,1)+1,$E$569,1), ADDRESS(MATCH(W4,SL_CHARTS_2012!$BO$1:$BO$39999,1),$E$569,1)))</f>
        <v>$BO$2855</v>
      </c>
      <c r="X561" s="396" t="str">
        <f aca="true">IF(INDIRECT(CONCATENATE($E$570,ADDRESS(MATCH(X4,SL_CHARTS_2012!$BO$1:$BO$39999,1),$E$569,1)))=X4,ADDRESS(MATCH(X4,SL_CHARTS_2012!$BO$1:$BO$39999,1),$E$569,1), IF(INDIRECT(CONCATENATE($E$570,ADDRESS(MATCH(X4,SL_CHARTS_2012!$BO$1:$BO$39999,1),$E$569,1)))&lt;X4, ADDRESS(MATCH(X4,SL_CHARTS_2012!$BO$1:$BO$39999,1)+1,$E$569,1), ADDRESS(MATCH(X4,SL_CHARTS_2012!$BO$1:$BO$39999,1),$E$569,1)))</f>
        <v>$BO$2855</v>
      </c>
      <c r="Y561" s="397" t="str">
        <f aca="true">IF(INDIRECT(CONCATENATE($E$570,ADDRESS(MATCH(Y4,SL_CHARTS_2012!$BO$1:$BO$39999,1),$E$569,1)))=Y4,ADDRESS(MATCH(Y4,SL_CHARTS_2012!$BO$1:$BO$39999,1),$E$569,1), IF(INDIRECT(CONCATENATE($E$570,ADDRESS(MATCH(Y4,SL_CHARTS_2012!$BO$1:$BO$39999,1),$E$569,1)))&lt;Y4, ADDRESS(MATCH(Y4,SL_CHARTS_2012!$BO$1:$BO$39999,1)+1,$E$569,1), ADDRESS(MATCH(Y4,SL_CHARTS_2012!$BO$1:$BO$39999,1),$E$569,1)))</f>
        <v>$BO$2504</v>
      </c>
      <c r="Z561" s="397" t="str">
        <f aca="true">IF(INDIRECT(CONCATENATE($E$570,ADDRESS(MATCH(Z4,SL_CHARTS_2012!$BO$1:$BO$39999,1),$E$569,1)))=Z4,ADDRESS(MATCH(Z4,SL_CHARTS_2012!$BO$1:$BO$39999,1),$E$569,1), IF(INDIRECT(CONCATENATE($E$570,ADDRESS(MATCH(Z4,SL_CHARTS_2012!$BO$1:$BO$39999,1),$E$569,1)))&lt;Z4, ADDRESS(MATCH(Z4,SL_CHARTS_2012!$BO$1:$BO$39999,1)+1,$E$569,1), ADDRESS(MATCH(Z4,SL_CHARTS_2012!$BO$1:$BO$39999,1),$E$569,1)))</f>
        <v>$BO$2121</v>
      </c>
      <c r="AA561" s="397" t="str">
        <f aca="true">IF(INDIRECT(CONCATENATE($E$570,ADDRESS(MATCH(AA4,SL_CHARTS_2012!$BO$1:$BO$39999,1),$E$569,1)))=AA4,ADDRESS(MATCH(AA4,SL_CHARTS_2012!$BO$1:$BO$39999,1),$E$569,1), IF(INDIRECT(CONCATENATE($E$570,ADDRESS(MATCH(AA4,SL_CHARTS_2012!$BO$1:$BO$39999,1),$E$569,1)))&lt;AA4, ADDRESS(MATCH(AA4,SL_CHARTS_2012!$BO$1:$BO$39999,1)+1,$E$569,1), ADDRESS(MATCH(AA4,SL_CHARTS_2012!$BO$1:$BO$39999,1),$E$569,1)))</f>
        <v>$BO$1774</v>
      </c>
      <c r="AB561" s="397" t="str">
        <f aca="true">IF(INDIRECT(CONCATENATE($E$570,ADDRESS(MATCH(AB4,SL_CHARTS_2012!$BO$1:$BO$39999,1),$E$569,1)))=AB4,ADDRESS(MATCH(AB4,SL_CHARTS_2012!$BO$1:$BO$39999,1),$E$569,1), IF(INDIRECT(CONCATENATE($E$570,ADDRESS(MATCH(AB4,SL_CHARTS_2012!$BO$1:$BO$39999,1),$E$569,1)))&lt;AB4, ADDRESS(MATCH(AB4,SL_CHARTS_2012!$BO$1:$BO$39999,1)+1,$E$569,1), ADDRESS(MATCH(AB4,SL_CHARTS_2012!$BO$1:$BO$39999,1),$E$569,1)))</f>
        <v>$BO$1490</v>
      </c>
      <c r="AC561" s="397" t="str">
        <f aca="true">IF(INDIRECT(CONCATENATE($E$570,ADDRESS(MATCH(AC4,SL_CHARTS_2012!$BO$1:$BO$39999,1),$E$569,1)))=AC4,ADDRESS(MATCH(AC4,SL_CHARTS_2012!$BO$1:$BO$39999,1),$E$569,1), IF(INDIRECT(CONCATENATE($E$570,ADDRESS(MATCH(AC4,SL_CHARTS_2012!$BO$1:$BO$39999,1),$E$569,1)))&lt;AC4, ADDRESS(MATCH(AC4,SL_CHARTS_2012!$BO$1:$BO$39999,1)+1,$E$569,1), ADDRESS(MATCH(AC4,SL_CHARTS_2012!$BO$1:$BO$39999,1),$E$569,1)))</f>
        <v>$BO$1177</v>
      </c>
    </row>
    <row r="562" customFormat="false" ht="15" hidden="false" customHeight="true" outlineLevel="0" collapsed="false">
      <c r="A562" s="349"/>
      <c r="B562" s="394"/>
      <c r="C562" s="291"/>
      <c r="D562" s="204" t="s">
        <v>239</v>
      </c>
      <c r="E562" s="359" t="n">
        <f aca="true">INDIRECT(CONCATENATE($E$570,IF(INDIRECT(CONCATENATE($E$570,ADDRESS(MATCH(E4,SL_CHARTS_2012!$BO$1:$BO$39999,1),$E$569,1)))=E4,ADDRESS(MATCH(E4,SL_CHARTS_2012!$BO$1:$BO$39999,1),$E$569,1),IF(INDIRECT(CONCATENATE($E$570,ADDRESS(MATCH(E4,SL_CHARTS_2012!$BO$1:$BO$39999,1),$E$569,1)))&lt;E4,ADDRESS(MATCH(E4,SL_CHARTS_2012!$BO$1:$BO$39999,1)+1,$E$569,1),ADDRESS(MATCH(E4,SL_CHARTS_2012!$BO$1:$BO$39999,1),$E$569,1)))))</f>
        <v>0</v>
      </c>
      <c r="F562" s="359" t="n">
        <f aca="true">INDIRECT(CONCATENATE($E$570,IF(INDIRECT(CONCATENATE($E$570,ADDRESS(MATCH(F4,SL_CHARTS_2012!$BO$1:$BO$39999,1),$E$569,1)))=F4,ADDRESS(MATCH(F4,SL_CHARTS_2012!$BO$1:$BO$39999,1),$E$569,1),IF(INDIRECT(CONCATENATE($E$570,ADDRESS(MATCH(F4,SL_CHARTS_2012!$BO$1:$BO$39999,1),$E$569,1)))&lt;F4,ADDRESS(MATCH(F4,SL_CHARTS_2012!$BO$1:$BO$39999,1)+1,$E$569,1),ADDRESS(MATCH(F4,SL_CHARTS_2012!$BO$1:$BO$39999,1),$E$569,1)))))</f>
        <v>0</v>
      </c>
      <c r="G562" s="359" t="n">
        <f aca="true">INDIRECT(CONCATENATE($E$570,IF(INDIRECT(CONCATENATE($E$570,ADDRESS(MATCH(G4,SL_CHARTS_2012!$BO$1:$BO$39999,1),$E$569,1)))=G4,ADDRESS(MATCH(G4,SL_CHARTS_2012!$BO$1:$BO$39999,1),$E$569,1),IF(INDIRECT(CONCATENATE($E$570,ADDRESS(MATCH(G4,SL_CHARTS_2012!$BO$1:$BO$39999,1),$E$569,1)))&lt;G4,ADDRESS(MATCH(G4,SL_CHARTS_2012!$BO$1:$BO$39999,1)+1,$E$569,1),ADDRESS(MATCH(G4,SL_CHARTS_2012!$BO$1:$BO$39999,1),$E$569,1)))))</f>
        <v>0</v>
      </c>
      <c r="H562" s="359" t="n">
        <f aca="true">INDIRECT(CONCATENATE($E$570,IF(INDIRECT(CONCATENATE($E$570,ADDRESS(MATCH(H4,SL_CHARTS_2012!$BO$1:$BO$39999,1),$E$569,1)))=H4,ADDRESS(MATCH(H4,SL_CHARTS_2012!$BO$1:$BO$39999,1),$E$569,1),IF(INDIRECT(CONCATENATE($E$570,ADDRESS(MATCH(H4,SL_CHARTS_2012!$BO$1:$BO$39999,1),$E$569,1)))&lt;H4,ADDRESS(MATCH(H4,SL_CHARTS_2012!$BO$1:$BO$39999,1)+1,$E$569,1),ADDRESS(MATCH(H4,SL_CHARTS_2012!$BO$1:$BO$39999,1),$E$569,1)))))</f>
        <v>0</v>
      </c>
      <c r="I562" s="359" t="n">
        <f aca="true">INDIRECT(CONCATENATE($E$570,IF(INDIRECT(CONCATENATE($E$570,ADDRESS(MATCH(I4,SL_CHARTS_2012!$BO$1:$BO$39999,1),$E$569,1)))=I4,ADDRESS(MATCH(I4,SL_CHARTS_2012!$BO$1:$BO$39999,1),$E$569,1),IF(INDIRECT(CONCATENATE($E$570,ADDRESS(MATCH(I4,SL_CHARTS_2012!$BO$1:$BO$39999,1),$E$569,1)))&lt;I4,ADDRESS(MATCH(I4,SL_CHARTS_2012!$BO$1:$BO$39999,1)+1,$E$569,1),ADDRESS(MATCH(I4,SL_CHARTS_2012!$BO$1:$BO$39999,1),$E$569,1)))))</f>
        <v>0</v>
      </c>
      <c r="J562" s="359" t="n">
        <f aca="true">INDIRECT(CONCATENATE($E$570,IF(INDIRECT(CONCATENATE($E$570,ADDRESS(MATCH(J4,SL_CHARTS_2012!$BO$1:$BO$39999,1),$E$569,1)))=J4,ADDRESS(MATCH(J4,SL_CHARTS_2012!$BO$1:$BO$39999,1),$E$569,1),IF(INDIRECT(CONCATENATE($E$570,ADDRESS(MATCH(J4,SL_CHARTS_2012!$BO$1:$BO$39999,1),$E$569,1)))&lt;J4,ADDRESS(MATCH(J4,SL_CHARTS_2012!$BO$1:$BO$39999,1)+1,$E$569,1),ADDRESS(MATCH(J4,SL_CHARTS_2012!$BO$1:$BO$39999,1),$E$569,1)))))</f>
        <v>0</v>
      </c>
      <c r="K562" s="359" t="n">
        <f aca="true">INDIRECT(CONCATENATE($E$570,IF(INDIRECT(CONCATENATE($E$570,ADDRESS(MATCH(K4,SL_CHARTS_2012!$BO$1:$BO$39999,1),$E$569,1)))=K4,ADDRESS(MATCH(K4,SL_CHARTS_2012!$BO$1:$BO$39999,1),$E$569,1),IF(INDIRECT(CONCATENATE($E$570,ADDRESS(MATCH(K4,SL_CHARTS_2012!$BO$1:$BO$39999,1),$E$569,1)))&lt;K4,ADDRESS(MATCH(K4,SL_CHARTS_2012!$BO$1:$BO$39999,1)+1,$E$569,1),ADDRESS(MATCH(K4,SL_CHARTS_2012!$BO$1:$BO$39999,1),$E$569,1)))))</f>
        <v>0</v>
      </c>
      <c r="L562" s="359" t="n">
        <f aca="true">INDIRECT(CONCATENATE($E$570,IF(INDIRECT(CONCATENATE($E$570,ADDRESS(MATCH(L4,SL_CHARTS_2012!$BO$1:$BO$39999,1),$E$569,1)))=L4,ADDRESS(MATCH(L4,SL_CHARTS_2012!$BO$1:$BO$39999,1),$E$569,1),IF(INDIRECT(CONCATENATE($E$570,ADDRESS(MATCH(L4,SL_CHARTS_2012!$BO$1:$BO$39999,1),$E$569,1)))&lt;L4,ADDRESS(MATCH(L4,SL_CHARTS_2012!$BO$1:$BO$39999,1)+1,$E$569,1),ADDRESS(MATCH(L4,SL_CHARTS_2012!$BO$1:$BO$39999,1),$E$569,1)))))</f>
        <v>0</v>
      </c>
      <c r="M562" s="359" t="n">
        <f aca="true">INDIRECT(CONCATENATE($E$570,IF(INDIRECT(CONCATENATE($E$570,ADDRESS(MATCH(M4,SL_CHARTS_2012!$BO$1:$BO$39999,1),$E$569,1)))=M4,ADDRESS(MATCH(M4,SL_CHARTS_2012!$BO$1:$BO$39999,1),$E$569,1),IF(INDIRECT(CONCATENATE($E$570,ADDRESS(MATCH(M4,SL_CHARTS_2012!$BO$1:$BO$39999,1),$E$569,1)))&lt;M4,ADDRESS(MATCH(M4,SL_CHARTS_2012!$BO$1:$BO$39999,1)+1,$E$569,1),ADDRESS(MATCH(M4,SL_CHARTS_2012!$BO$1:$BO$39999,1),$E$569,1)))))</f>
        <v>0</v>
      </c>
      <c r="N562" s="359" t="n">
        <f aca="true">INDIRECT(CONCATENATE($E$570,IF(INDIRECT(CONCATENATE($E$570,ADDRESS(MATCH(N4,SL_CHARTS_2012!$BO$1:$BO$39999,1),$E$569,1)))=N4,ADDRESS(MATCH(N4,SL_CHARTS_2012!$BO$1:$BO$39999,1),$E$569,1),IF(INDIRECT(CONCATENATE($E$570,ADDRESS(MATCH(N4,SL_CHARTS_2012!$BO$1:$BO$39999,1),$E$569,1)))&lt;N4,ADDRESS(MATCH(N4,SL_CHARTS_2012!$BO$1:$BO$39999,1)+1,$E$569,1),ADDRESS(MATCH(N4,SL_CHARTS_2012!$BO$1:$BO$39999,1),$E$569,1)))))</f>
        <v>0</v>
      </c>
      <c r="O562" s="359" t="n">
        <f aca="true">INDIRECT(CONCATENATE($E$570,IF(INDIRECT(CONCATENATE($E$570,ADDRESS(MATCH(O4,SL_CHARTS_2012!$BO$1:$BO$39999,1),$E$569,1)))=O4,ADDRESS(MATCH(O4,SL_CHARTS_2012!$BO$1:$BO$39999,1),$E$569,1),IF(INDIRECT(CONCATENATE($E$570,ADDRESS(MATCH(O4,SL_CHARTS_2012!$BO$1:$BO$39999,1),$E$569,1)))&lt;O4,ADDRESS(MATCH(O4,SL_CHARTS_2012!$BO$1:$BO$39999,1)+1,$E$569,1),ADDRESS(MATCH(O4,SL_CHARTS_2012!$BO$1:$BO$39999,1),$E$569,1)))))</f>
        <v>0</v>
      </c>
      <c r="P562" s="359" t="n">
        <f aca="true">INDIRECT(CONCATENATE($E$570,IF(INDIRECT(CONCATENATE($E$570,ADDRESS(MATCH(P4,SL_CHARTS_2012!$BO$1:$BO$39999,1),$E$569,1)))=P4,ADDRESS(MATCH(P4,SL_CHARTS_2012!$BO$1:$BO$39999,1),$E$569,1),IF(INDIRECT(CONCATENATE($E$570,ADDRESS(MATCH(P4,SL_CHARTS_2012!$BO$1:$BO$39999,1),$E$569,1)))&lt;P4,ADDRESS(MATCH(P4,SL_CHARTS_2012!$BO$1:$BO$39999,1)+1,$E$569,1),ADDRESS(MATCH(P4,SL_CHARTS_2012!$BO$1:$BO$39999,1),$E$569,1)))))</f>
        <v>0</v>
      </c>
      <c r="Q562" s="359" t="n">
        <f aca="true">INDIRECT(CONCATENATE($E$570,IF(INDIRECT(CONCATENATE($E$570,ADDRESS(MATCH(Q4,SL_CHARTS_2012!$BO$1:$BO$39999,1),$E$569,1)))=Q4,ADDRESS(MATCH(Q4,SL_CHARTS_2012!$BO$1:$BO$39999,1),$E$569,1),IF(INDIRECT(CONCATENATE($E$570,ADDRESS(MATCH(Q4,SL_CHARTS_2012!$BO$1:$BO$39999,1),$E$569,1)))&lt;Q4,ADDRESS(MATCH(Q4,SL_CHARTS_2012!$BO$1:$BO$39999,1)+1,$E$569,1),ADDRESS(MATCH(Q4,SL_CHARTS_2012!$BO$1:$BO$39999,1),$E$569,1)))))</f>
        <v>0</v>
      </c>
      <c r="R562" s="359" t="n">
        <f aca="true">INDIRECT(CONCATENATE($E$570,IF(INDIRECT(CONCATENATE($E$570,ADDRESS(MATCH(R4,SL_CHARTS_2012!$BO$1:$BO$39999,1),$E$569,1)))=R4,ADDRESS(MATCH(R4,SL_CHARTS_2012!$BO$1:$BO$39999,1),$E$569,1),IF(INDIRECT(CONCATENATE($E$570,ADDRESS(MATCH(R4,SL_CHARTS_2012!$BO$1:$BO$39999,1),$E$569,1)))&lt;R4,ADDRESS(MATCH(R4,SL_CHARTS_2012!$BO$1:$BO$39999,1)+1,$E$569,1),ADDRESS(MATCH(R4,SL_CHARTS_2012!$BO$1:$BO$39999,1),$E$569,1)))))</f>
        <v>0</v>
      </c>
      <c r="S562" s="359" t="n">
        <f aca="true">INDIRECT(CONCATENATE($E$570,IF(INDIRECT(CONCATENATE($E$570,ADDRESS(MATCH(S4,SL_CHARTS_2012!$BO$1:$BO$39999,1),$E$569,1)))=S4,ADDRESS(MATCH(S4,SL_CHARTS_2012!$BO$1:$BO$39999,1),$E$569,1),IF(INDIRECT(CONCATENATE($E$570,ADDRESS(MATCH(S4,SL_CHARTS_2012!$BO$1:$BO$39999,1),$E$569,1)))&lt;S4,ADDRESS(MATCH(S4,SL_CHARTS_2012!$BO$1:$BO$39999,1)+1,$E$569,1),ADDRESS(MATCH(S4,SL_CHARTS_2012!$BO$1:$BO$39999,1),$E$569,1)))))</f>
        <v>0</v>
      </c>
      <c r="T562" s="359" t="n">
        <f aca="true">INDIRECT(CONCATENATE($E$570,IF(INDIRECT(CONCATENATE($E$570,ADDRESS(MATCH(T4,SL_CHARTS_2012!$BO$1:$BO$39999,1),$E$569,1)))=T4,ADDRESS(MATCH(T4,SL_CHARTS_2012!$BO$1:$BO$39999,1),$E$569,1),IF(INDIRECT(CONCATENATE($E$570,ADDRESS(MATCH(T4,SL_CHARTS_2012!$BO$1:$BO$39999,1),$E$569,1)))&lt;T4,ADDRESS(MATCH(T4,SL_CHARTS_2012!$BO$1:$BO$39999,1)+1,$E$569,1),ADDRESS(MATCH(T4,SL_CHARTS_2012!$BO$1:$BO$39999,1),$E$569,1)))))</f>
        <v>0</v>
      </c>
      <c r="U562" s="359" t="n">
        <f aca="true">INDIRECT(CONCATENATE($E$570,IF(INDIRECT(CONCATENATE($E$570,ADDRESS(MATCH(U4,SL_CHARTS_2012!$BO$1:$BO$39999,1),$E$569,1)))=U4,ADDRESS(MATCH(U4,SL_CHARTS_2012!$BO$1:$BO$39999,1),$E$569,1),IF(INDIRECT(CONCATENATE($E$570,ADDRESS(MATCH(U4,SL_CHARTS_2012!$BO$1:$BO$39999,1),$E$569,1)))&lt;U4,ADDRESS(MATCH(U4,SL_CHARTS_2012!$BO$1:$BO$39999,1)+1,$E$569,1),ADDRESS(MATCH(U4,SL_CHARTS_2012!$BO$1:$BO$39999,1),$E$569,1)))))</f>
        <v>0</v>
      </c>
      <c r="V562" s="359" t="n">
        <f aca="true">INDIRECT(CONCATENATE($E$570,IF(INDIRECT(CONCATENATE($E$570,ADDRESS(MATCH(V4,SL_CHARTS_2012!$BO$1:$BO$39999,1),$E$569,1)))=V4,ADDRESS(MATCH(V4,SL_CHARTS_2012!$BO$1:$BO$39999,1),$E$569,1),IF(INDIRECT(CONCATENATE($E$570,ADDRESS(MATCH(V4,SL_CHARTS_2012!$BO$1:$BO$39999,1),$E$569,1)))&lt;V4,ADDRESS(MATCH(V4,SL_CHARTS_2012!$BO$1:$BO$39999,1)+1,$E$569,1),ADDRESS(MATCH(V4,SL_CHARTS_2012!$BO$1:$BO$39999,1),$E$569,1)))))</f>
        <v>0</v>
      </c>
      <c r="W562" s="359" t="n">
        <f aca="true">INDIRECT(CONCATENATE($E$570,IF(INDIRECT(CONCATENATE($E$570,ADDRESS(MATCH(W4,SL_CHARTS_2012!$BO$1:$BO$39999,1),$E$569,1)))=W4,ADDRESS(MATCH(W4,SL_CHARTS_2012!$BO$1:$BO$39999,1),$E$569,1),IF(INDIRECT(CONCATENATE($E$570,ADDRESS(MATCH(W4,SL_CHARTS_2012!$BO$1:$BO$39999,1),$E$569,1)))&lt;W4,ADDRESS(MATCH(W4,SL_CHARTS_2012!$BO$1:$BO$39999,1)+1,$E$569,1),ADDRESS(MATCH(W4,SL_CHARTS_2012!$BO$1:$BO$39999,1),$E$569,1)))))</f>
        <v>0</v>
      </c>
      <c r="X562" s="359" t="n">
        <f aca="true">INDIRECT(CONCATENATE($E$570,IF(INDIRECT(CONCATENATE($E$570,ADDRESS(MATCH(X4,SL_CHARTS_2012!$BO$1:$BO$39999,1),$E$569,1)))=X4,ADDRESS(MATCH(X4,SL_CHARTS_2012!$BO$1:$BO$39999,1),$E$569,1),IF(INDIRECT(CONCATENATE($E$570,ADDRESS(MATCH(X4,SL_CHARTS_2012!$BO$1:$BO$39999,1),$E$569,1)))&lt;X4,ADDRESS(MATCH(X4,SL_CHARTS_2012!$BO$1:$BO$39999,1)+1,$E$569,1),ADDRESS(MATCH(X4,SL_CHARTS_2012!$BO$1:$BO$39999,1),$E$569,1)))))</f>
        <v>0</v>
      </c>
      <c r="Y562" s="315" t="n">
        <f aca="true">INDIRECT(CONCATENATE($E$570,IF(INDIRECT(CONCATENATE($E$570,ADDRESS(MATCH(Y4,SL_CHARTS_2012!$BO$1:$BO$39999,1),$E$569,1)))=Y4,ADDRESS(MATCH(Y4,SL_CHARTS_2012!$BO$1:$BO$39999,1),$E$569,1),IF(INDIRECT(CONCATENATE($E$570,ADDRESS(MATCH(Y4,SL_CHARTS_2012!$BO$1:$BO$39999,1),$E$569,1)))&lt;Y4,ADDRESS(MATCH(Y4,SL_CHARTS_2012!$BO$1:$BO$39999,1)+1,$E$569,1),ADDRESS(MATCH(Y4,SL_CHARTS_2012!$BO$1:$BO$39999,1),$E$569,1)))))</f>
        <v>7.24999999999994</v>
      </c>
      <c r="Z562" s="315" t="n">
        <f aca="true">INDIRECT(CONCATENATE($E$570,IF(INDIRECT(CONCATENATE($E$570,ADDRESS(MATCH(Z4,SL_CHARTS_2012!$BO$1:$BO$39999,1),$E$569,1)))=Z4,ADDRESS(MATCH(Z4,SL_CHARTS_2012!$BO$1:$BO$39999,1),$E$569,1),IF(INDIRECT(CONCATENATE($E$570,ADDRESS(MATCH(Z4,SL_CHARTS_2012!$BO$1:$BO$39999,1),$E$569,1)))&lt;Z4,ADDRESS(MATCH(Z4,SL_CHARTS_2012!$BO$1:$BO$39999,1)+1,$E$569,1),ADDRESS(MATCH(Z4,SL_CHARTS_2012!$BO$1:$BO$39999,1),$E$569,1)))))</f>
        <v>5.33499999999998</v>
      </c>
      <c r="AA562" s="315" t="n">
        <f aca="true">INDIRECT(CONCATENATE($E$570,IF(INDIRECT(CONCATENATE($E$570,ADDRESS(MATCH(AA4,SL_CHARTS_2012!$BO$1:$BO$39999,1),$E$569,1)))=AA4,ADDRESS(MATCH(AA4,SL_CHARTS_2012!$BO$1:$BO$39999,1),$E$569,1),IF(INDIRECT(CONCATENATE($E$570,ADDRESS(MATCH(AA4,SL_CHARTS_2012!$BO$1:$BO$39999,1),$E$569,1)))&lt;AA4,ADDRESS(MATCH(AA4,SL_CHARTS_2012!$BO$1:$BO$39999,1)+1,$E$569,1),ADDRESS(MATCH(AA4,SL_CHARTS_2012!$BO$1:$BO$39999,1),$E$569,1)))))</f>
        <v>3.6</v>
      </c>
      <c r="AB562" s="315" t="n">
        <f aca="true">INDIRECT(CONCATENATE($E$570,IF(INDIRECT(CONCATENATE($E$570,ADDRESS(MATCH(AB4,SL_CHARTS_2012!$BO$1:$BO$39999,1),$E$569,1)))=AB4,ADDRESS(MATCH(AB4,SL_CHARTS_2012!$BO$1:$BO$39999,1),$E$569,1),IF(INDIRECT(CONCATENATE($E$570,ADDRESS(MATCH(AB4,SL_CHARTS_2012!$BO$1:$BO$39999,1),$E$569,1)))&lt;AB4,ADDRESS(MATCH(AB4,SL_CHARTS_2012!$BO$1:$BO$39999,1)+1,$E$569,1),ADDRESS(MATCH(AB4,SL_CHARTS_2012!$BO$1:$BO$39999,1),$E$569,1)))))</f>
        <v>2.59</v>
      </c>
      <c r="AC562" s="315" t="n">
        <f aca="true">INDIRECT(CONCATENATE($E$570,IF(INDIRECT(CONCATENATE($E$570,ADDRESS(MATCH(AC4,SL_CHARTS_2012!$BO$1:$BO$39999,1),$E$569,1)))=AC4,ADDRESS(MATCH(AC4,SL_CHARTS_2012!$BO$1:$BO$39999,1),$E$569,1),IF(INDIRECT(CONCATENATE($E$570,ADDRESS(MATCH(AC4,SL_CHARTS_2012!$BO$1:$BO$39999,1),$E$569,1)))&lt;AC4,ADDRESS(MATCH(AC4,SL_CHARTS_2012!$BO$1:$BO$39999,1)+1,$E$569,1),ADDRESS(MATCH(AC4,SL_CHARTS_2012!$BO$1:$BO$39999,1),$E$569,1)))))</f>
        <v>1.8075</v>
      </c>
    </row>
    <row r="563" customFormat="false" ht="15" hidden="false" customHeight="true" outlineLevel="0" collapsed="false">
      <c r="A563" s="349"/>
      <c r="B563" s="394"/>
      <c r="C563" s="291"/>
      <c r="D563" s="312" t="s">
        <v>240</v>
      </c>
      <c r="E563" s="314" t="str">
        <f aca="true">IF(INDIRECT(CONCATENATE($E$570,ADDRESS(MATCH(E8,SL_CHARTS_2012!$BO$1:$BO$39999,1),$E$569,1)))=E8,ADDRESS(MATCH(E8,SL_CHARTS_2012!$BO$1:$BO$39999,1),$E$569,1),IF(INDIRECT(CONCATENATE($E$570,ADDRESS(MATCH(E8,SL_CHARTS_2012!$BO$1:$BO$39999,1),$E$569,1)))&gt;E8, ADDRESS(MATCH(E8,SL_CHARTS_2012!$BO$1:$BO$39999,1)-1,$E$569,1), ADDRESS(MATCH(E8,SL_CHARTS_2012!$BO$1:$BO$39999,1),$E$569,1)))</f>
        <v>$BO$2854</v>
      </c>
      <c r="F563" s="314" t="str">
        <f aca="true">IF(INDIRECT(CONCATENATE($E$570,ADDRESS(MATCH(F8,SL_CHARTS_2012!$BO$1:$BO$39999,1),$E$569,1)))=F8,ADDRESS(MATCH(F8,SL_CHARTS_2012!$BO$1:$BO$39999,1),$E$569,1),IF(INDIRECT(CONCATENATE($E$570,ADDRESS(MATCH(F8,SL_CHARTS_2012!$BO$1:$BO$39999,1),$E$569,1)))&gt;F8, ADDRESS(MATCH(F8,SL_CHARTS_2012!$BO$1:$BO$39999,1)-1,$E$569,1), ADDRESS(MATCH(F8,SL_CHARTS_2012!$BO$1:$BO$39999,1),$E$569,1)))</f>
        <v>$BO$2854</v>
      </c>
      <c r="G563" s="314" t="str">
        <f aca="true">IF(INDIRECT(CONCATENATE($E$570,ADDRESS(MATCH(G8,SL_CHARTS_2012!$BO$1:$BO$39999,1),$E$569,1)))=G8,ADDRESS(MATCH(G8,SL_CHARTS_2012!$BO$1:$BO$39999,1),$E$569,1),IF(INDIRECT(CONCATENATE($E$570,ADDRESS(MATCH(G8,SL_CHARTS_2012!$BO$1:$BO$39999,1),$E$569,1)))&gt;G8, ADDRESS(MATCH(G8,SL_CHARTS_2012!$BO$1:$BO$39999,1)-1,$E$569,1), ADDRESS(MATCH(G8,SL_CHARTS_2012!$BO$1:$BO$39999,1),$E$569,1)))</f>
        <v>$BO$2854</v>
      </c>
      <c r="H563" s="314" t="str">
        <f aca="true">IF(INDIRECT(CONCATENATE($E$570,ADDRESS(MATCH(H8,SL_CHARTS_2012!$BO$1:$BO$39999,1),$E$569,1)))=H8,ADDRESS(MATCH(H8,SL_CHARTS_2012!$BO$1:$BO$39999,1),$E$569,1),IF(INDIRECT(CONCATENATE($E$570,ADDRESS(MATCH(H8,SL_CHARTS_2012!$BO$1:$BO$39999,1),$E$569,1)))&gt;H8, ADDRESS(MATCH(H8,SL_CHARTS_2012!$BO$1:$BO$39999,1)-1,$E$569,1), ADDRESS(MATCH(H8,SL_CHARTS_2012!$BO$1:$BO$39999,1),$E$569,1)))</f>
        <v>$BO$2854</v>
      </c>
      <c r="I563" s="314" t="str">
        <f aca="true">IF(INDIRECT(CONCATENATE($E$570,ADDRESS(MATCH(I8,SL_CHARTS_2012!$BO$1:$BO$39999,1),$E$569,1)))=I8,ADDRESS(MATCH(I8,SL_CHARTS_2012!$BO$1:$BO$39999,1),$E$569,1),IF(INDIRECT(CONCATENATE($E$570,ADDRESS(MATCH(I8,SL_CHARTS_2012!$BO$1:$BO$39999,1),$E$569,1)))&gt;I8, ADDRESS(MATCH(I8,SL_CHARTS_2012!$BO$1:$BO$39999,1)-1,$E$569,1), ADDRESS(MATCH(I8,SL_CHARTS_2012!$BO$1:$BO$39999,1),$E$569,1)))</f>
        <v>$BO$2854</v>
      </c>
      <c r="J563" s="314" t="str">
        <f aca="true">IF(INDIRECT(CONCATENATE($E$570,ADDRESS(MATCH(J8,SL_CHARTS_2012!$BO$1:$BO$39999,1),$E$569,1)))=J8,ADDRESS(MATCH(J8,SL_CHARTS_2012!$BO$1:$BO$39999,1),$E$569,1),IF(INDIRECT(CONCATENATE($E$570,ADDRESS(MATCH(J8,SL_CHARTS_2012!$BO$1:$BO$39999,1),$E$569,1)))&gt;J8, ADDRESS(MATCH(J8,SL_CHARTS_2012!$BO$1:$BO$39999,1)-1,$E$569,1), ADDRESS(MATCH(J8,SL_CHARTS_2012!$BO$1:$BO$39999,1),$E$569,1)))</f>
        <v>$BO$2854</v>
      </c>
      <c r="K563" s="314" t="str">
        <f aca="true">IF(INDIRECT(CONCATENATE($E$570,ADDRESS(MATCH(K8,SL_CHARTS_2012!$BO$1:$BO$39999,1),$E$569,1)))=K8,ADDRESS(MATCH(K8,SL_CHARTS_2012!$BO$1:$BO$39999,1),$E$569,1),IF(INDIRECT(CONCATENATE($E$570,ADDRESS(MATCH(K8,SL_CHARTS_2012!$BO$1:$BO$39999,1),$E$569,1)))&gt;K8, ADDRESS(MATCH(K8,SL_CHARTS_2012!$BO$1:$BO$39999,1)-1,$E$569,1), ADDRESS(MATCH(K8,SL_CHARTS_2012!$BO$1:$BO$39999,1),$E$569,1)))</f>
        <v>$BO$2854</v>
      </c>
      <c r="L563" s="314" t="str">
        <f aca="true">IF(INDIRECT(CONCATENATE($E$570,ADDRESS(MATCH(L8,SL_CHARTS_2012!$BO$1:$BO$39999,1),$E$569,1)))=L8,ADDRESS(MATCH(L8,SL_CHARTS_2012!$BO$1:$BO$39999,1),$E$569,1),IF(INDIRECT(CONCATENATE($E$570,ADDRESS(MATCH(L8,SL_CHARTS_2012!$BO$1:$BO$39999,1),$E$569,1)))&gt;L8, ADDRESS(MATCH(L8,SL_CHARTS_2012!$BO$1:$BO$39999,1)-1,$E$569,1), ADDRESS(MATCH(L8,SL_CHARTS_2012!$BO$1:$BO$39999,1),$E$569,1)))</f>
        <v>$BO$2854</v>
      </c>
      <c r="M563" s="314" t="str">
        <f aca="true">IF(INDIRECT(CONCATENATE($E$570,ADDRESS(MATCH(M8,SL_CHARTS_2012!$BO$1:$BO$39999,1),$E$569,1)))=M8,ADDRESS(MATCH(M8,SL_CHARTS_2012!$BO$1:$BO$39999,1),$E$569,1),IF(INDIRECT(CONCATENATE($E$570,ADDRESS(MATCH(M8,SL_CHARTS_2012!$BO$1:$BO$39999,1),$E$569,1)))&gt;M8, ADDRESS(MATCH(M8,SL_CHARTS_2012!$BO$1:$BO$39999,1)-1,$E$569,1), ADDRESS(MATCH(M8,SL_CHARTS_2012!$BO$1:$BO$39999,1),$E$569,1)))</f>
        <v>$BO$2854</v>
      </c>
      <c r="N563" s="314" t="str">
        <f aca="true">IF(INDIRECT(CONCATENATE($E$570,ADDRESS(MATCH(N8,SL_CHARTS_2012!$BO$1:$BO$39999,1),$E$569,1)))=N8,ADDRESS(MATCH(N8,SL_CHARTS_2012!$BO$1:$BO$39999,1),$E$569,1),IF(INDIRECT(CONCATENATE($E$570,ADDRESS(MATCH(N8,SL_CHARTS_2012!$BO$1:$BO$39999,1),$E$569,1)))&gt;N8, ADDRESS(MATCH(N8,SL_CHARTS_2012!$BO$1:$BO$39999,1)-1,$E$569,1), ADDRESS(MATCH(N8,SL_CHARTS_2012!$BO$1:$BO$39999,1),$E$569,1)))</f>
        <v>$BO$2854</v>
      </c>
      <c r="O563" s="314" t="str">
        <f aca="true">IF(INDIRECT(CONCATENATE($E$570,ADDRESS(MATCH(O8,SL_CHARTS_2012!$BO$1:$BO$39999,1),$E$569,1)))=O8,ADDRESS(MATCH(O8,SL_CHARTS_2012!$BO$1:$BO$39999,1),$E$569,1),IF(INDIRECT(CONCATENATE($E$570,ADDRESS(MATCH(O8,SL_CHARTS_2012!$BO$1:$BO$39999,1),$E$569,1)))&gt;O8, ADDRESS(MATCH(O8,SL_CHARTS_2012!$BO$1:$BO$39999,1)-1,$E$569,1), ADDRESS(MATCH(O8,SL_CHARTS_2012!$BO$1:$BO$39999,1),$E$569,1)))</f>
        <v>$BO$2854</v>
      </c>
      <c r="P563" s="314" t="str">
        <f aca="true">IF(INDIRECT(CONCATENATE($E$570,ADDRESS(MATCH(P8,SL_CHARTS_2012!$BO$1:$BO$39999,1),$E$569,1)))=P8,ADDRESS(MATCH(P8,SL_CHARTS_2012!$BO$1:$BO$39999,1),$E$569,1),IF(INDIRECT(CONCATENATE($E$570,ADDRESS(MATCH(P8,SL_CHARTS_2012!$BO$1:$BO$39999,1),$E$569,1)))&gt;P8, ADDRESS(MATCH(P8,SL_CHARTS_2012!$BO$1:$BO$39999,1)-1,$E$569,1), ADDRESS(MATCH(P8,SL_CHARTS_2012!$BO$1:$BO$39999,1),$E$569,1)))</f>
        <v>$BO$2854</v>
      </c>
      <c r="Q563" s="314" t="str">
        <f aca="true">IF(INDIRECT(CONCATENATE($E$570,ADDRESS(MATCH(Q8,SL_CHARTS_2012!$BO$1:$BO$39999,1),$E$569,1)))=Q8,ADDRESS(MATCH(Q8,SL_CHARTS_2012!$BO$1:$BO$39999,1),$E$569,1),IF(INDIRECT(CONCATENATE($E$570,ADDRESS(MATCH(Q8,SL_CHARTS_2012!$BO$1:$BO$39999,1),$E$569,1)))&gt;Q8, ADDRESS(MATCH(Q8,SL_CHARTS_2012!$BO$1:$BO$39999,1)-1,$E$569,1), ADDRESS(MATCH(Q8,SL_CHARTS_2012!$BO$1:$BO$39999,1),$E$569,1)))</f>
        <v>$BO$2854</v>
      </c>
      <c r="R563" s="314" t="str">
        <f aca="true">IF(INDIRECT(CONCATENATE($E$570,ADDRESS(MATCH(R8,SL_CHARTS_2012!$BO$1:$BO$39999,1),$E$569,1)))=R8,ADDRESS(MATCH(R8,SL_CHARTS_2012!$BO$1:$BO$39999,1),$E$569,1),IF(INDIRECT(CONCATENATE($E$570,ADDRESS(MATCH(R8,SL_CHARTS_2012!$BO$1:$BO$39999,1),$E$569,1)))&gt;R8, ADDRESS(MATCH(R8,SL_CHARTS_2012!$BO$1:$BO$39999,1)-1,$E$569,1), ADDRESS(MATCH(R8,SL_CHARTS_2012!$BO$1:$BO$39999,1),$E$569,1)))</f>
        <v>$BO$2854</v>
      </c>
      <c r="S563" s="314" t="str">
        <f aca="true">IF(INDIRECT(CONCATENATE($E$570,ADDRESS(MATCH(S8,SL_CHARTS_2012!$BO$1:$BO$39999,1),$E$569,1)))=S8,ADDRESS(MATCH(S8,SL_CHARTS_2012!$BO$1:$BO$39999,1),$E$569,1),IF(INDIRECT(CONCATENATE($E$570,ADDRESS(MATCH(S8,SL_CHARTS_2012!$BO$1:$BO$39999,1),$E$569,1)))&gt;S8, ADDRESS(MATCH(S8,SL_CHARTS_2012!$BO$1:$BO$39999,1)-1,$E$569,1), ADDRESS(MATCH(S8,SL_CHARTS_2012!$BO$1:$BO$39999,1),$E$569,1)))</f>
        <v>$BO$2854</v>
      </c>
      <c r="T563" s="314" t="str">
        <f aca="true">IF(INDIRECT(CONCATENATE($E$570,ADDRESS(MATCH(T8,SL_CHARTS_2012!$BO$1:$BO$39999,1),$E$569,1)))=T8,ADDRESS(MATCH(T8,SL_CHARTS_2012!$BO$1:$BO$39999,1),$E$569,1),IF(INDIRECT(CONCATENATE($E$570,ADDRESS(MATCH(T8,SL_CHARTS_2012!$BO$1:$BO$39999,1),$E$569,1)))&gt;T8, ADDRESS(MATCH(T8,SL_CHARTS_2012!$BO$1:$BO$39999,1)-1,$E$569,1), ADDRESS(MATCH(T8,SL_CHARTS_2012!$BO$1:$BO$39999,1),$E$569,1)))</f>
        <v>$BO$2854</v>
      </c>
      <c r="U563" s="314" t="str">
        <f aca="true">IF(INDIRECT(CONCATENATE($E$570,ADDRESS(MATCH(U8,SL_CHARTS_2012!$BO$1:$BO$39999,1),$E$569,1)))=U8,ADDRESS(MATCH(U8,SL_CHARTS_2012!$BO$1:$BO$39999,1),$E$569,1),IF(INDIRECT(CONCATENATE($E$570,ADDRESS(MATCH(U8,SL_CHARTS_2012!$BO$1:$BO$39999,1),$E$569,1)))&gt;U8, ADDRESS(MATCH(U8,SL_CHARTS_2012!$BO$1:$BO$39999,1)-1,$E$569,1), ADDRESS(MATCH(U8,SL_CHARTS_2012!$BO$1:$BO$39999,1),$E$569,1)))</f>
        <v>$BO$2854</v>
      </c>
      <c r="V563" s="314" t="str">
        <f aca="true">IF(INDIRECT(CONCATENATE($E$570,ADDRESS(MATCH(V8,SL_CHARTS_2012!$BO$1:$BO$39999,1),$E$569,1)))=V8,ADDRESS(MATCH(V8,SL_CHARTS_2012!$BO$1:$BO$39999,1),$E$569,1),IF(INDIRECT(CONCATENATE($E$570,ADDRESS(MATCH(V8,SL_CHARTS_2012!$BO$1:$BO$39999,1),$E$569,1)))&gt;V8, ADDRESS(MATCH(V8,SL_CHARTS_2012!$BO$1:$BO$39999,1)-1,$E$569,1), ADDRESS(MATCH(V8,SL_CHARTS_2012!$BO$1:$BO$39999,1),$E$569,1)))</f>
        <v>$BO$2854</v>
      </c>
      <c r="W563" s="314" t="str">
        <f aca="true">IF(INDIRECT(CONCATENATE($E$570,ADDRESS(MATCH(W8,SL_CHARTS_2012!$BO$1:$BO$39999,1),$E$569,1)))=W8,ADDRESS(MATCH(W8,SL_CHARTS_2012!$BO$1:$BO$39999,1),$E$569,1),IF(INDIRECT(CONCATENATE($E$570,ADDRESS(MATCH(W8,SL_CHARTS_2012!$BO$1:$BO$39999,1),$E$569,1)))&gt;W8, ADDRESS(MATCH(W8,SL_CHARTS_2012!$BO$1:$BO$39999,1)-1,$E$569,1), ADDRESS(MATCH(W8,SL_CHARTS_2012!$BO$1:$BO$39999,1),$E$569,1)))</f>
        <v>$BO$2854</v>
      </c>
      <c r="X563" s="314" t="str">
        <f aca="true">IF(INDIRECT(CONCATENATE($E$570,ADDRESS(MATCH(X8,SL_CHARTS_2012!$BO$1:$BO$39999,1),$E$569,1)))=X8,ADDRESS(MATCH(X8,SL_CHARTS_2012!$BO$1:$BO$39999,1),$E$569,1),IF(INDIRECT(CONCATENATE($E$570,ADDRESS(MATCH(X8,SL_CHARTS_2012!$BO$1:$BO$39999,1),$E$569,1)))&gt;X8, ADDRESS(MATCH(X8,SL_CHARTS_2012!$BO$1:$BO$39999,1)-1,$E$569,1), ADDRESS(MATCH(X8,SL_CHARTS_2012!$BO$1:$BO$39999,1),$E$569,1)))</f>
        <v>$BO$2503</v>
      </c>
      <c r="Y563" s="317" t="str">
        <f aca="true">IF(INDIRECT(CONCATENATE($E$570,ADDRESS(MATCH(Y8,SL_CHARTS_2012!$BO$1:$BO$39999,1),$E$569,1)))=Y8,ADDRESS(MATCH(Y8,SL_CHARTS_2012!$BO$1:$BO$39999,1),$E$569,1),IF(INDIRECT(CONCATENATE($E$570,ADDRESS(MATCH(Y8,SL_CHARTS_2012!$BO$1:$BO$39999,1),$E$569,1)))&gt;Y8, ADDRESS(MATCH(Y8,SL_CHARTS_2012!$BO$1:$BO$39999,1)-1,$E$569,1), ADDRESS(MATCH(Y8,SL_CHARTS_2012!$BO$1:$BO$39999,1),$E$569,1)))</f>
        <v>$BO$2120</v>
      </c>
      <c r="Z563" s="317" t="str">
        <f aca="true">IF(INDIRECT(CONCATENATE($E$570,ADDRESS(MATCH(Z8,SL_CHARTS_2012!$BO$1:$BO$39999,1),$E$569,1)))=Z8,ADDRESS(MATCH(Z8,SL_CHARTS_2012!$BO$1:$BO$39999,1),$E$569,1),IF(INDIRECT(CONCATENATE($E$570,ADDRESS(MATCH(Z8,SL_CHARTS_2012!$BO$1:$BO$39999,1),$E$569,1)))&gt;Z8, ADDRESS(MATCH(Z8,SL_CHARTS_2012!$BO$1:$BO$39999,1)-1,$E$569,1), ADDRESS(MATCH(Z8,SL_CHARTS_2012!$BO$1:$BO$39999,1),$E$569,1)))</f>
        <v>$BO$1774</v>
      </c>
      <c r="AA563" s="317" t="str">
        <f aca="true">IF(INDIRECT(CONCATENATE($E$570,ADDRESS(MATCH(AA8,SL_CHARTS_2012!$BO$1:$BO$39999,1),$E$569,1)))=AA8,ADDRESS(MATCH(AA8,SL_CHARTS_2012!$BO$1:$BO$39999,1),$E$569,1),IF(INDIRECT(CONCATENATE($E$570,ADDRESS(MATCH(AA8,SL_CHARTS_2012!$BO$1:$BO$39999,1),$E$569,1)))&gt;AA8, ADDRESS(MATCH(AA8,SL_CHARTS_2012!$BO$1:$BO$39999,1)-1,$E$569,1), ADDRESS(MATCH(AA8,SL_CHARTS_2012!$BO$1:$BO$39999,1),$E$569,1)))</f>
        <v>$BO$1489</v>
      </c>
      <c r="AB563" s="317" t="str">
        <f aca="true">IF(INDIRECT(CONCATENATE($E$570,ADDRESS(MATCH(AB8,SL_CHARTS_2012!$BO$1:$BO$39999,1),$E$569,1)))=AB8,ADDRESS(MATCH(AB8,SL_CHARTS_2012!$BO$1:$BO$39999,1),$E$569,1),IF(INDIRECT(CONCATENATE($E$570,ADDRESS(MATCH(AB8,SL_CHARTS_2012!$BO$1:$BO$39999,1),$E$569,1)))&gt;AB8, ADDRESS(MATCH(AB8,SL_CHARTS_2012!$BO$1:$BO$39999,1)-1,$E$569,1), ADDRESS(MATCH(AB8,SL_CHARTS_2012!$BO$1:$BO$39999,1),$E$569,1)))</f>
        <v>$BO$1176</v>
      </c>
      <c r="AC563" s="317" t="str">
        <f aca="true">IF(INDIRECT(CONCATENATE($E$570,ADDRESS(MATCH(AC8,SL_CHARTS_2012!$BO$1:$BO$39999,1),$E$569,1)))=AC8,ADDRESS(MATCH(AC8,SL_CHARTS_2012!$BO$1:$BO$39999,1),$E$569,1),IF(INDIRECT(CONCATENATE($E$570,ADDRESS(MATCH(AC8,SL_CHARTS_2012!$BO$1:$BO$39999,1),$E$569,1)))&gt;AC8, ADDRESS(MATCH(AC8,SL_CHARTS_2012!$BO$1:$BO$39999,1)-1,$E$569,1), ADDRESS(MATCH(AC8,SL_CHARTS_2012!$BO$1:$BO$39999,1),$E$569,1)))</f>
        <v>$BO$694</v>
      </c>
    </row>
    <row r="564" customFormat="false" ht="15" hidden="false" customHeight="true" outlineLevel="0" collapsed="false">
      <c r="A564" s="349"/>
      <c r="B564" s="394"/>
      <c r="C564" s="291"/>
      <c r="D564" s="204" t="s">
        <v>241</v>
      </c>
      <c r="E564" s="359" t="n">
        <f aca="true">INDIRECT(CONCATENATE($E$570,IF(INDIRECT(CONCATENATE($E$570,ADDRESS(MATCH(E8,SL_CHARTS_2012!$BO$1:$BO$39999,1),$E$569,1)))=E8,ADDRESS(MATCH(E8,SL_CHARTS_2012!$BO$1:$BO$39999,1),$E$569,1),IF(INDIRECT(CONCATENATE($E$570,ADDRESS(MATCH(E8,SL_CHARTS_2012!$BO$1:$BO$39999,1),$E$569,1)))&gt;E8,ADDRESS(MATCH(E8,SL_CHARTS_2012!$BO$1:$BO$39999,1)-1,$E$569,1),ADDRESS(MATCH(E8,SL_CHARTS_2012!$BO$1:$BO$39999,1),$E$569,1)))))</f>
        <v>9.00000000000008</v>
      </c>
      <c r="F564" s="359" t="n">
        <f aca="true">INDIRECT(CONCATENATE($E$570,IF(INDIRECT(CONCATENATE($E$570,ADDRESS(MATCH(F8,SL_CHARTS_2012!$BO$1:$BO$39999,1),$E$569,1)))=F8,ADDRESS(MATCH(F8,SL_CHARTS_2012!$BO$1:$BO$39999,1),$E$569,1),IF(INDIRECT(CONCATENATE($E$570,ADDRESS(MATCH(F8,SL_CHARTS_2012!$BO$1:$BO$39999,1),$E$569,1)))&gt;F8,ADDRESS(MATCH(F8,SL_CHARTS_2012!$BO$1:$BO$39999,1)-1,$E$569,1),ADDRESS(MATCH(F8,SL_CHARTS_2012!$BO$1:$BO$39999,1),$E$569,1)))))</f>
        <v>9.00000000000008</v>
      </c>
      <c r="G564" s="359" t="n">
        <f aca="true">INDIRECT(CONCATENATE($E$570,IF(INDIRECT(CONCATENATE($E$570,ADDRESS(MATCH(G8,SL_CHARTS_2012!$BO$1:$BO$39999,1),$E$569,1)))=G8,ADDRESS(MATCH(G8,SL_CHARTS_2012!$BO$1:$BO$39999,1),$E$569,1),IF(INDIRECT(CONCATENATE($E$570,ADDRESS(MATCH(G8,SL_CHARTS_2012!$BO$1:$BO$39999,1),$E$569,1)))&gt;G8,ADDRESS(MATCH(G8,SL_CHARTS_2012!$BO$1:$BO$39999,1)-1,$E$569,1),ADDRESS(MATCH(G8,SL_CHARTS_2012!$BO$1:$BO$39999,1),$E$569,1)))))</f>
        <v>9.00000000000008</v>
      </c>
      <c r="H564" s="359" t="n">
        <f aca="true">INDIRECT(CONCATENATE($E$570,IF(INDIRECT(CONCATENATE($E$570,ADDRESS(MATCH(H8,SL_CHARTS_2012!$BO$1:$BO$39999,1),$E$569,1)))=H8,ADDRESS(MATCH(H8,SL_CHARTS_2012!$BO$1:$BO$39999,1),$E$569,1),IF(INDIRECT(CONCATENATE($E$570,ADDRESS(MATCH(H8,SL_CHARTS_2012!$BO$1:$BO$39999,1),$E$569,1)))&gt;H8,ADDRESS(MATCH(H8,SL_CHARTS_2012!$BO$1:$BO$39999,1)-1,$E$569,1),ADDRESS(MATCH(H8,SL_CHARTS_2012!$BO$1:$BO$39999,1),$E$569,1)))))</f>
        <v>9.00000000000008</v>
      </c>
      <c r="I564" s="359" t="n">
        <f aca="true">INDIRECT(CONCATENATE($E$570,IF(INDIRECT(CONCATENATE($E$570,ADDRESS(MATCH(I8,SL_CHARTS_2012!$BO$1:$BO$39999,1),$E$569,1)))=I8,ADDRESS(MATCH(I8,SL_CHARTS_2012!$BO$1:$BO$39999,1),$E$569,1),IF(INDIRECT(CONCATENATE($E$570,ADDRESS(MATCH(I8,SL_CHARTS_2012!$BO$1:$BO$39999,1),$E$569,1)))&gt;I8,ADDRESS(MATCH(I8,SL_CHARTS_2012!$BO$1:$BO$39999,1)-1,$E$569,1),ADDRESS(MATCH(I8,SL_CHARTS_2012!$BO$1:$BO$39999,1),$E$569,1)))))</f>
        <v>9.00000000000008</v>
      </c>
      <c r="J564" s="359" t="n">
        <f aca="true">INDIRECT(CONCATENATE($E$570,IF(INDIRECT(CONCATENATE($E$570,ADDRESS(MATCH(J8,SL_CHARTS_2012!$BO$1:$BO$39999,1),$E$569,1)))=J8,ADDRESS(MATCH(J8,SL_CHARTS_2012!$BO$1:$BO$39999,1),$E$569,1),IF(INDIRECT(CONCATENATE($E$570,ADDRESS(MATCH(J8,SL_CHARTS_2012!$BO$1:$BO$39999,1),$E$569,1)))&gt;J8,ADDRESS(MATCH(J8,SL_CHARTS_2012!$BO$1:$BO$39999,1)-1,$E$569,1),ADDRESS(MATCH(J8,SL_CHARTS_2012!$BO$1:$BO$39999,1),$E$569,1)))))</f>
        <v>9.00000000000008</v>
      </c>
      <c r="K564" s="359" t="n">
        <f aca="true">INDIRECT(CONCATENATE($E$570,IF(INDIRECT(CONCATENATE($E$570,ADDRESS(MATCH(K8,SL_CHARTS_2012!$BO$1:$BO$39999,1),$E$569,1)))=K8,ADDRESS(MATCH(K8,SL_CHARTS_2012!$BO$1:$BO$39999,1),$E$569,1),IF(INDIRECT(CONCATENATE($E$570,ADDRESS(MATCH(K8,SL_CHARTS_2012!$BO$1:$BO$39999,1),$E$569,1)))&gt;K8,ADDRESS(MATCH(K8,SL_CHARTS_2012!$BO$1:$BO$39999,1)-1,$E$569,1),ADDRESS(MATCH(K8,SL_CHARTS_2012!$BO$1:$BO$39999,1),$E$569,1)))))</f>
        <v>9.00000000000008</v>
      </c>
      <c r="L564" s="359" t="n">
        <f aca="true">INDIRECT(CONCATENATE($E$570,IF(INDIRECT(CONCATENATE($E$570,ADDRESS(MATCH(L8,SL_CHARTS_2012!$BO$1:$BO$39999,1),$E$569,1)))=L8,ADDRESS(MATCH(L8,SL_CHARTS_2012!$BO$1:$BO$39999,1),$E$569,1),IF(INDIRECT(CONCATENATE($E$570,ADDRESS(MATCH(L8,SL_CHARTS_2012!$BO$1:$BO$39999,1),$E$569,1)))&gt;L8,ADDRESS(MATCH(L8,SL_CHARTS_2012!$BO$1:$BO$39999,1)-1,$E$569,1),ADDRESS(MATCH(L8,SL_CHARTS_2012!$BO$1:$BO$39999,1),$E$569,1)))))</f>
        <v>9.00000000000008</v>
      </c>
      <c r="M564" s="359" t="n">
        <f aca="true">INDIRECT(CONCATENATE($E$570,IF(INDIRECT(CONCATENATE($E$570,ADDRESS(MATCH(M8,SL_CHARTS_2012!$BO$1:$BO$39999,1),$E$569,1)))=M8,ADDRESS(MATCH(M8,SL_CHARTS_2012!$BO$1:$BO$39999,1),$E$569,1),IF(INDIRECT(CONCATENATE($E$570,ADDRESS(MATCH(M8,SL_CHARTS_2012!$BO$1:$BO$39999,1),$E$569,1)))&gt;M8,ADDRESS(MATCH(M8,SL_CHARTS_2012!$BO$1:$BO$39999,1)-1,$E$569,1),ADDRESS(MATCH(M8,SL_CHARTS_2012!$BO$1:$BO$39999,1),$E$569,1)))))</f>
        <v>9.00000000000008</v>
      </c>
      <c r="N564" s="359" t="n">
        <f aca="true">INDIRECT(CONCATENATE($E$570,IF(INDIRECT(CONCATENATE($E$570,ADDRESS(MATCH(N8,SL_CHARTS_2012!$BO$1:$BO$39999,1),$E$569,1)))=N8,ADDRESS(MATCH(N8,SL_CHARTS_2012!$BO$1:$BO$39999,1),$E$569,1),IF(INDIRECT(CONCATENATE($E$570,ADDRESS(MATCH(N8,SL_CHARTS_2012!$BO$1:$BO$39999,1),$E$569,1)))&gt;N8,ADDRESS(MATCH(N8,SL_CHARTS_2012!$BO$1:$BO$39999,1)-1,$E$569,1),ADDRESS(MATCH(N8,SL_CHARTS_2012!$BO$1:$BO$39999,1),$E$569,1)))))</f>
        <v>9.00000000000008</v>
      </c>
      <c r="O564" s="359" t="n">
        <f aca="true">INDIRECT(CONCATENATE($E$570,IF(INDIRECT(CONCATENATE($E$570,ADDRESS(MATCH(O8,SL_CHARTS_2012!$BO$1:$BO$39999,1),$E$569,1)))=O8,ADDRESS(MATCH(O8,SL_CHARTS_2012!$BO$1:$BO$39999,1),$E$569,1),IF(INDIRECT(CONCATENATE($E$570,ADDRESS(MATCH(O8,SL_CHARTS_2012!$BO$1:$BO$39999,1),$E$569,1)))&gt;O8,ADDRESS(MATCH(O8,SL_CHARTS_2012!$BO$1:$BO$39999,1)-1,$E$569,1),ADDRESS(MATCH(O8,SL_CHARTS_2012!$BO$1:$BO$39999,1),$E$569,1)))))</f>
        <v>9.00000000000008</v>
      </c>
      <c r="P564" s="359" t="n">
        <f aca="true">INDIRECT(CONCATENATE($E$570,IF(INDIRECT(CONCATENATE($E$570,ADDRESS(MATCH(P8,SL_CHARTS_2012!$BO$1:$BO$39999,1),$E$569,1)))=P8,ADDRESS(MATCH(P8,SL_CHARTS_2012!$BO$1:$BO$39999,1),$E$569,1),IF(INDIRECT(CONCATENATE($E$570,ADDRESS(MATCH(P8,SL_CHARTS_2012!$BO$1:$BO$39999,1),$E$569,1)))&gt;P8,ADDRESS(MATCH(P8,SL_CHARTS_2012!$BO$1:$BO$39999,1)-1,$E$569,1),ADDRESS(MATCH(P8,SL_CHARTS_2012!$BO$1:$BO$39999,1),$E$569,1)))))</f>
        <v>9.00000000000008</v>
      </c>
      <c r="Q564" s="359" t="n">
        <f aca="true">INDIRECT(CONCATENATE($E$570,IF(INDIRECT(CONCATENATE($E$570,ADDRESS(MATCH(Q8,SL_CHARTS_2012!$BO$1:$BO$39999,1),$E$569,1)))=Q8,ADDRESS(MATCH(Q8,SL_CHARTS_2012!$BO$1:$BO$39999,1),$E$569,1),IF(INDIRECT(CONCATENATE($E$570,ADDRESS(MATCH(Q8,SL_CHARTS_2012!$BO$1:$BO$39999,1),$E$569,1)))&gt;Q8,ADDRESS(MATCH(Q8,SL_CHARTS_2012!$BO$1:$BO$39999,1)-1,$E$569,1),ADDRESS(MATCH(Q8,SL_CHARTS_2012!$BO$1:$BO$39999,1),$E$569,1)))))</f>
        <v>9.00000000000008</v>
      </c>
      <c r="R564" s="359" t="n">
        <f aca="true">INDIRECT(CONCATENATE($E$570,IF(INDIRECT(CONCATENATE($E$570,ADDRESS(MATCH(R8,SL_CHARTS_2012!$BO$1:$BO$39999,1),$E$569,1)))=R8,ADDRESS(MATCH(R8,SL_CHARTS_2012!$BO$1:$BO$39999,1),$E$569,1),IF(INDIRECT(CONCATENATE($E$570,ADDRESS(MATCH(R8,SL_CHARTS_2012!$BO$1:$BO$39999,1),$E$569,1)))&gt;R8,ADDRESS(MATCH(R8,SL_CHARTS_2012!$BO$1:$BO$39999,1)-1,$E$569,1),ADDRESS(MATCH(R8,SL_CHARTS_2012!$BO$1:$BO$39999,1),$E$569,1)))))</f>
        <v>9.00000000000008</v>
      </c>
      <c r="S564" s="359" t="n">
        <f aca="true">INDIRECT(CONCATENATE($E$570,IF(INDIRECT(CONCATENATE($E$570,ADDRESS(MATCH(S8,SL_CHARTS_2012!$BO$1:$BO$39999,1),$E$569,1)))=S8,ADDRESS(MATCH(S8,SL_CHARTS_2012!$BO$1:$BO$39999,1),$E$569,1),IF(INDIRECT(CONCATENATE($E$570,ADDRESS(MATCH(S8,SL_CHARTS_2012!$BO$1:$BO$39999,1),$E$569,1)))&gt;S8,ADDRESS(MATCH(S8,SL_CHARTS_2012!$BO$1:$BO$39999,1)-1,$E$569,1),ADDRESS(MATCH(S8,SL_CHARTS_2012!$BO$1:$BO$39999,1),$E$569,1)))))</f>
        <v>9.00000000000008</v>
      </c>
      <c r="T564" s="359" t="n">
        <f aca="true">INDIRECT(CONCATENATE($E$570,IF(INDIRECT(CONCATENATE($E$570,ADDRESS(MATCH(T8,SL_CHARTS_2012!$BO$1:$BO$39999,1),$E$569,1)))=T8,ADDRESS(MATCH(T8,SL_CHARTS_2012!$BO$1:$BO$39999,1),$E$569,1),IF(INDIRECT(CONCATENATE($E$570,ADDRESS(MATCH(T8,SL_CHARTS_2012!$BO$1:$BO$39999,1),$E$569,1)))&gt;T8,ADDRESS(MATCH(T8,SL_CHARTS_2012!$BO$1:$BO$39999,1)-1,$E$569,1),ADDRESS(MATCH(T8,SL_CHARTS_2012!$BO$1:$BO$39999,1),$E$569,1)))))</f>
        <v>9.00000000000008</v>
      </c>
      <c r="U564" s="359" t="n">
        <f aca="true">INDIRECT(CONCATENATE($E$570,IF(INDIRECT(CONCATENATE($E$570,ADDRESS(MATCH(U8,SL_CHARTS_2012!$BO$1:$BO$39999,1),$E$569,1)))=U8,ADDRESS(MATCH(U8,SL_CHARTS_2012!$BO$1:$BO$39999,1),$E$569,1),IF(INDIRECT(CONCATENATE($E$570,ADDRESS(MATCH(U8,SL_CHARTS_2012!$BO$1:$BO$39999,1),$E$569,1)))&gt;U8,ADDRESS(MATCH(U8,SL_CHARTS_2012!$BO$1:$BO$39999,1)-1,$E$569,1),ADDRESS(MATCH(U8,SL_CHARTS_2012!$BO$1:$BO$39999,1),$E$569,1)))))</f>
        <v>9.00000000000008</v>
      </c>
      <c r="V564" s="359" t="n">
        <f aca="true">INDIRECT(CONCATENATE($E$570,IF(INDIRECT(CONCATENATE($E$570,ADDRESS(MATCH(V8,SL_CHARTS_2012!$BO$1:$BO$39999,1),$E$569,1)))=V8,ADDRESS(MATCH(V8,SL_CHARTS_2012!$BO$1:$BO$39999,1),$E$569,1),IF(INDIRECT(CONCATENATE($E$570,ADDRESS(MATCH(V8,SL_CHARTS_2012!$BO$1:$BO$39999,1),$E$569,1)))&gt;V8,ADDRESS(MATCH(V8,SL_CHARTS_2012!$BO$1:$BO$39999,1)-1,$E$569,1),ADDRESS(MATCH(V8,SL_CHARTS_2012!$BO$1:$BO$39999,1),$E$569,1)))))</f>
        <v>9.00000000000008</v>
      </c>
      <c r="W564" s="359" t="n">
        <f aca="true">INDIRECT(CONCATENATE($E$570,IF(INDIRECT(CONCATENATE($E$570,ADDRESS(MATCH(W8,SL_CHARTS_2012!$BO$1:$BO$39999,1),$E$569,1)))=W8,ADDRESS(MATCH(W8,SL_CHARTS_2012!$BO$1:$BO$39999,1),$E$569,1),IF(INDIRECT(CONCATENATE($E$570,ADDRESS(MATCH(W8,SL_CHARTS_2012!$BO$1:$BO$39999,1),$E$569,1)))&gt;W8,ADDRESS(MATCH(W8,SL_CHARTS_2012!$BO$1:$BO$39999,1)-1,$E$569,1),ADDRESS(MATCH(W8,SL_CHARTS_2012!$BO$1:$BO$39999,1),$E$569,1)))))</f>
        <v>9.00000000000008</v>
      </c>
      <c r="X564" s="359" t="n">
        <f aca="true">INDIRECT(CONCATENATE($E$570,IF(INDIRECT(CONCATENATE($E$570,ADDRESS(MATCH(X8,SL_CHARTS_2012!$BO$1:$BO$39999,1),$E$569,1)))=X8,ADDRESS(MATCH(X8,SL_CHARTS_2012!$BO$1:$BO$39999,1),$E$569,1),IF(INDIRECT(CONCATENATE($E$570,ADDRESS(MATCH(X8,SL_CHARTS_2012!$BO$1:$BO$39999,1),$E$569,1)))&gt;X8,ADDRESS(MATCH(X8,SL_CHARTS_2012!$BO$1:$BO$39999,1)-1,$E$569,1),ADDRESS(MATCH(X8,SL_CHARTS_2012!$BO$1:$BO$39999,1),$E$569,1)))))</f>
        <v>7.24499999999994</v>
      </c>
      <c r="Y564" s="315" t="n">
        <f aca="true">INDIRECT(CONCATENATE($E$570,IF(INDIRECT(CONCATENATE($E$570,ADDRESS(MATCH(Y8,SL_CHARTS_2012!$BO$1:$BO$39999,1),$E$569,1)))=Y8,ADDRESS(MATCH(Y8,SL_CHARTS_2012!$BO$1:$BO$39999,1),$E$569,1),IF(INDIRECT(CONCATENATE($E$570,ADDRESS(MATCH(Y8,SL_CHARTS_2012!$BO$1:$BO$39999,1),$E$569,1)))&gt;Y8,ADDRESS(MATCH(Y8,SL_CHARTS_2012!$BO$1:$BO$39999,1)-1,$E$569,1),ADDRESS(MATCH(Y8,SL_CHARTS_2012!$BO$1:$BO$39999,1),$E$569,1)))))</f>
        <v>5.32999999999998</v>
      </c>
      <c r="Z564" s="315" t="n">
        <f aca="true">INDIRECT(CONCATENATE($E$570,IF(INDIRECT(CONCATENATE($E$570,ADDRESS(MATCH(Z8,SL_CHARTS_2012!$BO$1:$BO$39999,1),$E$569,1)))=Z8,ADDRESS(MATCH(Z8,SL_CHARTS_2012!$BO$1:$BO$39999,1),$E$569,1),IF(INDIRECT(CONCATENATE($E$570,ADDRESS(MATCH(Z8,SL_CHARTS_2012!$BO$1:$BO$39999,1),$E$569,1)))&gt;Z8,ADDRESS(MATCH(Z8,SL_CHARTS_2012!$BO$1:$BO$39999,1)-1,$E$569,1),ADDRESS(MATCH(Z8,SL_CHARTS_2012!$BO$1:$BO$39999,1),$E$569,1)))))</f>
        <v>3.6</v>
      </c>
      <c r="AA564" s="315" t="n">
        <f aca="true">INDIRECT(CONCATENATE($E$570,IF(INDIRECT(CONCATENATE($E$570,ADDRESS(MATCH(AA8,SL_CHARTS_2012!$BO$1:$BO$39999,1),$E$569,1)))=AA8,ADDRESS(MATCH(AA8,SL_CHARTS_2012!$BO$1:$BO$39999,1),$E$569,1),IF(INDIRECT(CONCATENATE($E$570,ADDRESS(MATCH(AA8,SL_CHARTS_2012!$BO$1:$BO$39999,1),$E$569,1)))&gt;AA8,ADDRESS(MATCH(AA8,SL_CHARTS_2012!$BO$1:$BO$39999,1)-1,$E$569,1),ADDRESS(MATCH(AA8,SL_CHARTS_2012!$BO$1:$BO$39999,1),$E$569,1)))))</f>
        <v>2.5875</v>
      </c>
      <c r="AB564" s="315" t="n">
        <f aca="true">INDIRECT(CONCATENATE($E$570,IF(INDIRECT(CONCATENATE($E$570,ADDRESS(MATCH(AB8,SL_CHARTS_2012!$BO$1:$BO$39999,1),$E$569,1)))=AB8,ADDRESS(MATCH(AB8,SL_CHARTS_2012!$BO$1:$BO$39999,1),$E$569,1),IF(INDIRECT(CONCATENATE($E$570,ADDRESS(MATCH(AB8,SL_CHARTS_2012!$BO$1:$BO$39999,1),$E$569,1)))&gt;AB8,ADDRESS(MATCH(AB8,SL_CHARTS_2012!$BO$1:$BO$39999,1)-1,$E$569,1),ADDRESS(MATCH(AB8,SL_CHARTS_2012!$BO$1:$BO$39999,1),$E$569,1)))))</f>
        <v>1.805</v>
      </c>
      <c r="AC564" s="315" t="n">
        <f aca="true">INDIRECT(CONCATENATE($E$570,IF(INDIRECT(CONCATENATE($E$570,ADDRESS(MATCH(AC8,SL_CHARTS_2012!$BO$1:$BO$39999,1),$E$569,1)))=AC8,ADDRESS(MATCH(AC8,SL_CHARTS_2012!$BO$1:$BO$39999,1),$E$569,1),IF(INDIRECT(CONCATENATE($E$570,ADDRESS(MATCH(AC8,SL_CHARTS_2012!$BO$1:$BO$39999,1),$E$569,1)))&gt;AC8,ADDRESS(MATCH(AC8,SL_CHARTS_2012!$BO$1:$BO$39999,1)-1,$E$569,1),ADDRESS(MATCH(AC8,SL_CHARTS_2012!$BO$1:$BO$39999,1),$E$569,1)))))</f>
        <v>0.78</v>
      </c>
    </row>
    <row r="565" customFormat="false" ht="15" hidden="false" customHeight="true" outlineLevel="0" collapsed="false">
      <c r="A565" s="349"/>
      <c r="B565" s="394"/>
      <c r="C565" s="205" t="s">
        <v>219</v>
      </c>
      <c r="D565" s="228" t="s">
        <v>238</v>
      </c>
      <c r="E565" s="385" t="str">
        <f aca="true">IF(INDIRECT(CONCATENATE($E$570,ADDRESS(MATCH(E6,SL_CHARTS_2012!$BO$1:$BO$39999,1),$E$569,1)))=E6,ADDRESS(MATCH(E6,SL_CHARTS_2012!$BO$1:$BO$39999,1),$E$569,1), IF(INDIRECT(CONCATENATE($E$570,ADDRESS(MATCH(E6,SL_CHARTS_2012!$BO$1:$BO$39999,1),$E$569,1)))&lt;E6, ADDRESS(MATCH(E6,SL_CHARTS_2012!$BO$1:$BO$39999,1)+1,$E$569,1), ADDRESS(MATCH(E6,SL_CHARTS_2012!$BO$1:$BO$39999,1),$E$569,1)))</f>
        <v>$BO$2855</v>
      </c>
      <c r="F565" s="385" t="str">
        <f aca="true">IF(INDIRECT(CONCATENATE($E$570,ADDRESS(MATCH(F6,SL_CHARTS_2012!$BO$1:$BO$39999,1),$E$569,1)))=F6,ADDRESS(MATCH(F6,SL_CHARTS_2012!$BO$1:$BO$39999,1),$E$569,1), IF(INDIRECT(CONCATENATE($E$570,ADDRESS(MATCH(F6,SL_CHARTS_2012!$BO$1:$BO$39999,1),$E$569,1)))&lt;F6, ADDRESS(MATCH(F6,SL_CHARTS_2012!$BO$1:$BO$39999,1)+1,$E$569,1), ADDRESS(MATCH(F6,SL_CHARTS_2012!$BO$1:$BO$39999,1),$E$569,1)))</f>
        <v>$BO$2855</v>
      </c>
      <c r="G565" s="385" t="str">
        <f aca="true">IF(INDIRECT(CONCATENATE($E$570,ADDRESS(MATCH(G6,SL_CHARTS_2012!$BO$1:$BO$39999,1),$E$569,1)))=G6,ADDRESS(MATCH(G6,SL_CHARTS_2012!$BO$1:$BO$39999,1),$E$569,1), IF(INDIRECT(CONCATENATE($E$570,ADDRESS(MATCH(G6,SL_CHARTS_2012!$BO$1:$BO$39999,1),$E$569,1)))&lt;G6, ADDRESS(MATCH(G6,SL_CHARTS_2012!$BO$1:$BO$39999,1)+1,$E$569,1), ADDRESS(MATCH(G6,SL_CHARTS_2012!$BO$1:$BO$39999,1),$E$569,1)))</f>
        <v>$BO$2855</v>
      </c>
      <c r="H565" s="385" t="str">
        <f aca="true">IF(INDIRECT(CONCATENATE($E$570,ADDRESS(MATCH(H6,SL_CHARTS_2012!$BO$1:$BO$39999,1),$E$569,1)))=H6,ADDRESS(MATCH(H6,SL_CHARTS_2012!$BO$1:$BO$39999,1),$E$569,1), IF(INDIRECT(CONCATENATE($E$570,ADDRESS(MATCH(H6,SL_CHARTS_2012!$BO$1:$BO$39999,1),$E$569,1)))&lt;H6, ADDRESS(MATCH(H6,SL_CHARTS_2012!$BO$1:$BO$39999,1)+1,$E$569,1), ADDRESS(MATCH(H6,SL_CHARTS_2012!$BO$1:$BO$39999,1),$E$569,1)))</f>
        <v>$BO$2855</v>
      </c>
      <c r="I565" s="385" t="str">
        <f aca="true">IF(INDIRECT(CONCATENATE($E$570,ADDRESS(MATCH(I6,SL_CHARTS_2012!$BO$1:$BO$39999,1),$E$569,1)))=I6,ADDRESS(MATCH(I6,SL_CHARTS_2012!$BO$1:$BO$39999,1),$E$569,1), IF(INDIRECT(CONCATENATE($E$570,ADDRESS(MATCH(I6,SL_CHARTS_2012!$BO$1:$BO$39999,1),$E$569,1)))&lt;I6, ADDRESS(MATCH(I6,SL_CHARTS_2012!$BO$1:$BO$39999,1)+1,$E$569,1), ADDRESS(MATCH(I6,SL_CHARTS_2012!$BO$1:$BO$39999,1),$E$569,1)))</f>
        <v>$BO$2855</v>
      </c>
      <c r="J565" s="385" t="str">
        <f aca="true">IF(INDIRECT(CONCATENATE($E$570,ADDRESS(MATCH(J6,SL_CHARTS_2012!$BO$1:$BO$39999,1),$E$569,1)))=J6,ADDRESS(MATCH(J6,SL_CHARTS_2012!$BO$1:$BO$39999,1),$E$569,1), IF(INDIRECT(CONCATENATE($E$570,ADDRESS(MATCH(J6,SL_CHARTS_2012!$BO$1:$BO$39999,1),$E$569,1)))&lt;J6, ADDRESS(MATCH(J6,SL_CHARTS_2012!$BO$1:$BO$39999,1)+1,$E$569,1), ADDRESS(MATCH(J6,SL_CHARTS_2012!$BO$1:$BO$39999,1),$E$569,1)))</f>
        <v>$BO$2855</v>
      </c>
      <c r="K565" s="385" t="str">
        <f aca="true">IF(INDIRECT(CONCATENATE($E$570,ADDRESS(MATCH(K6,SL_CHARTS_2012!$BO$1:$BO$39999,1),$E$569,1)))=K6,ADDRESS(MATCH(K6,SL_CHARTS_2012!$BO$1:$BO$39999,1),$E$569,1), IF(INDIRECT(CONCATENATE($E$570,ADDRESS(MATCH(K6,SL_CHARTS_2012!$BO$1:$BO$39999,1),$E$569,1)))&lt;K6, ADDRESS(MATCH(K6,SL_CHARTS_2012!$BO$1:$BO$39999,1)+1,$E$569,1), ADDRESS(MATCH(K6,SL_CHARTS_2012!$BO$1:$BO$39999,1),$E$569,1)))</f>
        <v>$BO$2855</v>
      </c>
      <c r="L565" s="385" t="str">
        <f aca="true">IF(INDIRECT(CONCATENATE($E$570,ADDRESS(MATCH(L6,SL_CHARTS_2012!$BO$1:$BO$39999,1),$E$569,1)))=L6,ADDRESS(MATCH(L6,SL_CHARTS_2012!$BO$1:$BO$39999,1),$E$569,1), IF(INDIRECT(CONCATENATE($E$570,ADDRESS(MATCH(L6,SL_CHARTS_2012!$BO$1:$BO$39999,1),$E$569,1)))&lt;L6, ADDRESS(MATCH(L6,SL_CHARTS_2012!$BO$1:$BO$39999,1)+1,$E$569,1), ADDRESS(MATCH(L6,SL_CHARTS_2012!$BO$1:$BO$39999,1),$E$569,1)))</f>
        <v>$BO$2855</v>
      </c>
      <c r="M565" s="385" t="str">
        <f aca="true">IF(INDIRECT(CONCATENATE($E$570,ADDRESS(MATCH(M6,SL_CHARTS_2012!$BO$1:$BO$39999,1),$E$569,1)))=M6,ADDRESS(MATCH(M6,SL_CHARTS_2012!$BO$1:$BO$39999,1),$E$569,1), IF(INDIRECT(CONCATENATE($E$570,ADDRESS(MATCH(M6,SL_CHARTS_2012!$BO$1:$BO$39999,1),$E$569,1)))&lt;M6, ADDRESS(MATCH(M6,SL_CHARTS_2012!$BO$1:$BO$39999,1)+1,$E$569,1), ADDRESS(MATCH(M6,SL_CHARTS_2012!$BO$1:$BO$39999,1),$E$569,1)))</f>
        <v>$BO$2855</v>
      </c>
      <c r="N565" s="385" t="str">
        <f aca="true">IF(INDIRECT(CONCATENATE($E$570,ADDRESS(MATCH(N6,SL_CHARTS_2012!$BO$1:$BO$39999,1),$E$569,1)))=N6,ADDRESS(MATCH(N6,SL_CHARTS_2012!$BO$1:$BO$39999,1),$E$569,1), IF(INDIRECT(CONCATENATE($E$570,ADDRESS(MATCH(N6,SL_CHARTS_2012!$BO$1:$BO$39999,1),$E$569,1)))&lt;N6, ADDRESS(MATCH(N6,SL_CHARTS_2012!$BO$1:$BO$39999,1)+1,$E$569,1), ADDRESS(MATCH(N6,SL_CHARTS_2012!$BO$1:$BO$39999,1),$E$569,1)))</f>
        <v>$BO$2855</v>
      </c>
      <c r="O565" s="385" t="str">
        <f aca="true">IF(INDIRECT(CONCATENATE($E$570,ADDRESS(MATCH(O6,SL_CHARTS_2012!$BO$1:$BO$39999,1),$E$569,1)))=O6,ADDRESS(MATCH(O6,SL_CHARTS_2012!$BO$1:$BO$39999,1),$E$569,1), IF(INDIRECT(CONCATENATE($E$570,ADDRESS(MATCH(O6,SL_CHARTS_2012!$BO$1:$BO$39999,1),$E$569,1)))&lt;O6, ADDRESS(MATCH(O6,SL_CHARTS_2012!$BO$1:$BO$39999,1)+1,$E$569,1), ADDRESS(MATCH(O6,SL_CHARTS_2012!$BO$1:$BO$39999,1),$E$569,1)))</f>
        <v>$BO$2855</v>
      </c>
      <c r="P565" s="385" t="str">
        <f aca="true">IF(INDIRECT(CONCATENATE($E$570,ADDRESS(MATCH(P6,SL_CHARTS_2012!$BO$1:$BO$39999,1),$E$569,1)))=P6,ADDRESS(MATCH(P6,SL_CHARTS_2012!$BO$1:$BO$39999,1),$E$569,1), IF(INDIRECT(CONCATENATE($E$570,ADDRESS(MATCH(P6,SL_CHARTS_2012!$BO$1:$BO$39999,1),$E$569,1)))&lt;P6, ADDRESS(MATCH(P6,SL_CHARTS_2012!$BO$1:$BO$39999,1)+1,$E$569,1), ADDRESS(MATCH(P6,SL_CHARTS_2012!$BO$1:$BO$39999,1),$E$569,1)))</f>
        <v>$BO$2855</v>
      </c>
      <c r="Q565" s="385" t="str">
        <f aca="true">IF(INDIRECT(CONCATENATE($E$570,ADDRESS(MATCH(Q6,SL_CHARTS_2012!$BO$1:$BO$39999,1),$E$569,1)))=Q6,ADDRESS(MATCH(Q6,SL_CHARTS_2012!$BO$1:$BO$39999,1),$E$569,1), IF(INDIRECT(CONCATENATE($E$570,ADDRESS(MATCH(Q6,SL_CHARTS_2012!$BO$1:$BO$39999,1),$E$569,1)))&lt;Q6, ADDRESS(MATCH(Q6,SL_CHARTS_2012!$BO$1:$BO$39999,1)+1,$E$569,1), ADDRESS(MATCH(Q6,SL_CHARTS_2012!$BO$1:$BO$39999,1),$E$569,1)))</f>
        <v>$BO$2855</v>
      </c>
      <c r="R565" s="385" t="str">
        <f aca="true">IF(INDIRECT(CONCATENATE($E$570,ADDRESS(MATCH(R6,SL_CHARTS_2012!$BO$1:$BO$39999,1),$E$569,1)))=R6,ADDRESS(MATCH(R6,SL_CHARTS_2012!$BO$1:$BO$39999,1),$E$569,1), IF(INDIRECT(CONCATENATE($E$570,ADDRESS(MATCH(R6,SL_CHARTS_2012!$BO$1:$BO$39999,1),$E$569,1)))&lt;R6, ADDRESS(MATCH(R6,SL_CHARTS_2012!$BO$1:$BO$39999,1)+1,$E$569,1), ADDRESS(MATCH(R6,SL_CHARTS_2012!$BO$1:$BO$39999,1),$E$569,1)))</f>
        <v>$BO$2855</v>
      </c>
      <c r="S565" s="385" t="str">
        <f aca="true">IF(INDIRECT(CONCATENATE($E$570,ADDRESS(MATCH(S6,SL_CHARTS_2012!$BO$1:$BO$39999,1),$E$569,1)))=S6,ADDRESS(MATCH(S6,SL_CHARTS_2012!$BO$1:$BO$39999,1),$E$569,1), IF(INDIRECT(CONCATENATE($E$570,ADDRESS(MATCH(S6,SL_CHARTS_2012!$BO$1:$BO$39999,1),$E$569,1)))&lt;S6, ADDRESS(MATCH(S6,SL_CHARTS_2012!$BO$1:$BO$39999,1)+1,$E$569,1), ADDRESS(MATCH(S6,SL_CHARTS_2012!$BO$1:$BO$39999,1),$E$569,1)))</f>
        <v>$BO$2855</v>
      </c>
      <c r="T565" s="385" t="str">
        <f aca="true">IF(INDIRECT(CONCATENATE($E$570,ADDRESS(MATCH(T6,SL_CHARTS_2012!$BO$1:$BO$39999,1),$E$569,1)))=T6,ADDRESS(MATCH(T6,SL_CHARTS_2012!$BO$1:$BO$39999,1),$E$569,1), IF(INDIRECT(CONCATENATE($E$570,ADDRESS(MATCH(T6,SL_CHARTS_2012!$BO$1:$BO$39999,1),$E$569,1)))&lt;T6, ADDRESS(MATCH(T6,SL_CHARTS_2012!$BO$1:$BO$39999,1)+1,$E$569,1), ADDRESS(MATCH(T6,SL_CHARTS_2012!$BO$1:$BO$39999,1),$E$569,1)))</f>
        <v>$BO$2855</v>
      </c>
      <c r="U565" s="385" t="str">
        <f aca="true">IF(INDIRECT(CONCATENATE($E$570,ADDRESS(MATCH(U6,SL_CHARTS_2012!$BO$1:$BO$39999,1),$E$569,1)))=U6,ADDRESS(MATCH(U6,SL_CHARTS_2012!$BO$1:$BO$39999,1),$E$569,1), IF(INDIRECT(CONCATENATE($E$570,ADDRESS(MATCH(U6,SL_CHARTS_2012!$BO$1:$BO$39999,1),$E$569,1)))&lt;U6, ADDRESS(MATCH(U6,SL_CHARTS_2012!$BO$1:$BO$39999,1)+1,$E$569,1), ADDRESS(MATCH(U6,SL_CHARTS_2012!$BO$1:$BO$39999,1),$E$569,1)))</f>
        <v>$BO$2855</v>
      </c>
      <c r="V565" s="385" t="str">
        <f aca="true">IF(INDIRECT(CONCATENATE($E$570,ADDRESS(MATCH(V6,SL_CHARTS_2012!$BO$1:$BO$39999,1),$E$569,1)))=V6,ADDRESS(MATCH(V6,SL_CHARTS_2012!$BO$1:$BO$39999,1),$E$569,1), IF(INDIRECT(CONCATENATE($E$570,ADDRESS(MATCH(V6,SL_CHARTS_2012!$BO$1:$BO$39999,1),$E$569,1)))&lt;V6, ADDRESS(MATCH(V6,SL_CHARTS_2012!$BO$1:$BO$39999,1)+1,$E$569,1), ADDRESS(MATCH(V6,SL_CHARTS_2012!$BO$1:$BO$39999,1),$E$569,1)))</f>
        <v>$BO$2855</v>
      </c>
      <c r="W565" s="385" t="str">
        <f aca="true">IF(INDIRECT(CONCATENATE($E$570,ADDRESS(MATCH(W6,SL_CHARTS_2012!$BO$1:$BO$39999,1),$E$569,1)))=W6,ADDRESS(MATCH(W6,SL_CHARTS_2012!$BO$1:$BO$39999,1),$E$569,1), IF(INDIRECT(CONCATENATE($E$570,ADDRESS(MATCH(W6,SL_CHARTS_2012!$BO$1:$BO$39999,1),$E$569,1)))&lt;W6, ADDRESS(MATCH(W6,SL_CHARTS_2012!$BO$1:$BO$39999,1)+1,$E$569,1), ADDRESS(MATCH(W6,SL_CHARTS_2012!$BO$1:$BO$39999,1),$E$569,1)))</f>
        <v>$BO$2855</v>
      </c>
      <c r="X565" s="385" t="str">
        <f aca="true">IF(INDIRECT(CONCATENATE($E$570,ADDRESS(MATCH(X6,SL_CHARTS_2012!$BO$1:$BO$39999,1),$E$569,1)))=X6,ADDRESS(MATCH(X6,SL_CHARTS_2012!$BO$1:$BO$39999,1),$E$569,1), IF(INDIRECT(CONCATENATE($E$570,ADDRESS(MATCH(X6,SL_CHARTS_2012!$BO$1:$BO$39999,1),$E$569,1)))&lt;X6, ADDRESS(MATCH(X6,SL_CHARTS_2012!$BO$1:$BO$39999,1)+1,$E$569,1), ADDRESS(MATCH(X6,SL_CHARTS_2012!$BO$1:$BO$39999,1),$E$569,1)))</f>
        <v>$BO$2855</v>
      </c>
      <c r="Y565" s="230" t="str">
        <f aca="true">IF(INDIRECT(CONCATENATE($E$570,ADDRESS(MATCH(Y6,SL_CHARTS_2012!$BO$1:$BO$39999,1),$E$569,1)))=Y6,ADDRESS(MATCH(Y6,SL_CHARTS_2012!$BO$1:$BO$39999,1),$E$569,1), IF(INDIRECT(CONCATENATE($E$570,ADDRESS(MATCH(Y6,SL_CHARTS_2012!$BO$1:$BO$39999,1),$E$569,1)))&lt;Y6, ADDRESS(MATCH(Y6,SL_CHARTS_2012!$BO$1:$BO$39999,1)+1,$E$569,1), ADDRESS(MATCH(Y6,SL_CHARTS_2012!$BO$1:$BO$39999,1),$E$569,1)))</f>
        <v>$BO$2504</v>
      </c>
      <c r="Z565" s="230" t="str">
        <f aca="true">IF(INDIRECT(CONCATENATE($E$570,ADDRESS(MATCH(Z6,SL_CHARTS_2012!$BO$1:$BO$39999,1),$E$569,1)))=Z6,ADDRESS(MATCH(Z6,SL_CHARTS_2012!$BO$1:$BO$39999,1),$E$569,1), IF(INDIRECT(CONCATENATE($E$570,ADDRESS(MATCH(Z6,SL_CHARTS_2012!$BO$1:$BO$39999,1),$E$569,1)))&lt;Z6, ADDRESS(MATCH(Z6,SL_CHARTS_2012!$BO$1:$BO$39999,1)+1,$E$569,1), ADDRESS(MATCH(Z6,SL_CHARTS_2012!$BO$1:$BO$39999,1),$E$569,1)))</f>
        <v>$BO$2121</v>
      </c>
      <c r="AA565" s="230" t="str">
        <f aca="true">IF(INDIRECT(CONCATENATE($E$570,ADDRESS(MATCH(AA6,SL_CHARTS_2012!$BO$1:$BO$39999,1),$E$569,1)))=AA6,ADDRESS(MATCH(AA6,SL_CHARTS_2012!$BO$1:$BO$39999,1),$E$569,1), IF(INDIRECT(CONCATENATE($E$570,ADDRESS(MATCH(AA6,SL_CHARTS_2012!$BO$1:$BO$39999,1),$E$569,1)))&lt;AA6, ADDRESS(MATCH(AA6,SL_CHARTS_2012!$BO$1:$BO$39999,1)+1,$E$569,1), ADDRESS(MATCH(AA6,SL_CHARTS_2012!$BO$1:$BO$39999,1),$E$569,1)))</f>
        <v>$BO$1774</v>
      </c>
      <c r="AB565" s="230" t="str">
        <f aca="true">IF(INDIRECT(CONCATENATE($E$570,ADDRESS(MATCH(AB6,SL_CHARTS_2012!$BO$1:$BO$39999,1),$E$569,1)))=AB6,ADDRESS(MATCH(AB6,SL_CHARTS_2012!$BO$1:$BO$39999,1),$E$569,1), IF(INDIRECT(CONCATENATE($E$570,ADDRESS(MATCH(AB6,SL_CHARTS_2012!$BO$1:$BO$39999,1),$E$569,1)))&lt;AB6, ADDRESS(MATCH(AB6,SL_CHARTS_2012!$BO$1:$BO$39999,1)+1,$E$569,1), ADDRESS(MATCH(AB6,SL_CHARTS_2012!$BO$1:$BO$39999,1),$E$569,1)))</f>
        <v>$BO$1490</v>
      </c>
      <c r="AC565" s="230" t="str">
        <f aca="true">IF(INDIRECT(CONCATENATE($E$570,ADDRESS(MATCH(AC6,SL_CHARTS_2012!$BO$1:$BO$39999,1),$E$569,1)))=AC6,ADDRESS(MATCH(AC6,SL_CHARTS_2012!$BO$1:$BO$39999,1),$E$569,1), IF(INDIRECT(CONCATENATE($E$570,ADDRESS(MATCH(AC6,SL_CHARTS_2012!$BO$1:$BO$39999,1),$E$569,1)))&lt;AC6, ADDRESS(MATCH(AC6,SL_CHARTS_2012!$BO$1:$BO$39999,1)+1,$E$569,1), ADDRESS(MATCH(AC6,SL_CHARTS_2012!$BO$1:$BO$39999,1),$E$569,1)))</f>
        <v>$BO$1177</v>
      </c>
    </row>
    <row r="566" customFormat="false" ht="15" hidden="false" customHeight="true" outlineLevel="0" collapsed="false">
      <c r="A566" s="349"/>
      <c r="B566" s="394"/>
      <c r="C566" s="205"/>
      <c r="D566" s="351" t="s">
        <v>217</v>
      </c>
      <c r="E566" s="386" t="n">
        <f aca="true">INDIRECT(CONCATENATE($E$137,IF(INDIRECT(CONCATENATE($E$570,ADDRESS(MATCH(E6,SL_CHARTS_2012!$BO$1:$BO$39999,1),$E$569,1)))=E6,ADDRESS(MATCH(E6,SL_CHARTS_2012!$BO$1:$BO$39999,1),$E$569,1),IF(INDIRECT(CONCATENATE($E$570,ADDRESS(MATCH(E6,SL_CHARTS_2012!$BO$1:$BO$39999,1),$E$569,1)))&lt;E6,ADDRESS(MATCH(E6,SL_CHARTS_2012!$BO$1:$BO$39999,1)+1,$E$569,1),ADDRESS(MATCH(E6,SL_CHARTS_2012!$BO$1:$BO$39999,1),$E$569,1)))))</f>
        <v>0</v>
      </c>
      <c r="F566" s="386" t="n">
        <f aca="true">INDIRECT(CONCATENATE($E$137,IF(INDIRECT(CONCATENATE($E$570,ADDRESS(MATCH(F6,SL_CHARTS_2012!$BO$1:$BO$39999,1),$E$569,1)))=F6,ADDRESS(MATCH(F6,SL_CHARTS_2012!$BO$1:$BO$39999,1),$E$569,1),IF(INDIRECT(CONCATENATE($E$570,ADDRESS(MATCH(F6,SL_CHARTS_2012!$BO$1:$BO$39999,1),$E$569,1)))&lt;F6,ADDRESS(MATCH(F6,SL_CHARTS_2012!$BO$1:$BO$39999,1)+1,$E$569,1),ADDRESS(MATCH(F6,SL_CHARTS_2012!$BO$1:$BO$39999,1),$E$569,1)))))</f>
        <v>0</v>
      </c>
      <c r="G566" s="386" t="n">
        <f aca="true">INDIRECT(CONCATENATE($E$137,IF(INDIRECT(CONCATENATE($E$570,ADDRESS(MATCH(G6,SL_CHARTS_2012!$BO$1:$BO$39999,1),$E$569,1)))=G6,ADDRESS(MATCH(G6,SL_CHARTS_2012!$BO$1:$BO$39999,1),$E$569,1),IF(INDIRECT(CONCATENATE($E$570,ADDRESS(MATCH(G6,SL_CHARTS_2012!$BO$1:$BO$39999,1),$E$569,1)))&lt;G6,ADDRESS(MATCH(G6,SL_CHARTS_2012!$BO$1:$BO$39999,1)+1,$E$569,1),ADDRESS(MATCH(G6,SL_CHARTS_2012!$BO$1:$BO$39999,1),$E$569,1)))))</f>
        <v>0</v>
      </c>
      <c r="H566" s="386" t="n">
        <f aca="true">INDIRECT(CONCATENATE($E$137,IF(INDIRECT(CONCATENATE($E$570,ADDRESS(MATCH(H6,SL_CHARTS_2012!$BO$1:$BO$39999,1),$E$569,1)))=H6,ADDRESS(MATCH(H6,SL_CHARTS_2012!$BO$1:$BO$39999,1),$E$569,1),IF(INDIRECT(CONCATENATE($E$570,ADDRESS(MATCH(H6,SL_CHARTS_2012!$BO$1:$BO$39999,1),$E$569,1)))&lt;H6,ADDRESS(MATCH(H6,SL_CHARTS_2012!$BO$1:$BO$39999,1)+1,$E$569,1),ADDRESS(MATCH(H6,SL_CHARTS_2012!$BO$1:$BO$39999,1),$E$569,1)))))</f>
        <v>0</v>
      </c>
      <c r="I566" s="386" t="n">
        <f aca="true">INDIRECT(CONCATENATE($E$137,IF(INDIRECT(CONCATENATE($E$570,ADDRESS(MATCH(I6,SL_CHARTS_2012!$BO$1:$BO$39999,1),$E$569,1)))=I6,ADDRESS(MATCH(I6,SL_CHARTS_2012!$BO$1:$BO$39999,1),$E$569,1),IF(INDIRECT(CONCATENATE($E$570,ADDRESS(MATCH(I6,SL_CHARTS_2012!$BO$1:$BO$39999,1),$E$569,1)))&lt;I6,ADDRESS(MATCH(I6,SL_CHARTS_2012!$BO$1:$BO$39999,1)+1,$E$569,1),ADDRESS(MATCH(I6,SL_CHARTS_2012!$BO$1:$BO$39999,1),$E$569,1)))))</f>
        <v>0</v>
      </c>
      <c r="J566" s="386" t="n">
        <f aca="true">INDIRECT(CONCATENATE($E$137,IF(INDIRECT(CONCATENATE($E$570,ADDRESS(MATCH(J6,SL_CHARTS_2012!$BO$1:$BO$39999,1),$E$569,1)))=J6,ADDRESS(MATCH(J6,SL_CHARTS_2012!$BO$1:$BO$39999,1),$E$569,1),IF(INDIRECT(CONCATENATE($E$570,ADDRESS(MATCH(J6,SL_CHARTS_2012!$BO$1:$BO$39999,1),$E$569,1)))&lt;J6,ADDRESS(MATCH(J6,SL_CHARTS_2012!$BO$1:$BO$39999,1)+1,$E$569,1),ADDRESS(MATCH(J6,SL_CHARTS_2012!$BO$1:$BO$39999,1),$E$569,1)))))</f>
        <v>0</v>
      </c>
      <c r="K566" s="386" t="n">
        <f aca="true">INDIRECT(CONCATENATE($E$137,IF(INDIRECT(CONCATENATE($E$570,ADDRESS(MATCH(K6,SL_CHARTS_2012!$BO$1:$BO$39999,1),$E$569,1)))=K6,ADDRESS(MATCH(K6,SL_CHARTS_2012!$BO$1:$BO$39999,1),$E$569,1),IF(INDIRECT(CONCATENATE($E$570,ADDRESS(MATCH(K6,SL_CHARTS_2012!$BO$1:$BO$39999,1),$E$569,1)))&lt;K6,ADDRESS(MATCH(K6,SL_CHARTS_2012!$BO$1:$BO$39999,1)+1,$E$569,1),ADDRESS(MATCH(K6,SL_CHARTS_2012!$BO$1:$BO$39999,1),$E$569,1)))))</f>
        <v>0</v>
      </c>
      <c r="L566" s="386" t="n">
        <f aca="true">INDIRECT(CONCATENATE($E$137,IF(INDIRECT(CONCATENATE($E$570,ADDRESS(MATCH(L6,SL_CHARTS_2012!$BO$1:$BO$39999,1),$E$569,1)))=L6,ADDRESS(MATCH(L6,SL_CHARTS_2012!$BO$1:$BO$39999,1),$E$569,1),IF(INDIRECT(CONCATENATE($E$570,ADDRESS(MATCH(L6,SL_CHARTS_2012!$BO$1:$BO$39999,1),$E$569,1)))&lt;L6,ADDRESS(MATCH(L6,SL_CHARTS_2012!$BO$1:$BO$39999,1)+1,$E$569,1),ADDRESS(MATCH(L6,SL_CHARTS_2012!$BO$1:$BO$39999,1),$E$569,1)))))</f>
        <v>0</v>
      </c>
      <c r="M566" s="386" t="n">
        <f aca="true">INDIRECT(CONCATENATE($E$137,IF(INDIRECT(CONCATENATE($E$570,ADDRESS(MATCH(M6,SL_CHARTS_2012!$BO$1:$BO$39999,1),$E$569,1)))=M6,ADDRESS(MATCH(M6,SL_CHARTS_2012!$BO$1:$BO$39999,1),$E$569,1),IF(INDIRECT(CONCATENATE($E$570,ADDRESS(MATCH(M6,SL_CHARTS_2012!$BO$1:$BO$39999,1),$E$569,1)))&lt;M6,ADDRESS(MATCH(M6,SL_CHARTS_2012!$BO$1:$BO$39999,1)+1,$E$569,1),ADDRESS(MATCH(M6,SL_CHARTS_2012!$BO$1:$BO$39999,1),$E$569,1)))))</f>
        <v>0</v>
      </c>
      <c r="N566" s="386" t="n">
        <f aca="true">INDIRECT(CONCATENATE($E$137,IF(INDIRECT(CONCATENATE($E$570,ADDRESS(MATCH(N6,SL_CHARTS_2012!$BO$1:$BO$39999,1),$E$569,1)))=N6,ADDRESS(MATCH(N6,SL_CHARTS_2012!$BO$1:$BO$39999,1),$E$569,1),IF(INDIRECT(CONCATENATE($E$570,ADDRESS(MATCH(N6,SL_CHARTS_2012!$BO$1:$BO$39999,1),$E$569,1)))&lt;N6,ADDRESS(MATCH(N6,SL_CHARTS_2012!$BO$1:$BO$39999,1)+1,$E$569,1),ADDRESS(MATCH(N6,SL_CHARTS_2012!$BO$1:$BO$39999,1),$E$569,1)))))</f>
        <v>0</v>
      </c>
      <c r="O566" s="386" t="n">
        <f aca="true">INDIRECT(CONCATENATE($E$137,IF(INDIRECT(CONCATENATE($E$570,ADDRESS(MATCH(O6,SL_CHARTS_2012!$BO$1:$BO$39999,1),$E$569,1)))=O6,ADDRESS(MATCH(O6,SL_CHARTS_2012!$BO$1:$BO$39999,1),$E$569,1),IF(INDIRECT(CONCATENATE($E$570,ADDRESS(MATCH(O6,SL_CHARTS_2012!$BO$1:$BO$39999,1),$E$569,1)))&lt;O6,ADDRESS(MATCH(O6,SL_CHARTS_2012!$BO$1:$BO$39999,1)+1,$E$569,1),ADDRESS(MATCH(O6,SL_CHARTS_2012!$BO$1:$BO$39999,1),$E$569,1)))))</f>
        <v>0</v>
      </c>
      <c r="P566" s="386" t="n">
        <f aca="true">INDIRECT(CONCATENATE($E$137,IF(INDIRECT(CONCATENATE($E$570,ADDRESS(MATCH(P6,SL_CHARTS_2012!$BO$1:$BO$39999,1),$E$569,1)))=P6,ADDRESS(MATCH(P6,SL_CHARTS_2012!$BO$1:$BO$39999,1),$E$569,1),IF(INDIRECT(CONCATENATE($E$570,ADDRESS(MATCH(P6,SL_CHARTS_2012!$BO$1:$BO$39999,1),$E$569,1)))&lt;P6,ADDRESS(MATCH(P6,SL_CHARTS_2012!$BO$1:$BO$39999,1)+1,$E$569,1),ADDRESS(MATCH(P6,SL_CHARTS_2012!$BO$1:$BO$39999,1),$E$569,1)))))</f>
        <v>0</v>
      </c>
      <c r="Q566" s="386" t="n">
        <f aca="true">INDIRECT(CONCATENATE($E$137,IF(INDIRECT(CONCATENATE($E$570,ADDRESS(MATCH(Q6,SL_CHARTS_2012!$BO$1:$BO$39999,1),$E$569,1)))=Q6,ADDRESS(MATCH(Q6,SL_CHARTS_2012!$BO$1:$BO$39999,1),$E$569,1),IF(INDIRECT(CONCATENATE($E$570,ADDRESS(MATCH(Q6,SL_CHARTS_2012!$BO$1:$BO$39999,1),$E$569,1)))&lt;Q6,ADDRESS(MATCH(Q6,SL_CHARTS_2012!$BO$1:$BO$39999,1)+1,$E$569,1),ADDRESS(MATCH(Q6,SL_CHARTS_2012!$BO$1:$BO$39999,1),$E$569,1)))))</f>
        <v>0</v>
      </c>
      <c r="R566" s="386" t="n">
        <f aca="true">INDIRECT(CONCATENATE($E$137,IF(INDIRECT(CONCATENATE($E$570,ADDRESS(MATCH(R6,SL_CHARTS_2012!$BO$1:$BO$39999,1),$E$569,1)))=R6,ADDRESS(MATCH(R6,SL_CHARTS_2012!$BO$1:$BO$39999,1),$E$569,1),IF(INDIRECT(CONCATENATE($E$570,ADDRESS(MATCH(R6,SL_CHARTS_2012!$BO$1:$BO$39999,1),$E$569,1)))&lt;R6,ADDRESS(MATCH(R6,SL_CHARTS_2012!$BO$1:$BO$39999,1)+1,$E$569,1),ADDRESS(MATCH(R6,SL_CHARTS_2012!$BO$1:$BO$39999,1),$E$569,1)))))</f>
        <v>0</v>
      </c>
      <c r="S566" s="386" t="n">
        <f aca="true">INDIRECT(CONCATENATE($E$137,IF(INDIRECT(CONCATENATE($E$570,ADDRESS(MATCH(S6,SL_CHARTS_2012!$BO$1:$BO$39999,1),$E$569,1)))=S6,ADDRESS(MATCH(S6,SL_CHARTS_2012!$BO$1:$BO$39999,1),$E$569,1),IF(INDIRECT(CONCATENATE($E$570,ADDRESS(MATCH(S6,SL_CHARTS_2012!$BO$1:$BO$39999,1),$E$569,1)))&lt;S6,ADDRESS(MATCH(S6,SL_CHARTS_2012!$BO$1:$BO$39999,1)+1,$E$569,1),ADDRESS(MATCH(S6,SL_CHARTS_2012!$BO$1:$BO$39999,1),$E$569,1)))))</f>
        <v>0</v>
      </c>
      <c r="T566" s="386" t="n">
        <f aca="true">INDIRECT(CONCATENATE($E$137,IF(INDIRECT(CONCATENATE($E$570,ADDRESS(MATCH(T6,SL_CHARTS_2012!$BO$1:$BO$39999,1),$E$569,1)))=T6,ADDRESS(MATCH(T6,SL_CHARTS_2012!$BO$1:$BO$39999,1),$E$569,1),IF(INDIRECT(CONCATENATE($E$570,ADDRESS(MATCH(T6,SL_CHARTS_2012!$BO$1:$BO$39999,1),$E$569,1)))&lt;T6,ADDRESS(MATCH(T6,SL_CHARTS_2012!$BO$1:$BO$39999,1)+1,$E$569,1),ADDRESS(MATCH(T6,SL_CHARTS_2012!$BO$1:$BO$39999,1),$E$569,1)))))</f>
        <v>0</v>
      </c>
      <c r="U566" s="386" t="n">
        <f aca="true">INDIRECT(CONCATENATE($E$137,IF(INDIRECT(CONCATENATE($E$570,ADDRESS(MATCH(U6,SL_CHARTS_2012!$BO$1:$BO$39999,1),$E$569,1)))=U6,ADDRESS(MATCH(U6,SL_CHARTS_2012!$BO$1:$BO$39999,1),$E$569,1),IF(INDIRECT(CONCATENATE($E$570,ADDRESS(MATCH(U6,SL_CHARTS_2012!$BO$1:$BO$39999,1),$E$569,1)))&lt;U6,ADDRESS(MATCH(U6,SL_CHARTS_2012!$BO$1:$BO$39999,1)+1,$E$569,1),ADDRESS(MATCH(U6,SL_CHARTS_2012!$BO$1:$BO$39999,1),$E$569,1)))))</f>
        <v>0</v>
      </c>
      <c r="V566" s="386" t="n">
        <f aca="true">INDIRECT(CONCATENATE($E$137,IF(INDIRECT(CONCATENATE($E$570,ADDRESS(MATCH(V6,SL_CHARTS_2012!$BO$1:$BO$39999,1),$E$569,1)))=V6,ADDRESS(MATCH(V6,SL_CHARTS_2012!$BO$1:$BO$39999,1),$E$569,1),IF(INDIRECT(CONCATENATE($E$570,ADDRESS(MATCH(V6,SL_CHARTS_2012!$BO$1:$BO$39999,1),$E$569,1)))&lt;V6,ADDRESS(MATCH(V6,SL_CHARTS_2012!$BO$1:$BO$39999,1)+1,$E$569,1),ADDRESS(MATCH(V6,SL_CHARTS_2012!$BO$1:$BO$39999,1),$E$569,1)))))</f>
        <v>0</v>
      </c>
      <c r="W566" s="386" t="n">
        <f aca="true">INDIRECT(CONCATENATE($E$137,IF(INDIRECT(CONCATENATE($E$570,ADDRESS(MATCH(W6,SL_CHARTS_2012!$BO$1:$BO$39999,1),$E$569,1)))=W6,ADDRESS(MATCH(W6,SL_CHARTS_2012!$BO$1:$BO$39999,1),$E$569,1),IF(INDIRECT(CONCATENATE($E$570,ADDRESS(MATCH(W6,SL_CHARTS_2012!$BO$1:$BO$39999,1),$E$569,1)))&lt;W6,ADDRESS(MATCH(W6,SL_CHARTS_2012!$BO$1:$BO$39999,1)+1,$E$569,1),ADDRESS(MATCH(W6,SL_CHARTS_2012!$BO$1:$BO$39999,1),$E$569,1)))))</f>
        <v>0</v>
      </c>
      <c r="X566" s="386" t="n">
        <f aca="true">INDIRECT(CONCATENATE($E$137,IF(INDIRECT(CONCATENATE($E$570,ADDRESS(MATCH(X6,SL_CHARTS_2012!$BO$1:$BO$39999,1),$E$569,1)))=X6,ADDRESS(MATCH(X6,SL_CHARTS_2012!$BO$1:$BO$39999,1),$E$569,1),IF(INDIRECT(CONCATENATE($E$570,ADDRESS(MATCH(X6,SL_CHARTS_2012!$BO$1:$BO$39999,1),$E$569,1)))&lt;X6,ADDRESS(MATCH(X6,SL_CHARTS_2012!$BO$1:$BO$39999,1)+1,$E$569,1),ADDRESS(MATCH(X6,SL_CHARTS_2012!$BO$1:$BO$39999,1),$E$569,1)))))</f>
        <v>0</v>
      </c>
      <c r="Y566" s="352" t="n">
        <f aca="true">INDIRECT(CONCATENATE($E$137,IF(INDIRECT(CONCATENATE($E$570,ADDRESS(MATCH(Y6,SL_CHARTS_2012!$BO$1:$BO$39999,1),$E$569,1)))=Y6,ADDRESS(MATCH(Y6,SL_CHARTS_2012!$BO$1:$BO$39999,1),$E$569,1),IF(INDIRECT(CONCATENATE($E$570,ADDRESS(MATCH(Y6,SL_CHARTS_2012!$BO$1:$BO$39999,1),$E$569,1)))&lt;Y6,ADDRESS(MATCH(Y6,SL_CHARTS_2012!$BO$1:$BO$39999,1)+1,$E$569,1),ADDRESS(MATCH(Y6,SL_CHARTS_2012!$BO$1:$BO$39999,1),$E$569,1)))))</f>
        <v>7.24999999999994</v>
      </c>
      <c r="Z566" s="352" t="n">
        <f aca="true">INDIRECT(CONCATENATE($E$137,IF(INDIRECT(CONCATENATE($E$570,ADDRESS(MATCH(Z6,SL_CHARTS_2012!$BO$1:$BO$39999,1),$E$569,1)))=Z6,ADDRESS(MATCH(Z6,SL_CHARTS_2012!$BO$1:$BO$39999,1),$E$569,1),IF(INDIRECT(CONCATENATE($E$570,ADDRESS(MATCH(Z6,SL_CHARTS_2012!$BO$1:$BO$39999,1),$E$569,1)))&lt;Z6,ADDRESS(MATCH(Z6,SL_CHARTS_2012!$BO$1:$BO$39999,1)+1,$E$569,1),ADDRESS(MATCH(Z6,SL_CHARTS_2012!$BO$1:$BO$39999,1),$E$569,1)))))</f>
        <v>5.33499999999998</v>
      </c>
      <c r="AA566" s="352" t="n">
        <f aca="true">INDIRECT(CONCATENATE($E$137,IF(INDIRECT(CONCATENATE($E$570,ADDRESS(MATCH(AA6,SL_CHARTS_2012!$BO$1:$BO$39999,1),$E$569,1)))=AA6,ADDRESS(MATCH(AA6,SL_CHARTS_2012!$BO$1:$BO$39999,1),$E$569,1),IF(INDIRECT(CONCATENATE($E$570,ADDRESS(MATCH(AA6,SL_CHARTS_2012!$BO$1:$BO$39999,1),$E$569,1)))&lt;AA6,ADDRESS(MATCH(AA6,SL_CHARTS_2012!$BO$1:$BO$39999,1)+1,$E$569,1),ADDRESS(MATCH(AA6,SL_CHARTS_2012!$BO$1:$BO$39999,1),$E$569,1)))))</f>
        <v>3.6</v>
      </c>
      <c r="AB566" s="352" t="n">
        <f aca="true">INDIRECT(CONCATENATE($E$137,IF(INDIRECT(CONCATENATE($E$570,ADDRESS(MATCH(AB6,SL_CHARTS_2012!$BO$1:$BO$39999,1),$E$569,1)))=AB6,ADDRESS(MATCH(AB6,SL_CHARTS_2012!$BO$1:$BO$39999,1),$E$569,1),IF(INDIRECT(CONCATENATE($E$570,ADDRESS(MATCH(AB6,SL_CHARTS_2012!$BO$1:$BO$39999,1),$E$569,1)))&lt;AB6,ADDRESS(MATCH(AB6,SL_CHARTS_2012!$BO$1:$BO$39999,1)+1,$E$569,1),ADDRESS(MATCH(AB6,SL_CHARTS_2012!$BO$1:$BO$39999,1),$E$569,1)))))</f>
        <v>2.59</v>
      </c>
      <c r="AC566" s="352" t="n">
        <f aca="true">INDIRECT(CONCATENATE($E$137,IF(INDIRECT(CONCATENATE($E$570,ADDRESS(MATCH(AC6,SL_CHARTS_2012!$BO$1:$BO$39999,1),$E$569,1)))=AC6,ADDRESS(MATCH(AC6,SL_CHARTS_2012!$BO$1:$BO$39999,1),$E$569,1),IF(INDIRECT(CONCATENATE($E$570,ADDRESS(MATCH(AC6,SL_CHARTS_2012!$BO$1:$BO$39999,1),$E$569,1)))&lt;AC6,ADDRESS(MATCH(AC6,SL_CHARTS_2012!$BO$1:$BO$39999,1)+1,$E$569,1),ADDRESS(MATCH(AC6,SL_CHARTS_2012!$BO$1:$BO$39999,1),$E$569,1)))))</f>
        <v>1.8075</v>
      </c>
    </row>
    <row r="567" customFormat="false" ht="15" hidden="false" customHeight="true" outlineLevel="0" collapsed="false">
      <c r="A567" s="349"/>
      <c r="B567" s="394"/>
      <c r="C567" s="205"/>
      <c r="D567" s="228" t="s">
        <v>240</v>
      </c>
      <c r="E567" s="385" t="str">
        <f aca="true">IF(INDIRECT(CONCATENATE($E$570,ADDRESS(MATCH(E10,SL_CHARTS_2012!$BO$1:$BO$39999,1),$E$569,1)))=E10,ADDRESS(MATCH(E10,SL_CHARTS_2012!$BO$1:$BO$39999,1),$E$569,1),IF(INDIRECT(CONCATENATE($E$570,ADDRESS(MATCH(E10,SL_CHARTS_2012!$BO$1:$BO$39999,1),$E$569,1)))&gt;E10, ADDRESS(MATCH(E10,SL_CHARTS_2012!$BO$1:$BO$39999,1)-1,$E$569,1), ADDRESS(MATCH(E10,SL_CHARTS_2012!$BO$1:$BO$39999,1),$E$569,1)))</f>
        <v>$BO$2854</v>
      </c>
      <c r="F567" s="385" t="str">
        <f aca="true">IF(INDIRECT(CONCATENATE($E$570,ADDRESS(MATCH(F10,SL_CHARTS_2012!$BO$1:$BO$39999,1),$E$569,1)))=F10,ADDRESS(MATCH(F10,SL_CHARTS_2012!$BO$1:$BO$39999,1),$E$569,1),IF(INDIRECT(CONCATENATE($E$570,ADDRESS(MATCH(F10,SL_CHARTS_2012!$BO$1:$BO$39999,1),$E$569,1)))&gt;F10, ADDRESS(MATCH(F10,SL_CHARTS_2012!$BO$1:$BO$39999,1)-1,$E$569,1), ADDRESS(MATCH(F10,SL_CHARTS_2012!$BO$1:$BO$39999,1),$E$569,1)))</f>
        <v>$BO$2854</v>
      </c>
      <c r="G567" s="385" t="str">
        <f aca="true">IF(INDIRECT(CONCATENATE($E$570,ADDRESS(MATCH(G10,SL_CHARTS_2012!$BO$1:$BO$39999,1),$E$569,1)))=G10,ADDRESS(MATCH(G10,SL_CHARTS_2012!$BO$1:$BO$39999,1),$E$569,1),IF(INDIRECT(CONCATENATE($E$570,ADDRESS(MATCH(G10,SL_CHARTS_2012!$BO$1:$BO$39999,1),$E$569,1)))&gt;G10, ADDRESS(MATCH(G10,SL_CHARTS_2012!$BO$1:$BO$39999,1)-1,$E$569,1), ADDRESS(MATCH(G10,SL_CHARTS_2012!$BO$1:$BO$39999,1),$E$569,1)))</f>
        <v>$BO$2854</v>
      </c>
      <c r="H567" s="385" t="str">
        <f aca="true">IF(INDIRECT(CONCATENATE($E$570,ADDRESS(MATCH(H10,SL_CHARTS_2012!$BO$1:$BO$39999,1),$E$569,1)))=H10,ADDRESS(MATCH(H10,SL_CHARTS_2012!$BO$1:$BO$39999,1),$E$569,1),IF(INDIRECT(CONCATENATE($E$570,ADDRESS(MATCH(H10,SL_CHARTS_2012!$BO$1:$BO$39999,1),$E$569,1)))&gt;H10, ADDRESS(MATCH(H10,SL_CHARTS_2012!$BO$1:$BO$39999,1)-1,$E$569,1), ADDRESS(MATCH(H10,SL_CHARTS_2012!$BO$1:$BO$39999,1),$E$569,1)))</f>
        <v>$BO$2854</v>
      </c>
      <c r="I567" s="385" t="str">
        <f aca="true">IF(INDIRECT(CONCATENATE($E$570,ADDRESS(MATCH(I10,SL_CHARTS_2012!$BO$1:$BO$39999,1),$E$569,1)))=I10,ADDRESS(MATCH(I10,SL_CHARTS_2012!$BO$1:$BO$39999,1),$E$569,1),IF(INDIRECT(CONCATENATE($E$570,ADDRESS(MATCH(I10,SL_CHARTS_2012!$BO$1:$BO$39999,1),$E$569,1)))&gt;I10, ADDRESS(MATCH(I10,SL_CHARTS_2012!$BO$1:$BO$39999,1)-1,$E$569,1), ADDRESS(MATCH(I10,SL_CHARTS_2012!$BO$1:$BO$39999,1),$E$569,1)))</f>
        <v>$BO$2854</v>
      </c>
      <c r="J567" s="385" t="str">
        <f aca="true">IF(INDIRECT(CONCATENATE($E$570,ADDRESS(MATCH(J10,SL_CHARTS_2012!$BO$1:$BO$39999,1),$E$569,1)))=J10,ADDRESS(MATCH(J10,SL_CHARTS_2012!$BO$1:$BO$39999,1),$E$569,1),IF(INDIRECT(CONCATENATE($E$570,ADDRESS(MATCH(J10,SL_CHARTS_2012!$BO$1:$BO$39999,1),$E$569,1)))&gt;J10, ADDRESS(MATCH(J10,SL_CHARTS_2012!$BO$1:$BO$39999,1)-1,$E$569,1), ADDRESS(MATCH(J10,SL_CHARTS_2012!$BO$1:$BO$39999,1),$E$569,1)))</f>
        <v>$BO$2854</v>
      </c>
      <c r="K567" s="385" t="str">
        <f aca="true">IF(INDIRECT(CONCATENATE($E$570,ADDRESS(MATCH(K10,SL_CHARTS_2012!$BO$1:$BO$39999,1),$E$569,1)))=K10,ADDRESS(MATCH(K10,SL_CHARTS_2012!$BO$1:$BO$39999,1),$E$569,1),IF(INDIRECT(CONCATENATE($E$570,ADDRESS(MATCH(K10,SL_CHARTS_2012!$BO$1:$BO$39999,1),$E$569,1)))&gt;K10, ADDRESS(MATCH(K10,SL_CHARTS_2012!$BO$1:$BO$39999,1)-1,$E$569,1), ADDRESS(MATCH(K10,SL_CHARTS_2012!$BO$1:$BO$39999,1),$E$569,1)))</f>
        <v>$BO$2854</v>
      </c>
      <c r="L567" s="385" t="str">
        <f aca="true">IF(INDIRECT(CONCATENATE($E$570,ADDRESS(MATCH(L10,SL_CHARTS_2012!$BO$1:$BO$39999,1),$E$569,1)))=L10,ADDRESS(MATCH(L10,SL_CHARTS_2012!$BO$1:$BO$39999,1),$E$569,1),IF(INDIRECT(CONCATENATE($E$570,ADDRESS(MATCH(L10,SL_CHARTS_2012!$BO$1:$BO$39999,1),$E$569,1)))&gt;L10, ADDRESS(MATCH(L10,SL_CHARTS_2012!$BO$1:$BO$39999,1)-1,$E$569,1), ADDRESS(MATCH(L10,SL_CHARTS_2012!$BO$1:$BO$39999,1),$E$569,1)))</f>
        <v>$BO$2854</v>
      </c>
      <c r="M567" s="385" t="str">
        <f aca="true">IF(INDIRECT(CONCATENATE($E$570,ADDRESS(MATCH(M10,SL_CHARTS_2012!$BO$1:$BO$39999,1),$E$569,1)))=M10,ADDRESS(MATCH(M10,SL_CHARTS_2012!$BO$1:$BO$39999,1),$E$569,1),IF(INDIRECT(CONCATENATE($E$570,ADDRESS(MATCH(M10,SL_CHARTS_2012!$BO$1:$BO$39999,1),$E$569,1)))&gt;M10, ADDRESS(MATCH(M10,SL_CHARTS_2012!$BO$1:$BO$39999,1)-1,$E$569,1), ADDRESS(MATCH(M10,SL_CHARTS_2012!$BO$1:$BO$39999,1),$E$569,1)))</f>
        <v>$BO$2854</v>
      </c>
      <c r="N567" s="385" t="str">
        <f aca="true">IF(INDIRECT(CONCATENATE($E$570,ADDRESS(MATCH(N10,SL_CHARTS_2012!$BO$1:$BO$39999,1),$E$569,1)))=N10,ADDRESS(MATCH(N10,SL_CHARTS_2012!$BO$1:$BO$39999,1),$E$569,1),IF(INDIRECT(CONCATENATE($E$570,ADDRESS(MATCH(N10,SL_CHARTS_2012!$BO$1:$BO$39999,1),$E$569,1)))&gt;N10, ADDRESS(MATCH(N10,SL_CHARTS_2012!$BO$1:$BO$39999,1)-1,$E$569,1), ADDRESS(MATCH(N10,SL_CHARTS_2012!$BO$1:$BO$39999,1),$E$569,1)))</f>
        <v>$BO$2854</v>
      </c>
      <c r="O567" s="385" t="str">
        <f aca="true">IF(INDIRECT(CONCATENATE($E$570,ADDRESS(MATCH(O10,SL_CHARTS_2012!$BO$1:$BO$39999,1),$E$569,1)))=O10,ADDRESS(MATCH(O10,SL_CHARTS_2012!$BO$1:$BO$39999,1),$E$569,1),IF(INDIRECT(CONCATENATE($E$570,ADDRESS(MATCH(O10,SL_CHARTS_2012!$BO$1:$BO$39999,1),$E$569,1)))&gt;O10, ADDRESS(MATCH(O10,SL_CHARTS_2012!$BO$1:$BO$39999,1)-1,$E$569,1), ADDRESS(MATCH(O10,SL_CHARTS_2012!$BO$1:$BO$39999,1),$E$569,1)))</f>
        <v>$BO$2854</v>
      </c>
      <c r="P567" s="385" t="str">
        <f aca="true">IF(INDIRECT(CONCATENATE($E$570,ADDRESS(MATCH(P10,SL_CHARTS_2012!$BO$1:$BO$39999,1),$E$569,1)))=P10,ADDRESS(MATCH(P10,SL_CHARTS_2012!$BO$1:$BO$39999,1),$E$569,1),IF(INDIRECT(CONCATENATE($E$570,ADDRESS(MATCH(P10,SL_CHARTS_2012!$BO$1:$BO$39999,1),$E$569,1)))&gt;P10, ADDRESS(MATCH(P10,SL_CHARTS_2012!$BO$1:$BO$39999,1)-1,$E$569,1), ADDRESS(MATCH(P10,SL_CHARTS_2012!$BO$1:$BO$39999,1),$E$569,1)))</f>
        <v>$BO$2854</v>
      </c>
      <c r="Q567" s="385" t="str">
        <f aca="true">IF(INDIRECT(CONCATENATE($E$570,ADDRESS(MATCH(Q10,SL_CHARTS_2012!$BO$1:$BO$39999,1),$E$569,1)))=Q10,ADDRESS(MATCH(Q10,SL_CHARTS_2012!$BO$1:$BO$39999,1),$E$569,1),IF(INDIRECT(CONCATENATE($E$570,ADDRESS(MATCH(Q10,SL_CHARTS_2012!$BO$1:$BO$39999,1),$E$569,1)))&gt;Q10, ADDRESS(MATCH(Q10,SL_CHARTS_2012!$BO$1:$BO$39999,1)-1,$E$569,1), ADDRESS(MATCH(Q10,SL_CHARTS_2012!$BO$1:$BO$39999,1),$E$569,1)))</f>
        <v>$BO$2854</v>
      </c>
      <c r="R567" s="385" t="str">
        <f aca="true">IF(INDIRECT(CONCATENATE($E$570,ADDRESS(MATCH(R10,SL_CHARTS_2012!$BO$1:$BO$39999,1),$E$569,1)))=R10,ADDRESS(MATCH(R10,SL_CHARTS_2012!$BO$1:$BO$39999,1),$E$569,1),IF(INDIRECT(CONCATENATE($E$570,ADDRESS(MATCH(R10,SL_CHARTS_2012!$BO$1:$BO$39999,1),$E$569,1)))&gt;R10, ADDRESS(MATCH(R10,SL_CHARTS_2012!$BO$1:$BO$39999,1)-1,$E$569,1), ADDRESS(MATCH(R10,SL_CHARTS_2012!$BO$1:$BO$39999,1),$E$569,1)))</f>
        <v>$BO$2854</v>
      </c>
      <c r="S567" s="385" t="str">
        <f aca="true">IF(INDIRECT(CONCATENATE($E$570,ADDRESS(MATCH(S10,SL_CHARTS_2012!$BO$1:$BO$39999,1),$E$569,1)))=S10,ADDRESS(MATCH(S10,SL_CHARTS_2012!$BO$1:$BO$39999,1),$E$569,1),IF(INDIRECT(CONCATENATE($E$570,ADDRESS(MATCH(S10,SL_CHARTS_2012!$BO$1:$BO$39999,1),$E$569,1)))&gt;S10, ADDRESS(MATCH(S10,SL_CHARTS_2012!$BO$1:$BO$39999,1)-1,$E$569,1), ADDRESS(MATCH(S10,SL_CHARTS_2012!$BO$1:$BO$39999,1),$E$569,1)))</f>
        <v>$BO$2854</v>
      </c>
      <c r="T567" s="385" t="str">
        <f aca="true">IF(INDIRECT(CONCATENATE($E$570,ADDRESS(MATCH(T10,SL_CHARTS_2012!$BO$1:$BO$39999,1),$E$569,1)))=T10,ADDRESS(MATCH(T10,SL_CHARTS_2012!$BO$1:$BO$39999,1),$E$569,1),IF(INDIRECT(CONCATENATE($E$570,ADDRESS(MATCH(T10,SL_CHARTS_2012!$BO$1:$BO$39999,1),$E$569,1)))&gt;T10, ADDRESS(MATCH(T10,SL_CHARTS_2012!$BO$1:$BO$39999,1)-1,$E$569,1), ADDRESS(MATCH(T10,SL_CHARTS_2012!$BO$1:$BO$39999,1),$E$569,1)))</f>
        <v>$BO$2854</v>
      </c>
      <c r="U567" s="385" t="str">
        <f aca="true">IF(INDIRECT(CONCATENATE($E$570,ADDRESS(MATCH(U10,SL_CHARTS_2012!$BO$1:$BO$39999,1),$E$569,1)))=U10,ADDRESS(MATCH(U10,SL_CHARTS_2012!$BO$1:$BO$39999,1),$E$569,1),IF(INDIRECT(CONCATENATE($E$570,ADDRESS(MATCH(U10,SL_CHARTS_2012!$BO$1:$BO$39999,1),$E$569,1)))&gt;U10, ADDRESS(MATCH(U10,SL_CHARTS_2012!$BO$1:$BO$39999,1)-1,$E$569,1), ADDRESS(MATCH(U10,SL_CHARTS_2012!$BO$1:$BO$39999,1),$E$569,1)))</f>
        <v>$BO$2854</v>
      </c>
      <c r="V567" s="385" t="str">
        <f aca="true">IF(INDIRECT(CONCATENATE($E$570,ADDRESS(MATCH(V10,SL_CHARTS_2012!$BO$1:$BO$39999,1),$E$569,1)))=V10,ADDRESS(MATCH(V10,SL_CHARTS_2012!$BO$1:$BO$39999,1),$E$569,1),IF(INDIRECT(CONCATENATE($E$570,ADDRESS(MATCH(V10,SL_CHARTS_2012!$BO$1:$BO$39999,1),$E$569,1)))&gt;V10, ADDRESS(MATCH(V10,SL_CHARTS_2012!$BO$1:$BO$39999,1)-1,$E$569,1), ADDRESS(MATCH(V10,SL_CHARTS_2012!$BO$1:$BO$39999,1),$E$569,1)))</f>
        <v>$BO$2854</v>
      </c>
      <c r="W567" s="385" t="str">
        <f aca="true">IF(INDIRECT(CONCATENATE($E$570,ADDRESS(MATCH(W10,SL_CHARTS_2012!$BO$1:$BO$39999,1),$E$569,1)))=W10,ADDRESS(MATCH(W10,SL_CHARTS_2012!$BO$1:$BO$39999,1),$E$569,1),IF(INDIRECT(CONCATENATE($E$570,ADDRESS(MATCH(W10,SL_CHARTS_2012!$BO$1:$BO$39999,1),$E$569,1)))&gt;W10, ADDRESS(MATCH(W10,SL_CHARTS_2012!$BO$1:$BO$39999,1)-1,$E$569,1), ADDRESS(MATCH(W10,SL_CHARTS_2012!$BO$1:$BO$39999,1),$E$569,1)))</f>
        <v>$BO$2854</v>
      </c>
      <c r="X567" s="385" t="str">
        <f aca="true">IF(INDIRECT(CONCATENATE($E$570,ADDRESS(MATCH(X10,SL_CHARTS_2012!$BO$1:$BO$39999,1),$E$569,1)))=X10,ADDRESS(MATCH(X10,SL_CHARTS_2012!$BO$1:$BO$39999,1),$E$569,1),IF(INDIRECT(CONCATENATE($E$570,ADDRESS(MATCH(X10,SL_CHARTS_2012!$BO$1:$BO$39999,1),$E$569,1)))&gt;X10, ADDRESS(MATCH(X10,SL_CHARTS_2012!$BO$1:$BO$39999,1)-1,$E$569,1), ADDRESS(MATCH(X10,SL_CHARTS_2012!$BO$1:$BO$39999,1),$E$569,1)))</f>
        <v>$BO$2503</v>
      </c>
      <c r="Y567" s="230" t="str">
        <f aca="true">IF(INDIRECT(CONCATENATE($E$570,ADDRESS(MATCH(Y10,SL_CHARTS_2012!$BO$1:$BO$39999,1),$E$569,1)))=Y10,ADDRESS(MATCH(Y10,SL_CHARTS_2012!$BO$1:$BO$39999,1),$E$569,1),IF(INDIRECT(CONCATENATE($E$570,ADDRESS(MATCH(Y10,SL_CHARTS_2012!$BO$1:$BO$39999,1),$E$569,1)))&gt;Y10, ADDRESS(MATCH(Y10,SL_CHARTS_2012!$BO$1:$BO$39999,1)-1,$E$569,1), ADDRESS(MATCH(Y10,SL_CHARTS_2012!$BO$1:$BO$39999,1),$E$569,1)))</f>
        <v>$BO$2120</v>
      </c>
      <c r="Z567" s="230" t="str">
        <f aca="true">IF(INDIRECT(CONCATENATE($E$570,ADDRESS(MATCH(Z10,SL_CHARTS_2012!$BO$1:$BO$39999,1),$E$569,1)))=Z10,ADDRESS(MATCH(Z10,SL_CHARTS_2012!$BO$1:$BO$39999,1),$E$569,1),IF(INDIRECT(CONCATENATE($E$570,ADDRESS(MATCH(Z10,SL_CHARTS_2012!$BO$1:$BO$39999,1),$E$569,1)))&gt;Z10, ADDRESS(MATCH(Z10,SL_CHARTS_2012!$BO$1:$BO$39999,1)-1,$E$569,1), ADDRESS(MATCH(Z10,SL_CHARTS_2012!$BO$1:$BO$39999,1),$E$569,1)))</f>
        <v>$BO$1774</v>
      </c>
      <c r="AA567" s="230" t="str">
        <f aca="true">IF(INDIRECT(CONCATENATE($E$570,ADDRESS(MATCH(AA10,SL_CHARTS_2012!$BO$1:$BO$39999,1),$E$569,1)))=AA10,ADDRESS(MATCH(AA10,SL_CHARTS_2012!$BO$1:$BO$39999,1),$E$569,1),IF(INDIRECT(CONCATENATE($E$570,ADDRESS(MATCH(AA10,SL_CHARTS_2012!$BO$1:$BO$39999,1),$E$569,1)))&gt;AA10, ADDRESS(MATCH(AA10,SL_CHARTS_2012!$BO$1:$BO$39999,1)-1,$E$569,1), ADDRESS(MATCH(AA10,SL_CHARTS_2012!$BO$1:$BO$39999,1),$E$569,1)))</f>
        <v>$BO$1489</v>
      </c>
      <c r="AB567" s="230" t="str">
        <f aca="true">IF(INDIRECT(CONCATENATE($E$570,ADDRESS(MATCH(AB10,SL_CHARTS_2012!$BO$1:$BO$39999,1),$E$569,1)))=AB10,ADDRESS(MATCH(AB10,SL_CHARTS_2012!$BO$1:$BO$39999,1),$E$569,1),IF(INDIRECT(CONCATENATE($E$570,ADDRESS(MATCH(AB10,SL_CHARTS_2012!$BO$1:$BO$39999,1),$E$569,1)))&gt;AB10, ADDRESS(MATCH(AB10,SL_CHARTS_2012!$BO$1:$BO$39999,1)-1,$E$569,1), ADDRESS(MATCH(AB10,SL_CHARTS_2012!$BO$1:$BO$39999,1),$E$569,1)))</f>
        <v>$BO$1176</v>
      </c>
      <c r="AC567" s="230" t="str">
        <f aca="true">IF(INDIRECT(CONCATENATE($E$570,ADDRESS(MATCH(AC10,SL_CHARTS_2012!$BO$1:$BO$39999,1),$E$569,1)))=AC10,ADDRESS(MATCH(AC10,SL_CHARTS_2012!$BO$1:$BO$39999,1),$E$569,1),IF(INDIRECT(CONCATENATE($E$570,ADDRESS(MATCH(AC10,SL_CHARTS_2012!$BO$1:$BO$39999,1),$E$569,1)))&gt;AC10, ADDRESS(MATCH(AC10,SL_CHARTS_2012!$BO$1:$BO$39999,1)-1,$E$569,1), ADDRESS(MATCH(AC10,SL_CHARTS_2012!$BO$1:$BO$39999,1),$E$569,1)))</f>
        <v>$BO$694</v>
      </c>
    </row>
    <row r="568" customFormat="false" ht="15" hidden="false" customHeight="true" outlineLevel="0" collapsed="false">
      <c r="A568" s="349"/>
      <c r="B568" s="394"/>
      <c r="C568" s="205"/>
      <c r="D568" s="351" t="s">
        <v>218</v>
      </c>
      <c r="E568" s="386" t="n">
        <f aca="true">INDIRECT(CONCATENATE($E$137,IF(INDIRECT(CONCATENATE($E$570,ADDRESS(MATCH(E10,SL_CHARTS_2012!$BO$1:$BO$39999,1),$E$569,1)))=E10,ADDRESS(MATCH(E10,SL_CHARTS_2012!$BO$1:$BO$39999,1),$E$569,1),IF(INDIRECT(CONCATENATE($E$570,ADDRESS(MATCH(E10,SL_CHARTS_2012!$BO$1:$BO$39999,1),$E$569,1)))&gt;E10,ADDRESS(MATCH(E10,SL_CHARTS_2012!$BO$1:$BO$39999,1)-1,$E$569,1),ADDRESS(MATCH(E10,SL_CHARTS_2012!$BO$1:$BO$39999,1),$E$569,1)))))</f>
        <v>9.00000000000008</v>
      </c>
      <c r="F568" s="386" t="n">
        <f aca="true">INDIRECT(CONCATENATE($E$137,IF(INDIRECT(CONCATENATE($E$570,ADDRESS(MATCH(F10,SL_CHARTS_2012!$BO$1:$BO$39999,1),$E$569,1)))=F10,ADDRESS(MATCH(F10,SL_CHARTS_2012!$BO$1:$BO$39999,1),$E$569,1),IF(INDIRECT(CONCATENATE($E$570,ADDRESS(MATCH(F10,SL_CHARTS_2012!$BO$1:$BO$39999,1),$E$569,1)))&gt;F10,ADDRESS(MATCH(F10,SL_CHARTS_2012!$BO$1:$BO$39999,1)-1,$E$569,1),ADDRESS(MATCH(F10,SL_CHARTS_2012!$BO$1:$BO$39999,1),$E$569,1)))))</f>
        <v>9.00000000000008</v>
      </c>
      <c r="G568" s="386" t="n">
        <f aca="true">INDIRECT(CONCATENATE($E$137,IF(INDIRECT(CONCATENATE($E$570,ADDRESS(MATCH(G10,SL_CHARTS_2012!$BO$1:$BO$39999,1),$E$569,1)))=G10,ADDRESS(MATCH(G10,SL_CHARTS_2012!$BO$1:$BO$39999,1),$E$569,1),IF(INDIRECT(CONCATENATE($E$570,ADDRESS(MATCH(G10,SL_CHARTS_2012!$BO$1:$BO$39999,1),$E$569,1)))&gt;G10,ADDRESS(MATCH(G10,SL_CHARTS_2012!$BO$1:$BO$39999,1)-1,$E$569,1),ADDRESS(MATCH(G10,SL_CHARTS_2012!$BO$1:$BO$39999,1),$E$569,1)))))</f>
        <v>9.00000000000008</v>
      </c>
      <c r="H568" s="386" t="n">
        <f aca="true">INDIRECT(CONCATENATE($E$137,IF(INDIRECT(CONCATENATE($E$570,ADDRESS(MATCH(H10,SL_CHARTS_2012!$BO$1:$BO$39999,1),$E$569,1)))=H10,ADDRESS(MATCH(H10,SL_CHARTS_2012!$BO$1:$BO$39999,1),$E$569,1),IF(INDIRECT(CONCATENATE($E$570,ADDRESS(MATCH(H10,SL_CHARTS_2012!$BO$1:$BO$39999,1),$E$569,1)))&gt;H10,ADDRESS(MATCH(H10,SL_CHARTS_2012!$BO$1:$BO$39999,1)-1,$E$569,1),ADDRESS(MATCH(H10,SL_CHARTS_2012!$BO$1:$BO$39999,1),$E$569,1)))))</f>
        <v>9.00000000000008</v>
      </c>
      <c r="I568" s="386" t="n">
        <f aca="true">INDIRECT(CONCATENATE($E$137,IF(INDIRECT(CONCATENATE($E$570,ADDRESS(MATCH(I10,SL_CHARTS_2012!$BO$1:$BO$39999,1),$E$569,1)))=I10,ADDRESS(MATCH(I10,SL_CHARTS_2012!$BO$1:$BO$39999,1),$E$569,1),IF(INDIRECT(CONCATENATE($E$570,ADDRESS(MATCH(I10,SL_CHARTS_2012!$BO$1:$BO$39999,1),$E$569,1)))&gt;I10,ADDRESS(MATCH(I10,SL_CHARTS_2012!$BO$1:$BO$39999,1)-1,$E$569,1),ADDRESS(MATCH(I10,SL_CHARTS_2012!$BO$1:$BO$39999,1),$E$569,1)))))</f>
        <v>9.00000000000008</v>
      </c>
      <c r="J568" s="386" t="n">
        <f aca="true">INDIRECT(CONCATENATE($E$137,IF(INDIRECT(CONCATENATE($E$570,ADDRESS(MATCH(J10,SL_CHARTS_2012!$BO$1:$BO$39999,1),$E$569,1)))=J10,ADDRESS(MATCH(J10,SL_CHARTS_2012!$BO$1:$BO$39999,1),$E$569,1),IF(INDIRECT(CONCATENATE($E$570,ADDRESS(MATCH(J10,SL_CHARTS_2012!$BO$1:$BO$39999,1),$E$569,1)))&gt;J10,ADDRESS(MATCH(J10,SL_CHARTS_2012!$BO$1:$BO$39999,1)-1,$E$569,1),ADDRESS(MATCH(J10,SL_CHARTS_2012!$BO$1:$BO$39999,1),$E$569,1)))))</f>
        <v>9.00000000000008</v>
      </c>
      <c r="K568" s="386" t="n">
        <f aca="true">INDIRECT(CONCATENATE($E$137,IF(INDIRECT(CONCATENATE($E$570,ADDRESS(MATCH(K10,SL_CHARTS_2012!$BO$1:$BO$39999,1),$E$569,1)))=K10,ADDRESS(MATCH(K10,SL_CHARTS_2012!$BO$1:$BO$39999,1),$E$569,1),IF(INDIRECT(CONCATENATE($E$570,ADDRESS(MATCH(K10,SL_CHARTS_2012!$BO$1:$BO$39999,1),$E$569,1)))&gt;K10,ADDRESS(MATCH(K10,SL_CHARTS_2012!$BO$1:$BO$39999,1)-1,$E$569,1),ADDRESS(MATCH(K10,SL_CHARTS_2012!$BO$1:$BO$39999,1),$E$569,1)))))</f>
        <v>9.00000000000008</v>
      </c>
      <c r="L568" s="386" t="n">
        <f aca="true">INDIRECT(CONCATENATE($E$137,IF(INDIRECT(CONCATENATE($E$570,ADDRESS(MATCH(L10,SL_CHARTS_2012!$BO$1:$BO$39999,1),$E$569,1)))=L10,ADDRESS(MATCH(L10,SL_CHARTS_2012!$BO$1:$BO$39999,1),$E$569,1),IF(INDIRECT(CONCATENATE($E$570,ADDRESS(MATCH(L10,SL_CHARTS_2012!$BO$1:$BO$39999,1),$E$569,1)))&gt;L10,ADDRESS(MATCH(L10,SL_CHARTS_2012!$BO$1:$BO$39999,1)-1,$E$569,1),ADDRESS(MATCH(L10,SL_CHARTS_2012!$BO$1:$BO$39999,1),$E$569,1)))))</f>
        <v>9.00000000000008</v>
      </c>
      <c r="M568" s="386" t="n">
        <f aca="true">INDIRECT(CONCATENATE($E$137,IF(INDIRECT(CONCATENATE($E$570,ADDRESS(MATCH(M10,SL_CHARTS_2012!$BO$1:$BO$39999,1),$E$569,1)))=M10,ADDRESS(MATCH(M10,SL_CHARTS_2012!$BO$1:$BO$39999,1),$E$569,1),IF(INDIRECT(CONCATENATE($E$570,ADDRESS(MATCH(M10,SL_CHARTS_2012!$BO$1:$BO$39999,1),$E$569,1)))&gt;M10,ADDRESS(MATCH(M10,SL_CHARTS_2012!$BO$1:$BO$39999,1)-1,$E$569,1),ADDRESS(MATCH(M10,SL_CHARTS_2012!$BO$1:$BO$39999,1),$E$569,1)))))</f>
        <v>9.00000000000008</v>
      </c>
      <c r="N568" s="386" t="n">
        <f aca="true">INDIRECT(CONCATENATE($E$137,IF(INDIRECT(CONCATENATE($E$570,ADDRESS(MATCH(N10,SL_CHARTS_2012!$BO$1:$BO$39999,1),$E$569,1)))=N10,ADDRESS(MATCH(N10,SL_CHARTS_2012!$BO$1:$BO$39999,1),$E$569,1),IF(INDIRECT(CONCATENATE($E$570,ADDRESS(MATCH(N10,SL_CHARTS_2012!$BO$1:$BO$39999,1),$E$569,1)))&gt;N10,ADDRESS(MATCH(N10,SL_CHARTS_2012!$BO$1:$BO$39999,1)-1,$E$569,1),ADDRESS(MATCH(N10,SL_CHARTS_2012!$BO$1:$BO$39999,1),$E$569,1)))))</f>
        <v>9.00000000000008</v>
      </c>
      <c r="O568" s="386" t="n">
        <f aca="true">INDIRECT(CONCATENATE($E$137,IF(INDIRECT(CONCATENATE($E$570,ADDRESS(MATCH(O10,SL_CHARTS_2012!$BO$1:$BO$39999,1),$E$569,1)))=O10,ADDRESS(MATCH(O10,SL_CHARTS_2012!$BO$1:$BO$39999,1),$E$569,1),IF(INDIRECT(CONCATENATE($E$570,ADDRESS(MATCH(O10,SL_CHARTS_2012!$BO$1:$BO$39999,1),$E$569,1)))&gt;O10,ADDRESS(MATCH(O10,SL_CHARTS_2012!$BO$1:$BO$39999,1)-1,$E$569,1),ADDRESS(MATCH(O10,SL_CHARTS_2012!$BO$1:$BO$39999,1),$E$569,1)))))</f>
        <v>9.00000000000008</v>
      </c>
      <c r="P568" s="386" t="n">
        <f aca="true">INDIRECT(CONCATENATE($E$137,IF(INDIRECT(CONCATENATE($E$570,ADDRESS(MATCH(P10,SL_CHARTS_2012!$BO$1:$BO$39999,1),$E$569,1)))=P10,ADDRESS(MATCH(P10,SL_CHARTS_2012!$BO$1:$BO$39999,1),$E$569,1),IF(INDIRECT(CONCATENATE($E$570,ADDRESS(MATCH(P10,SL_CHARTS_2012!$BO$1:$BO$39999,1),$E$569,1)))&gt;P10,ADDRESS(MATCH(P10,SL_CHARTS_2012!$BO$1:$BO$39999,1)-1,$E$569,1),ADDRESS(MATCH(P10,SL_CHARTS_2012!$BO$1:$BO$39999,1),$E$569,1)))))</f>
        <v>9.00000000000008</v>
      </c>
      <c r="Q568" s="386" t="n">
        <f aca="true">INDIRECT(CONCATENATE($E$137,IF(INDIRECT(CONCATENATE($E$570,ADDRESS(MATCH(Q10,SL_CHARTS_2012!$BO$1:$BO$39999,1),$E$569,1)))=Q10,ADDRESS(MATCH(Q10,SL_CHARTS_2012!$BO$1:$BO$39999,1),$E$569,1),IF(INDIRECT(CONCATENATE($E$570,ADDRESS(MATCH(Q10,SL_CHARTS_2012!$BO$1:$BO$39999,1),$E$569,1)))&gt;Q10,ADDRESS(MATCH(Q10,SL_CHARTS_2012!$BO$1:$BO$39999,1)-1,$E$569,1),ADDRESS(MATCH(Q10,SL_CHARTS_2012!$BO$1:$BO$39999,1),$E$569,1)))))</f>
        <v>9.00000000000008</v>
      </c>
      <c r="R568" s="386" t="n">
        <f aca="true">INDIRECT(CONCATENATE($E$137,IF(INDIRECT(CONCATENATE($E$570,ADDRESS(MATCH(R10,SL_CHARTS_2012!$BO$1:$BO$39999,1),$E$569,1)))=R10,ADDRESS(MATCH(R10,SL_CHARTS_2012!$BO$1:$BO$39999,1),$E$569,1),IF(INDIRECT(CONCATENATE($E$570,ADDRESS(MATCH(R10,SL_CHARTS_2012!$BO$1:$BO$39999,1),$E$569,1)))&gt;R10,ADDRESS(MATCH(R10,SL_CHARTS_2012!$BO$1:$BO$39999,1)-1,$E$569,1),ADDRESS(MATCH(R10,SL_CHARTS_2012!$BO$1:$BO$39999,1),$E$569,1)))))</f>
        <v>9.00000000000008</v>
      </c>
      <c r="S568" s="386" t="n">
        <f aca="true">INDIRECT(CONCATENATE($E$137,IF(INDIRECT(CONCATENATE($E$570,ADDRESS(MATCH(S10,SL_CHARTS_2012!$BO$1:$BO$39999,1),$E$569,1)))=S10,ADDRESS(MATCH(S10,SL_CHARTS_2012!$BO$1:$BO$39999,1),$E$569,1),IF(INDIRECT(CONCATENATE($E$570,ADDRESS(MATCH(S10,SL_CHARTS_2012!$BO$1:$BO$39999,1),$E$569,1)))&gt;S10,ADDRESS(MATCH(S10,SL_CHARTS_2012!$BO$1:$BO$39999,1)-1,$E$569,1),ADDRESS(MATCH(S10,SL_CHARTS_2012!$BO$1:$BO$39999,1),$E$569,1)))))</f>
        <v>9.00000000000008</v>
      </c>
      <c r="T568" s="386" t="n">
        <f aca="true">INDIRECT(CONCATENATE($E$137,IF(INDIRECT(CONCATENATE($E$570,ADDRESS(MATCH(T10,SL_CHARTS_2012!$BO$1:$BO$39999,1),$E$569,1)))=T10,ADDRESS(MATCH(T10,SL_CHARTS_2012!$BO$1:$BO$39999,1),$E$569,1),IF(INDIRECT(CONCATENATE($E$570,ADDRESS(MATCH(T10,SL_CHARTS_2012!$BO$1:$BO$39999,1),$E$569,1)))&gt;T10,ADDRESS(MATCH(T10,SL_CHARTS_2012!$BO$1:$BO$39999,1)-1,$E$569,1),ADDRESS(MATCH(T10,SL_CHARTS_2012!$BO$1:$BO$39999,1),$E$569,1)))))</f>
        <v>9.00000000000008</v>
      </c>
      <c r="U568" s="386" t="n">
        <f aca="true">INDIRECT(CONCATENATE($E$137,IF(INDIRECT(CONCATENATE($E$570,ADDRESS(MATCH(U10,SL_CHARTS_2012!$BO$1:$BO$39999,1),$E$569,1)))=U10,ADDRESS(MATCH(U10,SL_CHARTS_2012!$BO$1:$BO$39999,1),$E$569,1),IF(INDIRECT(CONCATENATE($E$570,ADDRESS(MATCH(U10,SL_CHARTS_2012!$BO$1:$BO$39999,1),$E$569,1)))&gt;U10,ADDRESS(MATCH(U10,SL_CHARTS_2012!$BO$1:$BO$39999,1)-1,$E$569,1),ADDRESS(MATCH(U10,SL_CHARTS_2012!$BO$1:$BO$39999,1),$E$569,1)))))</f>
        <v>9.00000000000008</v>
      </c>
      <c r="V568" s="386" t="n">
        <f aca="true">INDIRECT(CONCATENATE($E$137,IF(INDIRECT(CONCATENATE($E$570,ADDRESS(MATCH(V10,SL_CHARTS_2012!$BO$1:$BO$39999,1),$E$569,1)))=V10,ADDRESS(MATCH(V10,SL_CHARTS_2012!$BO$1:$BO$39999,1),$E$569,1),IF(INDIRECT(CONCATENATE($E$570,ADDRESS(MATCH(V10,SL_CHARTS_2012!$BO$1:$BO$39999,1),$E$569,1)))&gt;V10,ADDRESS(MATCH(V10,SL_CHARTS_2012!$BO$1:$BO$39999,1)-1,$E$569,1),ADDRESS(MATCH(V10,SL_CHARTS_2012!$BO$1:$BO$39999,1),$E$569,1)))))</f>
        <v>9.00000000000008</v>
      </c>
      <c r="W568" s="386" t="n">
        <f aca="true">INDIRECT(CONCATENATE($E$137,IF(INDIRECT(CONCATENATE($E$570,ADDRESS(MATCH(W10,SL_CHARTS_2012!$BO$1:$BO$39999,1),$E$569,1)))=W10,ADDRESS(MATCH(W10,SL_CHARTS_2012!$BO$1:$BO$39999,1),$E$569,1),IF(INDIRECT(CONCATENATE($E$570,ADDRESS(MATCH(W10,SL_CHARTS_2012!$BO$1:$BO$39999,1),$E$569,1)))&gt;W10,ADDRESS(MATCH(W10,SL_CHARTS_2012!$BO$1:$BO$39999,1)-1,$E$569,1),ADDRESS(MATCH(W10,SL_CHARTS_2012!$BO$1:$BO$39999,1),$E$569,1)))))</f>
        <v>9.00000000000008</v>
      </c>
      <c r="X568" s="386" t="n">
        <f aca="true">INDIRECT(CONCATENATE($E$137,IF(INDIRECT(CONCATENATE($E$570,ADDRESS(MATCH(X10,SL_CHARTS_2012!$BO$1:$BO$39999,1),$E$569,1)))=X10,ADDRESS(MATCH(X10,SL_CHARTS_2012!$BO$1:$BO$39999,1),$E$569,1),IF(INDIRECT(CONCATENATE($E$570,ADDRESS(MATCH(X10,SL_CHARTS_2012!$BO$1:$BO$39999,1),$E$569,1)))&gt;X10,ADDRESS(MATCH(X10,SL_CHARTS_2012!$BO$1:$BO$39999,1)-1,$E$569,1),ADDRESS(MATCH(X10,SL_CHARTS_2012!$BO$1:$BO$39999,1),$E$569,1)))))</f>
        <v>7.24499999999994</v>
      </c>
      <c r="Y568" s="352" t="n">
        <f aca="true">INDIRECT(CONCATENATE($E$137,IF(INDIRECT(CONCATENATE($E$570,ADDRESS(MATCH(Y10,SL_CHARTS_2012!$BO$1:$BO$39999,1),$E$569,1)))=Y10,ADDRESS(MATCH(Y10,SL_CHARTS_2012!$BO$1:$BO$39999,1),$E$569,1),IF(INDIRECT(CONCATENATE($E$570,ADDRESS(MATCH(Y10,SL_CHARTS_2012!$BO$1:$BO$39999,1),$E$569,1)))&gt;Y10,ADDRESS(MATCH(Y10,SL_CHARTS_2012!$BO$1:$BO$39999,1)-1,$E$569,1),ADDRESS(MATCH(Y10,SL_CHARTS_2012!$BO$1:$BO$39999,1),$E$569,1)))))</f>
        <v>5.32999999999998</v>
      </c>
      <c r="Z568" s="352" t="n">
        <f aca="true">INDIRECT(CONCATENATE($E$137,IF(INDIRECT(CONCATENATE($E$570,ADDRESS(MATCH(Z10,SL_CHARTS_2012!$BO$1:$BO$39999,1),$E$569,1)))=Z10,ADDRESS(MATCH(Z10,SL_CHARTS_2012!$BO$1:$BO$39999,1),$E$569,1),IF(INDIRECT(CONCATENATE($E$570,ADDRESS(MATCH(Z10,SL_CHARTS_2012!$BO$1:$BO$39999,1),$E$569,1)))&gt;Z10,ADDRESS(MATCH(Z10,SL_CHARTS_2012!$BO$1:$BO$39999,1)-1,$E$569,1),ADDRESS(MATCH(Z10,SL_CHARTS_2012!$BO$1:$BO$39999,1),$E$569,1)))))</f>
        <v>3.6</v>
      </c>
      <c r="AA568" s="352" t="n">
        <f aca="true">INDIRECT(CONCATENATE($E$137,IF(INDIRECT(CONCATENATE($E$570,ADDRESS(MATCH(AA10,SL_CHARTS_2012!$BO$1:$BO$39999,1),$E$569,1)))=AA10,ADDRESS(MATCH(AA10,SL_CHARTS_2012!$BO$1:$BO$39999,1),$E$569,1),IF(INDIRECT(CONCATENATE($E$570,ADDRESS(MATCH(AA10,SL_CHARTS_2012!$BO$1:$BO$39999,1),$E$569,1)))&gt;AA10,ADDRESS(MATCH(AA10,SL_CHARTS_2012!$BO$1:$BO$39999,1)-1,$E$569,1),ADDRESS(MATCH(AA10,SL_CHARTS_2012!$BO$1:$BO$39999,1),$E$569,1)))))</f>
        <v>2.5875</v>
      </c>
      <c r="AB568" s="352" t="n">
        <f aca="true">INDIRECT(CONCATENATE($E$137,IF(INDIRECT(CONCATENATE($E$570,ADDRESS(MATCH(AB10,SL_CHARTS_2012!$BO$1:$BO$39999,1),$E$569,1)))=AB10,ADDRESS(MATCH(AB10,SL_CHARTS_2012!$BO$1:$BO$39999,1),$E$569,1),IF(INDIRECT(CONCATENATE($E$570,ADDRESS(MATCH(AB10,SL_CHARTS_2012!$BO$1:$BO$39999,1),$E$569,1)))&gt;AB10,ADDRESS(MATCH(AB10,SL_CHARTS_2012!$BO$1:$BO$39999,1)-1,$E$569,1),ADDRESS(MATCH(AB10,SL_CHARTS_2012!$BO$1:$BO$39999,1),$E$569,1)))))</f>
        <v>1.805</v>
      </c>
      <c r="AC568" s="352" t="n">
        <f aca="true">INDIRECT(CONCATENATE($E$137,IF(INDIRECT(CONCATENATE($E$570,ADDRESS(MATCH(AC10,SL_CHARTS_2012!$BO$1:$BO$39999,1),$E$569,1)))=AC10,ADDRESS(MATCH(AC10,SL_CHARTS_2012!$BO$1:$BO$39999,1),$E$569,1),IF(INDIRECT(CONCATENATE($E$570,ADDRESS(MATCH(AC10,SL_CHARTS_2012!$BO$1:$BO$39999,1),$E$569,1)))&gt;AC10,ADDRESS(MATCH(AC10,SL_CHARTS_2012!$BO$1:$BO$39999,1)-1,$E$569,1),ADDRESS(MATCH(AC10,SL_CHARTS_2012!$BO$1:$BO$39999,1),$E$569,1)))))</f>
        <v>0.78</v>
      </c>
    </row>
    <row r="569" customFormat="false" ht="15" hidden="false" customHeight="true" outlineLevel="0" collapsed="false">
      <c r="A569" s="349"/>
      <c r="B569" s="394"/>
      <c r="C569" s="207" t="s">
        <v>220</v>
      </c>
      <c r="D569" s="207"/>
      <c r="E569" s="208" t="n">
        <v>67</v>
      </c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  <c r="AA569" s="208"/>
      <c r="AB569" s="208"/>
      <c r="AC569" s="208"/>
    </row>
    <row r="570" customFormat="false" ht="15" hidden="false" customHeight="true" outlineLevel="0" collapsed="false">
      <c r="A570" s="349"/>
      <c r="B570" s="394"/>
      <c r="C570" s="318"/>
      <c r="D570" s="213" t="s">
        <v>223</v>
      </c>
      <c r="E570" s="214" t="s">
        <v>224</v>
      </c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</row>
    <row r="571" customFormat="false" ht="15" hidden="false" customHeight="true" outlineLevel="0" collapsed="false">
      <c r="A571" s="349"/>
      <c r="B571" s="394"/>
      <c r="C571" s="318"/>
      <c r="D571" s="213"/>
      <c r="E571" s="214" t="s">
        <v>225</v>
      </c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</row>
    <row r="572" customFormat="false" ht="15" hidden="false" customHeight="true" outlineLevel="0" collapsed="false">
      <c r="A572" s="349"/>
      <c r="B572" s="394"/>
      <c r="C572" s="209" t="s">
        <v>216</v>
      </c>
      <c r="D572" s="210" t="s">
        <v>221</v>
      </c>
      <c r="E572" s="362" t="str">
        <f aca="false">ADDRESS(MATCH(E564,SL_CHARTS_2012!$BO$1:$BO$3999,1),$E$569+1,1)</f>
        <v>$BP$2854</v>
      </c>
      <c r="F572" s="362" t="str">
        <f aca="false">ADDRESS(MATCH(F564,SL_CHARTS_2012!$BO$1:$BO$3999,1),$E$569+1,1)</f>
        <v>$BP$2854</v>
      </c>
      <c r="G572" s="362" t="str">
        <f aca="false">ADDRESS(MATCH(G564,SL_CHARTS_2012!$BO$1:$BO$3999,1),$E$569+1,1)</f>
        <v>$BP$2854</v>
      </c>
      <c r="H572" s="362" t="str">
        <f aca="false">ADDRESS(MATCH(H564,SL_CHARTS_2012!$BO$1:$BO$3999,1),$E$569+1,1)</f>
        <v>$BP$2854</v>
      </c>
      <c r="I572" s="362" t="str">
        <f aca="false">ADDRESS(MATCH(I564,SL_CHARTS_2012!$BO$1:$BO$3999,1),$E$569+1,1)</f>
        <v>$BP$2854</v>
      </c>
      <c r="J572" s="362" t="str">
        <f aca="false">ADDRESS(MATCH(J564,SL_CHARTS_2012!$BO$1:$BO$3999,1),$E$569+1,1)</f>
        <v>$BP$2854</v>
      </c>
      <c r="K572" s="362" t="str">
        <f aca="false">ADDRESS(MATCH(K564,SL_CHARTS_2012!$BO$1:$BO$3999,1),$E$569+1,1)</f>
        <v>$BP$2854</v>
      </c>
      <c r="L572" s="362" t="str">
        <f aca="false">ADDRESS(MATCH(L564,SL_CHARTS_2012!$BO$1:$BO$3999,1),$E$569+1,1)</f>
        <v>$BP$2854</v>
      </c>
      <c r="M572" s="362" t="str">
        <f aca="false">ADDRESS(MATCH(M564,SL_CHARTS_2012!$BO$1:$BO$3999,1),$E$569+1,1)</f>
        <v>$BP$2854</v>
      </c>
      <c r="N572" s="362" t="str">
        <f aca="false">ADDRESS(MATCH(N564,SL_CHARTS_2012!$BO$1:$BO$3999,1),$E$569+1,1)</f>
        <v>$BP$2854</v>
      </c>
      <c r="O572" s="362" t="str">
        <f aca="false">ADDRESS(MATCH(O564,SL_CHARTS_2012!$BO$1:$BO$3999,1),$E$569+1,1)</f>
        <v>$BP$2854</v>
      </c>
      <c r="P572" s="362" t="str">
        <f aca="false">ADDRESS(MATCH(P564,SL_CHARTS_2012!$BO$1:$BO$3999,1),$E$569+1,1)</f>
        <v>$BP$2854</v>
      </c>
      <c r="Q572" s="362" t="str">
        <f aca="false">ADDRESS(MATCH(Q564,SL_CHARTS_2012!$BO$1:$BO$3999,1),$E$569+1,1)</f>
        <v>$BP$2854</v>
      </c>
      <c r="R572" s="362" t="str">
        <f aca="false">ADDRESS(MATCH(R564,SL_CHARTS_2012!$BO$1:$BO$3999,1),$E$569+1,1)</f>
        <v>$BP$2854</v>
      </c>
      <c r="S572" s="362" t="str">
        <f aca="false">ADDRESS(MATCH(S564,SL_CHARTS_2012!$BO$1:$BO$3999,1),$E$569+1,1)</f>
        <v>$BP$2854</v>
      </c>
      <c r="T572" s="362" t="str">
        <f aca="false">ADDRESS(MATCH(T564,SL_CHARTS_2012!$BO$1:$BO$3999,1),$E$569+1,1)</f>
        <v>$BP$2854</v>
      </c>
      <c r="U572" s="362" t="str">
        <f aca="false">ADDRESS(MATCH(U564,SL_CHARTS_2012!$BO$1:$BO$3999,1),$E$569+1,1)</f>
        <v>$BP$2854</v>
      </c>
      <c r="V572" s="362" t="str">
        <f aca="false">ADDRESS(MATCH(V564,SL_CHARTS_2012!$BO$1:$BO$3999,1),$E$569+1,1)</f>
        <v>$BP$2854</v>
      </c>
      <c r="W572" s="362" t="str">
        <f aca="false">ADDRESS(MATCH(W564,SL_CHARTS_2012!$BO$1:$BO$3999,1),$E$569+1,1)</f>
        <v>$BP$2854</v>
      </c>
      <c r="X572" s="362" t="str">
        <f aca="false">ADDRESS(MATCH(X564,SL_CHARTS_2012!$BO$1:$BO$3999,1),$E$569+1,1)</f>
        <v>$BP$2503</v>
      </c>
      <c r="Y572" s="211" t="str">
        <f aca="false">ADDRESS(MATCH(Y564,SL_CHARTS_2012!$BO$1:$BO$3999,1),$E$569+1,1)</f>
        <v>$BP$2120</v>
      </c>
      <c r="Z572" s="211" t="str">
        <f aca="false">ADDRESS(MATCH(Z564,SL_CHARTS_2012!$BO$1:$BO$3999,1),$E$569+1,1)</f>
        <v>$BP$1774</v>
      </c>
      <c r="AA572" s="211" t="str">
        <f aca="false">ADDRESS(MATCH(AA564,SL_CHARTS_2012!$BO$1:$BO$3999,1),$E$569+1,1)</f>
        <v>$BP$1489</v>
      </c>
      <c r="AB572" s="211" t="str">
        <f aca="false">ADDRESS(MATCH(AB564,SL_CHARTS_2012!$BO$1:$BO$3999,1),$E$569+1,1)</f>
        <v>$BP$1176</v>
      </c>
      <c r="AC572" s="211" t="str">
        <f aca="false">ADDRESS(MATCH(AC564,SL_CHARTS_2012!$BO$1:$BO$3999,1),$E$569+1,1)</f>
        <v>$BP$694</v>
      </c>
    </row>
    <row r="573" customFormat="false" ht="15" hidden="false" customHeight="true" outlineLevel="0" collapsed="false">
      <c r="A573" s="349"/>
      <c r="B573" s="394"/>
      <c r="C573" s="209"/>
      <c r="D573" s="210" t="s">
        <v>222</v>
      </c>
      <c r="E573" s="362" t="str">
        <f aca="false">ADDRESS(MATCH(E562,SL_CHARTS_2012!$BO$1:$BO$3999,1),$E$569+1,1)</f>
        <v>$BP$4</v>
      </c>
      <c r="F573" s="362" t="str">
        <f aca="false">ADDRESS(MATCH(F562,SL_CHARTS_2012!$BO$1:$BO$3999,1),$E$569+1,1)</f>
        <v>$BP$4</v>
      </c>
      <c r="G573" s="362" t="str">
        <f aca="false">ADDRESS(MATCH(G562,SL_CHARTS_2012!$BO$1:$BO$3999,1),$E$569+1,1)</f>
        <v>$BP$4</v>
      </c>
      <c r="H573" s="362" t="str">
        <f aca="false">ADDRESS(MATCH(H562,SL_CHARTS_2012!$BO$1:$BO$3999,1),$E$569+1,1)</f>
        <v>$BP$4</v>
      </c>
      <c r="I573" s="362" t="str">
        <f aca="false">ADDRESS(MATCH(I562,SL_CHARTS_2012!$BO$1:$BO$3999,1),$E$569+1,1)</f>
        <v>$BP$4</v>
      </c>
      <c r="J573" s="362" t="str">
        <f aca="false">ADDRESS(MATCH(J562,SL_CHARTS_2012!$BO$1:$BO$3999,1),$E$569+1,1)</f>
        <v>$BP$4</v>
      </c>
      <c r="K573" s="362" t="str">
        <f aca="false">ADDRESS(MATCH(K562,SL_CHARTS_2012!$BO$1:$BO$3999,1),$E$569+1,1)</f>
        <v>$BP$4</v>
      </c>
      <c r="L573" s="362" t="str">
        <f aca="false">ADDRESS(MATCH(L562,SL_CHARTS_2012!$BO$1:$BO$3999,1),$E$569+1,1)</f>
        <v>$BP$4</v>
      </c>
      <c r="M573" s="362" t="str">
        <f aca="false">ADDRESS(MATCH(M562,SL_CHARTS_2012!$BO$1:$BO$3999,1),$E$569+1,1)</f>
        <v>$BP$4</v>
      </c>
      <c r="N573" s="362" t="str">
        <f aca="false">ADDRESS(MATCH(N562,SL_CHARTS_2012!$BO$1:$BO$3999,1),$E$569+1,1)</f>
        <v>$BP$4</v>
      </c>
      <c r="O573" s="362" t="str">
        <f aca="false">ADDRESS(MATCH(O562,SL_CHARTS_2012!$BO$1:$BO$3999,1),$E$569+1,1)</f>
        <v>$BP$4</v>
      </c>
      <c r="P573" s="362" t="str">
        <f aca="false">ADDRESS(MATCH(P562,SL_CHARTS_2012!$BO$1:$BO$3999,1),$E$569+1,1)</f>
        <v>$BP$4</v>
      </c>
      <c r="Q573" s="362" t="str">
        <f aca="false">ADDRESS(MATCH(Q562,SL_CHARTS_2012!$BO$1:$BO$3999,1),$E$569+1,1)</f>
        <v>$BP$4</v>
      </c>
      <c r="R573" s="362" t="str">
        <f aca="false">ADDRESS(MATCH(R562,SL_CHARTS_2012!$BO$1:$BO$3999,1),$E$569+1,1)</f>
        <v>$BP$4</v>
      </c>
      <c r="S573" s="362" t="str">
        <f aca="false">ADDRESS(MATCH(S562,SL_CHARTS_2012!$BO$1:$BO$3999,1),$E$569+1,1)</f>
        <v>$BP$4</v>
      </c>
      <c r="T573" s="362" t="str">
        <f aca="false">ADDRESS(MATCH(T562,SL_CHARTS_2012!$BO$1:$BO$3999,1),$E$569+1,1)</f>
        <v>$BP$4</v>
      </c>
      <c r="U573" s="362" t="str">
        <f aca="false">ADDRESS(MATCH(U562,SL_CHARTS_2012!$BO$1:$BO$3999,1),$E$569+1,1)</f>
        <v>$BP$4</v>
      </c>
      <c r="V573" s="362" t="str">
        <f aca="false">ADDRESS(MATCH(V562,SL_CHARTS_2012!$BO$1:$BO$3999,1),$E$569+1,1)</f>
        <v>$BP$4</v>
      </c>
      <c r="W573" s="362" t="str">
        <f aca="false">ADDRESS(MATCH(W562,SL_CHARTS_2012!$BO$1:$BO$3999,1),$E$569+1,1)</f>
        <v>$BP$4</v>
      </c>
      <c r="X573" s="362" t="str">
        <f aca="false">ADDRESS(MATCH(X562,SL_CHARTS_2012!$BO$1:$BO$3999,1),$E$569+1,1)</f>
        <v>$BP$4</v>
      </c>
      <c r="Y573" s="211" t="str">
        <f aca="false">ADDRESS(MATCH(Y562,SL_CHARTS_2012!$BO$1:$BO$3999,1),$E$569+1,1)</f>
        <v>$BP$2504</v>
      </c>
      <c r="Z573" s="211" t="str">
        <f aca="false">ADDRESS(MATCH(Z562,SL_CHARTS_2012!$BO$1:$BO$3999,1),$E$569+1,1)</f>
        <v>$BP$2121</v>
      </c>
      <c r="AA573" s="211" t="str">
        <f aca="false">ADDRESS(MATCH(AA562,SL_CHARTS_2012!$BO$1:$BO$3999,1),$E$569+1,1)</f>
        <v>$BP$1774</v>
      </c>
      <c r="AB573" s="211" t="str">
        <f aca="false">ADDRESS(MATCH(AB562,SL_CHARTS_2012!$BO$1:$BO$3999,1),$E$569+1,1)</f>
        <v>$BP$1490</v>
      </c>
      <c r="AC573" s="211" t="str">
        <f aca="false">ADDRESS(MATCH(AC562,SL_CHARTS_2012!$BO$1:$BO$3999,1),$E$569+1,1)</f>
        <v>$BP$1177</v>
      </c>
    </row>
    <row r="574" customFormat="false" ht="15" hidden="false" customHeight="true" outlineLevel="0" collapsed="false">
      <c r="A574" s="349"/>
      <c r="B574" s="394"/>
      <c r="C574" s="205" t="s">
        <v>219</v>
      </c>
      <c r="D574" s="212" t="s">
        <v>221</v>
      </c>
      <c r="E574" s="363" t="str">
        <f aca="false">ADDRESS(MATCH(E568,SL_CHARTS_2012!$BO$1:$BO$3999,1),$E$569+1,1)</f>
        <v>$BP$2854</v>
      </c>
      <c r="F574" s="363" t="str">
        <f aca="false">ADDRESS(MATCH(F568,SL_CHARTS_2012!$BO$1:$BO$3999,1),$E$569+1,1)</f>
        <v>$BP$2854</v>
      </c>
      <c r="G574" s="363" t="str">
        <f aca="false">ADDRESS(MATCH(G568,SL_CHARTS_2012!$BO$1:$BO$3999,1),$E$569+1,1)</f>
        <v>$BP$2854</v>
      </c>
      <c r="H574" s="363" t="str">
        <f aca="false">ADDRESS(MATCH(H568,SL_CHARTS_2012!$BO$1:$BO$3999,1),$E$569+1,1)</f>
        <v>$BP$2854</v>
      </c>
      <c r="I574" s="363" t="str">
        <f aca="false">ADDRESS(MATCH(I568,SL_CHARTS_2012!$BO$1:$BO$3999,1),$E$569+1,1)</f>
        <v>$BP$2854</v>
      </c>
      <c r="J574" s="363" t="str">
        <f aca="false">ADDRESS(MATCH(J568,SL_CHARTS_2012!$BO$1:$BO$3999,1),$E$569+1,1)</f>
        <v>$BP$2854</v>
      </c>
      <c r="K574" s="363" t="str">
        <f aca="false">ADDRESS(MATCH(K568,SL_CHARTS_2012!$BO$1:$BO$3999,1),$E$569+1,1)</f>
        <v>$BP$2854</v>
      </c>
      <c r="L574" s="363" t="str">
        <f aca="false">ADDRESS(MATCH(L568,SL_CHARTS_2012!$BO$1:$BO$3999,1),$E$569+1,1)</f>
        <v>$BP$2854</v>
      </c>
      <c r="M574" s="363" t="str">
        <f aca="false">ADDRESS(MATCH(M568,SL_CHARTS_2012!$BO$1:$BO$3999,1),$E$569+1,1)</f>
        <v>$BP$2854</v>
      </c>
      <c r="N574" s="363" t="str">
        <f aca="false">ADDRESS(MATCH(N568,SL_CHARTS_2012!$BO$1:$BO$3999,1),$E$569+1,1)</f>
        <v>$BP$2854</v>
      </c>
      <c r="O574" s="363" t="str">
        <f aca="false">ADDRESS(MATCH(O568,SL_CHARTS_2012!$BO$1:$BO$3999,1),$E$569+1,1)</f>
        <v>$BP$2854</v>
      </c>
      <c r="P574" s="363" t="str">
        <f aca="false">ADDRESS(MATCH(P568,SL_CHARTS_2012!$BO$1:$BO$3999,1),$E$569+1,1)</f>
        <v>$BP$2854</v>
      </c>
      <c r="Q574" s="363" t="str">
        <f aca="false">ADDRESS(MATCH(Q568,SL_CHARTS_2012!$BO$1:$BO$3999,1),$E$569+1,1)</f>
        <v>$BP$2854</v>
      </c>
      <c r="R574" s="363" t="str">
        <f aca="false">ADDRESS(MATCH(R568,SL_CHARTS_2012!$BO$1:$BO$3999,1),$E$569+1,1)</f>
        <v>$BP$2854</v>
      </c>
      <c r="S574" s="363" t="str">
        <f aca="false">ADDRESS(MATCH(S568,SL_CHARTS_2012!$BO$1:$BO$3999,1),$E$569+1,1)</f>
        <v>$BP$2854</v>
      </c>
      <c r="T574" s="363" t="str">
        <f aca="false">ADDRESS(MATCH(T568,SL_CHARTS_2012!$BO$1:$BO$3999,1),$E$569+1,1)</f>
        <v>$BP$2854</v>
      </c>
      <c r="U574" s="363" t="str">
        <f aca="false">ADDRESS(MATCH(U568,SL_CHARTS_2012!$BO$1:$BO$3999,1),$E$569+1,1)</f>
        <v>$BP$2854</v>
      </c>
      <c r="V574" s="363" t="str">
        <f aca="false">ADDRESS(MATCH(V568,SL_CHARTS_2012!$BO$1:$BO$3999,1),$E$569+1,1)</f>
        <v>$BP$2854</v>
      </c>
      <c r="W574" s="363" t="str">
        <f aca="false">ADDRESS(MATCH(W568,SL_CHARTS_2012!$BO$1:$BO$3999,1),$E$569+1,1)</f>
        <v>$BP$2854</v>
      </c>
      <c r="X574" s="363" t="str">
        <f aca="false">ADDRESS(MATCH(X568,SL_CHARTS_2012!$BO$1:$BO$3999,1),$E$569+1,1)</f>
        <v>$BP$2503</v>
      </c>
      <c r="Y574" s="206" t="str">
        <f aca="false">ADDRESS(MATCH(Y568,SL_CHARTS_2012!$BO$1:$BO$3999,1),$E$569+1,1)</f>
        <v>$BP$2120</v>
      </c>
      <c r="Z574" s="206" t="str">
        <f aca="false">ADDRESS(MATCH(Z568,SL_CHARTS_2012!$BO$1:$BO$3999,1),$E$569+1,1)</f>
        <v>$BP$1774</v>
      </c>
      <c r="AA574" s="206" t="str">
        <f aca="false">ADDRESS(MATCH(AA568,SL_CHARTS_2012!$BO$1:$BO$3999,1),$E$569+1,1)</f>
        <v>$BP$1489</v>
      </c>
      <c r="AB574" s="206" t="str">
        <f aca="false">ADDRESS(MATCH(AB568,SL_CHARTS_2012!$BO$1:$BO$3999,1),$E$569+1,1)</f>
        <v>$BP$1176</v>
      </c>
      <c r="AC574" s="206" t="str">
        <f aca="false">ADDRESS(MATCH(AC568,SL_CHARTS_2012!$BO$1:$BO$3999,1),$E$569+1,1)</f>
        <v>$BP$694</v>
      </c>
    </row>
    <row r="575" customFormat="false" ht="15" hidden="false" customHeight="true" outlineLevel="0" collapsed="false">
      <c r="A575" s="349"/>
      <c r="B575" s="394"/>
      <c r="C575" s="205"/>
      <c r="D575" s="212" t="s">
        <v>222</v>
      </c>
      <c r="E575" s="363" t="str">
        <f aca="false">ADDRESS(MATCH(E566,SL_CHARTS_2012!$BO$1:$BO$3999,1),$E$569+1,1)</f>
        <v>$BP$4</v>
      </c>
      <c r="F575" s="363" t="str">
        <f aca="false">ADDRESS(MATCH(F566,SL_CHARTS_2012!$BO$1:$BO$3999,1),$E$569+1,1)</f>
        <v>$BP$4</v>
      </c>
      <c r="G575" s="363" t="str">
        <f aca="false">ADDRESS(MATCH(G566,SL_CHARTS_2012!$BO$1:$BO$3999,1),$E$569+1,1)</f>
        <v>$BP$4</v>
      </c>
      <c r="H575" s="363" t="str">
        <f aca="false">ADDRESS(MATCH(H566,SL_CHARTS_2012!$BO$1:$BO$3999,1),$E$569+1,1)</f>
        <v>$BP$4</v>
      </c>
      <c r="I575" s="363" t="str">
        <f aca="false">ADDRESS(MATCH(I566,SL_CHARTS_2012!$BO$1:$BO$3999,1),$E$569+1,1)</f>
        <v>$BP$4</v>
      </c>
      <c r="J575" s="363" t="str">
        <f aca="false">ADDRESS(MATCH(J566,SL_CHARTS_2012!$BO$1:$BO$3999,1),$E$569+1,1)</f>
        <v>$BP$4</v>
      </c>
      <c r="K575" s="363" t="str">
        <f aca="false">ADDRESS(MATCH(K566,SL_CHARTS_2012!$BO$1:$BO$3999,1),$E$569+1,1)</f>
        <v>$BP$4</v>
      </c>
      <c r="L575" s="363" t="str">
        <f aca="false">ADDRESS(MATCH(L566,SL_CHARTS_2012!$BO$1:$BO$3999,1),$E$569+1,1)</f>
        <v>$BP$4</v>
      </c>
      <c r="M575" s="363" t="str">
        <f aca="false">ADDRESS(MATCH(M566,SL_CHARTS_2012!$BO$1:$BO$3999,1),$E$569+1,1)</f>
        <v>$BP$4</v>
      </c>
      <c r="N575" s="363" t="str">
        <f aca="false">ADDRESS(MATCH(N566,SL_CHARTS_2012!$BO$1:$BO$3999,1),$E$569+1,1)</f>
        <v>$BP$4</v>
      </c>
      <c r="O575" s="363" t="str">
        <f aca="false">ADDRESS(MATCH(O566,SL_CHARTS_2012!$BO$1:$BO$3999,1),$E$569+1,1)</f>
        <v>$BP$4</v>
      </c>
      <c r="P575" s="363" t="str">
        <f aca="false">ADDRESS(MATCH(P566,SL_CHARTS_2012!$BO$1:$BO$3999,1),$E$569+1,1)</f>
        <v>$BP$4</v>
      </c>
      <c r="Q575" s="363" t="str">
        <f aca="false">ADDRESS(MATCH(Q566,SL_CHARTS_2012!$BO$1:$BO$3999,1),$E$569+1,1)</f>
        <v>$BP$4</v>
      </c>
      <c r="R575" s="363" t="str">
        <f aca="false">ADDRESS(MATCH(R566,SL_CHARTS_2012!$BO$1:$BO$3999,1),$E$569+1,1)</f>
        <v>$BP$4</v>
      </c>
      <c r="S575" s="363" t="str">
        <f aca="false">ADDRESS(MATCH(S566,SL_CHARTS_2012!$BO$1:$BO$3999,1),$E$569+1,1)</f>
        <v>$BP$4</v>
      </c>
      <c r="T575" s="363" t="str">
        <f aca="false">ADDRESS(MATCH(T566,SL_CHARTS_2012!$BO$1:$BO$3999,1),$E$569+1,1)</f>
        <v>$BP$4</v>
      </c>
      <c r="U575" s="363" t="str">
        <f aca="false">ADDRESS(MATCH(U566,SL_CHARTS_2012!$BO$1:$BO$3999,1),$E$569+1,1)</f>
        <v>$BP$4</v>
      </c>
      <c r="V575" s="363" t="str">
        <f aca="false">ADDRESS(MATCH(V566,SL_CHARTS_2012!$BO$1:$BO$3999,1),$E$569+1,1)</f>
        <v>$BP$4</v>
      </c>
      <c r="W575" s="363" t="str">
        <f aca="false">ADDRESS(MATCH(W566,SL_CHARTS_2012!$BO$1:$BO$3999,1),$E$569+1,1)</f>
        <v>$BP$4</v>
      </c>
      <c r="X575" s="363" t="str">
        <f aca="false">ADDRESS(MATCH(X566,SL_CHARTS_2012!$BO$1:$BO$3999,1),$E$569+1,1)</f>
        <v>$BP$4</v>
      </c>
      <c r="Y575" s="206" t="str">
        <f aca="false">ADDRESS(MATCH(Y566,SL_CHARTS_2012!$BO$1:$BO$3999,1),$E$569+1,1)</f>
        <v>$BP$2504</v>
      </c>
      <c r="Z575" s="206" t="str">
        <f aca="false">ADDRESS(MATCH(Z566,SL_CHARTS_2012!$BO$1:$BO$3999,1),$E$569+1,1)</f>
        <v>$BP$2121</v>
      </c>
      <c r="AA575" s="206" t="str">
        <f aca="false">ADDRESS(MATCH(AA566,SL_CHARTS_2012!$BO$1:$BO$3999,1),$E$569+1,1)</f>
        <v>$BP$1774</v>
      </c>
      <c r="AB575" s="206" t="str">
        <f aca="false">ADDRESS(MATCH(AB566,SL_CHARTS_2012!$BO$1:$BO$3999,1),$E$569+1,1)</f>
        <v>$BP$1490</v>
      </c>
      <c r="AC575" s="206" t="str">
        <f aca="false">ADDRESS(MATCH(AC566,SL_CHARTS_2012!$BO$1:$BO$3999,1),$E$569+1,1)</f>
        <v>$BP$1177</v>
      </c>
    </row>
    <row r="576" customFormat="false" ht="15" hidden="false" customHeight="true" outlineLevel="0" collapsed="false">
      <c r="A576" s="349"/>
      <c r="B576" s="394"/>
      <c r="C576" s="215" t="s">
        <v>226</v>
      </c>
      <c r="D576" s="320" t="s">
        <v>227</v>
      </c>
      <c r="E576" s="364" t="str">
        <f aca="false">CONCATENATE(ROUND(E562,2),E$7,ROUND(E564,2))</f>
        <v>0-9</v>
      </c>
      <c r="F576" s="364" t="str">
        <f aca="false">CONCATENATE(ROUND(F562,2),F$7,ROUND(F564,2))</f>
        <v>0-9</v>
      </c>
      <c r="G576" s="364" t="str">
        <f aca="false">CONCATENATE(ROUND(G562,2),G$7,ROUND(G564,2))</f>
        <v>0-9</v>
      </c>
      <c r="H576" s="364" t="str">
        <f aca="false">CONCATENATE(ROUND(H562,2),H$7,ROUND(H564,2))</f>
        <v>0-9</v>
      </c>
      <c r="I576" s="364" t="str">
        <f aca="false">CONCATENATE(ROUND(I562,2),I$7,ROUND(I564,2))</f>
        <v>0-9</v>
      </c>
      <c r="J576" s="364" t="str">
        <f aca="false">CONCATENATE(ROUND(J562,2),J$7,ROUND(J564,2))</f>
        <v>0-9</v>
      </c>
      <c r="K576" s="364" t="str">
        <f aca="false">CONCATENATE(ROUND(K562,2),K$7,ROUND(K564,2))</f>
        <v>0-9</v>
      </c>
      <c r="L576" s="364" t="str">
        <f aca="false">CONCATENATE(ROUND(L562,2),L$7,ROUND(L564,2))</f>
        <v>0-9</v>
      </c>
      <c r="M576" s="364" t="str">
        <f aca="false">CONCATENATE(ROUND(M562,2),M$7,ROUND(M564,2))</f>
        <v>0-9</v>
      </c>
      <c r="N576" s="364" t="str">
        <f aca="false">CONCATENATE(ROUND(N562,2),N$7,ROUND(N564,2))</f>
        <v>0-9</v>
      </c>
      <c r="O576" s="364" t="str">
        <f aca="false">CONCATENATE(ROUND(O562,2),O$7,ROUND(O564,2))</f>
        <v>0-9</v>
      </c>
      <c r="P576" s="364" t="str">
        <f aca="false">CONCATENATE(ROUND(P562,2),P$7,ROUND(P564,2))</f>
        <v>0-9</v>
      </c>
      <c r="Q576" s="364" t="str">
        <f aca="false">CONCATENATE(ROUND(Q562,2),Q$7,ROUND(Q564,2))</f>
        <v>0-9</v>
      </c>
      <c r="R576" s="364" t="str">
        <f aca="false">CONCATENATE(ROUND(R562,2),R$7,ROUND(R564,2))</f>
        <v>0-9</v>
      </c>
      <c r="S576" s="364" t="str">
        <f aca="false">CONCATENATE(ROUND(S562,2),S$7,ROUND(S564,2))</f>
        <v>0-9</v>
      </c>
      <c r="T576" s="364" t="str">
        <f aca="false">CONCATENATE(ROUND(T562,2),T$7,ROUND(T564,2))</f>
        <v>0-9</v>
      </c>
      <c r="U576" s="364" t="str">
        <f aca="false">CONCATENATE(ROUND(U562,2),U$7,ROUND(U564,2))</f>
        <v>0-9</v>
      </c>
      <c r="V576" s="364" t="str">
        <f aca="false">CONCATENATE(ROUND(V562,2),V$7,ROUND(V564,2))</f>
        <v>0-9</v>
      </c>
      <c r="W576" s="364" t="str">
        <f aca="false">CONCATENATE(ROUND(W562,2),W$7,ROUND(W564,2))</f>
        <v>0-9</v>
      </c>
      <c r="X576" s="364" t="str">
        <f aca="false">CONCATENATE(ROUND(X562,2),X$7,ROUND(X564,2))</f>
        <v>0-7,24</v>
      </c>
      <c r="Y576" s="321" t="str">
        <f aca="false">CONCATENATE(ROUND(Y562,2),Y$7,ROUND(Y564,2))</f>
        <v>7,25-5,33</v>
      </c>
      <c r="Z576" s="321" t="str">
        <f aca="false">CONCATENATE(ROUND(Z562,2),Z$7,ROUND(Z564,2))</f>
        <v>5,33-3,6</v>
      </c>
      <c r="AA576" s="321" t="str">
        <f aca="false">CONCATENATE(ROUND(AA562,2),AA$7,ROUND(AA564,2))</f>
        <v>3,6-2,59</v>
      </c>
      <c r="AB576" s="321" t="str">
        <f aca="false">CONCATENATE(ROUND(AB562,2),AB$7,ROUND(AB564,2))</f>
        <v>2,59-1,81</v>
      </c>
      <c r="AC576" s="321" t="str">
        <f aca="false">CONCATENATE(ROUND(AC562,2),AC$7,ROUND(AC564,2))</f>
        <v>1,81-0,78</v>
      </c>
    </row>
    <row r="577" customFormat="false" ht="15" hidden="false" customHeight="true" outlineLevel="0" collapsed="false">
      <c r="A577" s="349"/>
      <c r="B577" s="394"/>
      <c r="C577" s="215"/>
      <c r="D577" s="323" t="s">
        <v>228</v>
      </c>
      <c r="E577" s="365" t="n">
        <f aca="true">AVERAGE(INDIRECT(CONCATENATE($E$137,E572,$E$138,E573),1))</f>
        <v>-30.5252633055195</v>
      </c>
      <c r="F577" s="365" t="n">
        <f aca="true">AVERAGE(INDIRECT(CONCATENATE($E$137,F572,$E$138,F573),1))</f>
        <v>-30.5252633055195</v>
      </c>
      <c r="G577" s="365" t="n">
        <f aca="true">AVERAGE(INDIRECT(CONCATENATE($E$137,G572,$E$138,G573),1))</f>
        <v>-30.5252633055195</v>
      </c>
      <c r="H577" s="365" t="n">
        <f aca="true">AVERAGE(INDIRECT(CONCATENATE($E$137,H572,$E$138,H573),1))</f>
        <v>-30.5252633055195</v>
      </c>
      <c r="I577" s="365" t="n">
        <f aca="true">AVERAGE(INDIRECT(CONCATENATE($E$137,I572,$E$138,I573),1))</f>
        <v>-30.5252633055195</v>
      </c>
      <c r="J577" s="365" t="n">
        <f aca="true">AVERAGE(INDIRECT(CONCATENATE($E$137,J572,$E$138,J573),1))</f>
        <v>-30.5252633055195</v>
      </c>
      <c r="K577" s="365" t="n">
        <f aca="true">AVERAGE(INDIRECT(CONCATENATE($E$137,K572,$E$138,K573),1))</f>
        <v>-30.5252633055195</v>
      </c>
      <c r="L577" s="365" t="n">
        <f aca="true">AVERAGE(INDIRECT(CONCATENATE($E$137,L572,$E$138,L573),1))</f>
        <v>-30.5252633055195</v>
      </c>
      <c r="M577" s="365" t="n">
        <f aca="true">AVERAGE(INDIRECT(CONCATENATE($E$137,M572,$E$138,M573),1))</f>
        <v>-30.5252633055195</v>
      </c>
      <c r="N577" s="365" t="n">
        <f aca="true">AVERAGE(INDIRECT(CONCATENATE($E$137,N572,$E$138,N573),1))</f>
        <v>-30.5252633055195</v>
      </c>
      <c r="O577" s="365" t="n">
        <f aca="true">AVERAGE(INDIRECT(CONCATENATE($E$137,O572,$E$138,O573),1))</f>
        <v>-30.5252633055195</v>
      </c>
      <c r="P577" s="365" t="n">
        <f aca="true">AVERAGE(INDIRECT(CONCATENATE($E$137,P572,$E$138,P573),1))</f>
        <v>-30.5252633055195</v>
      </c>
      <c r="Q577" s="365" t="n">
        <f aca="true">AVERAGE(INDIRECT(CONCATENATE($E$137,Q572,$E$138,Q573),1))</f>
        <v>-30.5252633055195</v>
      </c>
      <c r="R577" s="365" t="n">
        <f aca="true">AVERAGE(INDIRECT(CONCATENATE($E$137,R572,$E$138,R573),1))</f>
        <v>-30.5252633055195</v>
      </c>
      <c r="S577" s="365" t="n">
        <f aca="true">AVERAGE(INDIRECT(CONCATENATE($E$137,S572,$E$138,S573),1))</f>
        <v>-30.5252633055195</v>
      </c>
      <c r="T577" s="365" t="n">
        <f aca="true">AVERAGE(INDIRECT(CONCATENATE($E$137,T572,$E$138,T573),1))</f>
        <v>-30.5252633055195</v>
      </c>
      <c r="U577" s="365" t="n">
        <f aca="true">AVERAGE(INDIRECT(CONCATENATE($E$137,U572,$E$138,U573),1))</f>
        <v>-30.5252633055195</v>
      </c>
      <c r="V577" s="365" t="n">
        <f aca="true">AVERAGE(INDIRECT(CONCATENATE($E$137,V572,$E$138,V573),1))</f>
        <v>-30.5252633055195</v>
      </c>
      <c r="W577" s="365" t="n">
        <f aca="true">AVERAGE(INDIRECT(CONCATENATE($E$137,W572,$E$138,W573),1))</f>
        <v>-30.5252633055195</v>
      </c>
      <c r="X577" s="365" t="n">
        <f aca="true">AVERAGE(INDIRECT(CONCATENATE($E$137,X572,$E$138,X573),1))</f>
        <v>-34.7566364355006</v>
      </c>
      <c r="Y577" s="323" t="n">
        <f aca="true">AVERAGE(INDIRECT(CONCATENATE($E$137,Y572,$E$138,Y573),1))</f>
        <v>-4.45318386219928</v>
      </c>
      <c r="Z577" s="323" t="n">
        <f aca="true">AVERAGE(INDIRECT(CONCATENATE($E$137,Z572,$E$138,Z573),1))</f>
        <v>-16.9398506051521</v>
      </c>
      <c r="AA577" s="323" t="n">
        <f aca="true">AVERAGE(INDIRECT(CONCATENATE($E$137,AA572,$E$138,AA573),1))</f>
        <v>-20.3814102564102</v>
      </c>
      <c r="AB577" s="323" t="n">
        <f aca="true">AVERAGE(INDIRECT(CONCATENATE($E$137,AB572,$E$138,AB573),1))</f>
        <v>-27.6407407407408</v>
      </c>
      <c r="AC577" s="323" t="n">
        <f aca="true">AVERAGE(INDIRECT(CONCATENATE($E$137,AC572,$E$138,AC573),1))</f>
        <v>-45.5261707988981</v>
      </c>
    </row>
    <row r="578" customFormat="false" ht="15" hidden="false" customHeight="true" outlineLevel="0" collapsed="false">
      <c r="A578" s="349"/>
      <c r="B578" s="394"/>
      <c r="C578" s="215"/>
      <c r="D578" s="324" t="s">
        <v>229</v>
      </c>
      <c r="E578" s="366" t="n">
        <f aca="true">MIN(INDIRECT(CONCATENATE($E$137,E572,$E$138,E573),1))</f>
        <v>-123.333333333333</v>
      </c>
      <c r="F578" s="366" t="n">
        <f aca="true">MIN(INDIRECT(CONCATENATE($E$137,F572,$E$138,F573),1))</f>
        <v>-123.333333333333</v>
      </c>
      <c r="G578" s="366" t="n">
        <f aca="true">MIN(INDIRECT(CONCATENATE($E$137,G572,$E$138,G573),1))</f>
        <v>-123.333333333333</v>
      </c>
      <c r="H578" s="366" t="n">
        <f aca="true">MIN(INDIRECT(CONCATENATE($E$137,H572,$E$138,H573),1))</f>
        <v>-123.333333333333</v>
      </c>
      <c r="I578" s="366" t="n">
        <f aca="true">MIN(INDIRECT(CONCATENATE($E$137,I572,$E$138,I573),1))</f>
        <v>-123.333333333333</v>
      </c>
      <c r="J578" s="366" t="n">
        <f aca="true">MIN(INDIRECT(CONCATENATE($E$137,J572,$E$138,J573),1))</f>
        <v>-123.333333333333</v>
      </c>
      <c r="K578" s="366" t="n">
        <f aca="true">MIN(INDIRECT(CONCATENATE($E$137,K572,$E$138,K573),1))</f>
        <v>-123.333333333333</v>
      </c>
      <c r="L578" s="366" t="n">
        <f aca="true">MIN(INDIRECT(CONCATENATE($E$137,L572,$E$138,L573),1))</f>
        <v>-123.333333333333</v>
      </c>
      <c r="M578" s="366" t="n">
        <f aca="true">MIN(INDIRECT(CONCATENATE($E$137,M572,$E$138,M573),1))</f>
        <v>-123.333333333333</v>
      </c>
      <c r="N578" s="366" t="n">
        <f aca="true">MIN(INDIRECT(CONCATENATE($E$137,N572,$E$138,N573),1))</f>
        <v>-123.333333333333</v>
      </c>
      <c r="O578" s="366" t="n">
        <f aca="true">MIN(INDIRECT(CONCATENATE($E$137,O572,$E$138,O573),1))</f>
        <v>-123.333333333333</v>
      </c>
      <c r="P578" s="366" t="n">
        <f aca="true">MIN(INDIRECT(CONCATENATE($E$137,P572,$E$138,P573),1))</f>
        <v>-123.333333333333</v>
      </c>
      <c r="Q578" s="366" t="n">
        <f aca="true">MIN(INDIRECT(CONCATENATE($E$137,Q572,$E$138,Q573),1))</f>
        <v>-123.333333333333</v>
      </c>
      <c r="R578" s="366" t="n">
        <f aca="true">MIN(INDIRECT(CONCATENATE($E$137,R572,$E$138,R573),1))</f>
        <v>-123.333333333333</v>
      </c>
      <c r="S578" s="366" t="n">
        <f aca="true">MIN(INDIRECT(CONCATENATE($E$137,S572,$E$138,S573),1))</f>
        <v>-123.333333333333</v>
      </c>
      <c r="T578" s="366" t="n">
        <f aca="true">MIN(INDIRECT(CONCATENATE($E$137,T572,$E$138,T573),1))</f>
        <v>-123.333333333333</v>
      </c>
      <c r="U578" s="366" t="n">
        <f aca="true">MIN(INDIRECT(CONCATENATE($E$137,U572,$E$138,U573),1))</f>
        <v>-123.333333333333</v>
      </c>
      <c r="V578" s="366" t="n">
        <f aca="true">MIN(INDIRECT(CONCATENATE($E$137,V572,$E$138,V573),1))</f>
        <v>-123.333333333333</v>
      </c>
      <c r="W578" s="366" t="n">
        <f aca="true">MIN(INDIRECT(CONCATENATE($E$137,W572,$E$138,W573),1))</f>
        <v>-123.333333333333</v>
      </c>
      <c r="X578" s="366" t="n">
        <f aca="true">MIN(INDIRECT(CONCATENATE($E$137,X572,$E$138,X573),1))</f>
        <v>-123.333333333333</v>
      </c>
      <c r="Y578" s="324" t="n">
        <f aca="true">MIN(INDIRECT(CONCATENATE($E$137,Y572,$E$138,Y573),1))</f>
        <v>-33.9666666666922</v>
      </c>
      <c r="Z578" s="324" t="n">
        <f aca="true">MIN(INDIRECT(CONCATENATE($E$137,Z572,$E$138,Z573),1))</f>
        <v>-48</v>
      </c>
      <c r="AA578" s="324" t="n">
        <f aca="true">MIN(INDIRECT(CONCATENATE($E$137,AA572,$E$138,AA573),1))</f>
        <v>-60.5</v>
      </c>
      <c r="AB578" s="324" t="n">
        <f aca="true">MIN(INDIRECT(CONCATENATE($E$137,AB572,$E$138,AB573),1))</f>
        <v>-70</v>
      </c>
      <c r="AC578" s="324" t="n">
        <f aca="true">MIN(INDIRECT(CONCATENATE($E$137,AC572,$E$138,AC573),1))</f>
        <v>-100.666666666667</v>
      </c>
    </row>
    <row r="579" customFormat="false" ht="15" hidden="false" customHeight="true" outlineLevel="0" collapsed="false">
      <c r="A579" s="349"/>
      <c r="B579" s="394"/>
      <c r="C579" s="215"/>
      <c r="D579" s="324" t="s">
        <v>230</v>
      </c>
      <c r="E579" s="366" t="n">
        <f aca="true">MAX(INDIRECT(CONCATENATE($E$137,E572,$E$138,E573),1))</f>
        <v>21.1111111110243</v>
      </c>
      <c r="F579" s="366" t="n">
        <f aca="true">MAX(INDIRECT(CONCATENATE($E$137,F572,$E$138,F573),1))</f>
        <v>21.1111111110243</v>
      </c>
      <c r="G579" s="366" t="n">
        <f aca="true">MAX(INDIRECT(CONCATENATE($E$137,G572,$E$138,G573),1))</f>
        <v>21.1111111110243</v>
      </c>
      <c r="H579" s="366" t="n">
        <f aca="true">MAX(INDIRECT(CONCATENATE($E$137,H572,$E$138,H573),1))</f>
        <v>21.1111111110243</v>
      </c>
      <c r="I579" s="366" t="n">
        <f aca="true">MAX(INDIRECT(CONCATENATE($E$137,I572,$E$138,I573),1))</f>
        <v>21.1111111110243</v>
      </c>
      <c r="J579" s="366" t="n">
        <f aca="true">MAX(INDIRECT(CONCATENATE($E$137,J572,$E$138,J573),1))</f>
        <v>21.1111111110243</v>
      </c>
      <c r="K579" s="366" t="n">
        <f aca="true">MAX(INDIRECT(CONCATENATE($E$137,K572,$E$138,K573),1))</f>
        <v>21.1111111110243</v>
      </c>
      <c r="L579" s="366" t="n">
        <f aca="true">MAX(INDIRECT(CONCATENATE($E$137,L572,$E$138,L573),1))</f>
        <v>21.1111111110243</v>
      </c>
      <c r="M579" s="366" t="n">
        <f aca="true">MAX(INDIRECT(CONCATENATE($E$137,M572,$E$138,M573),1))</f>
        <v>21.1111111110243</v>
      </c>
      <c r="N579" s="366" t="n">
        <f aca="true">MAX(INDIRECT(CONCATENATE($E$137,N572,$E$138,N573),1))</f>
        <v>21.1111111110243</v>
      </c>
      <c r="O579" s="366" t="n">
        <f aca="true">MAX(INDIRECT(CONCATENATE($E$137,O572,$E$138,O573),1))</f>
        <v>21.1111111110243</v>
      </c>
      <c r="P579" s="366" t="n">
        <f aca="true">MAX(INDIRECT(CONCATENATE($E$137,P572,$E$138,P573),1))</f>
        <v>21.1111111110243</v>
      </c>
      <c r="Q579" s="366" t="n">
        <f aca="true">MAX(INDIRECT(CONCATENATE($E$137,Q572,$E$138,Q573),1))</f>
        <v>21.1111111110243</v>
      </c>
      <c r="R579" s="366" t="n">
        <f aca="true">MAX(INDIRECT(CONCATENATE($E$137,R572,$E$138,R573),1))</f>
        <v>21.1111111110243</v>
      </c>
      <c r="S579" s="366" t="n">
        <f aca="true">MAX(INDIRECT(CONCATENATE($E$137,S572,$E$138,S573),1))</f>
        <v>21.1111111110243</v>
      </c>
      <c r="T579" s="366" t="n">
        <f aca="true">MAX(INDIRECT(CONCATENATE($E$137,T572,$E$138,T573),1))</f>
        <v>21.1111111110243</v>
      </c>
      <c r="U579" s="366" t="n">
        <f aca="true">MAX(INDIRECT(CONCATENATE($E$137,U572,$E$138,U573),1))</f>
        <v>21.1111111110243</v>
      </c>
      <c r="V579" s="366" t="n">
        <f aca="true">MAX(INDIRECT(CONCATENATE($E$137,V572,$E$138,V573),1))</f>
        <v>21.1111111110243</v>
      </c>
      <c r="W579" s="366" t="n">
        <f aca="true">MAX(INDIRECT(CONCATENATE($E$137,W572,$E$138,W573),1))</f>
        <v>21.1111111110243</v>
      </c>
      <c r="X579" s="366" t="n">
        <f aca="true">MAX(INDIRECT(CONCATENATE($E$137,X572,$E$138,X573),1))</f>
        <v>16.4188034187922</v>
      </c>
      <c r="Y579" s="324" t="n">
        <f aca="true">MAX(INDIRECT(CONCATENATE($E$137,Y572,$E$138,Y573),1))</f>
        <v>16.4188034187922</v>
      </c>
      <c r="Z579" s="324" t="n">
        <f aca="true">MAX(INDIRECT(CONCATENATE($E$137,Z572,$E$138,Z573),1))</f>
        <v>9.09310787944661</v>
      </c>
      <c r="AA579" s="324" t="n">
        <f aca="true">MAX(INDIRECT(CONCATENATE($E$137,AA572,$E$138,AA573),1))</f>
        <v>6.58333333333336</v>
      </c>
      <c r="AB579" s="324" t="n">
        <f aca="true">MAX(INDIRECT(CONCATENATE($E$137,AB572,$E$138,AB573),1))</f>
        <v>3.33333333333332</v>
      </c>
      <c r="AC579" s="324" t="n">
        <f aca="true">MAX(INDIRECT(CONCATENATE($E$137,AC572,$E$138,AC573),1))</f>
        <v>1.33333333333333</v>
      </c>
    </row>
    <row r="580" customFormat="false" ht="15" hidden="false" customHeight="true" outlineLevel="0" collapsed="false">
      <c r="A580" s="349"/>
      <c r="B580" s="394"/>
      <c r="C580" s="215"/>
      <c r="D580" s="312" t="s">
        <v>231</v>
      </c>
      <c r="E580" s="398" t="n">
        <v>-15</v>
      </c>
      <c r="F580" s="398" t="n">
        <v>-15</v>
      </c>
      <c r="G580" s="398" t="n">
        <v>-15</v>
      </c>
      <c r="H580" s="398" t="n">
        <v>-15</v>
      </c>
      <c r="I580" s="398" t="n">
        <v>-15</v>
      </c>
      <c r="J580" s="398" t="n">
        <v>-15</v>
      </c>
      <c r="K580" s="398" t="n">
        <v>-15</v>
      </c>
      <c r="L580" s="398" t="n">
        <v>-15</v>
      </c>
      <c r="M580" s="398" t="n">
        <v>-15</v>
      </c>
      <c r="N580" s="398" t="n">
        <v>-15</v>
      </c>
      <c r="O580" s="398" t="n">
        <v>-15</v>
      </c>
      <c r="P580" s="398" t="n">
        <v>-15</v>
      </c>
      <c r="Q580" s="398" t="n">
        <v>-15</v>
      </c>
      <c r="R580" s="398" t="n">
        <v>-15</v>
      </c>
      <c r="S580" s="398" t="n">
        <v>-15</v>
      </c>
      <c r="T580" s="398" t="n">
        <v>-15</v>
      </c>
      <c r="U580" s="398" t="n">
        <v>-15</v>
      </c>
      <c r="V580" s="398" t="n">
        <v>-15</v>
      </c>
      <c r="W580" s="398" t="n">
        <v>-15</v>
      </c>
      <c r="X580" s="398" t="n">
        <v>-15</v>
      </c>
      <c r="Y580" s="399" t="n">
        <v>-15</v>
      </c>
      <c r="Z580" s="399" t="n">
        <v>-15</v>
      </c>
      <c r="AA580" s="399" t="n">
        <v>-15</v>
      </c>
      <c r="AB580" s="399" t="n">
        <v>-15</v>
      </c>
      <c r="AC580" s="399" t="n">
        <v>-15</v>
      </c>
    </row>
    <row r="581" customFormat="false" ht="15" hidden="false" customHeight="true" outlineLevel="0" collapsed="false">
      <c r="A581" s="349"/>
      <c r="B581" s="394"/>
      <c r="C581" s="215"/>
      <c r="D581" s="312" t="s">
        <v>232</v>
      </c>
      <c r="E581" s="398" t="n">
        <v>15</v>
      </c>
      <c r="F581" s="398" t="n">
        <v>15</v>
      </c>
      <c r="G581" s="398" t="n">
        <v>15</v>
      </c>
      <c r="H581" s="398" t="n">
        <v>15</v>
      </c>
      <c r="I581" s="398" t="n">
        <v>15</v>
      </c>
      <c r="J581" s="398" t="n">
        <v>15</v>
      </c>
      <c r="K581" s="398" t="n">
        <v>15</v>
      </c>
      <c r="L581" s="398" t="n">
        <v>15</v>
      </c>
      <c r="M581" s="398" t="n">
        <v>15</v>
      </c>
      <c r="N581" s="398" t="n">
        <v>15</v>
      </c>
      <c r="O581" s="398" t="n">
        <v>15</v>
      </c>
      <c r="P581" s="398" t="n">
        <v>15</v>
      </c>
      <c r="Q581" s="398" t="n">
        <v>15</v>
      </c>
      <c r="R581" s="398" t="n">
        <v>15</v>
      </c>
      <c r="S581" s="398" t="n">
        <v>15</v>
      </c>
      <c r="T581" s="398" t="n">
        <v>15</v>
      </c>
      <c r="U581" s="398" t="n">
        <v>15</v>
      </c>
      <c r="V581" s="398" t="n">
        <v>15</v>
      </c>
      <c r="W581" s="398" t="n">
        <v>15</v>
      </c>
      <c r="X581" s="398" t="n">
        <v>15</v>
      </c>
      <c r="Y581" s="399" t="n">
        <v>15</v>
      </c>
      <c r="Z581" s="399" t="n">
        <v>15</v>
      </c>
      <c r="AA581" s="399" t="n">
        <v>15</v>
      </c>
      <c r="AB581" s="399" t="n">
        <v>15</v>
      </c>
      <c r="AC581" s="399" t="n">
        <v>15</v>
      </c>
    </row>
    <row r="582" customFormat="false" ht="15" hidden="false" customHeight="true" outlineLevel="0" collapsed="false">
      <c r="A582" s="349"/>
      <c r="B582" s="394"/>
      <c r="C582" s="215"/>
      <c r="D582" s="312" t="s">
        <v>233</v>
      </c>
      <c r="E582" s="314" t="n">
        <f aca="false">E578+E580</f>
        <v>-138.333333333333</v>
      </c>
      <c r="F582" s="314" t="n">
        <f aca="false">F578+F580</f>
        <v>-138.333333333333</v>
      </c>
      <c r="G582" s="314" t="n">
        <f aca="false">G578+G580</f>
        <v>-138.333333333333</v>
      </c>
      <c r="H582" s="314" t="n">
        <f aca="false">H578+H580</f>
        <v>-138.333333333333</v>
      </c>
      <c r="I582" s="314" t="n">
        <f aca="false">I578+I580</f>
        <v>-138.333333333333</v>
      </c>
      <c r="J582" s="314" t="n">
        <f aca="false">J578+J580</f>
        <v>-138.333333333333</v>
      </c>
      <c r="K582" s="314" t="n">
        <f aca="false">K578+K580</f>
        <v>-138.333333333333</v>
      </c>
      <c r="L582" s="314" t="n">
        <f aca="false">L578+L580</f>
        <v>-138.333333333333</v>
      </c>
      <c r="M582" s="314" t="n">
        <f aca="false">M578+M580</f>
        <v>-138.333333333333</v>
      </c>
      <c r="N582" s="314" t="n">
        <f aca="false">N578+N580</f>
        <v>-138.333333333333</v>
      </c>
      <c r="O582" s="314" t="n">
        <f aca="false">O578+O580</f>
        <v>-138.333333333333</v>
      </c>
      <c r="P582" s="314" t="n">
        <f aca="false">P578+P580</f>
        <v>-138.333333333333</v>
      </c>
      <c r="Q582" s="314" t="n">
        <f aca="false">Q578+Q580</f>
        <v>-138.333333333333</v>
      </c>
      <c r="R582" s="314" t="n">
        <f aca="false">R578+R580</f>
        <v>-138.333333333333</v>
      </c>
      <c r="S582" s="314" t="n">
        <f aca="false">S578+S580</f>
        <v>-138.333333333333</v>
      </c>
      <c r="T582" s="314" t="n">
        <f aca="false">T578+T580</f>
        <v>-138.333333333333</v>
      </c>
      <c r="U582" s="314" t="n">
        <f aca="false">U578+U580</f>
        <v>-138.333333333333</v>
      </c>
      <c r="V582" s="314" t="n">
        <f aca="false">V578+V580</f>
        <v>-138.333333333333</v>
      </c>
      <c r="W582" s="314" t="n">
        <f aca="false">W578+W580</f>
        <v>-138.333333333333</v>
      </c>
      <c r="X582" s="314" t="n">
        <f aca="false">X578+X580</f>
        <v>-138.333333333333</v>
      </c>
      <c r="Y582" s="317" t="n">
        <f aca="false">Y578+Y580</f>
        <v>-48.9666666666922</v>
      </c>
      <c r="Z582" s="317" t="n">
        <f aca="false">Z578+Z580</f>
        <v>-63</v>
      </c>
      <c r="AA582" s="317" t="n">
        <f aca="false">AA578+AA580</f>
        <v>-75.5</v>
      </c>
      <c r="AB582" s="317" t="n">
        <f aca="false">AB578+AB580</f>
        <v>-85</v>
      </c>
      <c r="AC582" s="317" t="n">
        <f aca="false">AC578+AC580</f>
        <v>-115.666666666667</v>
      </c>
    </row>
    <row r="583" customFormat="false" ht="15" hidden="false" customHeight="true" outlineLevel="0" collapsed="false">
      <c r="A583" s="349"/>
      <c r="B583" s="394"/>
      <c r="C583" s="215"/>
      <c r="D583" s="220" t="s">
        <v>234</v>
      </c>
      <c r="E583" s="390" t="n">
        <f aca="false">E579+E581</f>
        <v>36.1111111110243</v>
      </c>
      <c r="F583" s="390" t="n">
        <f aca="false">F579+F581</f>
        <v>36.1111111110243</v>
      </c>
      <c r="G583" s="390" t="n">
        <f aca="false">G579+G581</f>
        <v>36.1111111110243</v>
      </c>
      <c r="H583" s="390" t="n">
        <f aca="false">H579+H581</f>
        <v>36.1111111110243</v>
      </c>
      <c r="I583" s="390" t="n">
        <f aca="false">I579+I581</f>
        <v>36.1111111110243</v>
      </c>
      <c r="J583" s="390" t="n">
        <f aca="false">J579+J581</f>
        <v>36.1111111110243</v>
      </c>
      <c r="K583" s="390" t="n">
        <f aca="false">K579+K581</f>
        <v>36.1111111110243</v>
      </c>
      <c r="L583" s="390" t="n">
        <f aca="false">L579+L581</f>
        <v>36.1111111110243</v>
      </c>
      <c r="M583" s="390" t="n">
        <f aca="false">M579+M581</f>
        <v>36.1111111110243</v>
      </c>
      <c r="N583" s="390" t="n">
        <f aca="false">N579+N581</f>
        <v>36.1111111110243</v>
      </c>
      <c r="O583" s="390" t="n">
        <f aca="false">O579+O581</f>
        <v>36.1111111110243</v>
      </c>
      <c r="P583" s="390" t="n">
        <f aca="false">P579+P581</f>
        <v>36.1111111110243</v>
      </c>
      <c r="Q583" s="390" t="n">
        <f aca="false">Q579+Q581</f>
        <v>36.1111111110243</v>
      </c>
      <c r="R583" s="390" t="n">
        <f aca="false">R579+R581</f>
        <v>36.1111111110243</v>
      </c>
      <c r="S583" s="390" t="n">
        <f aca="false">S579+S581</f>
        <v>36.1111111110243</v>
      </c>
      <c r="T583" s="390" t="n">
        <f aca="false">T579+T581</f>
        <v>36.1111111110243</v>
      </c>
      <c r="U583" s="390" t="n">
        <f aca="false">U579+U581</f>
        <v>36.1111111110243</v>
      </c>
      <c r="V583" s="390" t="n">
        <f aca="false">V579+V581</f>
        <v>36.1111111110243</v>
      </c>
      <c r="W583" s="390" t="n">
        <f aca="false">W579+W581</f>
        <v>36.1111111110243</v>
      </c>
      <c r="X583" s="390" t="n">
        <f aca="false">X579+X581</f>
        <v>31.4188034187922</v>
      </c>
      <c r="Y583" s="222" t="n">
        <f aca="false">Y579+Y581</f>
        <v>31.4188034187922</v>
      </c>
      <c r="Z583" s="222" t="n">
        <f aca="false">Z579+Z581</f>
        <v>24.0931078794466</v>
      </c>
      <c r="AA583" s="222" t="n">
        <f aca="false">AA579+AA581</f>
        <v>21.5833333333334</v>
      </c>
      <c r="AB583" s="222" t="n">
        <f aca="false">AB579+AB581</f>
        <v>18.3333333333333</v>
      </c>
      <c r="AC583" s="222" t="n">
        <f aca="false">AC579+AC581</f>
        <v>16.3333333333333</v>
      </c>
    </row>
    <row r="584" customFormat="false" ht="15" hidden="false" customHeight="true" outlineLevel="0" collapsed="false">
      <c r="A584" s="349"/>
      <c r="B584" s="394"/>
      <c r="C584" s="400" t="s">
        <v>235</v>
      </c>
      <c r="D584" s="224" t="s">
        <v>227</v>
      </c>
      <c r="E584" s="401" t="str">
        <f aca="false">CONCATENATE(ROUND(E566,2),E$7,ROUND(E568,2))</f>
        <v>0-9</v>
      </c>
      <c r="F584" s="401" t="str">
        <f aca="false">CONCATENATE(ROUND(F566,2),F$7,ROUND(F568,2))</f>
        <v>0-9</v>
      </c>
      <c r="G584" s="401" t="str">
        <f aca="false">CONCATENATE(ROUND(G566,2),G$7,ROUND(G568,2))</f>
        <v>0-9</v>
      </c>
      <c r="H584" s="401" t="str">
        <f aca="false">CONCATENATE(ROUND(H566,2),H$7,ROUND(H568,2))</f>
        <v>0-9</v>
      </c>
      <c r="I584" s="401" t="str">
        <f aca="false">CONCATENATE(ROUND(I566,2),I$7,ROUND(I568,2))</f>
        <v>0-9</v>
      </c>
      <c r="J584" s="401" t="str">
        <f aca="false">CONCATENATE(ROUND(J566,2),J$7,ROUND(J568,2))</f>
        <v>0-9</v>
      </c>
      <c r="K584" s="401" t="str">
        <f aca="false">CONCATENATE(ROUND(K566,2),K$7,ROUND(K568,2))</f>
        <v>0-9</v>
      </c>
      <c r="L584" s="401" t="str">
        <f aca="false">CONCATENATE(ROUND(L566,2),L$7,ROUND(L568,2))</f>
        <v>0-9</v>
      </c>
      <c r="M584" s="401" t="str">
        <f aca="false">CONCATENATE(ROUND(M566,2),M$7,ROUND(M568,2))</f>
        <v>0-9</v>
      </c>
      <c r="N584" s="401" t="str">
        <f aca="false">CONCATENATE(ROUND(N566,2),N$7,ROUND(N568,2))</f>
        <v>0-9</v>
      </c>
      <c r="O584" s="401" t="str">
        <f aca="false">CONCATENATE(ROUND(O566,2),O$7,ROUND(O568,2))</f>
        <v>0-9</v>
      </c>
      <c r="P584" s="401" t="str">
        <f aca="false">CONCATENATE(ROUND(P566,2),P$7,ROUND(P568,2))</f>
        <v>0-9</v>
      </c>
      <c r="Q584" s="401" t="str">
        <f aca="false">CONCATENATE(ROUND(Q566,2),Q$7,ROUND(Q568,2))</f>
        <v>0-9</v>
      </c>
      <c r="R584" s="401" t="str">
        <f aca="false">CONCATENATE(ROUND(R566,2),R$7,ROUND(R568,2))</f>
        <v>0-9</v>
      </c>
      <c r="S584" s="401" t="str">
        <f aca="false">CONCATENATE(ROUND(S566,2),S$7,ROUND(S568,2))</f>
        <v>0-9</v>
      </c>
      <c r="T584" s="401" t="str">
        <f aca="false">CONCATENATE(ROUND(T566,2),T$7,ROUND(T568,2))</f>
        <v>0-9</v>
      </c>
      <c r="U584" s="401" t="str">
        <f aca="false">CONCATENATE(ROUND(U566,2),U$7,ROUND(U568,2))</f>
        <v>0-9</v>
      </c>
      <c r="V584" s="401" t="str">
        <f aca="false">CONCATENATE(ROUND(V566,2),V$7,ROUND(V568,2))</f>
        <v>0-9</v>
      </c>
      <c r="W584" s="401" t="str">
        <f aca="false">CONCATENATE(ROUND(W566,2),W$7,ROUND(W568,2))</f>
        <v>0-9</v>
      </c>
      <c r="X584" s="401" t="str">
        <f aca="false">CONCATENATE(ROUND(X566,2),X$7,ROUND(X568,2))</f>
        <v>0-7,24</v>
      </c>
      <c r="Y584" s="225" t="str">
        <f aca="false">CONCATENATE(ROUND(Y566,2),Y$7,ROUND(Y568,2))</f>
        <v>7,25-5,33</v>
      </c>
      <c r="Z584" s="225" t="str">
        <f aca="false">CONCATENATE(ROUND(Z566,2),Z$7,ROUND(Z568,2))</f>
        <v>5,33-3,6</v>
      </c>
      <c r="AA584" s="225" t="str">
        <f aca="false">CONCATENATE(ROUND(AA566,2),AA$7,ROUND(AA568,2))</f>
        <v>3,6-2,59</v>
      </c>
      <c r="AB584" s="225" t="str">
        <f aca="false">CONCATENATE(ROUND(AB566,2),AB$7,ROUND(AB568,2))</f>
        <v>2,59-1,81</v>
      </c>
      <c r="AC584" s="225" t="str">
        <f aca="false">CONCATENATE(ROUND(AC566,2),AC$7,ROUND(AC568,2))</f>
        <v>1,81-0,78</v>
      </c>
    </row>
    <row r="585" customFormat="false" ht="15" hidden="false" customHeight="true" outlineLevel="0" collapsed="false">
      <c r="A585" s="349"/>
      <c r="B585" s="394"/>
      <c r="C585" s="400"/>
      <c r="D585" s="226" t="s">
        <v>228</v>
      </c>
      <c r="E585" s="370" t="n">
        <f aca="true">AVERAGE(INDIRECT(CONCATENATE($E$77,E574,$E$78,E575),1))</f>
        <v>-30.5252633055195</v>
      </c>
      <c r="F585" s="370" t="n">
        <f aca="true">AVERAGE(INDIRECT(CONCATENATE($E$137,F574,$E$138,F575),1))</f>
        <v>-30.5252633055195</v>
      </c>
      <c r="G585" s="370" t="n">
        <f aca="true">AVERAGE(INDIRECT(CONCATENATE($E$137,G574,$E$138,G575),1))</f>
        <v>-30.5252633055195</v>
      </c>
      <c r="H585" s="370" t="n">
        <f aca="true">AVERAGE(INDIRECT(CONCATENATE($E$77,H574,$E$78,H575),1))</f>
        <v>-30.5252633055195</v>
      </c>
      <c r="I585" s="370" t="n">
        <f aca="true">AVERAGE(INDIRECT(CONCATENATE($E$77,I574,$E$78,I575),1))</f>
        <v>-30.5252633055195</v>
      </c>
      <c r="J585" s="370" t="n">
        <f aca="true">AVERAGE(INDIRECT(CONCATENATE($E$77,J574,$E$78,J575),1))</f>
        <v>-30.5252633055195</v>
      </c>
      <c r="K585" s="370" t="n">
        <f aca="true">AVERAGE(INDIRECT(CONCATENATE($E$77,K574,$E$78,K575),1))</f>
        <v>-30.5252633055195</v>
      </c>
      <c r="L585" s="370" t="n">
        <f aca="true">AVERAGE(INDIRECT(CONCATENATE($E$77,L574,$E$78,L575),1))</f>
        <v>-30.5252633055195</v>
      </c>
      <c r="M585" s="370" t="n">
        <f aca="true">AVERAGE(INDIRECT(CONCATENATE($E$77,M574,$E$78,M575),1))</f>
        <v>-30.5252633055195</v>
      </c>
      <c r="N585" s="370" t="n">
        <f aca="true">AVERAGE(INDIRECT(CONCATENATE($E$77,N574,$E$78,N575),1))</f>
        <v>-30.5252633055195</v>
      </c>
      <c r="O585" s="370" t="n">
        <f aca="true">AVERAGE(INDIRECT(CONCATENATE($E$77,O574,$E$78,O575),1))</f>
        <v>-30.5252633055195</v>
      </c>
      <c r="P585" s="370" t="n">
        <f aca="true">AVERAGE(INDIRECT(CONCATENATE($E$77,P574,$E$78,P575),1))</f>
        <v>-30.5252633055195</v>
      </c>
      <c r="Q585" s="370" t="n">
        <f aca="true">AVERAGE(INDIRECT(CONCATENATE($E$77,Q574,$E$78,Q575),1))</f>
        <v>-30.5252633055195</v>
      </c>
      <c r="R585" s="370" t="n">
        <f aca="true">AVERAGE(INDIRECT(CONCATENATE($E$77,R574,$E$78,R575),1))</f>
        <v>-30.5252633055195</v>
      </c>
      <c r="S585" s="370" t="n">
        <f aca="true">AVERAGE(INDIRECT(CONCATENATE($E$77,S574,$E$78,S575),1))</f>
        <v>-30.5252633055195</v>
      </c>
      <c r="T585" s="370" t="n">
        <f aca="true">AVERAGE(INDIRECT(CONCATENATE($E$77,T574,$E$78,T575),1))</f>
        <v>-30.5252633055195</v>
      </c>
      <c r="U585" s="370" t="n">
        <f aca="true">AVERAGE(INDIRECT(CONCATENATE($E$77,U574,$E$78,U575),1))</f>
        <v>-30.5252633055195</v>
      </c>
      <c r="V585" s="370" t="n">
        <f aca="true">AVERAGE(INDIRECT(CONCATENATE($E$77,V574,$E$78,V575),1))</f>
        <v>-30.5252633055195</v>
      </c>
      <c r="W585" s="370" t="n">
        <f aca="true">AVERAGE(INDIRECT(CONCATENATE($E$77,W574,$E$78,W575),1))</f>
        <v>-30.5252633055195</v>
      </c>
      <c r="X585" s="370" t="n">
        <f aca="true">AVERAGE(INDIRECT(CONCATENATE($E$77,X574,$E$78,X575),1))</f>
        <v>-34.7566364355006</v>
      </c>
      <c r="Y585" s="226" t="n">
        <f aca="true">AVERAGE(INDIRECT(CONCATENATE($E$77,Y574,$E$78,Y575),1))</f>
        <v>-4.45318386219928</v>
      </c>
      <c r="Z585" s="226" t="n">
        <f aca="true">AVERAGE(INDIRECT(CONCATENATE($E$77,Z574,$E$78,Z575),1))</f>
        <v>-16.9398506051521</v>
      </c>
      <c r="AA585" s="226" t="n">
        <f aca="true">AVERAGE(INDIRECT(CONCATENATE($E$77,AA574,$E$78,AA575),1))</f>
        <v>-20.3814102564102</v>
      </c>
      <c r="AB585" s="226" t="n">
        <f aca="true">AVERAGE(INDIRECT(CONCATENATE($E$77,AB574,$E$78,AB575),1))</f>
        <v>-27.6407407407408</v>
      </c>
      <c r="AC585" s="226" t="n">
        <f aca="true">AVERAGE(INDIRECT(CONCATENATE($E$77,AC574,$E$78,AC575),1))</f>
        <v>-45.5261707988981</v>
      </c>
    </row>
    <row r="586" s="23" customFormat="true" ht="15" hidden="false" customHeight="true" outlineLevel="0" collapsed="false">
      <c r="B586" s="394"/>
      <c r="C586" s="400"/>
      <c r="D586" s="227" t="s">
        <v>229</v>
      </c>
      <c r="E586" s="371" t="n">
        <f aca="true">MIN(INDIRECT(CONCATENATE($E$77,E574,$E$78,E575),1))</f>
        <v>-123.333333333333</v>
      </c>
      <c r="F586" s="371" t="n">
        <f aca="true">MIN(INDIRECT(CONCATENATE($E$137,F574,$E$138,F575),1))</f>
        <v>-123.333333333333</v>
      </c>
      <c r="G586" s="371" t="n">
        <f aca="true">MIN(INDIRECT(CONCATENATE($E$137,G574,$E$138,G575),1))</f>
        <v>-123.333333333333</v>
      </c>
      <c r="H586" s="371" t="n">
        <f aca="true">MIN(INDIRECT(CONCATENATE($E$77,H574,$E$78,H575),1))</f>
        <v>-123.333333333333</v>
      </c>
      <c r="I586" s="371" t="n">
        <f aca="true">MIN(INDIRECT(CONCATENATE($E$77,I574,$E$78,I575),1))</f>
        <v>-123.333333333333</v>
      </c>
      <c r="J586" s="371" t="n">
        <f aca="true">MIN(INDIRECT(CONCATENATE($E$77,J574,$E$78,J575),1))</f>
        <v>-123.333333333333</v>
      </c>
      <c r="K586" s="371" t="n">
        <f aca="true">MIN(INDIRECT(CONCATENATE($E$77,K574,$E$78,K575),1))</f>
        <v>-123.333333333333</v>
      </c>
      <c r="L586" s="371" t="n">
        <f aca="true">MIN(INDIRECT(CONCATENATE($E$77,L574,$E$78,L575),1))</f>
        <v>-123.333333333333</v>
      </c>
      <c r="M586" s="371" t="n">
        <f aca="true">MIN(INDIRECT(CONCATENATE($E$77,M574,$E$78,M575),1))</f>
        <v>-123.333333333333</v>
      </c>
      <c r="N586" s="371" t="n">
        <f aca="true">MIN(INDIRECT(CONCATENATE($E$77,N574,$E$78,N575),1))</f>
        <v>-123.333333333333</v>
      </c>
      <c r="O586" s="371" t="n">
        <f aca="true">MIN(INDIRECT(CONCATENATE($E$77,O574,$E$78,O575),1))</f>
        <v>-123.333333333333</v>
      </c>
      <c r="P586" s="371" t="n">
        <f aca="true">MIN(INDIRECT(CONCATENATE($E$77,P574,$E$78,P575),1))</f>
        <v>-123.333333333333</v>
      </c>
      <c r="Q586" s="371" t="n">
        <f aca="true">MIN(INDIRECT(CONCATENATE($E$77,Q574,$E$78,Q575),1))</f>
        <v>-123.333333333333</v>
      </c>
      <c r="R586" s="371" t="n">
        <f aca="true">MIN(INDIRECT(CONCATENATE($E$77,R574,$E$78,R575),1))</f>
        <v>-123.333333333333</v>
      </c>
      <c r="S586" s="371" t="n">
        <f aca="true">MIN(INDIRECT(CONCATENATE($E$77,S574,$E$78,S575),1))</f>
        <v>-123.333333333333</v>
      </c>
      <c r="T586" s="371" t="n">
        <f aca="true">MIN(INDIRECT(CONCATENATE($E$77,T574,$E$78,T575),1))</f>
        <v>-123.333333333333</v>
      </c>
      <c r="U586" s="371" t="n">
        <f aca="true">MIN(INDIRECT(CONCATENATE($E$77,U574,$E$78,U575),1))</f>
        <v>-123.333333333333</v>
      </c>
      <c r="V586" s="371" t="n">
        <f aca="true">MIN(INDIRECT(CONCATENATE($E$77,V574,$E$78,V575),1))</f>
        <v>-123.333333333333</v>
      </c>
      <c r="W586" s="371" t="n">
        <f aca="true">MIN(INDIRECT(CONCATENATE($E$77,W574,$E$78,W575),1))</f>
        <v>-123.333333333333</v>
      </c>
      <c r="X586" s="371" t="n">
        <f aca="true">MIN(INDIRECT(CONCATENATE($E$77,X574,$E$78,X575),1))</f>
        <v>-123.333333333333</v>
      </c>
      <c r="Y586" s="227" t="n">
        <f aca="true">MIN(INDIRECT(CONCATENATE($E$77,Y574,$E$78,Y575),1))</f>
        <v>-33.9666666666922</v>
      </c>
      <c r="Z586" s="227" t="n">
        <f aca="true">MIN(INDIRECT(CONCATENATE($E$77,Z574,$E$78,Z575),1))</f>
        <v>-48</v>
      </c>
      <c r="AA586" s="227" t="n">
        <f aca="true">MIN(INDIRECT(CONCATENATE($E$77,AA574,$E$78,AA575),1))</f>
        <v>-60.5</v>
      </c>
      <c r="AB586" s="227" t="n">
        <f aca="true">MIN(INDIRECT(CONCATENATE($E$77,AB574,$E$78,AB575),1))</f>
        <v>-70</v>
      </c>
      <c r="AC586" s="227" t="n">
        <f aca="true">MIN(INDIRECT(CONCATENATE($E$77,AC574,$E$78,AC575),1))</f>
        <v>-100.666666666667</v>
      </c>
    </row>
    <row r="587" s="23" customFormat="true" ht="15" hidden="false" customHeight="true" outlineLevel="0" collapsed="false">
      <c r="B587" s="394"/>
      <c r="C587" s="400"/>
      <c r="D587" s="227" t="s">
        <v>230</v>
      </c>
      <c r="E587" s="371" t="n">
        <f aca="true">MAX(INDIRECT(CONCATENATE($E$77,E574,$E$78,E575),1))</f>
        <v>21.1111111110243</v>
      </c>
      <c r="F587" s="371" t="n">
        <f aca="true">MAX(INDIRECT(CONCATENATE($E$137,F574,$E$138,F575),1))</f>
        <v>21.1111111110243</v>
      </c>
      <c r="G587" s="371" t="n">
        <f aca="true">MAX(INDIRECT(CONCATENATE($E$137,G574,$E$138,G575),1))</f>
        <v>21.1111111110243</v>
      </c>
      <c r="H587" s="371" t="n">
        <f aca="true">MAX(INDIRECT(CONCATENATE($E$77,H574,$E$78,H575),1))</f>
        <v>21.1111111110243</v>
      </c>
      <c r="I587" s="371" t="n">
        <f aca="true">MAX(INDIRECT(CONCATENATE($E$77,I574,$E$78,I575),1))</f>
        <v>21.1111111110243</v>
      </c>
      <c r="J587" s="371" t="n">
        <f aca="true">MAX(INDIRECT(CONCATENATE($E$77,J574,$E$78,J575),1))</f>
        <v>21.1111111110243</v>
      </c>
      <c r="K587" s="371" t="n">
        <f aca="true">MAX(INDIRECT(CONCATENATE($E$77,K574,$E$78,K575),1))</f>
        <v>21.1111111110243</v>
      </c>
      <c r="L587" s="371" t="n">
        <f aca="true">MAX(INDIRECT(CONCATENATE($E$77,L574,$E$78,L575),1))</f>
        <v>21.1111111110243</v>
      </c>
      <c r="M587" s="371" t="n">
        <f aca="true">MAX(INDIRECT(CONCATENATE($E$77,M574,$E$78,M575),1))</f>
        <v>21.1111111110243</v>
      </c>
      <c r="N587" s="371" t="n">
        <f aca="true">MAX(INDIRECT(CONCATENATE($E$77,N574,$E$78,N575),1))</f>
        <v>21.1111111110243</v>
      </c>
      <c r="O587" s="371" t="n">
        <f aca="true">MAX(INDIRECT(CONCATENATE($E$77,O574,$E$78,O575),1))</f>
        <v>21.1111111110243</v>
      </c>
      <c r="P587" s="371" t="n">
        <f aca="true">MAX(INDIRECT(CONCATENATE($E$77,P574,$E$78,P575),1))</f>
        <v>21.1111111110243</v>
      </c>
      <c r="Q587" s="371" t="n">
        <f aca="true">MAX(INDIRECT(CONCATENATE($E$77,Q574,$E$78,Q575),1))</f>
        <v>21.1111111110243</v>
      </c>
      <c r="R587" s="371" t="n">
        <f aca="true">MAX(INDIRECT(CONCATENATE($E$77,R574,$E$78,R575),1))</f>
        <v>21.1111111110243</v>
      </c>
      <c r="S587" s="371" t="n">
        <f aca="true">MAX(INDIRECT(CONCATENATE($E$77,S574,$E$78,S575),1))</f>
        <v>21.1111111110243</v>
      </c>
      <c r="T587" s="371" t="n">
        <f aca="true">MAX(INDIRECT(CONCATENATE($E$77,T574,$E$78,T575),1))</f>
        <v>21.1111111110243</v>
      </c>
      <c r="U587" s="371" t="n">
        <f aca="true">MAX(INDIRECT(CONCATENATE($E$77,U574,$E$78,U575),1))</f>
        <v>21.1111111110243</v>
      </c>
      <c r="V587" s="371" t="n">
        <f aca="true">MAX(INDIRECT(CONCATENATE($E$77,V574,$E$78,V575),1))</f>
        <v>21.1111111110243</v>
      </c>
      <c r="W587" s="371" t="n">
        <f aca="true">MAX(INDIRECT(CONCATENATE($E$77,W574,$E$78,W575),1))</f>
        <v>21.1111111110243</v>
      </c>
      <c r="X587" s="371" t="n">
        <f aca="true">MAX(INDIRECT(CONCATENATE($E$77,X574,$E$78,X575),1))</f>
        <v>16.4188034187922</v>
      </c>
      <c r="Y587" s="227" t="n">
        <f aca="true">MAX(INDIRECT(CONCATENATE($E$77,Y574,$E$78,Y575),1))</f>
        <v>16.4188034187922</v>
      </c>
      <c r="Z587" s="227" t="n">
        <f aca="true">MAX(INDIRECT(CONCATENATE($E$77,Z574,$E$78,Z575),1))</f>
        <v>9.09310787944661</v>
      </c>
      <c r="AA587" s="227" t="n">
        <f aca="true">MAX(INDIRECT(CONCATENATE($E$77,AA574,$E$78,AA575),1))</f>
        <v>6.58333333333336</v>
      </c>
      <c r="AB587" s="227" t="n">
        <f aca="true">MAX(INDIRECT(CONCATENATE($E$77,AB574,$E$78,AB575),1))</f>
        <v>3.33333333333332</v>
      </c>
      <c r="AC587" s="227" t="n">
        <f aca="true">MAX(INDIRECT(CONCATENATE($E$77,AC574,$E$78,AC575),1))</f>
        <v>1.33333333333333</v>
      </c>
    </row>
    <row r="588" customFormat="false" ht="15" hidden="true" customHeight="true" outlineLevel="0" collapsed="false">
      <c r="A588" s="23"/>
      <c r="B588" s="394"/>
      <c r="C588" s="400"/>
      <c r="D588" s="228" t="s">
        <v>231</v>
      </c>
      <c r="E588" s="402" t="n">
        <v>-15</v>
      </c>
      <c r="F588" s="402" t="n">
        <v>-15</v>
      </c>
      <c r="G588" s="402" t="n">
        <v>-15</v>
      </c>
      <c r="H588" s="402" t="n">
        <v>-15</v>
      </c>
      <c r="I588" s="402" t="n">
        <v>-15</v>
      </c>
      <c r="J588" s="402" t="n">
        <v>-15</v>
      </c>
      <c r="K588" s="402" t="n">
        <v>-15</v>
      </c>
      <c r="L588" s="402" t="n">
        <v>-15</v>
      </c>
      <c r="M588" s="402" t="n">
        <v>-15</v>
      </c>
      <c r="N588" s="402" t="n">
        <v>-15</v>
      </c>
      <c r="O588" s="402" t="n">
        <v>-15</v>
      </c>
      <c r="P588" s="402" t="n">
        <v>-15</v>
      </c>
      <c r="Q588" s="402" t="n">
        <v>-15</v>
      </c>
      <c r="R588" s="402" t="n">
        <v>-15</v>
      </c>
      <c r="S588" s="402" t="n">
        <v>-15</v>
      </c>
      <c r="T588" s="402" t="n">
        <v>-15</v>
      </c>
      <c r="U588" s="402" t="n">
        <v>-15</v>
      </c>
      <c r="V588" s="402" t="n">
        <v>-15</v>
      </c>
      <c r="W588" s="402" t="n">
        <v>-15</v>
      </c>
      <c r="X588" s="402" t="n">
        <v>-15</v>
      </c>
      <c r="Y588" s="229" t="n">
        <v>-15</v>
      </c>
      <c r="Z588" s="229" t="n">
        <v>-15</v>
      </c>
      <c r="AA588" s="229" t="n">
        <v>-15</v>
      </c>
      <c r="AB588" s="229" t="n">
        <v>-15</v>
      </c>
      <c r="AC588" s="229" t="n">
        <v>-15</v>
      </c>
    </row>
    <row r="589" customFormat="false" ht="15" hidden="true" customHeight="true" outlineLevel="0" collapsed="false">
      <c r="A589" s="23"/>
      <c r="B589" s="394"/>
      <c r="C589" s="400"/>
      <c r="D589" s="228" t="s">
        <v>232</v>
      </c>
      <c r="E589" s="402" t="n">
        <v>15</v>
      </c>
      <c r="F589" s="402" t="n">
        <v>15</v>
      </c>
      <c r="G589" s="402" t="n">
        <v>15</v>
      </c>
      <c r="H589" s="402" t="n">
        <v>15</v>
      </c>
      <c r="I589" s="402" t="n">
        <v>15</v>
      </c>
      <c r="J589" s="402" t="n">
        <v>15</v>
      </c>
      <c r="K589" s="402" t="n">
        <v>15</v>
      </c>
      <c r="L589" s="402" t="n">
        <v>15</v>
      </c>
      <c r="M589" s="402" t="n">
        <v>15</v>
      </c>
      <c r="N589" s="402" t="n">
        <v>15</v>
      </c>
      <c r="O589" s="402" t="n">
        <v>15</v>
      </c>
      <c r="P589" s="402" t="n">
        <v>15</v>
      </c>
      <c r="Q589" s="402" t="n">
        <v>15</v>
      </c>
      <c r="R589" s="402" t="n">
        <v>15</v>
      </c>
      <c r="S589" s="402" t="n">
        <v>15</v>
      </c>
      <c r="T589" s="402" t="n">
        <v>15</v>
      </c>
      <c r="U589" s="402" t="n">
        <v>15</v>
      </c>
      <c r="V589" s="402" t="n">
        <v>15</v>
      </c>
      <c r="W589" s="402" t="n">
        <v>15</v>
      </c>
      <c r="X589" s="402" t="n">
        <v>15</v>
      </c>
      <c r="Y589" s="229" t="n">
        <v>15</v>
      </c>
      <c r="Z589" s="229" t="n">
        <v>15</v>
      </c>
      <c r="AA589" s="229" t="n">
        <v>15</v>
      </c>
      <c r="AB589" s="229" t="n">
        <v>15</v>
      </c>
      <c r="AC589" s="229" t="n">
        <v>15</v>
      </c>
    </row>
    <row r="590" customFormat="false" ht="15" hidden="false" customHeight="true" outlineLevel="0" collapsed="false">
      <c r="A590" s="23"/>
      <c r="B590" s="394"/>
      <c r="C590" s="400"/>
      <c r="D590" s="228" t="s">
        <v>233</v>
      </c>
      <c r="E590" s="385" t="n">
        <f aca="false">E586+E588</f>
        <v>-138.333333333333</v>
      </c>
      <c r="F590" s="385" t="n">
        <f aca="false">F586+F588</f>
        <v>-138.333333333333</v>
      </c>
      <c r="G590" s="385" t="n">
        <f aca="false">G586+G588</f>
        <v>-138.333333333333</v>
      </c>
      <c r="H590" s="385" t="n">
        <f aca="false">H586+H588</f>
        <v>-138.333333333333</v>
      </c>
      <c r="I590" s="385" t="n">
        <f aca="false">I586+I588</f>
        <v>-138.333333333333</v>
      </c>
      <c r="J590" s="385" t="n">
        <f aca="false">J586+J588</f>
        <v>-138.333333333333</v>
      </c>
      <c r="K590" s="385" t="n">
        <f aca="false">K586+K588</f>
        <v>-138.333333333333</v>
      </c>
      <c r="L590" s="385" t="n">
        <f aca="false">L586+L588</f>
        <v>-138.333333333333</v>
      </c>
      <c r="M590" s="385" t="n">
        <f aca="false">M586+M588</f>
        <v>-138.333333333333</v>
      </c>
      <c r="N590" s="385" t="n">
        <f aca="false">N586+N588</f>
        <v>-138.333333333333</v>
      </c>
      <c r="O590" s="385" t="n">
        <f aca="false">O586+O588</f>
        <v>-138.333333333333</v>
      </c>
      <c r="P590" s="385" t="n">
        <f aca="false">P586+P588</f>
        <v>-138.333333333333</v>
      </c>
      <c r="Q590" s="385" t="n">
        <f aca="false">Q586+Q588</f>
        <v>-138.333333333333</v>
      </c>
      <c r="R590" s="385" t="n">
        <f aca="false">R586+R588</f>
        <v>-138.333333333333</v>
      </c>
      <c r="S590" s="385" t="n">
        <f aca="false">S586+S588</f>
        <v>-138.333333333333</v>
      </c>
      <c r="T590" s="385" t="n">
        <f aca="false">T586+T588</f>
        <v>-138.333333333333</v>
      </c>
      <c r="U590" s="385" t="n">
        <f aca="false">U586+U588</f>
        <v>-138.333333333333</v>
      </c>
      <c r="V590" s="385" t="n">
        <f aca="false">V586+V588</f>
        <v>-138.333333333333</v>
      </c>
      <c r="W590" s="385" t="n">
        <f aca="false">W586+W588</f>
        <v>-138.333333333333</v>
      </c>
      <c r="X590" s="385" t="n">
        <f aca="false">X586+X588</f>
        <v>-138.333333333333</v>
      </c>
      <c r="Y590" s="230" t="n">
        <f aca="false">Y586+Y588</f>
        <v>-48.9666666666922</v>
      </c>
      <c r="Z590" s="230" t="n">
        <f aca="false">Z586+Z588</f>
        <v>-63</v>
      </c>
      <c r="AA590" s="230" t="n">
        <f aca="false">AA586+AA588</f>
        <v>-75.5</v>
      </c>
      <c r="AB590" s="230" t="n">
        <f aca="false">AB586+AB588</f>
        <v>-85</v>
      </c>
      <c r="AC590" s="230" t="n">
        <f aca="false">AC586+AC588</f>
        <v>-115.666666666667</v>
      </c>
    </row>
    <row r="591" customFormat="false" ht="15" hidden="false" customHeight="true" outlineLevel="0" collapsed="false">
      <c r="A591" s="23"/>
      <c r="B591" s="394"/>
      <c r="C591" s="400"/>
      <c r="D591" s="403" t="s">
        <v>234</v>
      </c>
      <c r="E591" s="404" t="n">
        <f aca="false">E587+E589</f>
        <v>36.1111111110243</v>
      </c>
      <c r="F591" s="404" t="n">
        <f aca="false">F587+F589</f>
        <v>36.1111111110243</v>
      </c>
      <c r="G591" s="404" t="n">
        <f aca="false">G587+G589</f>
        <v>36.1111111110243</v>
      </c>
      <c r="H591" s="404" t="n">
        <f aca="false">H587+H589</f>
        <v>36.1111111110243</v>
      </c>
      <c r="I591" s="404" t="n">
        <f aca="false">I587+I589</f>
        <v>36.1111111110243</v>
      </c>
      <c r="J591" s="404" t="n">
        <f aca="false">J587+J589</f>
        <v>36.1111111110243</v>
      </c>
      <c r="K591" s="404" t="n">
        <f aca="false">K587+K589</f>
        <v>36.1111111110243</v>
      </c>
      <c r="L591" s="404" t="n">
        <f aca="false">L587+L589</f>
        <v>36.1111111110243</v>
      </c>
      <c r="M591" s="404" t="n">
        <f aca="false">M587+M589</f>
        <v>36.1111111110243</v>
      </c>
      <c r="N591" s="404" t="n">
        <f aca="false">N587+N589</f>
        <v>36.1111111110243</v>
      </c>
      <c r="O591" s="404" t="n">
        <f aca="false">O587+O589</f>
        <v>36.1111111110243</v>
      </c>
      <c r="P591" s="404" t="n">
        <f aca="false">P587+P589</f>
        <v>36.1111111110243</v>
      </c>
      <c r="Q591" s="404" t="n">
        <f aca="false">Q587+Q589</f>
        <v>36.1111111110243</v>
      </c>
      <c r="R591" s="404" t="n">
        <f aca="false">R587+R589</f>
        <v>36.1111111110243</v>
      </c>
      <c r="S591" s="404" t="n">
        <f aca="false">S587+S589</f>
        <v>36.1111111110243</v>
      </c>
      <c r="T591" s="404" t="n">
        <f aca="false">T587+T589</f>
        <v>36.1111111110243</v>
      </c>
      <c r="U591" s="404" t="n">
        <f aca="false">U587+U589</f>
        <v>36.1111111110243</v>
      </c>
      <c r="V591" s="404" t="n">
        <f aca="false">V587+V589</f>
        <v>36.1111111110243</v>
      </c>
      <c r="W591" s="404" t="n">
        <f aca="false">W587+W589</f>
        <v>36.1111111110243</v>
      </c>
      <c r="X591" s="404" t="n">
        <f aca="false">X587+X589</f>
        <v>31.4188034187922</v>
      </c>
      <c r="Y591" s="405" t="n">
        <f aca="false">Y587+Y589</f>
        <v>31.4188034187922</v>
      </c>
      <c r="Z591" s="405" t="n">
        <f aca="false">Z587+Z589</f>
        <v>24.0931078794466</v>
      </c>
      <c r="AA591" s="405" t="n">
        <f aca="false">AA587+AA589</f>
        <v>21.5833333333334</v>
      </c>
      <c r="AB591" s="405" t="n">
        <f aca="false">AB587+AB589</f>
        <v>18.3333333333333</v>
      </c>
      <c r="AC591" s="405" t="n">
        <f aca="false">AC587+AC589</f>
        <v>16.3333333333333</v>
      </c>
    </row>
  </sheetData>
  <mergeCells count="193">
    <mergeCell ref="B1:AC1"/>
    <mergeCell ref="E2:J2"/>
    <mergeCell ref="K2:M2"/>
    <mergeCell ref="N2:Q2"/>
    <mergeCell ref="R2:S2"/>
    <mergeCell ref="T2:Y2"/>
    <mergeCell ref="Z2:AA2"/>
    <mergeCell ref="AB2:AC2"/>
    <mergeCell ref="B13:AC13"/>
    <mergeCell ref="B14:B40"/>
    <mergeCell ref="C14:C15"/>
    <mergeCell ref="C16:C17"/>
    <mergeCell ref="C18:D18"/>
    <mergeCell ref="E18:AC18"/>
    <mergeCell ref="C19:C20"/>
    <mergeCell ref="C21:C22"/>
    <mergeCell ref="D23:D24"/>
    <mergeCell ref="C25:C32"/>
    <mergeCell ref="C33:C40"/>
    <mergeCell ref="B41:B67"/>
    <mergeCell ref="C41:C42"/>
    <mergeCell ref="C43:C44"/>
    <mergeCell ref="C45:D45"/>
    <mergeCell ref="E45:AC45"/>
    <mergeCell ref="C46:C47"/>
    <mergeCell ref="C48:C49"/>
    <mergeCell ref="D50:D51"/>
    <mergeCell ref="C52:C59"/>
    <mergeCell ref="C60:C67"/>
    <mergeCell ref="B68:B98"/>
    <mergeCell ref="C68:C71"/>
    <mergeCell ref="C72:C75"/>
    <mergeCell ref="C76:D76"/>
    <mergeCell ref="E76:AC76"/>
    <mergeCell ref="D77:D78"/>
    <mergeCell ref="C79:C80"/>
    <mergeCell ref="C81:C82"/>
    <mergeCell ref="C83:C90"/>
    <mergeCell ref="C91:C98"/>
    <mergeCell ref="B100:AC100"/>
    <mergeCell ref="B101:B127"/>
    <mergeCell ref="C101:C102"/>
    <mergeCell ref="C103:C104"/>
    <mergeCell ref="C105:D105"/>
    <mergeCell ref="E105:AC105"/>
    <mergeCell ref="C106:C107"/>
    <mergeCell ref="C108:C109"/>
    <mergeCell ref="D110:D111"/>
    <mergeCell ref="C112:C119"/>
    <mergeCell ref="C120:C127"/>
    <mergeCell ref="B128:B158"/>
    <mergeCell ref="C128:C131"/>
    <mergeCell ref="C132:C135"/>
    <mergeCell ref="C136:D136"/>
    <mergeCell ref="E136:AC136"/>
    <mergeCell ref="D137:D138"/>
    <mergeCell ref="C139:C140"/>
    <mergeCell ref="C141:C142"/>
    <mergeCell ref="C143:C150"/>
    <mergeCell ref="C151:C158"/>
    <mergeCell ref="B159:B185"/>
    <mergeCell ref="C159:C160"/>
    <mergeCell ref="C161:C162"/>
    <mergeCell ref="C163:D163"/>
    <mergeCell ref="E163:AC163"/>
    <mergeCell ref="C164:C165"/>
    <mergeCell ref="C166:C167"/>
    <mergeCell ref="D168:D169"/>
    <mergeCell ref="C170:C177"/>
    <mergeCell ref="C178:C185"/>
    <mergeCell ref="B186:B226"/>
    <mergeCell ref="C186:C189"/>
    <mergeCell ref="C190:C193"/>
    <mergeCell ref="C194:D194"/>
    <mergeCell ref="E194:AC194"/>
    <mergeCell ref="C195:C196"/>
    <mergeCell ref="C197:C198"/>
    <mergeCell ref="D199:D200"/>
    <mergeCell ref="C201:C213"/>
    <mergeCell ref="C214:C226"/>
    <mergeCell ref="B227:B243"/>
    <mergeCell ref="C227:C230"/>
    <mergeCell ref="C231:D231"/>
    <mergeCell ref="E231:AC231"/>
    <mergeCell ref="D232:D233"/>
    <mergeCell ref="C234:C235"/>
    <mergeCell ref="C236:C243"/>
    <mergeCell ref="B244:B274"/>
    <mergeCell ref="C244:C247"/>
    <mergeCell ref="C248:C251"/>
    <mergeCell ref="C252:D252"/>
    <mergeCell ref="E252:AC252"/>
    <mergeCell ref="D253:D254"/>
    <mergeCell ref="C255:C256"/>
    <mergeCell ref="C257:C258"/>
    <mergeCell ref="C259:C266"/>
    <mergeCell ref="C267:C274"/>
    <mergeCell ref="B276:AC276"/>
    <mergeCell ref="B277:B317"/>
    <mergeCell ref="C277:C280"/>
    <mergeCell ref="C281:C284"/>
    <mergeCell ref="C285:D285"/>
    <mergeCell ref="E285:AC285"/>
    <mergeCell ref="C286:C287"/>
    <mergeCell ref="C288:C289"/>
    <mergeCell ref="D290:D291"/>
    <mergeCell ref="C292:C304"/>
    <mergeCell ref="C305:C317"/>
    <mergeCell ref="B319:AC319"/>
    <mergeCell ref="B320:B360"/>
    <mergeCell ref="C320:C323"/>
    <mergeCell ref="C324:C327"/>
    <mergeCell ref="C328:D328"/>
    <mergeCell ref="E328:AC328"/>
    <mergeCell ref="C329:C330"/>
    <mergeCell ref="C331:C332"/>
    <mergeCell ref="D333:D334"/>
    <mergeCell ref="C335:C347"/>
    <mergeCell ref="C348:C360"/>
    <mergeCell ref="B362:AC362"/>
    <mergeCell ref="B363:B385"/>
    <mergeCell ref="C363:C366"/>
    <mergeCell ref="C367:C370"/>
    <mergeCell ref="C371:D371"/>
    <mergeCell ref="E371:AC371"/>
    <mergeCell ref="D372:D373"/>
    <mergeCell ref="C374:C375"/>
    <mergeCell ref="C376:C377"/>
    <mergeCell ref="C378:C381"/>
    <mergeCell ref="C382:C385"/>
    <mergeCell ref="B386:B408"/>
    <mergeCell ref="C386:C389"/>
    <mergeCell ref="C390:C393"/>
    <mergeCell ref="C394:D394"/>
    <mergeCell ref="E394:AC394"/>
    <mergeCell ref="D395:D396"/>
    <mergeCell ref="C397:C398"/>
    <mergeCell ref="C399:C400"/>
    <mergeCell ref="C401:C404"/>
    <mergeCell ref="C405:C408"/>
    <mergeCell ref="B409:B431"/>
    <mergeCell ref="C409:C412"/>
    <mergeCell ref="C413:C416"/>
    <mergeCell ref="C417:D417"/>
    <mergeCell ref="E417:AC417"/>
    <mergeCell ref="D418:D419"/>
    <mergeCell ref="C420:C421"/>
    <mergeCell ref="C422:C423"/>
    <mergeCell ref="C424:C427"/>
    <mergeCell ref="C428:C431"/>
    <mergeCell ref="B432:B454"/>
    <mergeCell ref="C432:C435"/>
    <mergeCell ref="C436:C439"/>
    <mergeCell ref="C440:D440"/>
    <mergeCell ref="E440:AC440"/>
    <mergeCell ref="D441:D442"/>
    <mergeCell ref="C443:C444"/>
    <mergeCell ref="C445:C446"/>
    <mergeCell ref="C447:C450"/>
    <mergeCell ref="C451:C454"/>
    <mergeCell ref="B455:AC455"/>
    <mergeCell ref="B456:B500"/>
    <mergeCell ref="C456:C459"/>
    <mergeCell ref="C460:C463"/>
    <mergeCell ref="C464:D464"/>
    <mergeCell ref="E464:AC464"/>
    <mergeCell ref="C465:C470"/>
    <mergeCell ref="C471:C476"/>
    <mergeCell ref="D477:D478"/>
    <mergeCell ref="C479:C489"/>
    <mergeCell ref="C490:C500"/>
    <mergeCell ref="B503:AC503"/>
    <mergeCell ref="B504:B548"/>
    <mergeCell ref="C504:C507"/>
    <mergeCell ref="C508:C511"/>
    <mergeCell ref="C512:D512"/>
    <mergeCell ref="E512:AC512"/>
    <mergeCell ref="C513:C518"/>
    <mergeCell ref="C519:C524"/>
    <mergeCell ref="D525:D526"/>
    <mergeCell ref="C527:C537"/>
    <mergeCell ref="C538:C548"/>
    <mergeCell ref="B560:AC560"/>
    <mergeCell ref="B561:B591"/>
    <mergeCell ref="C561:C564"/>
    <mergeCell ref="C565:C568"/>
    <mergeCell ref="C569:D569"/>
    <mergeCell ref="E569:AC569"/>
    <mergeCell ref="D570:D571"/>
    <mergeCell ref="C572:C573"/>
    <mergeCell ref="C574:C575"/>
    <mergeCell ref="C576:C583"/>
    <mergeCell ref="C584:C5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D54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M374" activeCellId="0" sqref="M374"/>
    </sheetView>
  </sheetViews>
  <sheetFormatPr defaultRowHeight="15"/>
  <cols>
    <col collapsed="false" hidden="false" max="3" min="1" style="0" width="11.4615384615385"/>
    <col collapsed="false" hidden="false" max="4" min="4" style="0" width="34.8137651821862"/>
    <col collapsed="false" hidden="false" max="9" min="5" style="0" width="12.6396761133603"/>
    <col collapsed="false" hidden="false" max="10" min="10" style="406" width="12.6396761133603"/>
    <col collapsed="false" hidden="false" max="1025" min="11" style="0" width="11.4615384615385"/>
  </cols>
  <sheetData>
    <row r="1" customFormat="false" ht="21" hidden="false" customHeight="false" outlineLevel="0" collapsed="false">
      <c r="B1" s="3" t="s">
        <v>276</v>
      </c>
      <c r="C1" s="3"/>
      <c r="D1" s="3"/>
      <c r="E1" s="3"/>
      <c r="F1" s="3"/>
      <c r="G1" s="3"/>
      <c r="H1" s="3"/>
      <c r="I1" s="3"/>
      <c r="J1" s="3"/>
    </row>
    <row r="2" customFormat="false" ht="15" hidden="false" customHeight="true" outlineLevel="0" collapsed="false">
      <c r="B2" s="147"/>
      <c r="C2" s="147"/>
      <c r="D2" s="147" t="s">
        <v>277</v>
      </c>
      <c r="E2" s="148" t="s">
        <v>168</v>
      </c>
      <c r="F2" s="148"/>
      <c r="G2" s="148"/>
      <c r="H2" s="148"/>
      <c r="I2" s="148"/>
      <c r="J2" s="407"/>
    </row>
    <row r="3" customFormat="false" ht="15" hidden="false" customHeight="true" outlineLevel="0" collapsed="false">
      <c r="B3" s="147"/>
      <c r="C3" s="147"/>
      <c r="D3" s="151" t="s">
        <v>278</v>
      </c>
      <c r="E3" s="152" t="s">
        <v>279</v>
      </c>
      <c r="F3" s="153" t="s">
        <v>280</v>
      </c>
      <c r="G3" s="152" t="s">
        <v>281</v>
      </c>
      <c r="H3" s="153" t="s">
        <v>282</v>
      </c>
      <c r="I3" s="153" t="s">
        <v>283</v>
      </c>
      <c r="J3" s="407" t="s">
        <v>168</v>
      </c>
    </row>
    <row r="4" customFormat="false" ht="15" hidden="false" customHeight="true" outlineLevel="0" collapsed="false">
      <c r="B4" s="147"/>
      <c r="C4" s="147"/>
      <c r="D4" s="151" t="s">
        <v>182</v>
      </c>
      <c r="E4" s="152" t="n">
        <v>40.5</v>
      </c>
      <c r="F4" s="153" t="n">
        <v>46.2</v>
      </c>
      <c r="G4" s="153" t="n">
        <v>39.8</v>
      </c>
      <c r="H4" s="153" t="n">
        <v>41.2</v>
      </c>
      <c r="I4" s="153" t="n">
        <v>40.5</v>
      </c>
      <c r="J4" s="407" t="n">
        <v>41.3</v>
      </c>
    </row>
    <row r="5" customFormat="false" ht="15" hidden="false" customHeight="true" outlineLevel="0" collapsed="false">
      <c r="B5" s="147"/>
      <c r="C5" s="147"/>
      <c r="D5" s="157" t="s">
        <v>183</v>
      </c>
      <c r="E5" s="158" t="n">
        <v>0</v>
      </c>
      <c r="F5" s="158" t="n">
        <v>0</v>
      </c>
      <c r="G5" s="158" t="n">
        <v>0</v>
      </c>
      <c r="H5" s="158" t="n">
        <v>0</v>
      </c>
      <c r="I5" s="158" t="n">
        <v>0</v>
      </c>
      <c r="J5" s="408" t="n">
        <v>0</v>
      </c>
    </row>
    <row r="6" customFormat="false" ht="15" hidden="false" customHeight="true" outlineLevel="0" collapsed="false">
      <c r="B6" s="147"/>
      <c r="C6" s="147"/>
      <c r="D6" s="157" t="s">
        <v>184</v>
      </c>
      <c r="E6" s="158" t="n">
        <f aca="false">E4+E5</f>
        <v>40.5</v>
      </c>
      <c r="F6" s="158" t="n">
        <f aca="false">F4+F5</f>
        <v>46.2</v>
      </c>
      <c r="G6" s="158" t="n">
        <f aca="false">G4+G5</f>
        <v>39.8</v>
      </c>
      <c r="H6" s="158" t="n">
        <f aca="false">H4+H5</f>
        <v>41.2</v>
      </c>
      <c r="I6" s="158" t="n">
        <f aca="false">I4+I5</f>
        <v>40.5</v>
      </c>
      <c r="J6" s="408" t="n">
        <f aca="false">J4+J5</f>
        <v>41.3</v>
      </c>
    </row>
    <row r="7" customFormat="false" ht="15" hidden="false" customHeight="true" outlineLevel="0" collapsed="false">
      <c r="B7" s="147"/>
      <c r="C7" s="147"/>
      <c r="D7" s="162"/>
      <c r="E7" s="163" t="s">
        <v>185</v>
      </c>
      <c r="F7" s="163" t="s">
        <v>185</v>
      </c>
      <c r="G7" s="163" t="s">
        <v>185</v>
      </c>
      <c r="H7" s="163" t="s">
        <v>185</v>
      </c>
      <c r="I7" s="163" t="s">
        <v>185</v>
      </c>
      <c r="J7" s="409" t="s">
        <v>185</v>
      </c>
    </row>
    <row r="8" customFormat="false" ht="15" hidden="false" customHeight="true" outlineLevel="0" collapsed="false">
      <c r="B8" s="147"/>
      <c r="C8" s="147"/>
      <c r="D8" s="151" t="s">
        <v>186</v>
      </c>
      <c r="E8" s="152" t="n">
        <v>38</v>
      </c>
      <c r="F8" s="153" t="n">
        <v>35.4</v>
      </c>
      <c r="G8" s="152" t="n">
        <v>36.6</v>
      </c>
      <c r="H8" s="153" t="n">
        <v>36.9</v>
      </c>
      <c r="I8" s="153" t="n">
        <v>37.4</v>
      </c>
      <c r="J8" s="407" t="n">
        <v>38</v>
      </c>
      <c r="K8" s="164"/>
    </row>
    <row r="9" customFormat="false" ht="15" hidden="false" customHeight="true" outlineLevel="0" collapsed="false">
      <c r="B9" s="147"/>
      <c r="C9" s="147"/>
      <c r="D9" s="157" t="s">
        <v>187</v>
      </c>
      <c r="E9" s="158" t="n">
        <v>0</v>
      </c>
      <c r="F9" s="158" t="n">
        <v>0</v>
      </c>
      <c r="G9" s="158" t="n">
        <v>0</v>
      </c>
      <c r="H9" s="158" t="n">
        <v>0</v>
      </c>
      <c r="I9" s="158" t="n">
        <v>0</v>
      </c>
      <c r="J9" s="410" t="n">
        <v>0</v>
      </c>
    </row>
    <row r="10" customFormat="false" ht="15" hidden="false" customHeight="true" outlineLevel="0" collapsed="false">
      <c r="B10" s="147"/>
      <c r="C10" s="147"/>
      <c r="D10" s="157" t="s">
        <v>188</v>
      </c>
      <c r="E10" s="158" t="n">
        <f aca="false">E8-E9</f>
        <v>38</v>
      </c>
      <c r="F10" s="158" t="n">
        <f aca="false">F8-F9</f>
        <v>35.4</v>
      </c>
      <c r="G10" s="158" t="n">
        <f aca="false">G8-G9</f>
        <v>36.6</v>
      </c>
      <c r="H10" s="158" t="n">
        <f aca="false">H8-H9</f>
        <v>36.9</v>
      </c>
      <c r="I10" s="158" t="n">
        <f aca="false">I8-I9</f>
        <v>37.4</v>
      </c>
      <c r="J10" s="408" t="n">
        <f aca="false">J8-J9</f>
        <v>38</v>
      </c>
    </row>
    <row r="11" s="165" customFormat="true" ht="15" hidden="false" customHeight="true" outlineLevel="0" collapsed="false">
      <c r="B11" s="147"/>
      <c r="C11" s="147"/>
      <c r="D11" s="151" t="s">
        <v>189</v>
      </c>
      <c r="E11" s="166" t="str">
        <f aca="false">CONCATENATE(E4,E7,E8)</f>
        <v>40,5-38</v>
      </c>
      <c r="F11" s="166" t="str">
        <f aca="false">CONCATENATE(F4,F7,F8)</f>
        <v>46,2-35,4</v>
      </c>
      <c r="G11" s="167" t="s">
        <v>191</v>
      </c>
      <c r="H11" s="167" t="s">
        <v>192</v>
      </c>
      <c r="I11" s="167" t="s">
        <v>193</v>
      </c>
      <c r="J11" s="411" t="s">
        <v>200</v>
      </c>
    </row>
    <row r="12" customFormat="false" ht="15" hidden="false" customHeight="true" outlineLevel="0" collapsed="false">
      <c r="B12" s="147"/>
      <c r="C12" s="147"/>
      <c r="D12" s="157" t="s">
        <v>214</v>
      </c>
      <c r="E12" s="168" t="str">
        <f aca="false">CONCATENATE(E6,E7,E10)</f>
        <v>40,5-38</v>
      </c>
      <c r="F12" s="168" t="str">
        <f aca="false">CONCATENATE(F6,F7,F10)</f>
        <v>46,2-35,4</v>
      </c>
      <c r="G12" s="168" t="str">
        <f aca="false">CONCATENATE(G6,G7,G10)</f>
        <v>39,8-36,6</v>
      </c>
      <c r="H12" s="168" t="str">
        <f aca="false">CONCATENATE(H6,H7,H10)</f>
        <v>41,2-36,9</v>
      </c>
      <c r="I12" s="168" t="str">
        <f aca="false">CONCATENATE(I6,I7,I10)</f>
        <v>40,5-37,4</v>
      </c>
      <c r="J12" s="412" t="str">
        <f aca="false">CONCATENATE(J6,J7,J10)</f>
        <v>41,3-38</v>
      </c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</row>
    <row r="13" s="23" customFormat="true" ht="15" hidden="false" customHeight="true" outlineLevel="0" collapsed="false">
      <c r="B13" s="169" t="s">
        <v>59</v>
      </c>
      <c r="C13" s="169"/>
      <c r="D13" s="169"/>
      <c r="E13" s="169"/>
      <c r="F13" s="169"/>
      <c r="G13" s="169"/>
      <c r="H13" s="169"/>
      <c r="I13" s="169"/>
      <c r="J13" s="169"/>
      <c r="K13" s="413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  <c r="X13" s="413"/>
      <c r="Y13" s="413"/>
      <c r="Z13" s="413"/>
      <c r="AA13" s="413"/>
      <c r="AB13" s="413"/>
      <c r="AC13" s="413"/>
    </row>
    <row r="14" customFormat="false" ht="15" hidden="true" customHeight="true" outlineLevel="0" collapsed="false">
      <c r="A14" s="23"/>
      <c r="B14" s="170" t="s">
        <v>215</v>
      </c>
      <c r="C14" s="171" t="s">
        <v>216</v>
      </c>
      <c r="D14" s="172" t="s">
        <v>217</v>
      </c>
      <c r="E14" s="172" t="n">
        <f aca="false">ROUNDUP(E$4,0)</f>
        <v>41</v>
      </c>
      <c r="F14" s="172" t="n">
        <f aca="false">ROUNDUP(F$4,0)</f>
        <v>47</v>
      </c>
      <c r="G14" s="172" t="n">
        <f aca="false">ROUNDUP(G$4,0)</f>
        <v>40</v>
      </c>
      <c r="H14" s="172" t="n">
        <f aca="false">ROUNDUP(H$4,0)</f>
        <v>42</v>
      </c>
      <c r="I14" s="172" t="n">
        <f aca="false">ROUNDUP(I$4,0)</f>
        <v>41</v>
      </c>
      <c r="J14" s="414" t="n">
        <f aca="false">ROUNDUP(J$4,0)</f>
        <v>42</v>
      </c>
      <c r="K14" s="413"/>
      <c r="L14" s="413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  <c r="X14" s="413"/>
      <c r="Y14" s="413"/>
      <c r="Z14" s="413"/>
      <c r="AA14" s="413"/>
      <c r="AB14" s="413"/>
      <c r="AC14" s="413"/>
    </row>
    <row r="15" customFormat="false" ht="15" hidden="true" customHeight="true" outlineLevel="0" collapsed="false">
      <c r="A15" s="23"/>
      <c r="B15" s="170"/>
      <c r="C15" s="171"/>
      <c r="D15" s="172" t="s">
        <v>218</v>
      </c>
      <c r="E15" s="172" t="n">
        <f aca="false">ROUNDDOWN(E$8,0)</f>
        <v>38</v>
      </c>
      <c r="F15" s="172" t="n">
        <f aca="false">ROUNDDOWN(F$8,0)</f>
        <v>35</v>
      </c>
      <c r="G15" s="172" t="n">
        <f aca="false">ROUNDDOWN(G$8,0)</f>
        <v>36</v>
      </c>
      <c r="H15" s="172" t="n">
        <f aca="false">ROUNDDOWN(H$8,0)</f>
        <v>36</v>
      </c>
      <c r="I15" s="172" t="n">
        <f aca="false">ROUNDDOWN(I$8,0)</f>
        <v>37</v>
      </c>
      <c r="J15" s="414" t="n">
        <f aca="false">ROUNDDOWN(J$8,0)</f>
        <v>38</v>
      </c>
      <c r="K15" s="413"/>
      <c r="L15" s="413"/>
      <c r="M15" s="413"/>
      <c r="N15" s="413"/>
      <c r="O15" s="413"/>
      <c r="P15" s="413"/>
      <c r="Q15" s="413"/>
      <c r="R15" s="413"/>
      <c r="S15" s="413"/>
      <c r="T15" s="413"/>
      <c r="U15" s="413"/>
      <c r="V15" s="413"/>
      <c r="W15" s="413"/>
      <c r="X15" s="413"/>
      <c r="Y15" s="413"/>
      <c r="Z15" s="413"/>
      <c r="AA15" s="413"/>
      <c r="AB15" s="413"/>
      <c r="AC15" s="413"/>
    </row>
    <row r="16" customFormat="false" ht="15" hidden="true" customHeight="true" outlineLevel="0" collapsed="false">
      <c r="A16" s="23"/>
      <c r="B16" s="170"/>
      <c r="C16" s="173" t="s">
        <v>219</v>
      </c>
      <c r="D16" s="174" t="s">
        <v>217</v>
      </c>
      <c r="E16" s="174" t="n">
        <f aca="false">ROUNDUP(E$6,0)</f>
        <v>41</v>
      </c>
      <c r="F16" s="174" t="n">
        <f aca="false">ROUNDUP(F$6,0)</f>
        <v>47</v>
      </c>
      <c r="G16" s="174" t="n">
        <f aca="false">ROUNDUP(G$6,0)</f>
        <v>40</v>
      </c>
      <c r="H16" s="174" t="n">
        <f aca="false">ROUNDUP(H$6,0)</f>
        <v>42</v>
      </c>
      <c r="I16" s="174" t="n">
        <f aca="false">ROUNDUP(I$6,0)</f>
        <v>41</v>
      </c>
      <c r="J16" s="415" t="n">
        <f aca="false">ROUNDUP(J$6,0)</f>
        <v>42</v>
      </c>
      <c r="K16" s="413"/>
      <c r="L16" s="413"/>
      <c r="M16" s="413"/>
      <c r="N16" s="413"/>
      <c r="O16" s="413"/>
      <c r="P16" s="413"/>
      <c r="Q16" s="413"/>
      <c r="R16" s="413"/>
      <c r="S16" s="413"/>
      <c r="T16" s="413"/>
      <c r="U16" s="413"/>
      <c r="V16" s="413"/>
      <c r="W16" s="413"/>
      <c r="X16" s="413"/>
      <c r="Y16" s="413"/>
      <c r="Z16" s="413"/>
      <c r="AA16" s="413"/>
      <c r="AB16" s="413"/>
      <c r="AC16" s="413"/>
    </row>
    <row r="17" customFormat="false" ht="15" hidden="true" customHeight="true" outlineLevel="0" collapsed="false">
      <c r="A17" s="23"/>
      <c r="B17" s="170"/>
      <c r="C17" s="173"/>
      <c r="D17" s="174" t="s">
        <v>218</v>
      </c>
      <c r="E17" s="174" t="n">
        <f aca="false">ROUNDDOWN(E$8,0)</f>
        <v>38</v>
      </c>
      <c r="F17" s="174" t="n">
        <f aca="false">ROUNDDOWN(F$8,0)</f>
        <v>35</v>
      </c>
      <c r="G17" s="174" t="n">
        <f aca="false">ROUNDDOWN(G$8,0)</f>
        <v>36</v>
      </c>
      <c r="H17" s="174" t="n">
        <f aca="false">ROUNDDOWN(H$8,0)</f>
        <v>36</v>
      </c>
      <c r="I17" s="174" t="n">
        <f aca="false">ROUNDDOWN(I$8,0)</f>
        <v>37</v>
      </c>
      <c r="J17" s="415" t="n">
        <f aca="false">ROUNDDOWN(J$8,0)</f>
        <v>38</v>
      </c>
      <c r="K17" s="413"/>
      <c r="L17" s="413"/>
      <c r="M17" s="413"/>
      <c r="N17" s="413"/>
      <c r="O17" s="413"/>
      <c r="P17" s="413"/>
      <c r="Q17" s="413"/>
      <c r="R17" s="413"/>
      <c r="S17" s="413"/>
      <c r="T17" s="413"/>
      <c r="U17" s="413"/>
      <c r="V17" s="413"/>
      <c r="W17" s="413"/>
      <c r="X17" s="413"/>
      <c r="Y17" s="413"/>
      <c r="Z17" s="413"/>
      <c r="AA17" s="413"/>
      <c r="AB17" s="413"/>
      <c r="AC17" s="413"/>
    </row>
    <row r="18" customFormat="false" ht="15" hidden="true" customHeight="true" outlineLevel="0" collapsed="false">
      <c r="A18" s="23"/>
      <c r="B18" s="170"/>
      <c r="C18" s="175" t="s">
        <v>220</v>
      </c>
      <c r="D18" s="175"/>
      <c r="E18" s="176" t="n">
        <v>3</v>
      </c>
      <c r="F18" s="176"/>
      <c r="G18" s="176"/>
      <c r="H18" s="176"/>
      <c r="I18" s="176"/>
      <c r="J18" s="176"/>
      <c r="K18" s="413"/>
      <c r="L18" s="413"/>
      <c r="M18" s="413"/>
      <c r="N18" s="413"/>
      <c r="O18" s="413"/>
      <c r="P18" s="413"/>
      <c r="Q18" s="413"/>
      <c r="R18" s="413"/>
      <c r="S18" s="413"/>
      <c r="T18" s="413"/>
      <c r="U18" s="413"/>
      <c r="V18" s="413"/>
      <c r="W18" s="413"/>
      <c r="X18" s="413"/>
      <c r="Y18" s="413"/>
      <c r="Z18" s="413"/>
      <c r="AA18" s="413"/>
      <c r="AB18" s="413"/>
      <c r="AC18" s="413"/>
    </row>
    <row r="19" s="416" customFormat="true" ht="15" hidden="true" customHeight="true" outlineLevel="0" collapsed="false">
      <c r="B19" s="170"/>
      <c r="C19" s="178" t="s">
        <v>216</v>
      </c>
      <c r="D19" s="179" t="s">
        <v>221</v>
      </c>
      <c r="E19" s="180" t="str">
        <f aca="false">ADDRESS(MATCH(E15,SL_CHARTS_2012!$B$1:$B$144,1),$E18,1)</f>
        <v>$C$42</v>
      </c>
      <c r="F19" s="180" t="str">
        <f aca="false">ADDRESS(MATCH(F15,SL_CHARTS_2012!$B$1:$B$144,1),$E18,1)</f>
        <v>$C$39</v>
      </c>
      <c r="G19" s="180" t="str">
        <f aca="false">ADDRESS(MATCH(G15,SL_CHARTS_2012!$B$1:$B$144,1),$E18,1)</f>
        <v>$C$40</v>
      </c>
      <c r="H19" s="180" t="str">
        <f aca="false">ADDRESS(MATCH(H15,SL_CHARTS_2012!$B$1:$B$144,1),$E18,1)</f>
        <v>$C$40</v>
      </c>
      <c r="I19" s="180" t="str">
        <f aca="false">ADDRESS(MATCH(I15,SL_CHARTS_2012!$B$1:$B$144,1),$E18,1)</f>
        <v>$C$41</v>
      </c>
      <c r="J19" s="417" t="str">
        <f aca="false">ADDRESS(MATCH(J15,SL_CHARTS_2012!$B$1:$B$144,1),$E18,1)</f>
        <v>$C$42</v>
      </c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18"/>
      <c r="Z19" s="418"/>
      <c r="AA19" s="418"/>
      <c r="AB19" s="418"/>
      <c r="AC19" s="418"/>
    </row>
    <row r="20" customFormat="false" ht="15" hidden="true" customHeight="true" outlineLevel="0" collapsed="false">
      <c r="A20" s="416"/>
      <c r="B20" s="170"/>
      <c r="C20" s="178"/>
      <c r="D20" s="179" t="s">
        <v>222</v>
      </c>
      <c r="E20" s="180" t="str">
        <f aca="false">ADDRESS(MATCH(E14,SL_CHARTS_2012!$B$1:$B$144,1),$E18,1)</f>
        <v>$C$45</v>
      </c>
      <c r="F20" s="180" t="str">
        <f aca="false">ADDRESS(MATCH(F14,SL_CHARTS_2012!$B$1:$B$144,1),$E18,1)</f>
        <v>$C$51</v>
      </c>
      <c r="G20" s="180" t="str">
        <f aca="false">ADDRESS(MATCH(G14,SL_CHARTS_2012!$B$1:$B$144,1),$E18,1)</f>
        <v>$C$44</v>
      </c>
      <c r="H20" s="180" t="str">
        <f aca="false">ADDRESS(MATCH(H14,SL_CHARTS_2012!$B$1:$B$144,1),$E18,1)</f>
        <v>$C$46</v>
      </c>
      <c r="I20" s="180" t="str">
        <f aca="false">ADDRESS(MATCH(I14,SL_CHARTS_2012!$B$1:$B$144,1),$E18,1)</f>
        <v>$C$45</v>
      </c>
      <c r="J20" s="417" t="str">
        <f aca="false">ADDRESS(MATCH(J14,SL_CHARTS_2012!$B$1:$B$144,1),$E18,1)</f>
        <v>$C$46</v>
      </c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418"/>
      <c r="AA20" s="418"/>
      <c r="AB20" s="418"/>
      <c r="AC20" s="418"/>
    </row>
    <row r="21" s="23" customFormat="true" ht="15" hidden="true" customHeight="true" outlineLevel="0" collapsed="false">
      <c r="B21" s="170"/>
      <c r="C21" s="173" t="s">
        <v>219</v>
      </c>
      <c r="D21" s="181" t="s">
        <v>221</v>
      </c>
      <c r="E21" s="174" t="str">
        <f aca="false">ADDRESS(MATCH(E17,SL_CHARTS_2012!$B$1:$B$144,1),$E18,1)</f>
        <v>$C$42</v>
      </c>
      <c r="F21" s="174" t="str">
        <f aca="false">ADDRESS(MATCH(F17,SL_CHARTS_2012!$B$1:$B$144,1),$E18,1)</f>
        <v>$C$39</v>
      </c>
      <c r="G21" s="174" t="str">
        <f aca="false">ADDRESS(MATCH(G17,SL_CHARTS_2012!$B$1:$B$144,1),$E18,1)</f>
        <v>$C$40</v>
      </c>
      <c r="H21" s="174" t="str">
        <f aca="false">ADDRESS(MATCH(H17,SL_CHARTS_2012!$B$1:$B$144,1),$E18,1)</f>
        <v>$C$40</v>
      </c>
      <c r="I21" s="174" t="str">
        <f aca="false">ADDRESS(MATCH(I17,SL_CHARTS_2012!$B$1:$B$144,1),$E18,1)</f>
        <v>$C$41</v>
      </c>
      <c r="J21" s="415" t="str">
        <f aca="false">ADDRESS(MATCH(J17,SL_CHARTS_2012!$B$1:$B$144,1),$E18,1)</f>
        <v>$C$42</v>
      </c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13"/>
      <c r="AA21" s="413"/>
      <c r="AB21" s="413"/>
      <c r="AC21" s="413"/>
    </row>
    <row r="22" s="23" customFormat="true" ht="15" hidden="true" customHeight="true" outlineLevel="0" collapsed="false">
      <c r="B22" s="170"/>
      <c r="C22" s="173"/>
      <c r="D22" s="181" t="s">
        <v>222</v>
      </c>
      <c r="E22" s="174" t="str">
        <f aca="false">ADDRESS(MATCH(E16,SL_CHARTS_2012!$B$1:$B$144,1),$E18,1)</f>
        <v>$C$45</v>
      </c>
      <c r="F22" s="174" t="str">
        <f aca="false">ADDRESS(MATCH(F16,SL_CHARTS_2012!$B$1:$B$144,1),$E18,1)</f>
        <v>$C$51</v>
      </c>
      <c r="G22" s="174" t="str">
        <f aca="false">ADDRESS(MATCH(G16,SL_CHARTS_2012!$B$1:$B$144,1),$E18,1)</f>
        <v>$C$44</v>
      </c>
      <c r="H22" s="174" t="str">
        <f aca="false">ADDRESS(MATCH(H16,SL_CHARTS_2012!$B$1:$B$144,1),$E18,1)</f>
        <v>$C$46</v>
      </c>
      <c r="I22" s="174" t="str">
        <f aca="false">ADDRESS(MATCH(I16,SL_CHARTS_2012!$B$1:$B$144,1),$E18,1)</f>
        <v>$C$45</v>
      </c>
      <c r="J22" s="415" t="str">
        <f aca="false">ADDRESS(MATCH(J16,SL_CHARTS_2012!$B$1:$B$144,1),$E18,1)</f>
        <v>$C$46</v>
      </c>
      <c r="K22" s="413"/>
      <c r="L22" s="413"/>
      <c r="M22" s="413"/>
      <c r="N22" s="413"/>
      <c r="O22" s="413"/>
      <c r="P22" s="413"/>
      <c r="Q22" s="413"/>
      <c r="R22" s="413"/>
      <c r="S22" s="413"/>
      <c r="T22" s="413"/>
      <c r="U22" s="413"/>
      <c r="V22" s="413"/>
      <c r="W22" s="413"/>
      <c r="X22" s="413"/>
      <c r="Y22" s="413"/>
      <c r="Z22" s="413"/>
      <c r="AA22" s="413"/>
      <c r="AB22" s="413"/>
      <c r="AC22" s="413"/>
    </row>
    <row r="23" s="23" customFormat="true" ht="15" hidden="true" customHeight="true" outlineLevel="0" collapsed="false">
      <c r="B23" s="170"/>
      <c r="C23" s="175"/>
      <c r="D23" s="182" t="s">
        <v>223</v>
      </c>
      <c r="E23" s="183" t="s">
        <v>224</v>
      </c>
      <c r="F23" s="176"/>
      <c r="G23" s="176"/>
      <c r="H23" s="176"/>
      <c r="I23" s="176"/>
      <c r="J23" s="419"/>
      <c r="K23" s="413"/>
      <c r="L23" s="413"/>
      <c r="M23" s="413"/>
      <c r="N23" s="413"/>
      <c r="O23" s="413"/>
      <c r="P23" s="413"/>
      <c r="Q23" s="413"/>
      <c r="R23" s="413"/>
      <c r="S23" s="413"/>
      <c r="T23" s="413"/>
      <c r="U23" s="413"/>
      <c r="V23" s="413"/>
      <c r="W23" s="413"/>
      <c r="X23" s="413"/>
      <c r="Y23" s="413"/>
      <c r="Z23" s="413"/>
      <c r="AA23" s="413"/>
      <c r="AB23" s="413"/>
      <c r="AC23" s="413"/>
    </row>
    <row r="24" s="23" customFormat="true" ht="15" hidden="true" customHeight="true" outlineLevel="0" collapsed="false">
      <c r="B24" s="170"/>
      <c r="C24" s="175"/>
      <c r="D24" s="182"/>
      <c r="E24" s="183" t="s">
        <v>225</v>
      </c>
      <c r="F24" s="176"/>
      <c r="G24" s="176"/>
      <c r="H24" s="176"/>
      <c r="I24" s="176"/>
      <c r="J24" s="419"/>
      <c r="K24" s="413"/>
      <c r="L24" s="413"/>
      <c r="M24" s="413"/>
      <c r="N24" s="413"/>
      <c r="O24" s="413"/>
      <c r="P24" s="413"/>
      <c r="Q24" s="413"/>
      <c r="R24" s="413"/>
      <c r="S24" s="413"/>
      <c r="T24" s="413"/>
      <c r="U24" s="413"/>
      <c r="V24" s="413"/>
      <c r="W24" s="413"/>
      <c r="X24" s="413"/>
      <c r="Y24" s="413"/>
      <c r="Z24" s="413"/>
      <c r="AA24" s="413"/>
      <c r="AB24" s="413"/>
      <c r="AC24" s="413"/>
    </row>
    <row r="25" s="23" customFormat="true" ht="15" hidden="true" customHeight="true" outlineLevel="0" collapsed="false">
      <c r="B25" s="170"/>
      <c r="C25" s="184" t="s">
        <v>226</v>
      </c>
      <c r="D25" s="185" t="s">
        <v>227</v>
      </c>
      <c r="E25" s="186" t="str">
        <f aca="false">CONCATENATE(E14,$E$7,E15)</f>
        <v>41-38</v>
      </c>
      <c r="F25" s="186" t="str">
        <f aca="false">CONCATENATE(F14,F7,F15)</f>
        <v>47-35</v>
      </c>
      <c r="G25" s="186" t="str">
        <f aca="false">CONCATENATE(G14,G7,G15)</f>
        <v>40-36</v>
      </c>
      <c r="H25" s="186" t="str">
        <f aca="false">CONCATENATE(H14,H7,H15)</f>
        <v>42-36</v>
      </c>
      <c r="I25" s="186" t="str">
        <f aca="false">CONCATENATE(I14,I7,I15)</f>
        <v>41-37</v>
      </c>
      <c r="J25" s="420" t="str">
        <f aca="false">CONCATENATE(J14,J7,J15)</f>
        <v>42-38</v>
      </c>
      <c r="K25" s="413"/>
      <c r="L25" s="413"/>
      <c r="M25" s="413"/>
      <c r="N25" s="413"/>
      <c r="O25" s="413"/>
      <c r="P25" s="413"/>
      <c r="Q25" s="413"/>
      <c r="R25" s="413"/>
      <c r="S25" s="413"/>
      <c r="T25" s="413"/>
      <c r="U25" s="413"/>
      <c r="V25" s="413"/>
      <c r="W25" s="413"/>
      <c r="X25" s="413"/>
      <c r="Y25" s="413"/>
      <c r="Z25" s="413"/>
      <c r="AA25" s="413"/>
      <c r="AB25" s="413"/>
      <c r="AC25" s="413"/>
    </row>
    <row r="26" s="23" customFormat="true" ht="15" hidden="true" customHeight="true" outlineLevel="0" collapsed="false">
      <c r="B26" s="170"/>
      <c r="C26" s="184"/>
      <c r="D26" s="187" t="s">
        <v>228</v>
      </c>
      <c r="E26" s="187" t="n">
        <f aca="true">AVERAGE(INDIRECT(CONCATENATE($E$23,E19,$E$24,E20),1))</f>
        <v>162.002</v>
      </c>
      <c r="F26" s="187" t="n">
        <f aca="true">AVERAGE(INDIRECT(CONCATENATE($E$23,F19,$E$24,F20),1))</f>
        <v>167.755692307692</v>
      </c>
      <c r="G26" s="187" t="n">
        <f aca="true">AVERAGE(INDIRECT(CONCATENATE($E$23,G19,$E$24,G20),1))</f>
        <v>153.1302</v>
      </c>
      <c r="H26" s="187" t="n">
        <f aca="true">AVERAGE(INDIRECT(CONCATENATE($E$23,H19,$E$24,H20),1))</f>
        <v>158.525714285714</v>
      </c>
      <c r="I26" s="187" t="n">
        <f aca="true">AVERAGE(INDIRECT(CONCATENATE($E$23,I19,$E$24,I20),1))</f>
        <v>158.8016</v>
      </c>
      <c r="J26" s="421" t="n">
        <f aca="true">AVERAGE(INDIRECT(CONCATENATE($E$23,J19,$E$24,J20),1))</f>
        <v>164.4842</v>
      </c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413"/>
      <c r="AA26" s="413"/>
      <c r="AB26" s="413"/>
      <c r="AC26" s="413"/>
    </row>
    <row r="27" customFormat="false" ht="15" hidden="true" customHeight="true" outlineLevel="0" collapsed="false">
      <c r="A27" s="23"/>
      <c r="B27" s="170"/>
      <c r="C27" s="184"/>
      <c r="D27" s="188" t="s">
        <v>229</v>
      </c>
      <c r="E27" s="188" t="n">
        <f aca="true">MIN(INDIRECT(CONCATENATE($E$23,E19,$E$24,E20),1))</f>
        <v>153.345</v>
      </c>
      <c r="F27" s="188" t="n">
        <f aca="true">MIN(INDIRECT(CONCATENATE($E$23,F19,$E$24,F20),1))</f>
        <v>140.703</v>
      </c>
      <c r="G27" s="188" t="n">
        <f aca="true">MIN(INDIRECT(CONCATENATE($E$23,G19,$E$24,G20),1))</f>
        <v>141.259</v>
      </c>
      <c r="H27" s="188" t="n">
        <f aca="true">MIN(INDIRECT(CONCATENATE($E$23,H19,$E$24,H20),1))</f>
        <v>141.259</v>
      </c>
      <c r="I27" s="188" t="n">
        <f aca="true">MIN(INDIRECT(CONCATENATE($E$23,I19,$E$24,I20),1))</f>
        <v>146</v>
      </c>
      <c r="J27" s="422" t="n">
        <f aca="true">MIN(INDIRECT(CONCATENATE($E$23,J19,$E$24,J20),1))</f>
        <v>153.345</v>
      </c>
      <c r="K27" s="413"/>
      <c r="L27" s="413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413"/>
      <c r="AB27" s="413"/>
      <c r="AC27" s="413"/>
    </row>
    <row r="28" customFormat="false" ht="15" hidden="true" customHeight="true" outlineLevel="0" collapsed="false">
      <c r="A28" s="23"/>
      <c r="B28" s="170"/>
      <c r="C28" s="184"/>
      <c r="D28" s="188" t="s">
        <v>230</v>
      </c>
      <c r="E28" s="188" t="n">
        <f aca="true">MAX(INDIRECT(CONCATENATE($E$23,E19,$E$24,E20),1))</f>
        <v>169.616</v>
      </c>
      <c r="F28" s="188" t="n">
        <f aca="true">MAX(INDIRECT(CONCATENATE($E$23,F19,$E$24,F20),1))</f>
        <v>191.733</v>
      </c>
      <c r="G28" s="188" t="n">
        <f aca="true">MAX(INDIRECT(CONCATENATE($E$23,G19,$E$24,G20),1))</f>
        <v>165.076</v>
      </c>
      <c r="H28" s="188" t="n">
        <f aca="true">MAX(INDIRECT(CONCATENATE($E$23,H19,$E$24,H20),1))</f>
        <v>174.413</v>
      </c>
      <c r="I28" s="188" t="n">
        <f aca="true">MAX(INDIRECT(CONCATENATE($E$23,I19,$E$24,I20),1))</f>
        <v>169.616</v>
      </c>
      <c r="J28" s="422" t="n">
        <f aca="true">MAX(INDIRECT(CONCATENATE($E$23,J19,$E$24,J20),1))</f>
        <v>174.413</v>
      </c>
      <c r="K28" s="413"/>
      <c r="L28" s="413"/>
      <c r="M28" s="413"/>
      <c r="N28" s="413"/>
      <c r="O28" s="413"/>
      <c r="P28" s="413"/>
      <c r="Q28" s="413"/>
      <c r="R28" s="413"/>
      <c r="S28" s="413"/>
      <c r="T28" s="413"/>
      <c r="U28" s="413"/>
      <c r="V28" s="413"/>
      <c r="W28" s="413"/>
      <c r="X28" s="413"/>
      <c r="Y28" s="413"/>
      <c r="Z28" s="413"/>
      <c r="AA28" s="413"/>
      <c r="AB28" s="413"/>
      <c r="AC28" s="413"/>
    </row>
    <row r="29" customFormat="false" ht="15" hidden="true" customHeight="true" outlineLevel="0" collapsed="false">
      <c r="A29" s="23"/>
      <c r="B29" s="170"/>
      <c r="C29" s="184"/>
      <c r="D29" s="189" t="s">
        <v>231</v>
      </c>
      <c r="E29" s="190" t="n">
        <v>-15</v>
      </c>
      <c r="F29" s="190" t="n">
        <v>-15</v>
      </c>
      <c r="G29" s="190" t="n">
        <v>-15</v>
      </c>
      <c r="H29" s="190" t="n">
        <v>-15</v>
      </c>
      <c r="I29" s="190" t="n">
        <v>-15</v>
      </c>
      <c r="J29" s="420" t="n">
        <v>-15</v>
      </c>
      <c r="K29" s="413"/>
      <c r="L29" s="413"/>
      <c r="M29" s="413"/>
      <c r="N29" s="413"/>
      <c r="O29" s="413"/>
      <c r="P29" s="413"/>
      <c r="Q29" s="413"/>
      <c r="R29" s="413"/>
      <c r="S29" s="413"/>
      <c r="T29" s="413"/>
      <c r="U29" s="413"/>
      <c r="V29" s="413"/>
      <c r="W29" s="413"/>
      <c r="X29" s="413"/>
      <c r="Y29" s="413"/>
      <c r="Z29" s="413"/>
      <c r="AA29" s="413"/>
      <c r="AB29" s="413"/>
      <c r="AC29" s="413"/>
    </row>
    <row r="30" customFormat="false" ht="15" hidden="true" customHeight="true" outlineLevel="0" collapsed="false">
      <c r="A30" s="23"/>
      <c r="B30" s="170"/>
      <c r="C30" s="184"/>
      <c r="D30" s="189" t="s">
        <v>232</v>
      </c>
      <c r="E30" s="190" t="n">
        <v>15</v>
      </c>
      <c r="F30" s="190" t="n">
        <v>15</v>
      </c>
      <c r="G30" s="190" t="n">
        <v>15</v>
      </c>
      <c r="H30" s="190" t="n">
        <v>15</v>
      </c>
      <c r="I30" s="190" t="n">
        <v>15</v>
      </c>
      <c r="J30" s="420" t="n">
        <v>15</v>
      </c>
      <c r="K30" s="413"/>
      <c r="L30" s="413"/>
      <c r="M30" s="413"/>
      <c r="N30" s="413"/>
      <c r="O30" s="413"/>
      <c r="P30" s="413"/>
      <c r="Q30" s="413"/>
      <c r="R30" s="413"/>
      <c r="S30" s="413"/>
      <c r="T30" s="413"/>
      <c r="U30" s="413"/>
      <c r="V30" s="413"/>
      <c r="W30" s="413"/>
      <c r="X30" s="413"/>
      <c r="Y30" s="413"/>
      <c r="Z30" s="413"/>
      <c r="AA30" s="413"/>
      <c r="AB30" s="413"/>
      <c r="AC30" s="413"/>
    </row>
    <row r="31" customFormat="false" ht="15" hidden="true" customHeight="true" outlineLevel="0" collapsed="false">
      <c r="A31" s="23"/>
      <c r="B31" s="170"/>
      <c r="C31" s="184"/>
      <c r="D31" s="189" t="s">
        <v>233</v>
      </c>
      <c r="E31" s="191" t="n">
        <f aca="false">E27+E29</f>
        <v>138.345</v>
      </c>
      <c r="F31" s="191" t="n">
        <f aca="false">F27+F29</f>
        <v>125.703</v>
      </c>
      <c r="G31" s="191" t="n">
        <f aca="false">G27+G29</f>
        <v>126.259</v>
      </c>
      <c r="H31" s="191" t="n">
        <f aca="false">H27+H29</f>
        <v>126.259</v>
      </c>
      <c r="I31" s="191" t="n">
        <f aca="false">I27+I29</f>
        <v>131</v>
      </c>
      <c r="J31" s="423" t="n">
        <f aca="false">J27+J29</f>
        <v>138.345</v>
      </c>
      <c r="K31" s="413"/>
      <c r="L31" s="413"/>
      <c r="M31" s="413"/>
      <c r="N31" s="413"/>
      <c r="O31" s="413"/>
      <c r="P31" s="413"/>
      <c r="Q31" s="413"/>
      <c r="R31" s="413"/>
      <c r="S31" s="413"/>
      <c r="T31" s="413"/>
      <c r="U31" s="413"/>
      <c r="V31" s="413"/>
      <c r="W31" s="413"/>
      <c r="X31" s="413"/>
      <c r="Y31" s="413"/>
      <c r="Z31" s="413"/>
      <c r="AA31" s="413"/>
      <c r="AB31" s="413"/>
      <c r="AC31" s="413"/>
    </row>
    <row r="32" customFormat="false" ht="15" hidden="true" customHeight="true" outlineLevel="0" collapsed="false">
      <c r="A32" s="23"/>
      <c r="B32" s="170"/>
      <c r="C32" s="184"/>
      <c r="D32" s="189" t="s">
        <v>234</v>
      </c>
      <c r="E32" s="191" t="n">
        <f aca="false">E28+E30</f>
        <v>184.616</v>
      </c>
      <c r="F32" s="191" t="n">
        <f aca="false">F28+F30</f>
        <v>206.733</v>
      </c>
      <c r="G32" s="191" t="n">
        <f aca="false">G28+G30</f>
        <v>180.076</v>
      </c>
      <c r="H32" s="191" t="n">
        <f aca="false">H28+H30</f>
        <v>189.413</v>
      </c>
      <c r="I32" s="191" t="n">
        <f aca="false">I28+I30</f>
        <v>184.616</v>
      </c>
      <c r="J32" s="423" t="n">
        <f aca="false">J28+J30</f>
        <v>189.413</v>
      </c>
      <c r="K32" s="413"/>
      <c r="L32" s="413"/>
      <c r="M32" s="413"/>
      <c r="N32" s="413"/>
      <c r="O32" s="413"/>
      <c r="P32" s="413"/>
      <c r="Q32" s="413"/>
      <c r="R32" s="413"/>
      <c r="S32" s="413"/>
      <c r="T32" s="413"/>
      <c r="U32" s="413"/>
      <c r="V32" s="413"/>
      <c r="W32" s="413"/>
      <c r="X32" s="413"/>
      <c r="Y32" s="413"/>
      <c r="Z32" s="413"/>
      <c r="AA32" s="413"/>
      <c r="AB32" s="413"/>
      <c r="AC32" s="413"/>
    </row>
    <row r="33" customFormat="false" ht="15" hidden="true" customHeight="true" outlineLevel="0" collapsed="false">
      <c r="A33" s="23"/>
      <c r="B33" s="170"/>
      <c r="C33" s="192" t="s">
        <v>235</v>
      </c>
      <c r="D33" s="193" t="s">
        <v>227</v>
      </c>
      <c r="E33" s="194" t="str">
        <f aca="false">CONCATENATE(E16,E$7,E17)</f>
        <v>41-38</v>
      </c>
      <c r="F33" s="194" t="str">
        <f aca="false">CONCATENATE(F16,F$7,F17)</f>
        <v>47-35</v>
      </c>
      <c r="G33" s="194" t="str">
        <f aca="false">CONCATENATE(G16,G$7,G17)</f>
        <v>40-36</v>
      </c>
      <c r="H33" s="194" t="str">
        <f aca="false">CONCATENATE(H16,H$7,H17)</f>
        <v>42-36</v>
      </c>
      <c r="I33" s="194" t="str">
        <f aca="false">CONCATENATE(I16,I$7,I17)</f>
        <v>41-37</v>
      </c>
      <c r="J33" s="424" t="str">
        <f aca="false">CONCATENATE(J16,J$7,J17)</f>
        <v>42-38</v>
      </c>
      <c r="K33" s="413"/>
      <c r="L33" s="413"/>
      <c r="M33" s="413"/>
      <c r="N33" s="413"/>
      <c r="O33" s="413"/>
      <c r="P33" s="413"/>
      <c r="Q33" s="413"/>
      <c r="R33" s="413"/>
      <c r="S33" s="413"/>
      <c r="T33" s="413"/>
      <c r="U33" s="413"/>
      <c r="V33" s="413"/>
      <c r="W33" s="413"/>
      <c r="X33" s="413"/>
      <c r="Y33" s="413"/>
      <c r="Z33" s="413"/>
      <c r="AA33" s="413"/>
      <c r="AB33" s="413"/>
      <c r="AC33" s="413"/>
    </row>
    <row r="34" customFormat="false" ht="15" hidden="true" customHeight="true" outlineLevel="0" collapsed="false">
      <c r="A34" s="23"/>
      <c r="B34" s="170"/>
      <c r="C34" s="192"/>
      <c r="D34" s="195" t="s">
        <v>228</v>
      </c>
      <c r="E34" s="195" t="n">
        <f aca="true">AVERAGE(INDIRECT(CONCATENATE($E23,E21,$E$24,E22),1))</f>
        <v>162.002</v>
      </c>
      <c r="F34" s="195" t="n">
        <f aca="true">AVERAGE(INDIRECT(CONCATENATE($E23,F21,$E$24,F22),1))</f>
        <v>167.755692307692</v>
      </c>
      <c r="G34" s="195" t="n">
        <f aca="true">AVERAGE(INDIRECT(CONCATENATE($E23,G21,$E$24,G22),1))</f>
        <v>153.1302</v>
      </c>
      <c r="H34" s="195" t="n">
        <f aca="true">AVERAGE(INDIRECT(CONCATENATE($E23,H21,$E$24,H22),1))</f>
        <v>158.525714285714</v>
      </c>
      <c r="I34" s="195" t="n">
        <f aca="true">AVERAGE(INDIRECT(CONCATENATE($E23,I21,$E$24,I22),1))</f>
        <v>158.8016</v>
      </c>
      <c r="J34" s="425" t="n">
        <f aca="true">AVERAGE(INDIRECT(CONCATENATE($E23,J21,$E$24,J22),1))</f>
        <v>164.4842</v>
      </c>
      <c r="K34" s="413"/>
      <c r="L34" s="413"/>
      <c r="M34" s="413"/>
      <c r="N34" s="413"/>
      <c r="O34" s="413"/>
      <c r="P34" s="413"/>
      <c r="Q34" s="413"/>
      <c r="R34" s="413"/>
      <c r="S34" s="413"/>
      <c r="T34" s="413"/>
      <c r="U34" s="413"/>
      <c r="V34" s="413"/>
      <c r="W34" s="413"/>
      <c r="X34" s="413"/>
      <c r="Y34" s="413"/>
      <c r="Z34" s="413"/>
      <c r="AA34" s="413"/>
      <c r="AB34" s="413"/>
      <c r="AC34" s="413"/>
    </row>
    <row r="35" customFormat="false" ht="15" hidden="true" customHeight="true" outlineLevel="0" collapsed="false">
      <c r="A35" s="23"/>
      <c r="B35" s="170"/>
      <c r="C35" s="192"/>
      <c r="D35" s="196" t="s">
        <v>229</v>
      </c>
      <c r="E35" s="196" t="n">
        <f aca="true">MIN(INDIRECT(CONCATENATE($E23,E21,$E$24,E22),1))</f>
        <v>153.345</v>
      </c>
      <c r="F35" s="196" t="n">
        <f aca="true">MIN(INDIRECT(CONCATENATE($E23,F21,$E$24,F22),1))</f>
        <v>140.703</v>
      </c>
      <c r="G35" s="196" t="n">
        <f aca="true">MIN(INDIRECT(CONCATENATE($E23,G21,$E$24,G22),1))</f>
        <v>141.259</v>
      </c>
      <c r="H35" s="196" t="n">
        <f aca="true">MIN(INDIRECT(CONCATENATE($E23,H21,$E$24,H22),1))</f>
        <v>141.259</v>
      </c>
      <c r="I35" s="196" t="n">
        <f aca="true">MIN(INDIRECT(CONCATENATE($E23,I21,$E$24,I22),1))</f>
        <v>146</v>
      </c>
      <c r="J35" s="426" t="n">
        <f aca="true">MIN(INDIRECT(CONCATENATE($E23,J21,$E$24,J22),1))</f>
        <v>153.345</v>
      </c>
      <c r="K35" s="413"/>
      <c r="L35" s="413"/>
      <c r="M35" s="413"/>
      <c r="N35" s="413"/>
      <c r="O35" s="413"/>
      <c r="P35" s="413"/>
      <c r="Q35" s="413"/>
      <c r="R35" s="413"/>
      <c r="S35" s="413"/>
      <c r="T35" s="413"/>
      <c r="U35" s="413"/>
      <c r="V35" s="413"/>
      <c r="W35" s="413"/>
      <c r="X35" s="413"/>
      <c r="Y35" s="413"/>
      <c r="Z35" s="413"/>
      <c r="AA35" s="413"/>
      <c r="AB35" s="413"/>
      <c r="AC35" s="413"/>
    </row>
    <row r="36" customFormat="false" ht="15" hidden="true" customHeight="true" outlineLevel="0" collapsed="false">
      <c r="A36" s="23"/>
      <c r="B36" s="170"/>
      <c r="C36" s="192"/>
      <c r="D36" s="196" t="s">
        <v>230</v>
      </c>
      <c r="E36" s="196" t="n">
        <f aca="true">MAX(INDIRECT(CONCATENATE($E23,E21,$E$24,E22),1))</f>
        <v>169.616</v>
      </c>
      <c r="F36" s="196" t="n">
        <f aca="true">MAX(INDIRECT(CONCATENATE($E23,F21,$E$24,F22),1))</f>
        <v>191.733</v>
      </c>
      <c r="G36" s="196" t="n">
        <f aca="true">MAX(INDIRECT(CONCATENATE($E23,G21,$E$24,G22),1))</f>
        <v>165.076</v>
      </c>
      <c r="H36" s="196" t="n">
        <f aca="true">MAX(INDIRECT(CONCATENATE($E23,H21,$E$24,H22),1))</f>
        <v>174.413</v>
      </c>
      <c r="I36" s="196" t="n">
        <f aca="true">MAX(INDIRECT(CONCATENATE($E23,I21,$E$24,I22),1))</f>
        <v>169.616</v>
      </c>
      <c r="J36" s="426" t="n">
        <f aca="true">MAX(INDIRECT(CONCATENATE($E23,J21,$E$24,J22),1))</f>
        <v>174.413</v>
      </c>
      <c r="K36" s="413"/>
      <c r="L36" s="413"/>
      <c r="M36" s="413"/>
      <c r="N36" s="413"/>
      <c r="O36" s="413"/>
      <c r="P36" s="413"/>
      <c r="Q36" s="413"/>
      <c r="R36" s="413"/>
      <c r="S36" s="413"/>
      <c r="T36" s="413"/>
      <c r="U36" s="413"/>
      <c r="V36" s="413"/>
      <c r="W36" s="413"/>
      <c r="X36" s="413"/>
      <c r="Y36" s="413"/>
      <c r="Z36" s="413"/>
      <c r="AA36" s="413"/>
      <c r="AB36" s="413"/>
      <c r="AC36" s="413"/>
    </row>
    <row r="37" customFormat="false" ht="15" hidden="true" customHeight="true" outlineLevel="0" collapsed="false">
      <c r="A37" s="23"/>
      <c r="B37" s="170"/>
      <c r="C37" s="192"/>
      <c r="D37" s="197" t="s">
        <v>231</v>
      </c>
      <c r="E37" s="198" t="n">
        <v>-15</v>
      </c>
      <c r="F37" s="198" t="n">
        <v>-15</v>
      </c>
      <c r="G37" s="198" t="n">
        <v>-15</v>
      </c>
      <c r="H37" s="198" t="n">
        <v>-15</v>
      </c>
      <c r="I37" s="198" t="n">
        <v>-15</v>
      </c>
      <c r="J37" s="424" t="n">
        <v>-15</v>
      </c>
      <c r="K37" s="413"/>
      <c r="L37" s="413"/>
      <c r="M37" s="413"/>
      <c r="N37" s="413"/>
      <c r="O37" s="413"/>
      <c r="P37" s="413"/>
      <c r="Q37" s="413"/>
      <c r="R37" s="413"/>
      <c r="S37" s="413"/>
      <c r="T37" s="413"/>
      <c r="U37" s="413"/>
      <c r="V37" s="413"/>
      <c r="W37" s="413"/>
      <c r="X37" s="413"/>
      <c r="Y37" s="413"/>
      <c r="Z37" s="413"/>
      <c r="AA37" s="413"/>
      <c r="AB37" s="413"/>
      <c r="AC37" s="413"/>
    </row>
    <row r="38" customFormat="false" ht="15" hidden="true" customHeight="true" outlineLevel="0" collapsed="false">
      <c r="A38" s="23"/>
      <c r="B38" s="170"/>
      <c r="C38" s="192"/>
      <c r="D38" s="197" t="s">
        <v>232</v>
      </c>
      <c r="E38" s="198" t="n">
        <v>15</v>
      </c>
      <c r="F38" s="198" t="n">
        <v>15</v>
      </c>
      <c r="G38" s="198" t="n">
        <v>15</v>
      </c>
      <c r="H38" s="198" t="n">
        <v>15</v>
      </c>
      <c r="I38" s="198" t="n">
        <v>15</v>
      </c>
      <c r="J38" s="424" t="n">
        <v>15</v>
      </c>
      <c r="K38" s="413"/>
      <c r="L38" s="413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  <c r="X38" s="413"/>
      <c r="Y38" s="413"/>
      <c r="Z38" s="413"/>
      <c r="AA38" s="413"/>
      <c r="AB38" s="413"/>
      <c r="AC38" s="413"/>
    </row>
    <row r="39" customFormat="false" ht="15" hidden="true" customHeight="true" outlineLevel="0" collapsed="false">
      <c r="A39" s="23"/>
      <c r="B39" s="170"/>
      <c r="C39" s="192"/>
      <c r="D39" s="197" t="s">
        <v>233</v>
      </c>
      <c r="E39" s="199" t="n">
        <f aca="false">E35+E37</f>
        <v>138.345</v>
      </c>
      <c r="F39" s="199" t="n">
        <f aca="false">F35+F37</f>
        <v>125.703</v>
      </c>
      <c r="G39" s="199" t="n">
        <f aca="false">G35+G37</f>
        <v>126.259</v>
      </c>
      <c r="H39" s="199" t="n">
        <f aca="false">H35+H37</f>
        <v>126.259</v>
      </c>
      <c r="I39" s="199" t="n">
        <f aca="false">I35+I37</f>
        <v>131</v>
      </c>
      <c r="J39" s="427" t="n">
        <f aca="false">J35+J37</f>
        <v>138.345</v>
      </c>
      <c r="K39" s="413"/>
      <c r="L39" s="413"/>
      <c r="M39" s="413"/>
      <c r="N39" s="413"/>
      <c r="O39" s="413"/>
      <c r="P39" s="413"/>
      <c r="Q39" s="413"/>
      <c r="R39" s="413"/>
      <c r="S39" s="413"/>
      <c r="T39" s="413"/>
      <c r="U39" s="413"/>
      <c r="V39" s="413"/>
      <c r="W39" s="413"/>
      <c r="X39" s="413"/>
      <c r="Y39" s="413"/>
      <c r="Z39" s="413"/>
      <c r="AA39" s="413"/>
      <c r="AB39" s="413"/>
      <c r="AC39" s="413"/>
    </row>
    <row r="40" customFormat="false" ht="15" hidden="true" customHeight="true" outlineLevel="0" collapsed="false">
      <c r="A40" s="23"/>
      <c r="B40" s="170"/>
      <c r="C40" s="192"/>
      <c r="D40" s="200" t="s">
        <v>234</v>
      </c>
      <c r="E40" s="201" t="n">
        <f aca="false">E36+E38</f>
        <v>184.616</v>
      </c>
      <c r="F40" s="201" t="n">
        <f aca="false">F36+F38</f>
        <v>206.733</v>
      </c>
      <c r="G40" s="201" t="n">
        <f aca="false">G36+G38</f>
        <v>180.076</v>
      </c>
      <c r="H40" s="201" t="n">
        <f aca="false">H36+H38</f>
        <v>189.413</v>
      </c>
      <c r="I40" s="201" t="n">
        <f aca="false">I36+I38</f>
        <v>184.616</v>
      </c>
      <c r="J40" s="428" t="n">
        <f aca="false">J36+J38</f>
        <v>189.413</v>
      </c>
      <c r="K40" s="413"/>
      <c r="L40" s="413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  <c r="X40" s="413"/>
      <c r="Y40" s="413"/>
      <c r="Z40" s="413"/>
      <c r="AA40" s="413"/>
      <c r="AB40" s="413"/>
      <c r="AC40" s="413"/>
    </row>
    <row r="41" s="349" customFormat="true" ht="15" hidden="false" customHeight="true" outlineLevel="0" collapsed="false">
      <c r="B41" s="202" t="s">
        <v>284</v>
      </c>
      <c r="C41" s="203" t="s">
        <v>216</v>
      </c>
      <c r="D41" s="204" t="s">
        <v>217</v>
      </c>
      <c r="E41" s="204" t="n">
        <f aca="false">ROUNDUP(E$4,0)</f>
        <v>41</v>
      </c>
      <c r="F41" s="204" t="n">
        <f aca="false">ROUNDUP(F$4,0)</f>
        <v>47</v>
      </c>
      <c r="G41" s="204" t="n">
        <f aca="false">ROUNDUP(G$4,0)</f>
        <v>40</v>
      </c>
      <c r="H41" s="204" t="n">
        <f aca="false">ROUNDUP(H$4,0)</f>
        <v>42</v>
      </c>
      <c r="I41" s="204" t="n">
        <f aca="false">ROUNDUP(I$4,0)</f>
        <v>41</v>
      </c>
      <c r="J41" s="429" t="n">
        <f aca="false">ROUNDUP(J$4,0)</f>
        <v>42</v>
      </c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</row>
    <row r="42" s="349" customFormat="true" ht="15" hidden="false" customHeight="true" outlineLevel="0" collapsed="false">
      <c r="B42" s="202"/>
      <c r="C42" s="203"/>
      <c r="D42" s="204" t="s">
        <v>218</v>
      </c>
      <c r="E42" s="204" t="n">
        <f aca="false">ROUNDDOWN(E$8,0)</f>
        <v>38</v>
      </c>
      <c r="F42" s="204" t="n">
        <f aca="false">ROUNDDOWN(F$8,0)</f>
        <v>35</v>
      </c>
      <c r="G42" s="204" t="n">
        <f aca="false">ROUNDDOWN(G$8,0)</f>
        <v>36</v>
      </c>
      <c r="H42" s="204" t="n">
        <f aca="false">ROUNDDOWN(H$8,0)</f>
        <v>36</v>
      </c>
      <c r="I42" s="204" t="n">
        <f aca="false">ROUNDDOWN(I$8,0)</f>
        <v>37</v>
      </c>
      <c r="J42" s="429" t="n">
        <f aca="false">ROUNDDOWN(J$8,0)</f>
        <v>38</v>
      </c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53"/>
      <c r="AB42" s="353"/>
      <c r="AC42" s="353"/>
    </row>
    <row r="43" s="349" customFormat="true" ht="15" hidden="false" customHeight="true" outlineLevel="0" collapsed="false">
      <c r="B43" s="202"/>
      <c r="C43" s="205" t="s">
        <v>219</v>
      </c>
      <c r="D43" s="206" t="s">
        <v>217</v>
      </c>
      <c r="E43" s="206" t="n">
        <f aca="false">ROUNDUP(E$6,0)</f>
        <v>41</v>
      </c>
      <c r="F43" s="206" t="n">
        <f aca="false">ROUNDUP(F$6,0)</f>
        <v>47</v>
      </c>
      <c r="G43" s="206" t="n">
        <f aca="false">ROUNDUP(G$6,0)</f>
        <v>40</v>
      </c>
      <c r="H43" s="206" t="n">
        <f aca="false">ROUNDUP(H$6,0)</f>
        <v>42</v>
      </c>
      <c r="I43" s="206" t="n">
        <f aca="false">ROUNDUP(I$6,0)</f>
        <v>41</v>
      </c>
      <c r="J43" s="430" t="n">
        <f aca="false">ROUNDUP(J$6,0)</f>
        <v>42</v>
      </c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3"/>
      <c r="AC43" s="353"/>
    </row>
    <row r="44" s="349" customFormat="true" ht="15" hidden="false" customHeight="true" outlineLevel="0" collapsed="false">
      <c r="B44" s="202"/>
      <c r="C44" s="205"/>
      <c r="D44" s="206" t="s">
        <v>218</v>
      </c>
      <c r="E44" s="206" t="n">
        <f aca="false">ROUNDDOWN(E$8,0)</f>
        <v>38</v>
      </c>
      <c r="F44" s="206" t="n">
        <f aca="false">ROUNDDOWN(F$8,0)</f>
        <v>35</v>
      </c>
      <c r="G44" s="206" t="n">
        <f aca="false">ROUNDDOWN(G$8,0)</f>
        <v>36</v>
      </c>
      <c r="H44" s="206" t="n">
        <f aca="false">ROUNDDOWN(H$8,0)</f>
        <v>36</v>
      </c>
      <c r="I44" s="206" t="n">
        <f aca="false">ROUNDDOWN(I$8,0)</f>
        <v>37</v>
      </c>
      <c r="J44" s="430" t="n">
        <f aca="false">ROUNDDOWN(J$8,0)</f>
        <v>38</v>
      </c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</row>
    <row r="45" s="349" customFormat="true" ht="15" hidden="false" customHeight="true" outlineLevel="0" collapsed="false">
      <c r="B45" s="202"/>
      <c r="C45" s="207" t="s">
        <v>220</v>
      </c>
      <c r="D45" s="207"/>
      <c r="E45" s="208" t="n">
        <v>4</v>
      </c>
      <c r="F45" s="208"/>
      <c r="G45" s="208"/>
      <c r="H45" s="208"/>
      <c r="I45" s="208"/>
      <c r="J45" s="208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</row>
    <row r="46" s="349" customFormat="true" ht="15" hidden="false" customHeight="true" outlineLevel="0" collapsed="false">
      <c r="B46" s="202"/>
      <c r="C46" s="209" t="s">
        <v>216</v>
      </c>
      <c r="D46" s="210" t="s">
        <v>221</v>
      </c>
      <c r="E46" s="211" t="str">
        <f aca="false">ADDRESS(MATCH(E42,SL_CHARTS_2012!$B$1:$B$144,1),$E45,1)</f>
        <v>$D$42</v>
      </c>
      <c r="F46" s="211" t="str">
        <f aca="false">ADDRESS(MATCH(F42,SL_CHARTS_2012!$B$1:$B$144,1),$E45,1)</f>
        <v>$D$39</v>
      </c>
      <c r="G46" s="211" t="str">
        <f aca="false">ADDRESS(MATCH(G42,SL_CHARTS_2012!$B$1:$B$144,1),$E45,1)</f>
        <v>$D$40</v>
      </c>
      <c r="H46" s="211" t="str">
        <f aca="false">ADDRESS(MATCH(H42,SL_CHARTS_2012!$B$1:$B$144,1),$E45,1)</f>
        <v>$D$40</v>
      </c>
      <c r="I46" s="211" t="str">
        <f aca="false">ADDRESS(MATCH(I42,SL_CHARTS_2012!$B$1:$B$144,1),$E45,1)</f>
        <v>$D$41</v>
      </c>
      <c r="J46" s="431" t="str">
        <f aca="false">ADDRESS(MATCH(J42,SL_CHARTS_2012!$B$1:$B$144,1),$E45,1)</f>
        <v>$D$42</v>
      </c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</row>
    <row r="47" s="349" customFormat="true" ht="15" hidden="false" customHeight="true" outlineLevel="0" collapsed="false">
      <c r="B47" s="202"/>
      <c r="C47" s="209"/>
      <c r="D47" s="210" t="s">
        <v>222</v>
      </c>
      <c r="E47" s="211" t="str">
        <f aca="false">ADDRESS(MATCH(E41,SL_CHARTS_2012!$B$1:$B$144,1),$E45,1)</f>
        <v>$D$45</v>
      </c>
      <c r="F47" s="211" t="str">
        <f aca="false">ADDRESS(MATCH(F41,SL_CHARTS_2012!$B$1:$B$144,1),$E45,1)</f>
        <v>$D$51</v>
      </c>
      <c r="G47" s="211" t="str">
        <f aca="false">ADDRESS(MATCH(G41,SL_CHARTS_2012!$B$1:$B$144,1),$E45,1)</f>
        <v>$D$44</v>
      </c>
      <c r="H47" s="211" t="str">
        <f aca="false">ADDRESS(MATCH(H41,SL_CHARTS_2012!$B$1:$B$144,1),$E45,1)</f>
        <v>$D$46</v>
      </c>
      <c r="I47" s="211" t="str">
        <f aca="false">ADDRESS(MATCH(I41,SL_CHARTS_2012!$B$1:$B$144,1),$E45,1)</f>
        <v>$D$45</v>
      </c>
      <c r="J47" s="431" t="str">
        <f aca="false">ADDRESS(MATCH(J41,SL_CHARTS_2012!$B$1:$B$144,1),$E45,1)</f>
        <v>$D$46</v>
      </c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</row>
    <row r="48" s="349" customFormat="true" ht="15" hidden="false" customHeight="true" outlineLevel="0" collapsed="false">
      <c r="B48" s="202"/>
      <c r="C48" s="205" t="s">
        <v>219</v>
      </c>
      <c r="D48" s="212" t="s">
        <v>221</v>
      </c>
      <c r="E48" s="206" t="str">
        <f aca="false">ADDRESS(MATCH(E44,SL_CHARTS_2012!$B$1:$B$144,1),$E45,1)</f>
        <v>$D$42</v>
      </c>
      <c r="F48" s="206" t="str">
        <f aca="false">ADDRESS(MATCH(F44,SL_CHARTS_2012!$B$1:$B$144,1),$E45,1)</f>
        <v>$D$39</v>
      </c>
      <c r="G48" s="206" t="str">
        <f aca="false">ADDRESS(MATCH(G44,SL_CHARTS_2012!$B$1:$B$144,1),$E45,1)</f>
        <v>$D$40</v>
      </c>
      <c r="H48" s="206" t="str">
        <f aca="false">ADDRESS(MATCH(H44,SL_CHARTS_2012!$B$1:$B$144,1),$E45,1)</f>
        <v>$D$40</v>
      </c>
      <c r="I48" s="206" t="str">
        <f aca="false">ADDRESS(MATCH(I44,SL_CHARTS_2012!$B$1:$B$144,1),$E45,1)</f>
        <v>$D$41</v>
      </c>
      <c r="J48" s="430" t="str">
        <f aca="false">ADDRESS(MATCH(J44,SL_CHARTS_2012!$B$1:$B$144,1),$E45,1)</f>
        <v>$D$42</v>
      </c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</row>
    <row r="49" s="349" customFormat="true" ht="15" hidden="false" customHeight="true" outlineLevel="0" collapsed="false">
      <c r="B49" s="202"/>
      <c r="C49" s="205"/>
      <c r="D49" s="212" t="s">
        <v>222</v>
      </c>
      <c r="E49" s="206" t="str">
        <f aca="false">ADDRESS(MATCH(E43,SL_CHARTS_2012!$B$1:$B$144,1),$E45,1)</f>
        <v>$D$45</v>
      </c>
      <c r="F49" s="206" t="str">
        <f aca="false">ADDRESS(MATCH(F43,SL_CHARTS_2012!$B$1:$B$144,1),$E45,1)</f>
        <v>$D$51</v>
      </c>
      <c r="G49" s="206" t="str">
        <f aca="false">ADDRESS(MATCH(G43,SL_CHARTS_2012!$B$1:$B$144,1),$E45,1)</f>
        <v>$D$44</v>
      </c>
      <c r="H49" s="206" t="str">
        <f aca="false">ADDRESS(MATCH(H43,SL_CHARTS_2012!$B$1:$B$144,1),$E45,1)</f>
        <v>$D$46</v>
      </c>
      <c r="I49" s="206" t="str">
        <f aca="false">ADDRESS(MATCH(I43,SL_CHARTS_2012!$B$1:$B$144,1),$E45,1)</f>
        <v>$D$45</v>
      </c>
      <c r="J49" s="430" t="str">
        <f aca="false">ADDRESS(MATCH(J43,SL_CHARTS_2012!$B$1:$B$144,1),$E45,1)</f>
        <v>$D$46</v>
      </c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</row>
    <row r="50" s="349" customFormat="true" ht="15" hidden="false" customHeight="true" outlineLevel="0" collapsed="false">
      <c r="B50" s="202"/>
      <c r="C50" s="207"/>
      <c r="D50" s="213" t="s">
        <v>223</v>
      </c>
      <c r="E50" s="214" t="s">
        <v>224</v>
      </c>
      <c r="F50" s="208"/>
      <c r="G50" s="208"/>
      <c r="H50" s="208"/>
      <c r="I50" s="208"/>
      <c r="J50" s="432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</row>
    <row r="51" s="349" customFormat="true" ht="15" hidden="false" customHeight="true" outlineLevel="0" collapsed="false">
      <c r="B51" s="202"/>
      <c r="C51" s="207"/>
      <c r="D51" s="213"/>
      <c r="E51" s="214" t="s">
        <v>225</v>
      </c>
      <c r="F51" s="208"/>
      <c r="G51" s="208"/>
      <c r="H51" s="208"/>
      <c r="I51" s="208"/>
      <c r="J51" s="432"/>
      <c r="K51" s="353"/>
      <c r="L51" s="353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</row>
    <row r="52" s="349" customFormat="true" ht="15" hidden="false" customHeight="true" outlineLevel="0" collapsed="false">
      <c r="B52" s="202"/>
      <c r="C52" s="215" t="s">
        <v>226</v>
      </c>
      <c r="D52" s="216" t="s">
        <v>227</v>
      </c>
      <c r="E52" s="217" t="str">
        <f aca="false">CONCATENATE(E41,E$7,E42)</f>
        <v>41-38</v>
      </c>
      <c r="F52" s="217" t="str">
        <f aca="false">CONCATENATE(F41,F$7,F42)</f>
        <v>47-35</v>
      </c>
      <c r="G52" s="217" t="str">
        <f aca="false">CONCATENATE(G41,G$7,G42)</f>
        <v>40-36</v>
      </c>
      <c r="H52" s="217" t="str">
        <f aca="false">CONCATENATE(H41,H$7,H42)</f>
        <v>42-36</v>
      </c>
      <c r="I52" s="217" t="str">
        <f aca="false">CONCATENATE(I41,I$7,I42)</f>
        <v>41-37</v>
      </c>
      <c r="J52" s="433" t="str">
        <f aca="false">CONCATENATE(J41,J$7,J42)</f>
        <v>42-38</v>
      </c>
      <c r="K52" s="353"/>
      <c r="L52" s="353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</row>
    <row r="53" s="349" customFormat="true" ht="15" hidden="false" customHeight="true" outlineLevel="0" collapsed="false">
      <c r="B53" s="202"/>
      <c r="C53" s="215"/>
      <c r="D53" s="218" t="s">
        <v>228</v>
      </c>
      <c r="E53" s="218" t="n">
        <f aca="true">AVERAGE(INDIRECT(CONCATENATE($E$23,E46,$E$24,E47),1))</f>
        <v>181.19675</v>
      </c>
      <c r="F53" s="218" t="n">
        <f aca="true">AVERAGE(INDIRECT(CONCATENATE($E$23,F46,$E$24,F47),1))</f>
        <v>186.040153846154</v>
      </c>
      <c r="G53" s="218" t="n">
        <f aca="true">AVERAGE(INDIRECT(CONCATENATE($E$23,G46,$E$24,G47),1))</f>
        <v>176.7832</v>
      </c>
      <c r="H53" s="218" t="n">
        <f aca="true">AVERAGE(INDIRECT(CONCATENATE($E$23,H46,$E$24,H47),1))</f>
        <v>179.291428571429</v>
      </c>
      <c r="I53" s="218" t="n">
        <f aca="true">AVERAGE(INDIRECT(CONCATENATE($E$23,I46,$E$24,I47),1))</f>
        <v>179.7484</v>
      </c>
      <c r="J53" s="434" t="n">
        <f aca="true">AVERAGE(INDIRECT(CONCATENATE($E$23,J46,$E$24,J47),1))</f>
        <v>182.3036</v>
      </c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</row>
    <row r="54" customFormat="false" ht="15" hidden="false" customHeight="true" outlineLevel="0" collapsed="false">
      <c r="A54" s="349"/>
      <c r="B54" s="202"/>
      <c r="C54" s="215"/>
      <c r="D54" s="219" t="s">
        <v>229</v>
      </c>
      <c r="E54" s="219" t="n">
        <f aca="true">MIN(INDIRECT(CONCATENATE($E$23,E46,$E$24,E47),1))</f>
        <v>177.392</v>
      </c>
      <c r="F54" s="219" t="n">
        <f aca="true">MIN(INDIRECT(CONCATENATE($E$23,F46,$E$24,F47),1))</f>
        <v>164.597</v>
      </c>
      <c r="G54" s="219" t="n">
        <f aca="true">MIN(INDIRECT(CONCATENATE($E$23,G46,$E$24,G47),1))</f>
        <v>169.567</v>
      </c>
      <c r="H54" s="219" t="n">
        <f aca="true">MIN(INDIRECT(CONCATENATE($E$23,H46,$E$24,H47),1))</f>
        <v>169.567</v>
      </c>
      <c r="I54" s="219" t="n">
        <f aca="true">MIN(INDIRECT(CONCATENATE($E$23,I46,$E$24,I47),1))</f>
        <v>173.955</v>
      </c>
      <c r="J54" s="435" t="n">
        <f aca="true">MIN(INDIRECT(CONCATENATE($E$23,J46,$E$24,J47),1))</f>
        <v>177.392</v>
      </c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</row>
    <row r="55" customFormat="false" ht="15" hidden="false" customHeight="true" outlineLevel="0" collapsed="false">
      <c r="A55" s="349"/>
      <c r="B55" s="202"/>
      <c r="C55" s="215"/>
      <c r="D55" s="219" t="s">
        <v>230</v>
      </c>
      <c r="E55" s="219" t="n">
        <f aca="true">MAX(INDIRECT(CONCATENATE($E$23,E46,$E$24,E47),1))</f>
        <v>184.393</v>
      </c>
      <c r="F55" s="219" t="n">
        <f aca="true">MAX(INDIRECT(CONCATENATE($E$23,F46,$E$24,F47),1))</f>
        <v>208.525</v>
      </c>
      <c r="G55" s="219" t="n">
        <f aca="true">MAX(INDIRECT(CONCATENATE($E$23,G46,$E$24,G47),1))</f>
        <v>182.608</v>
      </c>
      <c r="H55" s="219" t="n">
        <f aca="true">MAX(INDIRECT(CONCATENATE($E$23,H46,$E$24,H47),1))</f>
        <v>186.731</v>
      </c>
      <c r="I55" s="219" t="n">
        <f aca="true">MAX(INDIRECT(CONCATENATE($E$23,I46,$E$24,I47),1))</f>
        <v>184.393</v>
      </c>
      <c r="J55" s="435" t="n">
        <f aca="true">MAX(INDIRECT(CONCATENATE($E$23,J46,$E$24,J47),1))</f>
        <v>186.731</v>
      </c>
      <c r="K55" s="353"/>
      <c r="L55" s="353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</row>
    <row r="56" customFormat="false" ht="15" hidden="false" customHeight="true" outlineLevel="0" collapsed="false">
      <c r="A56" s="349"/>
      <c r="B56" s="202"/>
      <c r="C56" s="215"/>
      <c r="D56" s="220" t="s">
        <v>231</v>
      </c>
      <c r="E56" s="221" t="n">
        <v>-15</v>
      </c>
      <c r="F56" s="221" t="n">
        <v>-15</v>
      </c>
      <c r="G56" s="221" t="n">
        <v>-15</v>
      </c>
      <c r="H56" s="221" t="n">
        <v>-15</v>
      </c>
      <c r="I56" s="221" t="n">
        <v>-15</v>
      </c>
      <c r="J56" s="433" t="n">
        <v>-15</v>
      </c>
      <c r="K56" s="353"/>
      <c r="L56" s="353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</row>
    <row r="57" customFormat="false" ht="15" hidden="false" customHeight="true" outlineLevel="0" collapsed="false">
      <c r="A57" s="349"/>
      <c r="B57" s="202"/>
      <c r="C57" s="215"/>
      <c r="D57" s="220" t="s">
        <v>232</v>
      </c>
      <c r="E57" s="221" t="n">
        <v>15</v>
      </c>
      <c r="F57" s="221" t="n">
        <v>15</v>
      </c>
      <c r="G57" s="221" t="n">
        <v>15</v>
      </c>
      <c r="H57" s="221" t="n">
        <v>15</v>
      </c>
      <c r="I57" s="221" t="n">
        <v>15</v>
      </c>
      <c r="J57" s="433" t="n">
        <v>15</v>
      </c>
      <c r="K57" s="353"/>
      <c r="L57" s="353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</row>
    <row r="58" customFormat="false" ht="15" hidden="false" customHeight="true" outlineLevel="0" collapsed="false">
      <c r="A58" s="349"/>
      <c r="B58" s="202"/>
      <c r="C58" s="215"/>
      <c r="D58" s="220" t="s">
        <v>233</v>
      </c>
      <c r="E58" s="222" t="n">
        <f aca="false">E54+E56</f>
        <v>162.392</v>
      </c>
      <c r="F58" s="222" t="n">
        <f aca="false">F54+F56</f>
        <v>149.597</v>
      </c>
      <c r="G58" s="222" t="n">
        <f aca="false">G54+G56</f>
        <v>154.567</v>
      </c>
      <c r="H58" s="222" t="n">
        <f aca="false">H54+H56</f>
        <v>154.567</v>
      </c>
      <c r="I58" s="222" t="n">
        <f aca="false">I54+I56</f>
        <v>158.955</v>
      </c>
      <c r="J58" s="436" t="n">
        <f aca="false">J54+J56</f>
        <v>162.392</v>
      </c>
      <c r="K58" s="353"/>
      <c r="L58" s="353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</row>
    <row r="59" customFormat="false" ht="15" hidden="false" customHeight="true" outlineLevel="0" collapsed="false">
      <c r="A59" s="349"/>
      <c r="B59" s="202"/>
      <c r="C59" s="215"/>
      <c r="D59" s="220" t="s">
        <v>234</v>
      </c>
      <c r="E59" s="222" t="n">
        <f aca="false">E55+E57</f>
        <v>199.393</v>
      </c>
      <c r="F59" s="222" t="n">
        <f aca="false">F55+F57</f>
        <v>223.525</v>
      </c>
      <c r="G59" s="222" t="n">
        <f aca="false">G55+G57</f>
        <v>197.608</v>
      </c>
      <c r="H59" s="222" t="n">
        <f aca="false">H55+H57</f>
        <v>201.731</v>
      </c>
      <c r="I59" s="222" t="n">
        <f aca="false">I55+I57</f>
        <v>199.393</v>
      </c>
      <c r="J59" s="436" t="n">
        <f aca="false">J55+J57</f>
        <v>201.731</v>
      </c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</row>
    <row r="60" customFormat="false" ht="15" hidden="false" customHeight="true" outlineLevel="0" collapsed="false">
      <c r="A60" s="349"/>
      <c r="B60" s="202"/>
      <c r="C60" s="223" t="s">
        <v>235</v>
      </c>
      <c r="D60" s="224" t="s">
        <v>227</v>
      </c>
      <c r="E60" s="225" t="str">
        <f aca="false">CONCATENATE(E43,E$7,E44)</f>
        <v>41-38</v>
      </c>
      <c r="F60" s="225" t="str">
        <f aca="false">CONCATENATE(F43,F$7,F44)</f>
        <v>47-35</v>
      </c>
      <c r="G60" s="225" t="str">
        <f aca="false">CONCATENATE(G43,G$7,G44)</f>
        <v>40-36</v>
      </c>
      <c r="H60" s="225" t="str">
        <f aca="false">CONCATENATE(H43,H$7,H44)</f>
        <v>42-36</v>
      </c>
      <c r="I60" s="225" t="str">
        <f aca="false">CONCATENATE(I43,I$7,I44)</f>
        <v>41-37</v>
      </c>
      <c r="J60" s="437" t="str">
        <f aca="false">CONCATENATE(J43,J$7,J44)</f>
        <v>42-38</v>
      </c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</row>
    <row r="61" customFormat="false" ht="15" hidden="false" customHeight="true" outlineLevel="0" collapsed="false">
      <c r="A61" s="349"/>
      <c r="B61" s="202"/>
      <c r="C61" s="223"/>
      <c r="D61" s="226" t="s">
        <v>228</v>
      </c>
      <c r="E61" s="226" t="n">
        <f aca="true">AVERAGE(INDIRECT(CONCATENATE($E50,E48,$E$24,E49),1))</f>
        <v>181.19675</v>
      </c>
      <c r="F61" s="226" t="n">
        <f aca="true">AVERAGE(INDIRECT(CONCATENATE($E50,F48,$E$24,F49),1))</f>
        <v>186.040153846154</v>
      </c>
      <c r="G61" s="226" t="n">
        <f aca="true">AVERAGE(INDIRECT(CONCATENATE($E50,G48,$E$24,G49),1))</f>
        <v>176.7832</v>
      </c>
      <c r="H61" s="226" t="n">
        <f aca="true">AVERAGE(INDIRECT(CONCATENATE($E50,H48,$E$24,H49),1))</f>
        <v>179.291428571429</v>
      </c>
      <c r="I61" s="226" t="n">
        <f aca="true">AVERAGE(INDIRECT(CONCATENATE($E50,I48,$E$24,I49),1))</f>
        <v>179.7484</v>
      </c>
      <c r="J61" s="438" t="n">
        <f aca="true">AVERAGE(INDIRECT(CONCATENATE($E50,J48,$E$24,J49),1))</f>
        <v>182.3036</v>
      </c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  <c r="AB61" s="353"/>
      <c r="AC61" s="353"/>
    </row>
    <row r="62" customFormat="false" ht="15" hidden="false" customHeight="true" outlineLevel="0" collapsed="false">
      <c r="A62" s="349"/>
      <c r="B62" s="202"/>
      <c r="C62" s="223"/>
      <c r="D62" s="227" t="s">
        <v>229</v>
      </c>
      <c r="E62" s="227" t="n">
        <f aca="true">MIN(INDIRECT(CONCATENATE($E50,E48,$E$24,E49),1))</f>
        <v>177.392</v>
      </c>
      <c r="F62" s="227" t="n">
        <f aca="true">MIN(INDIRECT(CONCATENATE($E50,F48,$E$24,F49),1))</f>
        <v>164.597</v>
      </c>
      <c r="G62" s="227" t="n">
        <f aca="true">MIN(INDIRECT(CONCATENATE($E50,G48,$E$24,G49),1))</f>
        <v>169.567</v>
      </c>
      <c r="H62" s="227" t="n">
        <f aca="true">MIN(INDIRECT(CONCATENATE($E50,H48,$E$24,H49),1))</f>
        <v>169.567</v>
      </c>
      <c r="I62" s="227" t="n">
        <f aca="true">MIN(INDIRECT(CONCATENATE($E50,I48,$E$24,I49),1))</f>
        <v>173.955</v>
      </c>
      <c r="J62" s="439" t="n">
        <f aca="true">MIN(INDIRECT(CONCATENATE($E50,J48,$E$24,J49),1))</f>
        <v>177.392</v>
      </c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  <c r="AB62" s="353"/>
      <c r="AC62" s="353"/>
    </row>
    <row r="63" customFormat="false" ht="15" hidden="false" customHeight="true" outlineLevel="0" collapsed="false">
      <c r="A63" s="349"/>
      <c r="B63" s="202"/>
      <c r="C63" s="223"/>
      <c r="D63" s="227" t="s">
        <v>230</v>
      </c>
      <c r="E63" s="227" t="n">
        <f aca="true">MAX(INDIRECT(CONCATENATE($E50,E48,$E$24,E49),1))</f>
        <v>184.393</v>
      </c>
      <c r="F63" s="227" t="n">
        <f aca="true">MAX(INDIRECT(CONCATENATE($E50,F48,$E$24,F49),1))</f>
        <v>208.525</v>
      </c>
      <c r="G63" s="227" t="n">
        <f aca="true">MAX(INDIRECT(CONCATENATE($E50,G48,$E$24,G49),1))</f>
        <v>182.608</v>
      </c>
      <c r="H63" s="227" t="n">
        <f aca="true">MAX(INDIRECT(CONCATENATE($E50,H48,$E$24,H49),1))</f>
        <v>186.731</v>
      </c>
      <c r="I63" s="227" t="n">
        <f aca="true">MAX(INDIRECT(CONCATENATE($E50,I48,$E$24,I49),1))</f>
        <v>184.393</v>
      </c>
      <c r="J63" s="439" t="n">
        <f aca="true">MAX(INDIRECT(CONCATENATE($E50,J48,$E$24,J49),1))</f>
        <v>186.731</v>
      </c>
      <c r="K63" s="353"/>
      <c r="L63" s="353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53"/>
      <c r="AC63" s="353"/>
    </row>
    <row r="64" customFormat="false" ht="15" hidden="false" customHeight="true" outlineLevel="0" collapsed="false">
      <c r="A64" s="349"/>
      <c r="B64" s="202"/>
      <c r="C64" s="223"/>
      <c r="D64" s="228" t="s">
        <v>231</v>
      </c>
      <c r="E64" s="229" t="n">
        <v>-15</v>
      </c>
      <c r="F64" s="229" t="n">
        <v>-15</v>
      </c>
      <c r="G64" s="229" t="n">
        <v>-15</v>
      </c>
      <c r="H64" s="229" t="n">
        <v>-15</v>
      </c>
      <c r="I64" s="229" t="n">
        <v>-15</v>
      </c>
      <c r="J64" s="437" t="n">
        <v>-15</v>
      </c>
      <c r="K64" s="353"/>
      <c r="L64" s="353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</row>
    <row r="65" customFormat="false" ht="15" hidden="false" customHeight="true" outlineLevel="0" collapsed="false">
      <c r="A65" s="349"/>
      <c r="B65" s="202"/>
      <c r="C65" s="223"/>
      <c r="D65" s="228" t="s">
        <v>232</v>
      </c>
      <c r="E65" s="229" t="n">
        <v>15</v>
      </c>
      <c r="F65" s="229" t="n">
        <v>15</v>
      </c>
      <c r="G65" s="229" t="n">
        <v>15</v>
      </c>
      <c r="H65" s="229" t="n">
        <v>15</v>
      </c>
      <c r="I65" s="229" t="n">
        <v>15</v>
      </c>
      <c r="J65" s="437" t="n">
        <v>15</v>
      </c>
      <c r="K65" s="353"/>
      <c r="L65" s="353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</row>
    <row r="66" customFormat="false" ht="15" hidden="false" customHeight="true" outlineLevel="0" collapsed="false">
      <c r="A66" s="349"/>
      <c r="B66" s="202"/>
      <c r="C66" s="223"/>
      <c r="D66" s="228" t="s">
        <v>233</v>
      </c>
      <c r="E66" s="230" t="n">
        <f aca="false">E62+E64</f>
        <v>162.392</v>
      </c>
      <c r="F66" s="230" t="n">
        <f aca="false">F62+F64</f>
        <v>149.597</v>
      </c>
      <c r="G66" s="230" t="n">
        <f aca="false">G62+G64</f>
        <v>154.567</v>
      </c>
      <c r="H66" s="230" t="n">
        <f aca="false">H62+H64</f>
        <v>154.567</v>
      </c>
      <c r="I66" s="230" t="n">
        <f aca="false">I62+I64</f>
        <v>158.955</v>
      </c>
      <c r="J66" s="440" t="n">
        <f aca="false">J62+J64</f>
        <v>162.392</v>
      </c>
      <c r="K66" s="353"/>
      <c r="L66" s="353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</row>
    <row r="67" customFormat="false" ht="15" hidden="false" customHeight="true" outlineLevel="0" collapsed="false">
      <c r="A67" s="349"/>
      <c r="B67" s="202"/>
      <c r="C67" s="223"/>
      <c r="D67" s="231" t="s">
        <v>234</v>
      </c>
      <c r="E67" s="232" t="n">
        <f aca="false">E63+E65</f>
        <v>199.393</v>
      </c>
      <c r="F67" s="232" t="n">
        <f aca="false">F63+F65</f>
        <v>223.525</v>
      </c>
      <c r="G67" s="232" t="n">
        <f aca="false">G63+G65</f>
        <v>197.608</v>
      </c>
      <c r="H67" s="232" t="n">
        <f aca="false">H63+H65</f>
        <v>201.731</v>
      </c>
      <c r="I67" s="232" t="n">
        <f aca="false">I63+I65</f>
        <v>199.393</v>
      </c>
      <c r="J67" s="441" t="n">
        <f aca="false">J63+J65</f>
        <v>201.731</v>
      </c>
      <c r="K67" s="353"/>
      <c r="L67" s="353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</row>
    <row r="68" customFormat="false" ht="15" hidden="false" customHeight="true" outlineLevel="0" collapsed="false">
      <c r="A68" s="349"/>
      <c r="B68" s="233" t="s">
        <v>237</v>
      </c>
      <c r="C68" s="171" t="s">
        <v>216</v>
      </c>
      <c r="D68" s="234" t="s">
        <v>238</v>
      </c>
      <c r="E68" s="235" t="str">
        <f aca="true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$E$252</v>
      </c>
      <c r="F68" s="235" t="str">
        <f aca="true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$E$271</v>
      </c>
      <c r="G68" s="235" t="str">
        <f aca="true">IF(INDIRECT(CONCATENATE($E$77,ADDRESS(MATCH(G4,SL_CHARTS_2012!$E$1:$E$39999,1),$E$76,1)))=G4,ADDRESS(MATCH(G4,SL_CHARTS_2012!$E$1:$E$39999,1),$E$76,1), IF(INDIRECT(CONCATENATE($E$77,ADDRESS(MATCH(G4,SL_CHARTS_2012!$E$1:$E$39999,1),$E$76,1)))&lt;G4, ADDRESS(MATCH(G4,SL_CHARTS_2012!$E$1:$E$39999,1)+1,$E$76,1), ADDRESS(MATCH(G4,SL_CHARTS_2012!$E$1:$E$39999,1),$E$76,1)))</f>
        <v>$E$249</v>
      </c>
      <c r="H68" s="235" t="str">
        <f aca="true">IF(INDIRECT(CONCATENATE($E$77,ADDRESS(MATCH(H4,SL_CHARTS_2012!$E$1:$E$39999,1),$E$76,1)))=H4,ADDRESS(MATCH(H4,SL_CHARTS_2012!$E$1:$E$39999,1),$E$76,1), IF(INDIRECT(CONCATENATE($E$77,ADDRESS(MATCH(H4,SL_CHARTS_2012!$E$1:$E$39999,1),$E$76,1)))&lt;H4, ADDRESS(MATCH(H4,SL_CHARTS_2012!$E$1:$E$39999,1)+1,$E$76,1), ADDRESS(MATCH(H4,SL_CHARTS_2012!$E$1:$E$39999,1),$E$76,1)))</f>
        <v>$E$254</v>
      </c>
      <c r="I68" s="235" t="str">
        <f aca="true">IF(INDIRECT(CONCATENATE($E$77,ADDRESS(MATCH(I4,SL_CHARTS_2012!$E$1:$E$39999,1),$E$76,1)))=I4,ADDRESS(MATCH(I4,SL_CHARTS_2012!$E$1:$E$39999,1),$E$76,1), IF(INDIRECT(CONCATENATE($E$77,ADDRESS(MATCH(I4,SL_CHARTS_2012!$E$1:$E$39999,1),$E$76,1)))&lt;I4, ADDRESS(MATCH(I4,SL_CHARTS_2012!$E$1:$E$39999,1)+1,$E$76,1), ADDRESS(MATCH(I4,SL_CHARTS_2012!$E$1:$E$39999,1),$E$76,1)))</f>
        <v>$E$252</v>
      </c>
      <c r="J68" s="442" t="str">
        <f aca="true">IF(INDIRECT(CONCATENATE($E$77,ADDRESS(MATCH(J4,SL_CHARTS_2012!$E$1:$E$39999,1),$E$76,1)))=J4,ADDRESS(MATCH(J4,SL_CHARTS_2012!$E$1:$E$39999,1),$E$76,1), IF(INDIRECT(CONCATENATE($E$77,ADDRESS(MATCH(J4,SL_CHARTS_2012!$E$1:$E$39999,1),$E$76,1)))&lt;J4, ADDRESS(MATCH(J4,SL_CHARTS_2012!$E$1:$E$39999,1)+1,$E$76,1), ADDRESS(MATCH(J4,SL_CHARTS_2012!$E$1:$E$39999,1),$E$76,1)))</f>
        <v>$E$255</v>
      </c>
      <c r="K68" s="353"/>
      <c r="L68" s="353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</row>
    <row r="69" customFormat="false" ht="15" hidden="false" customHeight="true" outlineLevel="0" collapsed="false">
      <c r="A69" s="349"/>
      <c r="B69" s="233"/>
      <c r="C69" s="171"/>
      <c r="D69" s="172" t="s">
        <v>239</v>
      </c>
      <c r="E69" s="236" t="n">
        <f aca="true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40.6353318026603</v>
      </c>
      <c r="F69" s="236" t="n">
        <f aca="true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46.3459982988679</v>
      </c>
      <c r="G69" s="236" t="n">
        <f aca="true">INDIRECT(CONCATENATE($E$77,IF(INDIRECT(CONCATENATE($E$77,ADDRESS(MATCH(G4,SL_CHARTS_2012!$E$1:$E$39999,1),$E$76,1)))=G4,ADDRESS(MATCH(G4,SL_CHARTS_2012!$E$1:$E$39999,1),$E$76,1),IF(INDIRECT(CONCATENATE($E$77,ADDRESS(MATCH(G4,SL_CHARTS_2012!$E$1:$E$39999,1),$E$76,1)))&lt;G4,ADDRESS(MATCH(G4,SL_CHARTS_2012!$E$1:$E$39999,1)+1,$E$76,1),ADDRESS(MATCH(G4,SL_CHARTS_2012!$E$1:$E$39999,1),$E$76,1)))))</f>
        <v>39.8848297020898</v>
      </c>
      <c r="H69" s="236" t="n">
        <f aca="true">INDIRECT(CONCATENATE($E$77,IF(INDIRECT(CONCATENATE($E$77,ADDRESS(MATCH(H4,SL_CHARTS_2012!$E$1:$E$39999,1),$E$76,1)))=H4,ADDRESS(MATCH(H4,SL_CHARTS_2012!$E$1:$E$39999,1),$E$76,1),IF(INDIRECT(CONCATENATE($E$77,ADDRESS(MATCH(H4,SL_CHARTS_2012!$E$1:$E$39999,1),$E$76,1)))&lt;H4,ADDRESS(MATCH(H4,SL_CHARTS_2012!$E$1:$E$39999,1)+1,$E$76,1),ADDRESS(MATCH(H4,SL_CHARTS_2012!$E$1:$E$39999,1),$E$76,1)))))</f>
        <v>41.2523186693055</v>
      </c>
      <c r="I69" s="236" t="n">
        <f aca="true">INDIRECT(CONCATENATE($E$77,IF(INDIRECT(CONCATENATE($E$77,ADDRESS(MATCH(I4,SL_CHARTS_2012!$E$1:$E$39999,1),$E$76,1)))=I4,ADDRESS(MATCH(I4,SL_CHARTS_2012!$E$1:$E$39999,1),$E$76,1),IF(INDIRECT(CONCATENATE($E$77,ADDRESS(MATCH(I4,SL_CHARTS_2012!$E$1:$E$39999,1),$E$76,1)))&lt;I4,ADDRESS(MATCH(I4,SL_CHARTS_2012!$E$1:$E$39999,1)+1,$E$76,1),ADDRESS(MATCH(I4,SL_CHARTS_2012!$E$1:$E$39999,1),$E$76,1)))))</f>
        <v>40.6353318026603</v>
      </c>
      <c r="J69" s="443" t="n">
        <f aca="true">INDIRECT(CONCATENATE($E$77,IF(INDIRECT(CONCATENATE($E$77,ADDRESS(MATCH(J4,SL_CHARTS_2012!$E$1:$E$39999,1),$E$76,1)))=J4,ADDRESS(MATCH(J4,SL_CHARTS_2012!$E$1:$E$39999,1),$E$76,1),IF(INDIRECT(CONCATENATE($E$77,ADDRESS(MATCH(J4,SL_CHARTS_2012!$E$1:$E$39999,1),$E$76,1)))&lt;J4,ADDRESS(MATCH(J4,SL_CHARTS_2012!$E$1:$E$39999,1)+1,$E$76,1),ADDRESS(MATCH(J4,SL_CHARTS_2012!$E$1:$E$39999,1),$E$76,1)))))</f>
        <v>41.5034382000956</v>
      </c>
      <c r="K69" s="353"/>
      <c r="L69" s="353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</row>
    <row r="70" customFormat="false" ht="15" hidden="false" customHeight="true" outlineLevel="0" collapsed="false">
      <c r="A70" s="349"/>
      <c r="B70" s="233"/>
      <c r="C70" s="171"/>
      <c r="D70" s="234" t="s">
        <v>240</v>
      </c>
      <c r="E70" s="235" t="str">
        <f aca="true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$E$241</v>
      </c>
      <c r="F70" s="235" t="str">
        <f aca="true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$E$230</v>
      </c>
      <c r="G70" s="235" t="str">
        <f aca="true">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</f>
        <v>$E$234</v>
      </c>
      <c r="H70" s="235" t="str">
        <f aca="true">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</f>
        <v>$E$235</v>
      </c>
      <c r="I70" s="235" t="str">
        <f aca="true">IF(INDIRECT(CONCATENATE($E$77,ADDRESS(MATCH(I8,SL_CHARTS_2012!$E$1:$E$39999,1),$E$76,1)))=I8,ADDRESS(MATCH(I8,SL_CHARTS_2012!$E$1:$E$39999,1),$E$76,1),IF(INDIRECT(CONCATENATE($E$77,ADDRESS(MATCH(I8,SL_CHARTS_2012!$E$1:$E$39999,1),$E$76,1)))&gt;I8, ADDRESS(MATCH(I8,SL_CHARTS_2012!$E$1:$E$39999,1)-1,$E$76,1), ADDRESS(MATCH(I8,SL_CHARTS_2012!$E$1:$E$39999,1),$E$76,1)))</f>
        <v>$E$237</v>
      </c>
      <c r="J70" s="442" t="str">
        <f aca="true">IF(INDIRECT(CONCATENATE($E$77,ADDRESS(MATCH(J8,SL_CHARTS_2012!$E$1:$E$39999,1),$E$76,1)))=J8,ADDRESS(MATCH(J8,SL_CHARTS_2012!$E$1:$E$39999,1),$E$76,1),IF(INDIRECT(CONCATENATE($E$77,ADDRESS(MATCH(J8,SL_CHARTS_2012!$E$1:$E$39999,1),$E$76,1)))&gt;J8, ADDRESS(MATCH(J8,SL_CHARTS_2012!$E$1:$E$39999,1)-1,$E$76,1), ADDRESS(MATCH(J8,SL_CHARTS_2012!$E$1:$E$39999,1),$E$76,1)))</f>
        <v>$E$241</v>
      </c>
      <c r="K70" s="353"/>
      <c r="L70" s="353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</row>
    <row r="71" customFormat="false" ht="15" hidden="false" customHeight="true" outlineLevel="0" collapsed="false">
      <c r="A71" s="349"/>
      <c r="B71" s="233"/>
      <c r="C71" s="171"/>
      <c r="D71" s="172" t="s">
        <v>241</v>
      </c>
      <c r="E71" s="236" t="n">
        <f aca="true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37.856789896959</v>
      </c>
      <c r="F71" s="236" t="n">
        <f aca="true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35.3716505113384</v>
      </c>
      <c r="G71" s="236" t="n">
        <f aca="true">INDIRECT(CONCATENATE($E$77,IF(INDIRECT(CONCATENATE($E$77,ADDRESS(MATCH(G8,SL_CHARTS_2012!$E$1:$E$39999,1),$E$76,1)))=G8,ADDRESS(MATCH(G8,SL_CHARTS_2012!$E$1:$E$39999,1),$E$76,1),IF(INDIRECT(CONCATENATE($E$77,ADDRESS(MATCH(G8,SL_CHARTS_2012!$E$1:$E$39999,1),$E$76,1)))&gt;G8,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ADDRESS(MATCH(G8,SL_CHARTS_2012!$E$1:$E$39999,1),$E$76,1)))))</f>
        <v>36.4954152359589</v>
      </c>
      <c r="H71" s="236" t="n">
        <f aca="true">INDIRECT(CONCATENATE($E$77,IF(INDIRECT(CONCATENATE($E$77,ADDRESS(MATCH(H8,SL_CHARTS_2012!$E$1:$E$39999,1),$E$76,1)))=H8,ADDRESS(MATCH(H8,SL_CHARTS_2012!$E$1:$E$39999,1),$E$76,1),IF(INDIRECT(CONCATENATE($E$77,ADDRESS(MATCH(H8,SL_CHARTS_2012!$E$1:$E$39999,1),$E$76,1)))&gt;H8,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ADDRESS(MATCH(H8,SL_CHARTS_2012!$E$1:$E$39999,1),$E$76,1)))))</f>
        <v>36.8190663445777</v>
      </c>
      <c r="I71" s="236" t="n">
        <f aca="true">INDIRECT(CONCATENATE($E$77,IF(INDIRECT(CONCATENATE($E$77,ADDRESS(MATCH(I8,SL_CHARTS_2012!$E$1:$E$39999,1),$E$76,1)))=I8,ADDRESS(MATCH(I8,SL_CHARTS_2012!$E$1:$E$39999,1),$E$76,1),IF(INDIRECT(CONCATENATE($E$77,ADDRESS(MATCH(I8,SL_CHARTS_2012!$E$1:$E$39999,1),$E$76,1)))&gt;I8, ADDRESS(MATCH(I8,SL_CHARTS_2012!$E$1:$E$39999,1)-1,$E$76,1), ADDRESS(MATCH(I8,SL_CHARTS_2012!$E$1:$E$39999,1),$E$76,1)))))</f>
        <v>37.0311136226382</v>
      </c>
      <c r="J71" s="443" t="n">
        <f aca="true">INDIRECT(CONCATENATE($E$77,IF(INDIRECT(CONCATENATE($E$77,ADDRESS(MATCH(J8,SL_CHARTS_2012!$E$1:$E$39999,1),$E$76,1)))=J8,ADDRESS(MATCH(J8,SL_CHARTS_2012!$E$1:$E$39999,1),$E$76,1),IF(INDIRECT(CONCATENATE($E$77,ADDRESS(MATCH(J8,SL_CHARTS_2012!$E$1:$E$39999,1),$E$76,1)))&gt;J8, ADDRESS(MATCH(J8,SL_CHARTS_2012!$E$1:$E$39999,1)-1,$E$76,1), ADDRESS(MATCH(J8,SL_CHARTS_2012!$E$1:$E$39999,1),$E$76,1)))))</f>
        <v>37.856789896959</v>
      </c>
      <c r="K71" s="353"/>
      <c r="L71" s="353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</row>
    <row r="72" customFormat="false" ht="15" hidden="false" customHeight="true" outlineLevel="0" collapsed="false">
      <c r="A72" s="349"/>
      <c r="B72" s="233"/>
      <c r="C72" s="173" t="s">
        <v>219</v>
      </c>
      <c r="D72" s="238" t="s">
        <v>238</v>
      </c>
      <c r="E72" s="239" t="str">
        <f aca="true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$E$252</v>
      </c>
      <c r="F72" s="239" t="str">
        <f aca="true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$E$271</v>
      </c>
      <c r="G72" s="239" t="str">
        <f aca="true">IF(INDIRECT(CONCATENATE($E$77,ADDRESS(MATCH(G6,SL_CHARTS_2012!$E$1:$E$39999,1),$E$76,1)))=G6,ADDRESS(MATCH(G6,SL_CHARTS_2012!$E$1:$E$39999,1),$E$76,1), IF(INDIRECT(CONCATENATE($E$77,ADDRESS(MATCH(G6,SL_CHARTS_2012!$E$1:$E$39999,1),$E$76,1)))&lt;G6, ADDRESS(MATCH(G6,SL_CHARTS_2012!$E$1:$E$39999,1)+1,$E$76,1), ADDRESS(MATCH(G6,SL_CHARTS_2012!$E$1:$E$39999,1),$E$76,1)))</f>
        <v>$E$249</v>
      </c>
      <c r="H72" s="239" t="str">
        <f aca="true">IF(INDIRECT(CONCATENATE($E$77,ADDRESS(MATCH(H6,SL_CHARTS_2012!$E$1:$E$39999,1),$E$76,1)))=H6,ADDRESS(MATCH(H6,SL_CHARTS_2012!$E$1:$E$39999,1),$E$76,1), IF(INDIRECT(CONCATENATE($E$77,ADDRESS(MATCH(H6,SL_CHARTS_2012!$E$1:$E$39999,1),$E$76,1)))&lt;H6, ADDRESS(MATCH(H6,SL_CHARTS_2012!$E$1:$E$39999,1)+1,$E$76,1), ADDRESS(MATCH(H6,SL_CHARTS_2012!$E$1:$E$39999,1),$E$76,1)))</f>
        <v>$E$254</v>
      </c>
      <c r="I72" s="239" t="str">
        <f aca="true">IF(INDIRECT(CONCATENATE($E$77,ADDRESS(MATCH(I6,SL_CHARTS_2012!$E$1:$E$39999,1),$E$76,1)))=I6,ADDRESS(MATCH(I6,SL_CHARTS_2012!$E$1:$E$39999,1),$E$76,1), IF(INDIRECT(CONCATENATE($E$77,ADDRESS(MATCH(I6,SL_CHARTS_2012!$E$1:$E$39999,1),$E$76,1)))&lt;I6, ADDRESS(MATCH(I6,SL_CHARTS_2012!$E$1:$E$39999,1)+1,$E$76,1), ADDRESS(MATCH(I6,SL_CHARTS_2012!$E$1:$E$39999,1),$E$76,1)))</f>
        <v>$E$252</v>
      </c>
      <c r="J72" s="444" t="str">
        <f aca="true">IF(INDIRECT(CONCATENATE($E$77,ADDRESS(MATCH(J6,SL_CHARTS_2012!$E$1:$E$39999,1),$E$76,1)))=J6,ADDRESS(MATCH(J6,SL_CHARTS_2012!$E$1:$E$39999,1),$E$76,1), IF(INDIRECT(CONCATENATE($E$77,ADDRESS(MATCH(J6,SL_CHARTS_2012!$E$1:$E$39999,1),$E$76,1)))&lt;J6, ADDRESS(MATCH(J6,SL_CHARTS_2012!$E$1:$E$39999,1)+1,$E$76,1), ADDRESS(MATCH(J6,SL_CHARTS_2012!$E$1:$E$39999,1),$E$76,1)))</f>
        <v>$E$255</v>
      </c>
      <c r="K72" s="353"/>
      <c r="L72" s="353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</row>
    <row r="73" customFormat="false" ht="15" hidden="false" customHeight="true" outlineLevel="0" collapsed="false">
      <c r="A73" s="349"/>
      <c r="B73" s="233"/>
      <c r="C73" s="173"/>
      <c r="D73" s="240" t="s">
        <v>217</v>
      </c>
      <c r="E73" s="241" t="n">
        <f aca="true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40.6353318026603</v>
      </c>
      <c r="F73" s="241" t="n">
        <f aca="true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46.3459982988679</v>
      </c>
      <c r="G73" s="241" t="n">
        <f aca="true">INDIRECT(CONCATENATE($E$77,IF(INDIRECT(CONCATENATE($E$77,ADDRESS(MATCH(G6,SL_CHARTS_2012!$E$1:$E$39999,1),$E$76,1)))=G6,ADDRESS(MATCH(G6,SL_CHARTS_2012!$E$1:$E$39999,1),$E$76,1),IF(INDIRECT(CONCATENATE($E$77,ADDRESS(MATCH(G6,SL_CHARTS_2012!$E$1:$E$39999,1),$E$76,1)))&lt;G6,ADDRESS(MATCH(G6,SL_CHARTS_2012!$E$1:$E$39999,1)+1,$E$76,1),ADDRESS(MATCH(G6,SL_CHARTS_2012!$E$1:$E$39999,1),$E$76,1)))))</f>
        <v>39.8848297020898</v>
      </c>
      <c r="H73" s="241" t="n">
        <f aca="true">INDIRECT(CONCATENATE($E$77,IF(INDIRECT(CONCATENATE($E$77,ADDRESS(MATCH(H6,SL_CHARTS_2012!$E$1:$E$39999,1),$E$76,1)))=H6,ADDRESS(MATCH(H6,SL_CHARTS_2012!$E$1:$E$39999,1),$E$76,1),IF(INDIRECT(CONCATENATE($E$77,ADDRESS(MATCH(H6,SL_CHARTS_2012!$E$1:$E$39999,1),$E$76,1)))&lt;H6,ADDRESS(MATCH(H6,SL_CHARTS_2012!$E$1:$E$39999,1)+1,$E$76,1),ADDRESS(MATCH(H6,SL_CHARTS_2012!$E$1:$E$39999,1),$E$76,1)))))</f>
        <v>41.2523186693055</v>
      </c>
      <c r="I73" s="241" t="n">
        <f aca="true">INDIRECT(CONCATENATE($E$77,IF(INDIRECT(CONCATENATE($E$77,ADDRESS(MATCH(I6,SL_CHARTS_2012!$E$1:$E$39999,1),$E$76,1)))=I6,ADDRESS(MATCH(I6,SL_CHARTS_2012!$E$1:$E$39999,1),$E$76,1),IF(INDIRECT(CONCATENATE($E$77,ADDRESS(MATCH(I6,SL_CHARTS_2012!$E$1:$E$39999,1),$E$76,1)))&lt;I6,ADDRESS(MATCH(I6,SL_CHARTS_2012!$E$1:$E$39999,1)+1,$E$76,1),ADDRESS(MATCH(I6,SL_CHARTS_2012!$E$1:$E$39999,1),$E$76,1)))))</f>
        <v>40.6353318026603</v>
      </c>
      <c r="J73" s="445" t="n">
        <f aca="true">INDIRECT(CONCATENATE($E$77,IF(INDIRECT(CONCATENATE($E$77,ADDRESS(MATCH(J6,SL_CHARTS_2012!$E$1:$E$39999,1),$E$76,1)))=J6,ADDRESS(MATCH(J6,SL_CHARTS_2012!$E$1:$E$39999,1),$E$76,1),IF(INDIRECT(CONCATENATE($E$77,ADDRESS(MATCH(J6,SL_CHARTS_2012!$E$1:$E$39999,1),$E$76,1)))&lt;J6,ADDRESS(MATCH(J6,SL_CHARTS_2012!$E$1:$E$39999,1)+1,$E$76,1),ADDRESS(MATCH(J6,SL_CHARTS_2012!$E$1:$E$39999,1),$E$76,1)))))</f>
        <v>41.5034382000956</v>
      </c>
      <c r="K73" s="353"/>
      <c r="L73" s="353"/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</row>
    <row r="74" customFormat="false" ht="15" hidden="false" customHeight="true" outlineLevel="0" collapsed="false">
      <c r="A74" s="349"/>
      <c r="B74" s="233"/>
      <c r="C74" s="173"/>
      <c r="D74" s="238" t="s">
        <v>240</v>
      </c>
      <c r="E74" s="239" t="str">
        <f aca="true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$E$241</v>
      </c>
      <c r="F74" s="239" t="str">
        <f aca="true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$E$230</v>
      </c>
      <c r="G74" s="239" t="str">
        <f aca="true">IF(INDIRECT(CONCATENATE($E$77,ADDRESS(MATCH(G10,SL_CHARTS_2012!$E$1:$E$39999,1),$E$76,1)))=G10,ADDRESS(MATCH(G10,SL_CHARTS_2012!$E$1:$E$39999,1),$E$76,1),IF(INDIRECT(CONCATENATE($E$77,ADDRESS(MATCH(G10,SL_CHARTS_2012!$E$1:$E$39999,1),$E$76,1)))&gt;G10, ADDRESS(MATCH(G10,SL_CHARTS_2012!$E$1:$E$39999,1)-1,$E$76,1), ADDRESS(MATCH(G10,SL_CHARTS_2012!$E$1:$E$39999,1),$E$76,1)))</f>
        <v>$E$234</v>
      </c>
      <c r="H74" s="239" t="str">
        <f aca="true">IF(INDIRECT(CONCATENATE($E$77,ADDRESS(MATCH(H10,SL_CHARTS_2012!$E$1:$E$39999,1),$E$76,1)))=H10,ADDRESS(MATCH(H10,SL_CHARTS_2012!$E$1:$E$39999,1),$E$76,1),IF(INDIRECT(CONCATENATE($E$77,ADDRESS(MATCH(H10,SL_CHARTS_2012!$E$1:$E$39999,1),$E$76,1)))&gt;H10, ADDRESS(MATCH(H10,SL_CHARTS_2012!$E$1:$E$39999,1)-1,$E$76,1), ADDRESS(MATCH(H10,SL_CHARTS_2012!$E$1:$E$39999,1),$E$76,1)))</f>
        <v>$E$235</v>
      </c>
      <c r="I74" s="239" t="str">
        <f aca="true">IF(INDIRECT(CONCATENATE($E$77,ADDRESS(MATCH(I10,SL_CHARTS_2012!$E$1:$E$39999,1),$E$76,1)))=I10,ADDRESS(MATCH(I10,SL_CHARTS_2012!$E$1:$E$39999,1),$E$76,1),IF(INDIRECT(CONCATENATE($E$77,ADDRESS(MATCH(I10,SL_CHARTS_2012!$E$1:$E$39999,1),$E$76,1)))&gt;I10, ADDRESS(MATCH(I10,SL_CHARTS_2012!$E$1:$E$39999,1)-1,$E$76,1), ADDRESS(MATCH(I10,SL_CHARTS_2012!$E$1:$E$39999,1),$E$76,1)))</f>
        <v>$E$237</v>
      </c>
      <c r="J74" s="444" t="str">
        <f aca="true">IF(INDIRECT(CONCATENATE($E$77,ADDRESS(MATCH(J10,SL_CHARTS_2012!$E$1:$E$39999,1),$E$76,1)))=J10,ADDRESS(MATCH(J10,SL_CHARTS_2012!$E$1:$E$39999,1),$E$76,1),IF(INDIRECT(CONCATENATE($E$77,ADDRESS(MATCH(J10,SL_CHARTS_2012!$E$1:$E$39999,1),$E$76,1)))&gt;J10, ADDRESS(MATCH(J10,SL_CHARTS_2012!$E$1:$E$39999,1)-1,$E$76,1), ADDRESS(MATCH(J10,SL_CHARTS_2012!$E$1:$E$39999,1),$E$76,1)))</f>
        <v>$E$241</v>
      </c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</row>
    <row r="75" customFormat="false" ht="15" hidden="false" customHeight="true" outlineLevel="0" collapsed="false">
      <c r="A75" s="349"/>
      <c r="B75" s="233"/>
      <c r="C75" s="173"/>
      <c r="D75" s="240" t="s">
        <v>218</v>
      </c>
      <c r="E75" s="241" t="n">
        <f aca="true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37.856789896959</v>
      </c>
      <c r="F75" s="241" t="n">
        <f aca="true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35.3716505113384</v>
      </c>
      <c r="G75" s="241" t="n">
        <f aca="true">INDIRECT(CONCATENATE($E$77,IF(INDIRECT(CONCATENATE($E$77,ADDRESS(MATCH(G10,SL_CHARTS_2012!$E$1:$E$39999,1),$E$76,1)))=G10,ADDRESS(MATCH(G10,SL_CHARTS_2012!$E$1:$E$39999,1),$E$76,1),IF(INDIRECT(CONCATENATE($E$77,ADDRESS(MATCH(G10,SL_CHARTS_2012!$E$1:$E$39999,1),$E$76,1)))&gt;G10,ADDRESS(MATCH(G10,SL_CHARTS_2012!$E$1:$E$39999,1)-1,$E$76,1),ADDRESS(MATCH(G10,SL_CHARTS_2012!$E$1:$E$39999,1),$E$76,1)))))</f>
        <v>36.4954152359589</v>
      </c>
      <c r="H75" s="241" t="n">
        <f aca="true">INDIRECT(CONCATENATE($E$77,IF(INDIRECT(CONCATENATE($E$77,ADDRESS(MATCH(H10,SL_CHARTS_2012!$E$1:$E$39999,1),$E$76,1)))=H10,ADDRESS(MATCH(H10,SL_CHARTS_2012!$E$1:$E$39999,1),$E$76,1),IF(INDIRECT(CONCATENATE($E$77,ADDRESS(MATCH(H10,SL_CHARTS_2012!$E$1:$E$39999,1),$E$76,1)))&gt;H10,ADDRESS(MATCH(H10,SL_CHARTS_2012!$E$1:$E$39999,1)-1,$E$76,1),ADDRESS(MATCH(H10,SL_CHARTS_2012!$E$1:$E$39999,1),$E$76,1)))))</f>
        <v>36.8190663445777</v>
      </c>
      <c r="I75" s="241" t="n">
        <f aca="true">INDIRECT(CONCATENATE($E$77,IF(INDIRECT(CONCATENATE($E$77,ADDRESS(MATCH(I10,SL_CHARTS_2012!$E$1:$E$39999,1),$E$76,1)))=I10,ADDRESS(MATCH(I10,SL_CHARTS_2012!$E$1:$E$39999,1),$E$76,1),IF(INDIRECT(CONCATENATE($E$77,ADDRESS(MATCH(I10,SL_CHARTS_2012!$E$1:$E$39999,1),$E$76,1)))&gt;I10,ADDRESS(MATCH(I10,SL_CHARTS_2012!$E$1:$E$39999,1)-1,$E$76,1),ADDRESS(MATCH(I10,SL_CHARTS_2012!$E$1:$E$39999,1),$E$76,1)))))</f>
        <v>37.0311136226382</v>
      </c>
      <c r="J75" s="445" t="n">
        <f aca="true">INDIRECT(CONCATENATE($E$77,IF(INDIRECT(CONCATENATE($E$77,ADDRESS(MATCH(J10,SL_CHARTS_2012!$E$1:$E$39999,1),$E$76,1)))=J10,ADDRESS(MATCH(J10,SL_CHARTS_2012!$E$1:$E$39999,1),$E$76,1),IF(INDIRECT(CONCATENATE($E$77,ADDRESS(MATCH(J10,SL_CHARTS_2012!$E$1:$E$39999,1),$E$76,1)))&gt;J10,ADDRESS(MATCH(J10,SL_CHARTS_2012!$E$1:$E$39999,1)-1,$E$76,1),ADDRESS(MATCH(J10,SL_CHARTS_2012!$E$1:$E$39999,1),$E$76,1)))))</f>
        <v>37.856789896959</v>
      </c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</row>
    <row r="76" customFormat="false" ht="15" hidden="false" customHeight="true" outlineLevel="0" collapsed="false">
      <c r="A76" s="349"/>
      <c r="B76" s="233"/>
      <c r="C76" s="175" t="s">
        <v>220</v>
      </c>
      <c r="D76" s="175"/>
      <c r="E76" s="176" t="n">
        <v>5</v>
      </c>
      <c r="F76" s="176"/>
      <c r="G76" s="176"/>
      <c r="H76" s="176"/>
      <c r="I76" s="176"/>
      <c r="J76" s="176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</row>
    <row r="77" customFormat="false" ht="15" hidden="false" customHeight="true" outlineLevel="0" collapsed="false">
      <c r="A77" s="349"/>
      <c r="B77" s="233"/>
      <c r="C77" s="243"/>
      <c r="D77" s="182" t="s">
        <v>223</v>
      </c>
      <c r="E77" s="183" t="s">
        <v>224</v>
      </c>
      <c r="F77" s="172"/>
      <c r="G77" s="172"/>
      <c r="H77" s="172"/>
      <c r="I77" s="172"/>
      <c r="J77" s="414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</row>
    <row r="78" customFormat="false" ht="15" hidden="false" customHeight="true" outlineLevel="0" collapsed="false">
      <c r="A78" s="349"/>
      <c r="B78" s="233"/>
      <c r="C78" s="243"/>
      <c r="D78" s="182"/>
      <c r="E78" s="183" t="s">
        <v>225</v>
      </c>
      <c r="F78" s="172"/>
      <c r="G78" s="172"/>
      <c r="H78" s="172"/>
      <c r="I78" s="172"/>
      <c r="J78" s="414"/>
      <c r="K78" s="353"/>
      <c r="L78" s="353"/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</row>
    <row r="79" customFormat="false" ht="15" hidden="false" customHeight="true" outlineLevel="0" collapsed="false">
      <c r="A79" s="349"/>
      <c r="B79" s="233"/>
      <c r="C79" s="178" t="s">
        <v>216</v>
      </c>
      <c r="D79" s="245" t="s">
        <v>221</v>
      </c>
      <c r="E79" s="180" t="str">
        <f aca="false">ADDRESS(MATCH(E71,SL_CHARTS_2012!$E$1:$E$3999,1),$E$76+1,1)</f>
        <v>$F$241</v>
      </c>
      <c r="F79" s="180" t="str">
        <f aca="false">ADDRESS(MATCH(F71,SL_CHARTS_2012!$E$1:$E$3999,1),$E$76+1,1)</f>
        <v>$F$230</v>
      </c>
      <c r="G79" s="180" t="str">
        <f aca="false">ADDRESS(MATCH(G71,SL_CHARTS_2012!$E$1:$E$3999,1),$E$76+1,1)</f>
        <v>$F$234</v>
      </c>
      <c r="H79" s="180" t="str">
        <f aca="false">ADDRESS(MATCH(H71,SL_CHARTS_2012!$E$1:$E$3999,1),$E$76+1,1)</f>
        <v>$F$235</v>
      </c>
      <c r="I79" s="180" t="str">
        <f aca="false">ADDRESS(MATCH(I71,SL_CHARTS_2012!$E$1:$E$3999,1),$E$76+1,1)</f>
        <v>$F$237</v>
      </c>
      <c r="J79" s="417" t="str">
        <f aca="false">ADDRESS(MATCH(J71,SL_CHARTS_2012!$E$1:$E$3999,1),$E$76+1,1)</f>
        <v>$F$241</v>
      </c>
      <c r="K79" s="353"/>
      <c r="L79" s="353"/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</row>
    <row r="80" customFormat="false" ht="15" hidden="false" customHeight="true" outlineLevel="0" collapsed="false">
      <c r="A80" s="349"/>
      <c r="B80" s="233"/>
      <c r="C80" s="178"/>
      <c r="D80" s="245" t="s">
        <v>222</v>
      </c>
      <c r="E80" s="180" t="str">
        <f aca="false">ADDRESS(MATCH(E69,SL_CHARTS_2012!$E$1:$E$3999,1),$E$76+1,1)</f>
        <v>$F$252</v>
      </c>
      <c r="F80" s="180" t="str">
        <f aca="false">ADDRESS(MATCH(F69,SL_CHARTS_2012!$E$1:$E$3999,1),$E$76+1,1)</f>
        <v>$F$271</v>
      </c>
      <c r="G80" s="180" t="str">
        <f aca="false">ADDRESS(MATCH(G69,SL_CHARTS_2012!$E$1:$E$3999,1),$E$76+1,1)</f>
        <v>$F$249</v>
      </c>
      <c r="H80" s="180" t="str">
        <f aca="false">ADDRESS(MATCH(H69,SL_CHARTS_2012!$E$1:$E$3999,1),$E$76+1,1)</f>
        <v>$F$254</v>
      </c>
      <c r="I80" s="180" t="str">
        <f aca="false">ADDRESS(MATCH(I69,SL_CHARTS_2012!$E$1:$E$3999,1),$E$76+1,1)</f>
        <v>$F$252</v>
      </c>
      <c r="J80" s="417" t="str">
        <f aca="false">ADDRESS(MATCH(J69,SL_CHARTS_2012!$E$1:$E$3999,1),$E$76+1,1)</f>
        <v>$F$255</v>
      </c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</row>
    <row r="81" customFormat="false" ht="15" hidden="false" customHeight="true" outlineLevel="0" collapsed="false">
      <c r="A81" s="349"/>
      <c r="B81" s="233"/>
      <c r="C81" s="173" t="s">
        <v>219</v>
      </c>
      <c r="D81" s="246" t="s">
        <v>221</v>
      </c>
      <c r="E81" s="174" t="str">
        <f aca="false">ADDRESS(MATCH(E75,SL_CHARTS_2012!$E$1:$E$3999,1),$E$76+1,1)</f>
        <v>$F$241</v>
      </c>
      <c r="F81" s="174" t="str">
        <f aca="false">ADDRESS(MATCH(F75,SL_CHARTS_2012!$E$1:$E$3999,1),$E$76+1,1)</f>
        <v>$F$230</v>
      </c>
      <c r="G81" s="174" t="str">
        <f aca="false">ADDRESS(MATCH(G75,SL_CHARTS_2012!$E$1:$E$3999,1),$E$76+1,1)</f>
        <v>$F$234</v>
      </c>
      <c r="H81" s="174" t="str">
        <f aca="false">ADDRESS(MATCH(H75,SL_CHARTS_2012!$E$1:$E$3999,1),$E$76+1,1)</f>
        <v>$F$235</v>
      </c>
      <c r="I81" s="174" t="str">
        <f aca="false">ADDRESS(MATCH(I75,SL_CHARTS_2012!$E$1:$E$3999,1),$E$76+1,1)</f>
        <v>$F$237</v>
      </c>
      <c r="J81" s="415" t="str">
        <f aca="false">ADDRESS(MATCH(J75,SL_CHARTS_2012!$E$1:$E$3999,1),$E$76+1,1)</f>
        <v>$F$241</v>
      </c>
      <c r="K81" s="353"/>
      <c r="L81" s="353"/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</row>
    <row r="82" customFormat="false" ht="15" hidden="false" customHeight="true" outlineLevel="0" collapsed="false">
      <c r="A82" s="349"/>
      <c r="B82" s="233"/>
      <c r="C82" s="173"/>
      <c r="D82" s="246" t="s">
        <v>222</v>
      </c>
      <c r="E82" s="174" t="str">
        <f aca="false">ADDRESS(MATCH(E73,SL_CHARTS_2012!$E$1:$E$3999,1),$E$76+1,1)</f>
        <v>$F$252</v>
      </c>
      <c r="F82" s="174" t="str">
        <f aca="false">ADDRESS(MATCH(F73,SL_CHARTS_2012!$E$1:$E$3999,1),$E$76+1,1)</f>
        <v>$F$271</v>
      </c>
      <c r="G82" s="174" t="str">
        <f aca="false">ADDRESS(MATCH(G73,SL_CHARTS_2012!$E$1:$E$3999,1),$E$76+1,1)</f>
        <v>$F$249</v>
      </c>
      <c r="H82" s="174" t="str">
        <f aca="false">ADDRESS(MATCH(H73,SL_CHARTS_2012!$E$1:$E$3999,1),$E$76+1,1)</f>
        <v>$F$254</v>
      </c>
      <c r="I82" s="174" t="str">
        <f aca="false">ADDRESS(MATCH(I73,SL_CHARTS_2012!$E$1:$E$3999,1),$E$76+1,1)</f>
        <v>$F$252</v>
      </c>
      <c r="J82" s="415" t="str">
        <f aca="false">ADDRESS(MATCH(J73,SL_CHARTS_2012!$E$1:$E$3999,1),$E$76+1,1)</f>
        <v>$F$255</v>
      </c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</row>
    <row r="83" customFormat="false" ht="15" hidden="false" customHeight="true" outlineLevel="0" collapsed="false">
      <c r="A83" s="349"/>
      <c r="B83" s="233"/>
      <c r="C83" s="184" t="s">
        <v>226</v>
      </c>
      <c r="D83" s="185" t="s">
        <v>227</v>
      </c>
      <c r="E83" s="186" t="str">
        <f aca="false">CONCATENATE(ROUND(E69,2),E$7,ROUND(E71,2))</f>
        <v>40,64-37,86</v>
      </c>
      <c r="F83" s="186" t="str">
        <f aca="false">CONCATENATE(ROUND(F69,2),F$7,ROUND(F71,2))</f>
        <v>46,35-35,37</v>
      </c>
      <c r="G83" s="186" t="str">
        <f aca="false">CONCATENATE(ROUND(G69,2),G$7,ROUND(G71,2))</f>
        <v>39,88-36,5</v>
      </c>
      <c r="H83" s="186" t="str">
        <f aca="false">CONCATENATE(ROUND(H69,2),H$7,ROUND(H71,2))</f>
        <v>41,25-36,82</v>
      </c>
      <c r="I83" s="186" t="str">
        <f aca="false">CONCATENATE(ROUND(I69,2),I$7,ROUND(I71,2))</f>
        <v>40,64-37,03</v>
      </c>
      <c r="J83" s="420" t="str">
        <f aca="false">CONCATENATE(ROUND(J69,2),J$7,ROUND(J71,2))</f>
        <v>41,5-37,86</v>
      </c>
      <c r="K83" s="353"/>
      <c r="L83" s="353"/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</row>
    <row r="84" customFormat="false" ht="15" hidden="false" customHeight="true" outlineLevel="0" collapsed="false">
      <c r="A84" s="349"/>
      <c r="B84" s="233"/>
      <c r="C84" s="184"/>
      <c r="D84" s="187" t="s">
        <v>228</v>
      </c>
      <c r="E84" s="187" t="n">
        <f aca="true">AVERAGE(INDIRECT(CONCATENATE($E$77,E79,$E$78,E80),1))</f>
        <v>171.810833333333</v>
      </c>
      <c r="F84" s="187" t="n">
        <f aca="true">AVERAGE(INDIRECT(CONCATENATE($E$77,F79,$E$78,F80),1))</f>
        <v>167.484761904762</v>
      </c>
      <c r="G84" s="187" t="n">
        <f aca="true">AVERAGE(INDIRECT(CONCATENATE($E$77,G79,$E$78,G80),1))</f>
        <v>158.345</v>
      </c>
      <c r="H84" s="187" t="n">
        <f aca="true">AVERAGE(INDIRECT(CONCATENATE($E$77,H79,$E$78,H80),1))</f>
        <v>156.106</v>
      </c>
      <c r="I84" s="187" t="n">
        <f aca="true">AVERAGE(INDIRECT(CONCATENATE($E$77,I79,$E$78,I80),1))</f>
        <v>161.72875</v>
      </c>
      <c r="J84" s="421" t="n">
        <f aca="true">AVERAGE(INDIRECT(CONCATENATE($E$77,J79,$E$78,J80),1))</f>
        <v>167.763333333333</v>
      </c>
      <c r="K84" s="353"/>
      <c r="L84" s="353"/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</row>
    <row r="85" customFormat="false" ht="15" hidden="false" customHeight="true" outlineLevel="0" collapsed="false">
      <c r="A85" s="349"/>
      <c r="B85" s="233"/>
      <c r="C85" s="184"/>
      <c r="D85" s="188" t="s">
        <v>229</v>
      </c>
      <c r="E85" s="188" t="n">
        <f aca="true">MIN(INDIRECT(CONCATENATE($E$77,E79,$E$78,E80),1))</f>
        <v>139.66</v>
      </c>
      <c r="F85" s="188" t="n">
        <f aca="true">MIN(INDIRECT(CONCATENATE($E$77,F79,$E$78,F80),1))</f>
        <v>94.57</v>
      </c>
      <c r="G85" s="188" t="n">
        <f aca="true">MIN(INDIRECT(CONCATENATE($E$77,G79,$E$78,G80),1))</f>
        <v>94.57</v>
      </c>
      <c r="H85" s="188" t="n">
        <f aca="true">MIN(INDIRECT(CONCATENATE($E$77,H79,$E$78,H80),1))</f>
        <v>94.57</v>
      </c>
      <c r="I85" s="188" t="n">
        <f aca="true">MIN(INDIRECT(CONCATENATE($E$77,I79,$E$78,I80),1))</f>
        <v>94.57</v>
      </c>
      <c r="J85" s="422" t="n">
        <f aca="true">MIN(INDIRECT(CONCATENATE($E$77,J79,$E$78,J80),1))</f>
        <v>139.66</v>
      </c>
      <c r="K85" s="353"/>
      <c r="L85" s="353"/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</row>
    <row r="86" customFormat="false" ht="15" hidden="false" customHeight="true" outlineLevel="0" collapsed="false">
      <c r="A86" s="349"/>
      <c r="B86" s="233"/>
      <c r="C86" s="184"/>
      <c r="D86" s="188" t="s">
        <v>230</v>
      </c>
      <c r="E86" s="188" t="n">
        <f aca="true">MAX(INDIRECT(CONCATENATE($E$77,E79,$E$78,E80),1))</f>
        <v>192.38</v>
      </c>
      <c r="F86" s="188" t="n">
        <f aca="true">MAX(INDIRECT(CONCATENATE($E$77,F79,$E$78,F80),1))</f>
        <v>213.01</v>
      </c>
      <c r="G86" s="188" t="n">
        <f aca="true">MAX(INDIRECT(CONCATENATE($E$77,G79,$E$78,G80),1))</f>
        <v>192.38</v>
      </c>
      <c r="H86" s="188" t="n">
        <f aca="true">MAX(INDIRECT(CONCATENATE($E$77,H79,$E$78,H80),1))</f>
        <v>192.38</v>
      </c>
      <c r="I86" s="188" t="n">
        <f aca="true">MAX(INDIRECT(CONCATENATE($E$77,I79,$E$78,I80),1))</f>
        <v>192.38</v>
      </c>
      <c r="J86" s="422" t="n">
        <f aca="true">MAX(INDIRECT(CONCATENATE($E$77,J79,$E$78,J80),1))</f>
        <v>192.38</v>
      </c>
      <c r="K86" s="353"/>
      <c r="L86" s="353"/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</row>
    <row r="87" customFormat="false" ht="15" hidden="false" customHeight="true" outlineLevel="0" collapsed="false">
      <c r="A87" s="349"/>
      <c r="B87" s="233"/>
      <c r="C87" s="184"/>
      <c r="D87" s="189" t="s">
        <v>231</v>
      </c>
      <c r="E87" s="190" t="n">
        <v>-15</v>
      </c>
      <c r="F87" s="190" t="n">
        <v>-15</v>
      </c>
      <c r="G87" s="190" t="n">
        <v>-15</v>
      </c>
      <c r="H87" s="190" t="n">
        <v>-15</v>
      </c>
      <c r="I87" s="190" t="n">
        <v>-15</v>
      </c>
      <c r="J87" s="420" t="n">
        <v>-15</v>
      </c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</row>
    <row r="88" customFormat="false" ht="15" hidden="false" customHeight="true" outlineLevel="0" collapsed="false">
      <c r="A88" s="349"/>
      <c r="B88" s="233"/>
      <c r="C88" s="184"/>
      <c r="D88" s="189" t="s">
        <v>232</v>
      </c>
      <c r="E88" s="190" t="n">
        <v>15</v>
      </c>
      <c r="F88" s="190" t="n">
        <v>15</v>
      </c>
      <c r="G88" s="190" t="n">
        <v>15</v>
      </c>
      <c r="H88" s="190" t="n">
        <v>15</v>
      </c>
      <c r="I88" s="190" t="n">
        <v>15</v>
      </c>
      <c r="J88" s="420" t="n">
        <v>15</v>
      </c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</row>
    <row r="89" customFormat="false" ht="15" hidden="false" customHeight="true" outlineLevel="0" collapsed="false">
      <c r="A89" s="349"/>
      <c r="B89" s="233"/>
      <c r="C89" s="184"/>
      <c r="D89" s="189" t="s">
        <v>233</v>
      </c>
      <c r="E89" s="191" t="n">
        <f aca="false">E85+E87</f>
        <v>124.66</v>
      </c>
      <c r="F89" s="191" t="n">
        <f aca="false">F85+F87</f>
        <v>79.57</v>
      </c>
      <c r="G89" s="191" t="n">
        <f aca="false">G85+G87</f>
        <v>79.57</v>
      </c>
      <c r="H89" s="191" t="n">
        <f aca="false">H85+H87</f>
        <v>79.57</v>
      </c>
      <c r="I89" s="191" t="n">
        <f aca="false">I85+I87</f>
        <v>79.57</v>
      </c>
      <c r="J89" s="423" t="n">
        <f aca="false">J85+J87</f>
        <v>124.66</v>
      </c>
      <c r="K89" s="353"/>
      <c r="L89" s="353"/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</row>
    <row r="90" customFormat="false" ht="15" hidden="false" customHeight="true" outlineLevel="0" collapsed="false">
      <c r="A90" s="349"/>
      <c r="B90" s="233"/>
      <c r="C90" s="184"/>
      <c r="D90" s="189" t="s">
        <v>234</v>
      </c>
      <c r="E90" s="191" t="n">
        <f aca="false">E86+E88</f>
        <v>207.38</v>
      </c>
      <c r="F90" s="191" t="n">
        <f aca="false">F86+F88</f>
        <v>228.01</v>
      </c>
      <c r="G90" s="191" t="n">
        <f aca="false">G86+G88</f>
        <v>207.38</v>
      </c>
      <c r="H90" s="191" t="n">
        <f aca="false">H86+H88</f>
        <v>207.38</v>
      </c>
      <c r="I90" s="191" t="n">
        <f aca="false">I86+I88</f>
        <v>207.38</v>
      </c>
      <c r="J90" s="423" t="n">
        <f aca="false">J86+J88</f>
        <v>207.38</v>
      </c>
      <c r="K90" s="353"/>
      <c r="L90" s="353"/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</row>
    <row r="91" customFormat="false" ht="15" hidden="false" customHeight="true" outlineLevel="0" collapsed="false">
      <c r="A91" s="349"/>
      <c r="B91" s="233"/>
      <c r="C91" s="192" t="s">
        <v>235</v>
      </c>
      <c r="D91" s="248" t="s">
        <v>227</v>
      </c>
      <c r="E91" s="249" t="str">
        <f aca="false">CONCATENATE(ROUND(E73,2),E$7,ROUND(E75,2))</f>
        <v>40,64-37,86</v>
      </c>
      <c r="F91" s="249" t="str">
        <f aca="false">CONCATENATE(ROUND(F73,2),F$7,ROUND(F75,2))</f>
        <v>46,35-35,37</v>
      </c>
      <c r="G91" s="249" t="str">
        <f aca="false">CONCATENATE(ROUND(G73,2),G$7,ROUND(G75,2))</f>
        <v>39,88-36,5</v>
      </c>
      <c r="H91" s="249" t="str">
        <f aca="false">CONCATENATE(ROUND(H73,2),H$7,ROUND(H75,2))</f>
        <v>41,25-36,82</v>
      </c>
      <c r="I91" s="249" t="str">
        <f aca="false">CONCATENATE(ROUND(I73,2),I$7,ROUND(I75,2))</f>
        <v>40,64-37,03</v>
      </c>
      <c r="J91" s="446" t="str">
        <f aca="false">CONCATENATE(ROUND(J73,2),J$7,ROUND(J75,2))</f>
        <v>41,5-37,86</v>
      </c>
      <c r="K91" s="353"/>
      <c r="L91" s="353"/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</row>
    <row r="92" customFormat="false" ht="15" hidden="false" customHeight="true" outlineLevel="0" collapsed="false">
      <c r="A92" s="349"/>
      <c r="B92" s="233"/>
      <c r="C92" s="192"/>
      <c r="D92" s="250" t="s">
        <v>228</v>
      </c>
      <c r="E92" s="250" t="n">
        <f aca="true">AVERAGE(INDIRECT(CONCATENATE($E$77,E81,$E$78,E82),1))</f>
        <v>171.810833333333</v>
      </c>
      <c r="F92" s="250" t="n">
        <f aca="true">AVERAGE(INDIRECT(CONCATENATE($E$77,F81,$E$78,F82),1))</f>
        <v>167.484761904762</v>
      </c>
      <c r="G92" s="250" t="n">
        <f aca="true">AVERAGE(INDIRECT(CONCATENATE($E$77,G81,$E$78,G82),1))</f>
        <v>158.345</v>
      </c>
      <c r="H92" s="250" t="n">
        <f aca="true">AVERAGE(INDIRECT(CONCATENATE($E$77,H81,$E$78,H82),1))</f>
        <v>156.106</v>
      </c>
      <c r="I92" s="250" t="n">
        <f aca="true">AVERAGE(INDIRECT(CONCATENATE($E$77,I81,$E$78,I82),1))</f>
        <v>161.72875</v>
      </c>
      <c r="J92" s="447" t="n">
        <f aca="true">AVERAGE(INDIRECT(CONCATENATE($E$77,J81,$E$78,J82),1))</f>
        <v>167.763333333333</v>
      </c>
      <c r="K92" s="353"/>
      <c r="L92" s="353"/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</row>
    <row r="93" customFormat="false" ht="15" hidden="false" customHeight="true" outlineLevel="0" collapsed="false">
      <c r="A93" s="349"/>
      <c r="B93" s="233"/>
      <c r="C93" s="192"/>
      <c r="D93" s="251" t="s">
        <v>229</v>
      </c>
      <c r="E93" s="251" t="n">
        <f aca="true">MIN(INDIRECT(CONCATENATE($E$77,E81,$E$78,E82),1))</f>
        <v>139.66</v>
      </c>
      <c r="F93" s="251" t="n">
        <f aca="true">MIN(INDIRECT(CONCATENATE($E$77,F81,$E$78,F82),1))</f>
        <v>94.57</v>
      </c>
      <c r="G93" s="251" t="n">
        <f aca="true">MIN(INDIRECT(CONCATENATE($E$77,G81,$E$78,G82),1))</f>
        <v>94.57</v>
      </c>
      <c r="H93" s="251" t="n">
        <f aca="true">MIN(INDIRECT(CONCATENATE($E$77,H81,$E$78,H82),1))</f>
        <v>94.57</v>
      </c>
      <c r="I93" s="251" t="n">
        <f aca="true">MIN(INDIRECT(CONCATENATE($E$77,I81,$E$78,I82),1))</f>
        <v>94.57</v>
      </c>
      <c r="J93" s="448" t="n">
        <f aca="true">MIN(INDIRECT(CONCATENATE($E$77,J81,$E$78,J82),1))</f>
        <v>139.66</v>
      </c>
      <c r="K93" s="353"/>
      <c r="L93" s="353"/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</row>
    <row r="94" customFormat="false" ht="15" hidden="false" customHeight="true" outlineLevel="0" collapsed="false">
      <c r="A94" s="349"/>
      <c r="B94" s="233"/>
      <c r="C94" s="192"/>
      <c r="D94" s="251" t="s">
        <v>230</v>
      </c>
      <c r="E94" s="251" t="n">
        <f aca="true">MAX(INDIRECT(CONCATENATE($E$77,E81,$E$78,E82),1))</f>
        <v>192.38</v>
      </c>
      <c r="F94" s="251" t="n">
        <f aca="true">MAX(INDIRECT(CONCATENATE($E$77,F81,$E$78,F82),1))</f>
        <v>213.01</v>
      </c>
      <c r="G94" s="251" t="n">
        <f aca="true">MAX(INDIRECT(CONCATENATE($E$77,G81,$E$78,G82),1))</f>
        <v>192.38</v>
      </c>
      <c r="H94" s="251" t="n">
        <f aca="true">MAX(INDIRECT(CONCATENATE($E$77,H81,$E$78,H82),1))</f>
        <v>192.38</v>
      </c>
      <c r="I94" s="251" t="n">
        <f aca="true">MAX(INDIRECT(CONCATENATE($E$77,I81,$E$78,I82),1))</f>
        <v>192.38</v>
      </c>
      <c r="J94" s="448" t="n">
        <f aca="true">MAX(INDIRECT(CONCATENATE($E$77,J81,$E$78,J82),1))</f>
        <v>192.38</v>
      </c>
      <c r="K94" s="353"/>
      <c r="L94" s="353"/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</row>
    <row r="95" customFormat="false" ht="15" hidden="false" customHeight="true" outlineLevel="0" collapsed="false">
      <c r="A95" s="349"/>
      <c r="B95" s="233"/>
      <c r="C95" s="192"/>
      <c r="D95" s="238" t="s">
        <v>231</v>
      </c>
      <c r="E95" s="252" t="n">
        <v>-15</v>
      </c>
      <c r="F95" s="252" t="n">
        <v>-15</v>
      </c>
      <c r="G95" s="252" t="n">
        <v>-15</v>
      </c>
      <c r="H95" s="252" t="n">
        <v>-15</v>
      </c>
      <c r="I95" s="252" t="n">
        <v>-15</v>
      </c>
      <c r="J95" s="446" t="n">
        <v>-15</v>
      </c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</row>
    <row r="96" customFormat="false" ht="15" hidden="false" customHeight="true" outlineLevel="0" collapsed="false">
      <c r="A96" s="349"/>
      <c r="B96" s="233"/>
      <c r="C96" s="192"/>
      <c r="D96" s="238" t="s">
        <v>232</v>
      </c>
      <c r="E96" s="252" t="n">
        <v>15</v>
      </c>
      <c r="F96" s="252" t="n">
        <v>15</v>
      </c>
      <c r="G96" s="252" t="n">
        <v>15</v>
      </c>
      <c r="H96" s="252" t="n">
        <v>15</v>
      </c>
      <c r="I96" s="252" t="n">
        <v>15</v>
      </c>
      <c r="J96" s="446" t="n">
        <v>15</v>
      </c>
      <c r="K96" s="353"/>
      <c r="L96" s="353"/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</row>
    <row r="97" customFormat="false" ht="15" hidden="false" customHeight="true" outlineLevel="0" collapsed="false">
      <c r="A97" s="349"/>
      <c r="B97" s="233"/>
      <c r="C97" s="192"/>
      <c r="D97" s="238" t="s">
        <v>233</v>
      </c>
      <c r="E97" s="239" t="n">
        <f aca="false">E93+E95</f>
        <v>124.66</v>
      </c>
      <c r="F97" s="239" t="n">
        <f aca="false">F93+F95</f>
        <v>79.57</v>
      </c>
      <c r="G97" s="239" t="n">
        <f aca="false">G93+G95</f>
        <v>79.57</v>
      </c>
      <c r="H97" s="239" t="n">
        <f aca="false">H93+H95</f>
        <v>79.57</v>
      </c>
      <c r="I97" s="239" t="n">
        <f aca="false">I93+I95</f>
        <v>79.57</v>
      </c>
      <c r="J97" s="444" t="n">
        <f aca="false">J93+J95</f>
        <v>124.66</v>
      </c>
      <c r="K97" s="353"/>
      <c r="L97" s="353"/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</row>
    <row r="98" customFormat="false" ht="15" hidden="false" customHeight="true" outlineLevel="0" collapsed="false">
      <c r="A98" s="349"/>
      <c r="B98" s="233"/>
      <c r="C98" s="192"/>
      <c r="D98" s="200" t="s">
        <v>234</v>
      </c>
      <c r="E98" s="201" t="n">
        <f aca="false">E94+E96</f>
        <v>207.38</v>
      </c>
      <c r="F98" s="201" t="n">
        <f aca="false">F94+F96</f>
        <v>228.01</v>
      </c>
      <c r="G98" s="201" t="n">
        <f aca="false">G94+G96</f>
        <v>207.38</v>
      </c>
      <c r="H98" s="201" t="n">
        <f aca="false">H94+H96</f>
        <v>207.38</v>
      </c>
      <c r="I98" s="201" t="n">
        <f aca="false">I94+I96</f>
        <v>207.38</v>
      </c>
      <c r="J98" s="428" t="n">
        <f aca="false">J94+J96</f>
        <v>207.38</v>
      </c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</row>
    <row r="99" s="23" customFormat="true" ht="15" hidden="false" customHeight="true" outlineLevel="0" collapsed="false">
      <c r="B99" s="253"/>
      <c r="C99" s="253"/>
      <c r="D99" s="254"/>
      <c r="E99" s="255"/>
      <c r="F99" s="255"/>
      <c r="G99" s="255"/>
      <c r="H99" s="255"/>
      <c r="I99" s="255"/>
      <c r="J99" s="449"/>
      <c r="K99" s="413"/>
      <c r="L99" s="413"/>
      <c r="M99" s="413"/>
      <c r="N99" s="413"/>
      <c r="O99" s="413"/>
      <c r="P99" s="413"/>
      <c r="Q99" s="413"/>
      <c r="R99" s="413"/>
      <c r="S99" s="413"/>
      <c r="T99" s="413"/>
      <c r="U99" s="413"/>
      <c r="V99" s="413"/>
      <c r="W99" s="413"/>
      <c r="X99" s="413"/>
      <c r="Y99" s="413"/>
      <c r="Z99" s="413"/>
      <c r="AA99" s="413"/>
      <c r="AB99" s="413"/>
      <c r="AC99" s="413"/>
    </row>
    <row r="100" customFormat="false" ht="15" hidden="false" customHeight="true" outlineLevel="0" collapsed="false">
      <c r="A100" s="23"/>
      <c r="B100" s="169" t="s">
        <v>79</v>
      </c>
      <c r="C100" s="169"/>
      <c r="D100" s="169"/>
      <c r="E100" s="169"/>
      <c r="F100" s="169"/>
      <c r="G100" s="169"/>
      <c r="H100" s="169"/>
      <c r="I100" s="169"/>
      <c r="J100" s="169"/>
      <c r="K100" s="413"/>
      <c r="L100" s="413"/>
      <c r="M100" s="413"/>
      <c r="N100" s="413"/>
      <c r="O100" s="413"/>
      <c r="P100" s="413"/>
      <c r="Q100" s="413"/>
      <c r="R100" s="413"/>
      <c r="S100" s="413"/>
      <c r="T100" s="413"/>
      <c r="U100" s="413"/>
      <c r="V100" s="413"/>
      <c r="W100" s="413"/>
      <c r="X100" s="413"/>
      <c r="Y100" s="413"/>
      <c r="Z100" s="413"/>
      <c r="AA100" s="413"/>
      <c r="AB100" s="413"/>
      <c r="AC100" s="413"/>
    </row>
    <row r="101" customFormat="false" ht="15" hidden="true" customHeight="true" outlineLevel="0" collapsed="false">
      <c r="A101" s="23"/>
      <c r="B101" s="256" t="s">
        <v>242</v>
      </c>
      <c r="C101" s="203" t="s">
        <v>216</v>
      </c>
      <c r="D101" s="204" t="s">
        <v>217</v>
      </c>
      <c r="E101" s="204" t="n">
        <f aca="false">ROUNDUP(E$4,0)</f>
        <v>41</v>
      </c>
      <c r="F101" s="204" t="n">
        <f aca="false">ROUNDUP(F$4,0)</f>
        <v>47</v>
      </c>
      <c r="G101" s="204" t="n">
        <f aca="false">ROUNDUP(G$4,0)</f>
        <v>40</v>
      </c>
      <c r="H101" s="204" t="n">
        <f aca="false">ROUNDUP(H$4,0)</f>
        <v>42</v>
      </c>
      <c r="I101" s="204" t="n">
        <f aca="false">ROUNDUP(I$4,0)</f>
        <v>41</v>
      </c>
      <c r="J101" s="429" t="n">
        <f aca="false">ROUNDUP(J$4,0)</f>
        <v>42</v>
      </c>
      <c r="K101" s="413"/>
      <c r="L101" s="413"/>
      <c r="M101" s="413"/>
      <c r="N101" s="413"/>
      <c r="O101" s="413"/>
      <c r="P101" s="413"/>
      <c r="Q101" s="413"/>
      <c r="R101" s="413"/>
      <c r="S101" s="413"/>
      <c r="T101" s="413"/>
      <c r="U101" s="413"/>
      <c r="V101" s="413"/>
      <c r="W101" s="413"/>
      <c r="X101" s="413"/>
      <c r="Y101" s="413"/>
      <c r="Z101" s="413"/>
      <c r="AA101" s="413"/>
      <c r="AB101" s="413"/>
      <c r="AC101" s="413"/>
    </row>
    <row r="102" customFormat="false" ht="15" hidden="true" customHeight="true" outlineLevel="0" collapsed="false">
      <c r="A102" s="23"/>
      <c r="B102" s="256"/>
      <c r="C102" s="203"/>
      <c r="D102" s="204" t="s">
        <v>218</v>
      </c>
      <c r="E102" s="204" t="n">
        <f aca="false">ROUNDDOWN(E$8,0)</f>
        <v>38</v>
      </c>
      <c r="F102" s="204" t="n">
        <f aca="false">ROUNDDOWN(F$8,0)</f>
        <v>35</v>
      </c>
      <c r="G102" s="204" t="n">
        <f aca="false">ROUNDDOWN(G$8,0)</f>
        <v>36</v>
      </c>
      <c r="H102" s="204" t="n">
        <f aca="false">ROUNDDOWN(H$8,0)</f>
        <v>36</v>
      </c>
      <c r="I102" s="204" t="n">
        <f aca="false">ROUNDDOWN(I$8,0)</f>
        <v>37</v>
      </c>
      <c r="J102" s="429" t="n">
        <f aca="false">ROUNDDOWN(J$8,0)</f>
        <v>38</v>
      </c>
      <c r="K102" s="413"/>
      <c r="L102" s="413"/>
      <c r="M102" s="413"/>
      <c r="N102" s="413"/>
      <c r="O102" s="413"/>
      <c r="P102" s="413"/>
      <c r="Q102" s="413"/>
      <c r="R102" s="413"/>
      <c r="S102" s="413"/>
      <c r="T102" s="413"/>
      <c r="U102" s="413"/>
      <c r="V102" s="413"/>
      <c r="W102" s="413"/>
      <c r="X102" s="413"/>
      <c r="Y102" s="413"/>
      <c r="Z102" s="413"/>
      <c r="AA102" s="413"/>
      <c r="AB102" s="413"/>
      <c r="AC102" s="413"/>
    </row>
    <row r="103" customFormat="false" ht="15" hidden="true" customHeight="true" outlineLevel="0" collapsed="false">
      <c r="A103" s="23"/>
      <c r="B103" s="256"/>
      <c r="C103" s="205" t="s">
        <v>219</v>
      </c>
      <c r="D103" s="206" t="s">
        <v>217</v>
      </c>
      <c r="E103" s="206" t="n">
        <f aca="false">ROUNDUP(E$6,0)</f>
        <v>41</v>
      </c>
      <c r="F103" s="206" t="n">
        <f aca="false">ROUNDUP(F$6,0)</f>
        <v>47</v>
      </c>
      <c r="G103" s="206" t="n">
        <f aca="false">ROUNDUP(G$6,0)</f>
        <v>40</v>
      </c>
      <c r="H103" s="206" t="n">
        <f aca="false">ROUNDUP(H$6,0)</f>
        <v>42</v>
      </c>
      <c r="I103" s="206" t="n">
        <f aca="false">ROUNDUP(I$6,0)</f>
        <v>41</v>
      </c>
      <c r="J103" s="430" t="n">
        <f aca="false">ROUNDUP(J$6,0)</f>
        <v>42</v>
      </c>
      <c r="K103" s="413"/>
      <c r="L103" s="413"/>
      <c r="M103" s="413"/>
      <c r="N103" s="413"/>
      <c r="O103" s="413"/>
      <c r="P103" s="413"/>
      <c r="Q103" s="413"/>
      <c r="R103" s="413"/>
      <c r="S103" s="413"/>
      <c r="T103" s="413"/>
      <c r="U103" s="413"/>
      <c r="V103" s="413"/>
      <c r="W103" s="413"/>
      <c r="X103" s="413"/>
      <c r="Y103" s="413"/>
      <c r="Z103" s="413"/>
      <c r="AA103" s="413"/>
      <c r="AB103" s="413"/>
      <c r="AC103" s="413"/>
    </row>
    <row r="104" customFormat="false" ht="15" hidden="true" customHeight="true" outlineLevel="0" collapsed="false">
      <c r="A104" s="23"/>
      <c r="B104" s="256"/>
      <c r="C104" s="205"/>
      <c r="D104" s="206" t="s">
        <v>218</v>
      </c>
      <c r="E104" s="206" t="n">
        <f aca="false">ROUNDDOWN(E$8,0)</f>
        <v>38</v>
      </c>
      <c r="F104" s="206" t="n">
        <f aca="false">ROUNDDOWN(F$8,0)</f>
        <v>35</v>
      </c>
      <c r="G104" s="206" t="n">
        <f aca="false">ROUNDDOWN(G$8,0)</f>
        <v>36</v>
      </c>
      <c r="H104" s="206" t="n">
        <f aca="false">ROUNDDOWN(H$8,0)</f>
        <v>36</v>
      </c>
      <c r="I104" s="206" t="n">
        <f aca="false">ROUNDDOWN(I$8,0)</f>
        <v>37</v>
      </c>
      <c r="J104" s="430" t="n">
        <f aca="false">ROUNDDOWN(J$8,0)</f>
        <v>38</v>
      </c>
      <c r="K104" s="413"/>
      <c r="L104" s="413"/>
      <c r="M104" s="413"/>
      <c r="N104" s="413"/>
      <c r="O104" s="413"/>
      <c r="P104" s="413"/>
      <c r="Q104" s="413"/>
      <c r="R104" s="413"/>
      <c r="S104" s="413"/>
      <c r="T104" s="413"/>
      <c r="U104" s="413"/>
      <c r="V104" s="413"/>
      <c r="W104" s="413"/>
      <c r="X104" s="413"/>
      <c r="Y104" s="413"/>
      <c r="Z104" s="413"/>
      <c r="AA104" s="413"/>
      <c r="AB104" s="413"/>
      <c r="AC104" s="413"/>
    </row>
    <row r="105" customFormat="false" ht="15" hidden="true" customHeight="true" outlineLevel="0" collapsed="false">
      <c r="A105" s="23"/>
      <c r="B105" s="256"/>
      <c r="C105" s="207" t="s">
        <v>220</v>
      </c>
      <c r="D105" s="207"/>
      <c r="E105" s="208" t="n">
        <v>9</v>
      </c>
      <c r="F105" s="208"/>
      <c r="G105" s="208"/>
      <c r="H105" s="208"/>
      <c r="I105" s="208"/>
      <c r="J105" s="208"/>
      <c r="K105" s="413"/>
      <c r="L105" s="413"/>
      <c r="M105" s="413"/>
      <c r="N105" s="413"/>
      <c r="O105" s="413"/>
      <c r="P105" s="413"/>
      <c r="Q105" s="413"/>
      <c r="R105" s="413"/>
      <c r="S105" s="413"/>
      <c r="T105" s="413"/>
      <c r="U105" s="413"/>
      <c r="V105" s="413"/>
      <c r="W105" s="413"/>
      <c r="X105" s="413"/>
      <c r="Y105" s="413"/>
      <c r="Z105" s="413"/>
      <c r="AA105" s="413"/>
      <c r="AB105" s="413"/>
      <c r="AC105" s="413"/>
    </row>
    <row r="106" customFormat="false" ht="15" hidden="true" customHeight="true" outlineLevel="0" collapsed="false">
      <c r="A106" s="23"/>
      <c r="B106" s="256"/>
      <c r="C106" s="209" t="s">
        <v>216</v>
      </c>
      <c r="D106" s="257" t="s">
        <v>221</v>
      </c>
      <c r="E106" s="211" t="str">
        <f aca="false">ADDRESS(MATCH(E102,SL_CHARTS_2012!$B$1:$B$144,1),$E105,1)</f>
        <v>$I$42</v>
      </c>
      <c r="F106" s="211" t="str">
        <f aca="false">ADDRESS(MATCH(F102,SL_CHARTS_2012!$B$1:$B$144,1),$E105,1)</f>
        <v>$I$39</v>
      </c>
      <c r="G106" s="211" t="str">
        <f aca="false">ADDRESS(MATCH(G102,SL_CHARTS_2012!$B$1:$B$144,1),$E105,1)</f>
        <v>$I$40</v>
      </c>
      <c r="H106" s="211" t="str">
        <f aca="false">ADDRESS(MATCH(H102,SL_CHARTS_2012!$B$1:$B$144,1),$E105,1)</f>
        <v>$I$40</v>
      </c>
      <c r="I106" s="211" t="str">
        <f aca="false">ADDRESS(MATCH(I102,SL_CHARTS_2012!$B$1:$B$144,1),$E105,1)</f>
        <v>$I$41</v>
      </c>
      <c r="J106" s="431" t="str">
        <f aca="false">ADDRESS(MATCH(J102,SL_CHARTS_2012!$B$1:$B$144,1),$E105,1)</f>
        <v>$I$42</v>
      </c>
      <c r="K106" s="413"/>
      <c r="L106" s="413"/>
      <c r="M106" s="413"/>
      <c r="N106" s="413"/>
      <c r="O106" s="413"/>
      <c r="P106" s="413"/>
      <c r="Q106" s="413"/>
      <c r="R106" s="413"/>
      <c r="S106" s="413"/>
      <c r="T106" s="413"/>
      <c r="U106" s="413"/>
      <c r="V106" s="413"/>
      <c r="W106" s="413"/>
      <c r="X106" s="413"/>
      <c r="Y106" s="413"/>
      <c r="Z106" s="413"/>
      <c r="AA106" s="413"/>
      <c r="AB106" s="413"/>
      <c r="AC106" s="413"/>
    </row>
    <row r="107" customFormat="false" ht="15" hidden="true" customHeight="true" outlineLevel="0" collapsed="false">
      <c r="A107" s="23"/>
      <c r="B107" s="256"/>
      <c r="C107" s="209"/>
      <c r="D107" s="257" t="s">
        <v>222</v>
      </c>
      <c r="E107" s="211" t="str">
        <f aca="false">ADDRESS(MATCH(E101,SL_CHARTS_2012!$B$1:$B$144,1),$E105,1)</f>
        <v>$I$45</v>
      </c>
      <c r="F107" s="211" t="str">
        <f aca="false">ADDRESS(MATCH(F101,SL_CHARTS_2012!$B$1:$B$144,1),$E105,1)</f>
        <v>$I$51</v>
      </c>
      <c r="G107" s="211" t="str">
        <f aca="false">ADDRESS(MATCH(G101,SL_CHARTS_2012!$B$1:$B$144,1),$E105,1)</f>
        <v>$I$44</v>
      </c>
      <c r="H107" s="211" t="str">
        <f aca="false">ADDRESS(MATCH(H101,SL_CHARTS_2012!$B$1:$B$144,1),$E105,1)</f>
        <v>$I$46</v>
      </c>
      <c r="I107" s="211" t="str">
        <f aca="false">ADDRESS(MATCH(I101,SL_CHARTS_2012!$B$1:$B$144,1),$E105,1)</f>
        <v>$I$45</v>
      </c>
      <c r="J107" s="431" t="str">
        <f aca="false">ADDRESS(MATCH(J101,SL_CHARTS_2012!$B$1:$B$144,1),$E105,1)</f>
        <v>$I$46</v>
      </c>
      <c r="K107" s="413"/>
      <c r="L107" s="413"/>
      <c r="M107" s="413"/>
      <c r="N107" s="413"/>
      <c r="O107" s="413"/>
      <c r="P107" s="413"/>
      <c r="Q107" s="413"/>
      <c r="R107" s="413"/>
      <c r="S107" s="413"/>
      <c r="T107" s="413"/>
      <c r="U107" s="413"/>
      <c r="V107" s="413"/>
      <c r="W107" s="413"/>
      <c r="X107" s="413"/>
      <c r="Y107" s="413"/>
      <c r="Z107" s="413"/>
      <c r="AA107" s="413"/>
      <c r="AB107" s="413"/>
      <c r="AC107" s="413"/>
    </row>
    <row r="108" customFormat="false" ht="15" hidden="true" customHeight="true" outlineLevel="0" collapsed="false">
      <c r="A108" s="23"/>
      <c r="B108" s="256"/>
      <c r="C108" s="205" t="s">
        <v>219</v>
      </c>
      <c r="D108" s="258" t="s">
        <v>221</v>
      </c>
      <c r="E108" s="206" t="str">
        <f aca="false">ADDRESS(MATCH(E104,SL_CHARTS_2012!$B$1:$B$144,1),$E105,1)</f>
        <v>$I$42</v>
      </c>
      <c r="F108" s="206" t="str">
        <f aca="false">ADDRESS(MATCH(F104,SL_CHARTS_2012!$B$1:$B$144,1),$E105,1)</f>
        <v>$I$39</v>
      </c>
      <c r="G108" s="206" t="str">
        <f aca="false">ADDRESS(MATCH(G104,SL_CHARTS_2012!$B$1:$B$144,1),$E105,1)</f>
        <v>$I$40</v>
      </c>
      <c r="H108" s="206" t="str">
        <f aca="false">ADDRESS(MATCH(H104,SL_CHARTS_2012!$B$1:$B$144,1),$E105,1)</f>
        <v>$I$40</v>
      </c>
      <c r="I108" s="206" t="str">
        <f aca="false">ADDRESS(MATCH(I104,SL_CHARTS_2012!$B$1:$B$144,1),$E105,1)</f>
        <v>$I$41</v>
      </c>
      <c r="J108" s="430" t="str">
        <f aca="false">ADDRESS(MATCH(J104,SL_CHARTS_2012!$B$1:$B$144,1),$E105,1)</f>
        <v>$I$42</v>
      </c>
      <c r="K108" s="413"/>
      <c r="L108" s="413"/>
      <c r="M108" s="413"/>
      <c r="N108" s="413"/>
      <c r="O108" s="413"/>
      <c r="P108" s="413"/>
      <c r="Q108" s="413"/>
      <c r="R108" s="413"/>
      <c r="S108" s="413"/>
      <c r="T108" s="413"/>
      <c r="U108" s="413"/>
      <c r="V108" s="413"/>
      <c r="W108" s="413"/>
      <c r="X108" s="413"/>
      <c r="Y108" s="413"/>
      <c r="Z108" s="413"/>
      <c r="AA108" s="413"/>
      <c r="AB108" s="413"/>
      <c r="AC108" s="413"/>
    </row>
    <row r="109" customFormat="false" ht="15" hidden="true" customHeight="true" outlineLevel="0" collapsed="false">
      <c r="A109" s="23"/>
      <c r="B109" s="256"/>
      <c r="C109" s="205"/>
      <c r="D109" s="258" t="s">
        <v>222</v>
      </c>
      <c r="E109" s="206" t="str">
        <f aca="false">ADDRESS(MATCH(E103,SL_CHARTS_2012!$B$1:$B$144,1),$E105,1)</f>
        <v>$I$45</v>
      </c>
      <c r="F109" s="206" t="str">
        <f aca="false">ADDRESS(MATCH(F103,SL_CHARTS_2012!$B$1:$B$144,1),$E105,1)</f>
        <v>$I$51</v>
      </c>
      <c r="G109" s="206" t="str">
        <f aca="false">ADDRESS(MATCH(G103,SL_CHARTS_2012!$B$1:$B$144,1),$E105,1)</f>
        <v>$I$44</v>
      </c>
      <c r="H109" s="206" t="str">
        <f aca="false">ADDRESS(MATCH(H103,SL_CHARTS_2012!$B$1:$B$144,1),$E105,1)</f>
        <v>$I$46</v>
      </c>
      <c r="I109" s="206" t="str">
        <f aca="false">ADDRESS(MATCH(I103,SL_CHARTS_2012!$B$1:$B$144,1),$E105,1)</f>
        <v>$I$45</v>
      </c>
      <c r="J109" s="430" t="str">
        <f aca="false">ADDRESS(MATCH(J103,SL_CHARTS_2012!$B$1:$B$144,1),$E105,1)</f>
        <v>$I$46</v>
      </c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  <c r="W109" s="413"/>
      <c r="X109" s="413"/>
      <c r="Y109" s="413"/>
      <c r="Z109" s="413"/>
      <c r="AA109" s="413"/>
      <c r="AB109" s="413"/>
      <c r="AC109" s="413"/>
    </row>
    <row r="110" customFormat="false" ht="15" hidden="true" customHeight="true" outlineLevel="0" collapsed="false">
      <c r="A110" s="23"/>
      <c r="B110" s="256"/>
      <c r="C110" s="207"/>
      <c r="D110" s="213" t="s">
        <v>223</v>
      </c>
      <c r="E110" s="214" t="s">
        <v>224</v>
      </c>
      <c r="F110" s="208"/>
      <c r="G110" s="208"/>
      <c r="H110" s="208"/>
      <c r="I110" s="208"/>
      <c r="J110" s="432"/>
      <c r="K110" s="413"/>
      <c r="L110" s="413"/>
      <c r="M110" s="413"/>
      <c r="N110" s="413"/>
      <c r="O110" s="413"/>
      <c r="P110" s="413"/>
      <c r="Q110" s="413"/>
      <c r="R110" s="413"/>
      <c r="S110" s="413"/>
      <c r="T110" s="413"/>
      <c r="U110" s="413"/>
      <c r="V110" s="413"/>
      <c r="W110" s="413"/>
      <c r="X110" s="413"/>
      <c r="Y110" s="413"/>
      <c r="Z110" s="413"/>
      <c r="AA110" s="413"/>
      <c r="AB110" s="413"/>
      <c r="AC110" s="413"/>
    </row>
    <row r="111" customFormat="false" ht="15" hidden="true" customHeight="true" outlineLevel="0" collapsed="false">
      <c r="A111" s="23"/>
      <c r="B111" s="256"/>
      <c r="C111" s="207"/>
      <c r="D111" s="213"/>
      <c r="E111" s="214" t="s">
        <v>225</v>
      </c>
      <c r="F111" s="208"/>
      <c r="G111" s="208"/>
      <c r="H111" s="208"/>
      <c r="I111" s="208"/>
      <c r="J111" s="432"/>
      <c r="K111" s="413"/>
      <c r="L111" s="413"/>
      <c r="M111" s="413"/>
      <c r="N111" s="413"/>
      <c r="O111" s="413"/>
      <c r="P111" s="413"/>
      <c r="Q111" s="413"/>
      <c r="R111" s="413"/>
      <c r="S111" s="413"/>
      <c r="T111" s="413"/>
      <c r="U111" s="413"/>
      <c r="V111" s="413"/>
      <c r="W111" s="413"/>
      <c r="X111" s="413"/>
      <c r="Y111" s="413"/>
      <c r="Z111" s="413"/>
      <c r="AA111" s="413"/>
      <c r="AB111" s="413"/>
      <c r="AC111" s="413"/>
    </row>
    <row r="112" customFormat="false" ht="15" hidden="true" customHeight="true" outlineLevel="0" collapsed="false">
      <c r="A112" s="23"/>
      <c r="B112" s="256"/>
      <c r="C112" s="215" t="s">
        <v>226</v>
      </c>
      <c r="D112" s="216" t="s">
        <v>227</v>
      </c>
      <c r="E112" s="217" t="str">
        <f aca="false">CONCATENATE(E101,E$7,E102)</f>
        <v>41-38</v>
      </c>
      <c r="F112" s="217" t="str">
        <f aca="false">CONCATENATE(F101,F$7,F102)</f>
        <v>47-35</v>
      </c>
      <c r="G112" s="217" t="str">
        <f aca="false">CONCATENATE(G101,G$7,G102)</f>
        <v>40-36</v>
      </c>
      <c r="H112" s="217" t="str">
        <f aca="false">CONCATENATE(H101,H$7,H102)</f>
        <v>42-36</v>
      </c>
      <c r="I112" s="217" t="str">
        <f aca="false">CONCATENATE(I101,I$7,I102)</f>
        <v>41-37</v>
      </c>
      <c r="J112" s="433" t="str">
        <f aca="false">CONCATENATE(J101,J$7,J102)</f>
        <v>42-38</v>
      </c>
      <c r="K112" s="413"/>
      <c r="L112" s="413"/>
      <c r="M112" s="413"/>
      <c r="N112" s="413"/>
      <c r="O112" s="413"/>
      <c r="P112" s="413"/>
      <c r="Q112" s="413"/>
      <c r="R112" s="413"/>
      <c r="S112" s="413"/>
      <c r="T112" s="413"/>
      <c r="U112" s="413"/>
      <c r="V112" s="413"/>
      <c r="W112" s="413"/>
      <c r="X112" s="413"/>
      <c r="Y112" s="413"/>
      <c r="Z112" s="413"/>
      <c r="AA112" s="413"/>
      <c r="AB112" s="413"/>
      <c r="AC112" s="413"/>
    </row>
    <row r="113" customFormat="false" ht="15" hidden="true" customHeight="true" outlineLevel="0" collapsed="false">
      <c r="A113" s="23"/>
      <c r="B113" s="256"/>
      <c r="C113" s="215"/>
      <c r="D113" s="218" t="s">
        <v>228</v>
      </c>
      <c r="E113" s="218" t="n">
        <f aca="true">AVERAGE(INDIRECT(CONCATENATE($E$23,E106,$E$24,E107),1))</f>
        <v>20.5603</v>
      </c>
      <c r="F113" s="218" t="n">
        <f aca="true">AVERAGE(INDIRECT(CONCATENATE($E$23,F106,$E$24,F107),1))</f>
        <v>30.8073846153846</v>
      </c>
      <c r="G113" s="218" t="n">
        <f aca="true">AVERAGE(INDIRECT(CONCATENATE($E$23,G106,$E$24,G107),1))</f>
        <v>22.21908</v>
      </c>
      <c r="H113" s="218" t="n">
        <f aca="true">AVERAGE(INDIRECT(CONCATENATE($E$23,H106,$E$24,H107),1))</f>
        <v>22.1045571428571</v>
      </c>
      <c r="I113" s="218" t="n">
        <f aca="true">AVERAGE(INDIRECT(CONCATENATE($E$23,I106,$E$24,I107),1))</f>
        <v>21.34706</v>
      </c>
      <c r="J113" s="434" t="n">
        <f aca="true">AVERAGE(INDIRECT(CONCATENATE($E$23,J106,$E$24,J107),1))</f>
        <v>21.24032</v>
      </c>
      <c r="K113" s="413"/>
      <c r="L113" s="413"/>
      <c r="M113" s="413"/>
      <c r="N113" s="413"/>
      <c r="O113" s="413"/>
      <c r="P113" s="413"/>
      <c r="Q113" s="413"/>
      <c r="R113" s="413"/>
      <c r="S113" s="413"/>
      <c r="T113" s="413"/>
      <c r="U113" s="413"/>
      <c r="V113" s="413"/>
      <c r="W113" s="413"/>
      <c r="X113" s="413"/>
      <c r="Y113" s="413"/>
      <c r="Z113" s="413"/>
      <c r="AA113" s="413"/>
      <c r="AB113" s="413"/>
      <c r="AC113" s="413"/>
    </row>
    <row r="114" customFormat="false" ht="15" hidden="true" customHeight="true" outlineLevel="0" collapsed="false">
      <c r="A114" s="23"/>
      <c r="B114" s="256"/>
      <c r="C114" s="215"/>
      <c r="D114" s="219" t="s">
        <v>229</v>
      </c>
      <c r="E114" s="219" t="n">
        <f aca="true">MIN(INDIRECT(CONCATENATE($E$23,E106,$E$24,E107),1))</f>
        <v>18.8514</v>
      </c>
      <c r="F114" s="219" t="n">
        <f aca="true">MIN(INDIRECT(CONCATENATE($E$23,F106,$E$24,F107),1))</f>
        <v>18.8514</v>
      </c>
      <c r="G114" s="219" t="n">
        <f aca="true">MIN(INDIRECT(CONCATENATE($E$23,G106,$E$24,G107),1))</f>
        <v>18.8514</v>
      </c>
      <c r="H114" s="219" t="n">
        <f aca="true">MIN(INDIRECT(CONCATENATE($E$23,H106,$E$24,H107),1))</f>
        <v>18.8514</v>
      </c>
      <c r="I114" s="219" t="n">
        <f aca="true">MIN(INDIRECT(CONCATENATE($E$23,I106,$E$24,I107),1))</f>
        <v>18.8514</v>
      </c>
      <c r="J114" s="435" t="n">
        <f aca="true">MIN(INDIRECT(CONCATENATE($E$23,J106,$E$24,J107),1))</f>
        <v>18.8514</v>
      </c>
      <c r="K114" s="413"/>
      <c r="L114" s="413"/>
      <c r="M114" s="413"/>
      <c r="N114" s="413"/>
      <c r="O114" s="413"/>
      <c r="P114" s="413"/>
      <c r="Q114" s="413"/>
      <c r="R114" s="413"/>
      <c r="S114" s="413"/>
      <c r="T114" s="413"/>
      <c r="U114" s="413"/>
      <c r="V114" s="413"/>
      <c r="W114" s="413"/>
      <c r="X114" s="413"/>
      <c r="Y114" s="413"/>
      <c r="Z114" s="413"/>
      <c r="AA114" s="413"/>
      <c r="AB114" s="413"/>
      <c r="AC114" s="413"/>
    </row>
    <row r="115" customFormat="false" ht="15" hidden="true" customHeight="true" outlineLevel="0" collapsed="false">
      <c r="A115" s="23"/>
      <c r="B115" s="256"/>
      <c r="C115" s="215"/>
      <c r="D115" s="219" t="s">
        <v>230</v>
      </c>
      <c r="E115" s="219" t="n">
        <f aca="true">MAX(INDIRECT(CONCATENATE($E$23,E106,$E$24,E107),1))</f>
        <v>23.0281</v>
      </c>
      <c r="F115" s="219" t="n">
        <f aca="true">MAX(INDIRECT(CONCATENATE($E$23,F106,$E$24,F107),1))</f>
        <v>56.4009</v>
      </c>
      <c r="G115" s="219" t="n">
        <f aca="true">MAX(INDIRECT(CONCATENATE($E$23,G106,$E$24,G107),1))</f>
        <v>24.4941</v>
      </c>
      <c r="H115" s="219" t="n">
        <f aca="true">MAX(INDIRECT(CONCATENATE($E$23,H106,$E$24,H107),1))</f>
        <v>24.4941</v>
      </c>
      <c r="I115" s="219" t="n">
        <f aca="true">MAX(INDIRECT(CONCATENATE($E$23,I106,$E$24,I107),1))</f>
        <v>24.4941</v>
      </c>
      <c r="J115" s="435" t="n">
        <f aca="true">MAX(INDIRECT(CONCATENATE($E$23,J106,$E$24,J107),1))</f>
        <v>23.9604</v>
      </c>
      <c r="K115" s="413"/>
      <c r="L115" s="413"/>
      <c r="M115" s="413"/>
      <c r="N115" s="413"/>
      <c r="O115" s="413"/>
      <c r="P115" s="413"/>
      <c r="Q115" s="413"/>
      <c r="R115" s="413"/>
      <c r="S115" s="413"/>
      <c r="T115" s="413"/>
      <c r="U115" s="413"/>
      <c r="V115" s="413"/>
      <c r="W115" s="413"/>
      <c r="X115" s="413"/>
      <c r="Y115" s="413"/>
      <c r="Z115" s="413"/>
      <c r="AA115" s="413"/>
      <c r="AB115" s="413"/>
      <c r="AC115" s="413"/>
    </row>
    <row r="116" customFormat="false" ht="15" hidden="true" customHeight="true" outlineLevel="0" collapsed="false">
      <c r="A116" s="23"/>
      <c r="B116" s="256"/>
      <c r="C116" s="215"/>
      <c r="D116" s="220" t="s">
        <v>231</v>
      </c>
      <c r="E116" s="221" t="n">
        <v>-15</v>
      </c>
      <c r="F116" s="221" t="n">
        <v>-15</v>
      </c>
      <c r="G116" s="221" t="n">
        <v>-15</v>
      </c>
      <c r="H116" s="221" t="n">
        <v>-15</v>
      </c>
      <c r="I116" s="221" t="n">
        <v>-15</v>
      </c>
      <c r="J116" s="433" t="n">
        <v>-15</v>
      </c>
      <c r="K116" s="413"/>
      <c r="L116" s="413"/>
      <c r="M116" s="413"/>
      <c r="N116" s="413"/>
      <c r="O116" s="413"/>
      <c r="P116" s="413"/>
      <c r="Q116" s="413"/>
      <c r="R116" s="413"/>
      <c r="S116" s="413"/>
      <c r="T116" s="413"/>
      <c r="U116" s="413"/>
      <c r="V116" s="413"/>
      <c r="W116" s="413"/>
      <c r="X116" s="413"/>
      <c r="Y116" s="413"/>
      <c r="Z116" s="413"/>
      <c r="AA116" s="413"/>
      <c r="AB116" s="413"/>
      <c r="AC116" s="413"/>
    </row>
    <row r="117" customFormat="false" ht="15" hidden="true" customHeight="true" outlineLevel="0" collapsed="false">
      <c r="A117" s="23"/>
      <c r="B117" s="256"/>
      <c r="C117" s="215"/>
      <c r="D117" s="220" t="s">
        <v>232</v>
      </c>
      <c r="E117" s="221" t="n">
        <v>15</v>
      </c>
      <c r="F117" s="221" t="n">
        <v>15</v>
      </c>
      <c r="G117" s="221" t="n">
        <v>15</v>
      </c>
      <c r="H117" s="221" t="n">
        <v>15</v>
      </c>
      <c r="I117" s="221" t="n">
        <v>15</v>
      </c>
      <c r="J117" s="433" t="n">
        <v>15</v>
      </c>
      <c r="K117" s="413"/>
      <c r="L117" s="413"/>
      <c r="M117" s="413"/>
      <c r="N117" s="413"/>
      <c r="O117" s="413"/>
      <c r="P117" s="413"/>
      <c r="Q117" s="413"/>
      <c r="R117" s="413"/>
      <c r="S117" s="413"/>
      <c r="T117" s="413"/>
      <c r="U117" s="413"/>
      <c r="V117" s="413"/>
      <c r="W117" s="413"/>
      <c r="X117" s="413"/>
      <c r="Y117" s="413"/>
      <c r="Z117" s="413"/>
      <c r="AA117" s="413"/>
      <c r="AB117" s="413"/>
      <c r="AC117" s="413"/>
    </row>
    <row r="118" customFormat="false" ht="15" hidden="true" customHeight="true" outlineLevel="0" collapsed="false">
      <c r="A118" s="23"/>
      <c r="B118" s="256"/>
      <c r="C118" s="215"/>
      <c r="D118" s="220" t="s">
        <v>233</v>
      </c>
      <c r="E118" s="222" t="n">
        <f aca="false">E114+E116</f>
        <v>3.8514</v>
      </c>
      <c r="F118" s="222" t="n">
        <f aca="false">F114+F116</f>
        <v>3.8514</v>
      </c>
      <c r="G118" s="222" t="n">
        <f aca="false">G114+G116</f>
        <v>3.8514</v>
      </c>
      <c r="H118" s="222" t="n">
        <f aca="false">H114+H116</f>
        <v>3.8514</v>
      </c>
      <c r="I118" s="222" t="n">
        <f aca="false">I114+I116</f>
        <v>3.8514</v>
      </c>
      <c r="J118" s="436" t="n">
        <f aca="false">J114+J116</f>
        <v>3.8514</v>
      </c>
      <c r="K118" s="413"/>
      <c r="L118" s="413"/>
      <c r="M118" s="413"/>
      <c r="N118" s="413"/>
      <c r="O118" s="413"/>
      <c r="P118" s="413"/>
      <c r="Q118" s="413"/>
      <c r="R118" s="413"/>
      <c r="S118" s="413"/>
      <c r="T118" s="413"/>
      <c r="U118" s="413"/>
      <c r="V118" s="413"/>
      <c r="W118" s="413"/>
      <c r="X118" s="413"/>
      <c r="Y118" s="413"/>
      <c r="Z118" s="413"/>
      <c r="AA118" s="413"/>
      <c r="AB118" s="413"/>
      <c r="AC118" s="413"/>
    </row>
    <row r="119" customFormat="false" ht="15" hidden="true" customHeight="true" outlineLevel="0" collapsed="false">
      <c r="A119" s="23"/>
      <c r="B119" s="256"/>
      <c r="C119" s="215"/>
      <c r="D119" s="220" t="s">
        <v>234</v>
      </c>
      <c r="E119" s="222" t="n">
        <f aca="false">E115+E117</f>
        <v>38.0281</v>
      </c>
      <c r="F119" s="222" t="n">
        <f aca="false">F115+F117</f>
        <v>71.4009</v>
      </c>
      <c r="G119" s="222" t="n">
        <f aca="false">G115+G117</f>
        <v>39.4941</v>
      </c>
      <c r="H119" s="222" t="n">
        <f aca="false">H115+H117</f>
        <v>39.4941</v>
      </c>
      <c r="I119" s="222" t="n">
        <f aca="false">I115+I117</f>
        <v>39.4941</v>
      </c>
      <c r="J119" s="436" t="n">
        <f aca="false">J115+J117</f>
        <v>38.9604</v>
      </c>
      <c r="K119" s="413"/>
      <c r="L119" s="413"/>
      <c r="M119" s="413"/>
      <c r="N119" s="413"/>
      <c r="O119" s="413"/>
      <c r="P119" s="413"/>
      <c r="Q119" s="413"/>
      <c r="R119" s="413"/>
      <c r="S119" s="413"/>
      <c r="T119" s="413"/>
      <c r="U119" s="413"/>
      <c r="V119" s="413"/>
      <c r="W119" s="413"/>
      <c r="X119" s="413"/>
      <c r="Y119" s="413"/>
      <c r="Z119" s="413"/>
      <c r="AA119" s="413"/>
      <c r="AB119" s="413"/>
      <c r="AC119" s="413"/>
    </row>
    <row r="120" customFormat="false" ht="15" hidden="true" customHeight="true" outlineLevel="0" collapsed="false">
      <c r="A120" s="23"/>
      <c r="B120" s="256"/>
      <c r="C120" s="223" t="s">
        <v>235</v>
      </c>
      <c r="D120" s="259" t="s">
        <v>227</v>
      </c>
      <c r="E120" s="260" t="str">
        <f aca="false">CONCATENATE(E103,E$7,E104)</f>
        <v>41-38</v>
      </c>
      <c r="F120" s="260" t="str">
        <f aca="false">CONCATENATE(F103,F$7,F104)</f>
        <v>47-35</v>
      </c>
      <c r="G120" s="260" t="str">
        <f aca="false">CONCATENATE(G103,G$7,G104)</f>
        <v>40-36</v>
      </c>
      <c r="H120" s="260" t="str">
        <f aca="false">CONCATENATE(H103,H$7,H104)</f>
        <v>42-36</v>
      </c>
      <c r="I120" s="260" t="str">
        <f aca="false">CONCATENATE(I103,I$7,I104)</f>
        <v>41-37</v>
      </c>
      <c r="J120" s="450" t="str">
        <f aca="false">CONCATENATE(J103,J$7,J104)</f>
        <v>42-38</v>
      </c>
      <c r="K120" s="413"/>
      <c r="L120" s="413"/>
      <c r="M120" s="413"/>
      <c r="N120" s="413"/>
      <c r="O120" s="413"/>
      <c r="P120" s="413"/>
      <c r="Q120" s="413"/>
      <c r="R120" s="413"/>
      <c r="S120" s="413"/>
      <c r="T120" s="413"/>
      <c r="U120" s="413"/>
      <c r="V120" s="413"/>
      <c r="W120" s="413"/>
      <c r="X120" s="413"/>
      <c r="Y120" s="413"/>
      <c r="Z120" s="413"/>
      <c r="AA120" s="413"/>
      <c r="AB120" s="413"/>
      <c r="AC120" s="413"/>
    </row>
    <row r="121" customFormat="false" ht="15" hidden="true" customHeight="true" outlineLevel="0" collapsed="false">
      <c r="A121" s="23"/>
      <c r="B121" s="256"/>
      <c r="C121" s="223"/>
      <c r="D121" s="261" t="s">
        <v>228</v>
      </c>
      <c r="E121" s="261" t="n">
        <f aca="true">AVERAGE(INDIRECT(CONCATENATE($E110,E108,$E$24,E109),1))</f>
        <v>20.5603</v>
      </c>
      <c r="F121" s="261" t="n">
        <f aca="true">AVERAGE(INDIRECT(CONCATENATE($E110,F108,$E$24,F109),1))</f>
        <v>30.8073846153846</v>
      </c>
      <c r="G121" s="261" t="n">
        <f aca="true">AVERAGE(INDIRECT(CONCATENATE($E110,G108,$E$24,G109),1))</f>
        <v>22.21908</v>
      </c>
      <c r="H121" s="261" t="n">
        <f aca="true">AVERAGE(INDIRECT(CONCATENATE($E110,H108,$E$24,H109),1))</f>
        <v>22.1045571428571</v>
      </c>
      <c r="I121" s="261" t="n">
        <f aca="true">AVERAGE(INDIRECT(CONCATENATE($E110,I108,$E$24,I109),1))</f>
        <v>21.34706</v>
      </c>
      <c r="J121" s="451" t="n">
        <f aca="true">AVERAGE(INDIRECT(CONCATENATE($E110,J108,$E$24,J109),1))</f>
        <v>21.24032</v>
      </c>
      <c r="K121" s="413"/>
      <c r="L121" s="413"/>
      <c r="M121" s="413"/>
      <c r="N121" s="413"/>
      <c r="O121" s="413"/>
      <c r="P121" s="413"/>
      <c r="Q121" s="413"/>
      <c r="R121" s="413"/>
      <c r="S121" s="413"/>
      <c r="T121" s="413"/>
      <c r="U121" s="413"/>
      <c r="V121" s="413"/>
      <c r="W121" s="413"/>
      <c r="X121" s="413"/>
      <c r="Y121" s="413"/>
      <c r="Z121" s="413"/>
      <c r="AA121" s="413"/>
      <c r="AB121" s="413"/>
      <c r="AC121" s="413"/>
    </row>
    <row r="122" customFormat="false" ht="15" hidden="true" customHeight="true" outlineLevel="0" collapsed="false">
      <c r="A122" s="23"/>
      <c r="B122" s="256"/>
      <c r="C122" s="223"/>
      <c r="D122" s="262" t="s">
        <v>229</v>
      </c>
      <c r="E122" s="262" t="n">
        <f aca="true">MIN(INDIRECT(CONCATENATE($E110,E108,$E$24,E109),1))</f>
        <v>18.8514</v>
      </c>
      <c r="F122" s="262" t="n">
        <f aca="true">MIN(INDIRECT(CONCATENATE($E110,F108,$E$24,F109),1))</f>
        <v>18.8514</v>
      </c>
      <c r="G122" s="262" t="n">
        <f aca="true">MIN(INDIRECT(CONCATENATE($E110,G108,$E$24,G109),1))</f>
        <v>18.8514</v>
      </c>
      <c r="H122" s="262" t="n">
        <f aca="true">MIN(INDIRECT(CONCATENATE($E110,H108,$E$24,H109),1))</f>
        <v>18.8514</v>
      </c>
      <c r="I122" s="262" t="n">
        <f aca="true">MIN(INDIRECT(CONCATENATE($E110,I108,$E$24,I109),1))</f>
        <v>18.8514</v>
      </c>
      <c r="J122" s="452" t="n">
        <f aca="true">MIN(INDIRECT(CONCATENATE($E110,J108,$E$24,J109),1))</f>
        <v>18.8514</v>
      </c>
      <c r="K122" s="413"/>
      <c r="L122" s="413"/>
      <c r="M122" s="413"/>
      <c r="N122" s="413"/>
      <c r="O122" s="413"/>
      <c r="P122" s="413"/>
      <c r="Q122" s="413"/>
      <c r="R122" s="413"/>
      <c r="S122" s="413"/>
      <c r="T122" s="413"/>
      <c r="U122" s="413"/>
      <c r="V122" s="413"/>
      <c r="W122" s="413"/>
      <c r="X122" s="413"/>
      <c r="Y122" s="413"/>
      <c r="Z122" s="413"/>
      <c r="AA122" s="413"/>
      <c r="AB122" s="413"/>
      <c r="AC122" s="413"/>
    </row>
    <row r="123" customFormat="false" ht="15" hidden="true" customHeight="true" outlineLevel="0" collapsed="false">
      <c r="A123" s="23"/>
      <c r="B123" s="256"/>
      <c r="C123" s="223"/>
      <c r="D123" s="262" t="s">
        <v>230</v>
      </c>
      <c r="E123" s="262" t="n">
        <f aca="true">MAX(INDIRECT(CONCATENATE($E110,E108,$E$24,E109),1))</f>
        <v>23.0281</v>
      </c>
      <c r="F123" s="262" t="n">
        <f aca="true">MAX(INDIRECT(CONCATENATE($E110,F108,$E$24,F109),1))</f>
        <v>56.4009</v>
      </c>
      <c r="G123" s="262" t="n">
        <f aca="true">MAX(INDIRECT(CONCATENATE($E110,G108,$E$24,G109),1))</f>
        <v>24.4941</v>
      </c>
      <c r="H123" s="262" t="n">
        <f aca="true">MAX(INDIRECT(CONCATENATE($E110,H108,$E$24,H109),1))</f>
        <v>24.4941</v>
      </c>
      <c r="I123" s="262" t="n">
        <f aca="true">MAX(INDIRECT(CONCATENATE($E110,I108,$E$24,I109),1))</f>
        <v>24.4941</v>
      </c>
      <c r="J123" s="452" t="n">
        <f aca="true">MAX(INDIRECT(CONCATENATE($E110,J108,$E$24,J109),1))</f>
        <v>23.9604</v>
      </c>
      <c r="K123" s="413"/>
      <c r="L123" s="413"/>
      <c r="M123" s="413"/>
      <c r="N123" s="413"/>
      <c r="O123" s="413"/>
      <c r="P123" s="413"/>
      <c r="Q123" s="413"/>
      <c r="R123" s="413"/>
      <c r="S123" s="413"/>
      <c r="T123" s="413"/>
      <c r="U123" s="413"/>
      <c r="V123" s="413"/>
      <c r="W123" s="413"/>
      <c r="X123" s="413"/>
      <c r="Y123" s="413"/>
      <c r="Z123" s="413"/>
      <c r="AA123" s="413"/>
      <c r="AB123" s="413"/>
      <c r="AC123" s="413"/>
    </row>
    <row r="124" customFormat="false" ht="15" hidden="true" customHeight="true" outlineLevel="0" collapsed="false">
      <c r="A124" s="23"/>
      <c r="B124" s="256"/>
      <c r="C124" s="223"/>
      <c r="D124" s="263" t="s">
        <v>231</v>
      </c>
      <c r="E124" s="264" t="n">
        <v>-15</v>
      </c>
      <c r="F124" s="264" t="n">
        <v>-15</v>
      </c>
      <c r="G124" s="264" t="n">
        <v>-15</v>
      </c>
      <c r="H124" s="264" t="n">
        <v>-15</v>
      </c>
      <c r="I124" s="264" t="n">
        <v>-15</v>
      </c>
      <c r="J124" s="450" t="n">
        <v>-15</v>
      </c>
      <c r="K124" s="413"/>
      <c r="L124" s="413"/>
      <c r="M124" s="413"/>
      <c r="N124" s="413"/>
      <c r="O124" s="413"/>
      <c r="P124" s="413"/>
      <c r="Q124" s="413"/>
      <c r="R124" s="413"/>
      <c r="S124" s="413"/>
      <c r="T124" s="413"/>
      <c r="U124" s="413"/>
      <c r="V124" s="413"/>
      <c r="W124" s="413"/>
      <c r="X124" s="413"/>
      <c r="Y124" s="413"/>
      <c r="Z124" s="413"/>
      <c r="AA124" s="413"/>
      <c r="AB124" s="413"/>
      <c r="AC124" s="413"/>
    </row>
    <row r="125" customFormat="false" ht="15" hidden="true" customHeight="true" outlineLevel="0" collapsed="false">
      <c r="A125" s="23"/>
      <c r="B125" s="256"/>
      <c r="C125" s="223"/>
      <c r="D125" s="263" t="s">
        <v>232</v>
      </c>
      <c r="E125" s="264" t="n">
        <v>15</v>
      </c>
      <c r="F125" s="264" t="n">
        <v>15</v>
      </c>
      <c r="G125" s="264" t="n">
        <v>15</v>
      </c>
      <c r="H125" s="264" t="n">
        <v>15</v>
      </c>
      <c r="I125" s="264" t="n">
        <v>15</v>
      </c>
      <c r="J125" s="450" t="n">
        <v>15</v>
      </c>
      <c r="K125" s="413"/>
      <c r="L125" s="413"/>
      <c r="M125" s="413"/>
      <c r="N125" s="413"/>
      <c r="O125" s="413"/>
      <c r="P125" s="413"/>
      <c r="Q125" s="413"/>
      <c r="R125" s="413"/>
      <c r="S125" s="413"/>
      <c r="T125" s="413"/>
      <c r="U125" s="413"/>
      <c r="V125" s="413"/>
      <c r="W125" s="413"/>
      <c r="X125" s="413"/>
      <c r="Y125" s="413"/>
      <c r="Z125" s="413"/>
      <c r="AA125" s="413"/>
      <c r="AB125" s="413"/>
      <c r="AC125" s="413"/>
    </row>
    <row r="126" customFormat="false" ht="15" hidden="true" customHeight="true" outlineLevel="0" collapsed="false">
      <c r="A126" s="23"/>
      <c r="B126" s="256"/>
      <c r="C126" s="223"/>
      <c r="D126" s="263" t="s">
        <v>233</v>
      </c>
      <c r="E126" s="265" t="n">
        <f aca="false">E122+E124</f>
        <v>3.8514</v>
      </c>
      <c r="F126" s="265" t="n">
        <f aca="false">F122+F124</f>
        <v>3.8514</v>
      </c>
      <c r="G126" s="265" t="n">
        <f aca="false">G122+G124</f>
        <v>3.8514</v>
      </c>
      <c r="H126" s="265" t="n">
        <f aca="false">H122+H124</f>
        <v>3.8514</v>
      </c>
      <c r="I126" s="265" t="n">
        <f aca="false">I122+I124</f>
        <v>3.8514</v>
      </c>
      <c r="J126" s="453" t="n">
        <f aca="false">J122+J124</f>
        <v>3.8514</v>
      </c>
      <c r="K126" s="413"/>
      <c r="L126" s="413"/>
      <c r="M126" s="413"/>
      <c r="N126" s="413"/>
      <c r="O126" s="413"/>
      <c r="P126" s="413"/>
      <c r="Q126" s="413"/>
      <c r="R126" s="413"/>
      <c r="S126" s="413"/>
      <c r="T126" s="413"/>
      <c r="U126" s="413"/>
      <c r="V126" s="413"/>
      <c r="W126" s="413"/>
      <c r="X126" s="413"/>
      <c r="Y126" s="413"/>
      <c r="Z126" s="413"/>
      <c r="AA126" s="413"/>
      <c r="AB126" s="413"/>
      <c r="AC126" s="413"/>
    </row>
    <row r="127" customFormat="false" ht="15" hidden="true" customHeight="true" outlineLevel="0" collapsed="false">
      <c r="A127" s="23"/>
      <c r="B127" s="256"/>
      <c r="C127" s="223"/>
      <c r="D127" s="231" t="s">
        <v>234</v>
      </c>
      <c r="E127" s="232" t="n">
        <f aca="false">E123+E125</f>
        <v>38.0281</v>
      </c>
      <c r="F127" s="232" t="n">
        <f aca="false">F123+F125</f>
        <v>71.4009</v>
      </c>
      <c r="G127" s="232" t="n">
        <f aca="false">G123+G125</f>
        <v>39.4941</v>
      </c>
      <c r="H127" s="232" t="n">
        <f aca="false">H123+H125</f>
        <v>39.4941</v>
      </c>
      <c r="I127" s="232" t="n">
        <f aca="false">I123+I125</f>
        <v>39.4941</v>
      </c>
      <c r="J127" s="441" t="n">
        <f aca="false">J123+J125</f>
        <v>38.9604</v>
      </c>
      <c r="K127" s="413"/>
      <c r="L127" s="413"/>
      <c r="M127" s="413"/>
      <c r="N127" s="413"/>
      <c r="O127" s="413"/>
      <c r="P127" s="413"/>
      <c r="Q127" s="413"/>
      <c r="R127" s="413"/>
      <c r="S127" s="413"/>
      <c r="T127" s="413"/>
      <c r="U127" s="413"/>
      <c r="V127" s="413"/>
      <c r="W127" s="413"/>
      <c r="X127" s="413"/>
      <c r="Y127" s="413"/>
      <c r="Z127" s="413"/>
      <c r="AA127" s="413"/>
      <c r="AB127" s="413"/>
      <c r="AC127" s="413"/>
    </row>
    <row r="128" s="349" customFormat="true" ht="15" hidden="false" customHeight="true" outlineLevel="0" collapsed="false">
      <c r="B128" s="233" t="s">
        <v>243</v>
      </c>
      <c r="C128" s="266" t="s">
        <v>216</v>
      </c>
      <c r="D128" s="267" t="s">
        <v>238</v>
      </c>
      <c r="E128" s="269" t="str">
        <f aca="true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$J$2168</v>
      </c>
      <c r="F128" s="269" t="str">
        <f aca="true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$J$2228</v>
      </c>
      <c r="G128" s="269" t="str">
        <f aca="true">IF(INDIRECT(CONCATENATE($E$137,ADDRESS(MATCH(G4,SL_CHARTS_2012!$J$1:$J$39999,1),$E$136,1)))=G4,ADDRESS(MATCH(G4,SL_CHARTS_2012!$J$1:$J$39999,1),$E$136,1), IF(INDIRECT(CONCATENATE($E$137,ADDRESS(MATCH(G4,SL_CHARTS_2012!$J$1:$J$39999,1),$E$136,1)))&lt;G4, ADDRESS(MATCH(G4,SL_CHARTS_2012!$J$1:$J$39999,1)+1,$E$136,1), ADDRESS(MATCH(G4,SL_CHARTS_2012!$J$1:$J$39999,1),$E$136,1)))</f>
        <v>$J$2160</v>
      </c>
      <c r="H128" s="269" t="str">
        <f aca="true">IF(INDIRECT(CONCATENATE($E$137,ADDRESS(MATCH(H4,SL_CHARTS_2012!$J$1:$J$39999,1),$E$136,1)))=H4,ADDRESS(MATCH(H4,SL_CHARTS_2012!$J$1:$J$39999,1),$E$136,1), IF(INDIRECT(CONCATENATE($E$137,ADDRESS(MATCH(H4,SL_CHARTS_2012!$J$1:$J$39999,1),$E$136,1)))&lt;H4, ADDRESS(MATCH(H4,SL_CHARTS_2012!$J$1:$J$39999,1)+1,$E$136,1), ADDRESS(MATCH(H4,SL_CHARTS_2012!$J$1:$J$39999,1),$E$136,1)))</f>
        <v>$J$2176</v>
      </c>
      <c r="I128" s="269" t="str">
        <f aca="true">IF(INDIRECT(CONCATENATE($E$137,ADDRESS(MATCH(I4,SL_CHARTS_2012!$J$1:$J$39999,1),$E$136,1)))=I4,ADDRESS(MATCH(I4,SL_CHARTS_2012!$J$1:$J$39999,1),$E$136,1), IF(INDIRECT(CONCATENATE($E$137,ADDRESS(MATCH(I4,SL_CHARTS_2012!$J$1:$J$39999,1),$E$136,1)))&lt;I4, ADDRESS(MATCH(I4,SL_CHARTS_2012!$J$1:$J$39999,1)+1,$E$136,1), ADDRESS(MATCH(I4,SL_CHARTS_2012!$J$1:$J$39999,1),$E$136,1)))</f>
        <v>$J$2168</v>
      </c>
      <c r="J128" s="454" t="str">
        <f aca="true">IF(INDIRECT(CONCATENATE($E$137,ADDRESS(MATCH(J4,SL_CHARTS_2012!$J$1:$J$39999,1),$E$136,1)))=J4,ADDRESS(MATCH(J4,SL_CHARTS_2012!$J$1:$J$39999,1),$E$136,1), IF(INDIRECT(CONCATENATE($E$137,ADDRESS(MATCH(J4,SL_CHARTS_2012!$J$1:$J$39999,1),$E$136,1)))&lt;J4, ADDRESS(MATCH(J4,SL_CHARTS_2012!$J$1:$J$39999,1)+1,$E$136,1), ADDRESS(MATCH(J4,SL_CHARTS_2012!$J$1:$J$39999,1),$E$136,1)))</f>
        <v>$J$2177</v>
      </c>
      <c r="K128" s="353"/>
      <c r="L128" s="353"/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</row>
    <row r="129" s="349" customFormat="true" ht="15" hidden="false" customHeight="true" outlineLevel="0" collapsed="false">
      <c r="B129" s="233"/>
      <c r="C129" s="266"/>
      <c r="D129" s="172" t="s">
        <v>239</v>
      </c>
      <c r="E129" s="236" t="n">
        <f aca="true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40.5672164525841</v>
      </c>
      <c r="F129" s="236" t="n">
        <f aca="true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46.236832405065</v>
      </c>
      <c r="G129" s="236" t="n">
        <f aca="true">INDIRECT(CONCATENATE($E$137,IF(INDIRECT(CONCATENATE($E$137,ADDRESS(MATCH(G4,SL_CHARTS_2012!$J$1:$J$39999,1),$E$136,1)))=G4,ADDRESS(MATCH(G4,SL_CHARTS_2012!$J$1:$J$39999,1),$E$136,1),IF(INDIRECT(CONCATENATE($E$137,ADDRESS(MATCH(G4,SL_CHARTS_2012!$J$1:$J$39999,1),$E$136,1)))&lt;G4,ADDRESS(MATCH(G4,SL_CHARTS_2012!$J$1:$J$39999,1)+1,$E$136,1),ADDRESS(MATCH(G4,SL_CHARTS_2012!$J$1:$J$39999,1),$E$136,1)))))</f>
        <v>39.8365549132963</v>
      </c>
      <c r="H129" s="236" t="n">
        <f aca="true">INDIRECT(CONCATENATE($E$137,IF(INDIRECT(CONCATENATE($E$137,ADDRESS(MATCH(H4,SL_CHARTS_2012!$J$1:$J$39999,1),$E$136,1)))=H4,ADDRESS(MATCH(H4,SL_CHARTS_2012!$J$1:$J$39999,1),$E$136,1),IF(INDIRECT(CONCATENATE($E$137,ADDRESS(MATCH(H4,SL_CHARTS_2012!$J$1:$J$39999,1),$E$136,1)))&lt;H4,ADDRESS(MATCH(H4,SL_CHARTS_2012!$J$1:$J$39999,1)+1,$E$136,1),ADDRESS(MATCH(H4,SL_CHARTS_2012!$J$1:$J$39999,1),$E$136,1)))))</f>
        <v>41.2858827548525</v>
      </c>
      <c r="I129" s="236" t="n">
        <f aca="true">INDIRECT(CONCATENATE($E$137,IF(INDIRECT(CONCATENATE($E$137,ADDRESS(MATCH(I4,SL_CHARTS_2012!$J$1:$J$39999,1),$E$136,1)))=I4,ADDRESS(MATCH(I4,SL_CHARTS_2012!$J$1:$J$39999,1),$E$136,1),IF(INDIRECT(CONCATENATE($E$137,ADDRESS(MATCH(I4,SL_CHARTS_2012!$J$1:$J$39999,1),$E$136,1)))&lt;I4,ADDRESS(MATCH(I4,SL_CHARTS_2012!$J$1:$J$39999,1)+1,$E$136,1),ADDRESS(MATCH(I4,SL_CHARTS_2012!$J$1:$J$39999,1),$E$136,1)))))</f>
        <v>40.5672164525841</v>
      </c>
      <c r="J129" s="443" t="n">
        <f aca="true">INDIRECT(CONCATENATE($E$137,IF(INDIRECT(CONCATENATE($E$137,ADDRESS(MATCH(J4,SL_CHARTS_2012!$J$1:$J$39999,1),$E$136,1)))=J4,ADDRESS(MATCH(J4,SL_CHARTS_2012!$J$1:$J$39999,1),$E$136,1),IF(INDIRECT(CONCATENATE($E$137,ADDRESS(MATCH(J4,SL_CHARTS_2012!$J$1:$J$39999,1),$E$136,1)))&lt;J4,ADDRESS(MATCH(J4,SL_CHARTS_2012!$J$1:$J$39999,1)+1,$E$136,1),ADDRESS(MATCH(J4,SL_CHARTS_2012!$J$1:$J$39999,1),$E$136,1)))))</f>
        <v>41.3757160426361</v>
      </c>
      <c r="K129" s="353"/>
      <c r="L129" s="353"/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</row>
    <row r="130" s="349" customFormat="true" ht="15" hidden="false" customHeight="true" outlineLevel="0" collapsed="false">
      <c r="B130" s="233"/>
      <c r="C130" s="266"/>
      <c r="D130" s="234" t="s">
        <v>240</v>
      </c>
      <c r="E130" s="235" t="str">
        <f aca="true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$J$2140</v>
      </c>
      <c r="F130" s="235" t="str">
        <f aca="true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$J$2112</v>
      </c>
      <c r="G130" s="235" t="str">
        <f aca="true">IF(INDIRECT(CONCATENATE($E$137,ADDRESS(MATCH(G8,SL_CHARTS_2012!$J$1:$J$39999,1),$E$136,1)))=G8,ADDRESS(MATCH(G8,SL_CHARTS_2012!$J$1:$J$39999,1),$E$136,1),IF(INDIRECT(CONCATENATE($E$137,ADDRESS(MATCH(G8,SL_CHARTS_2012!$J$1:$J$39999,1),$E$136,1)))&gt;G8, ADDRESS(MATCH(G8,SL_CHARTS_2012!$J$1:$J$39999,1)-1,$E$136,1), ADDRESS(MATCH(G8,SL_CHARTS_2012!$J$1:$J$39999,1),$E$136,1)))</f>
        <v>$J$2125</v>
      </c>
      <c r="H130" s="235" t="str">
        <f aca="true">IF(INDIRECT(CONCATENATE($E$137,ADDRESS(MATCH(H8,SL_CHARTS_2012!$J$1:$J$39999,1),$E$136,1)))=H8,ADDRESS(MATCH(H8,SL_CHARTS_2012!$J$1:$J$39999,1),$E$136,1),IF(INDIRECT(CONCATENATE($E$137,ADDRESS(MATCH(H8,SL_CHARTS_2012!$J$1:$J$39999,1),$E$136,1)))&gt;H8, ADDRESS(MATCH(H8,SL_CHARTS_2012!$J$1:$J$39999,1)-1,$E$136,1), ADDRESS(MATCH(H8,SL_CHARTS_2012!$J$1:$J$39999,1),$E$136,1)))</f>
        <v>$J$2128</v>
      </c>
      <c r="I130" s="235" t="str">
        <f aca="true">IF(INDIRECT(CONCATENATE($E$137,ADDRESS(MATCH(I8,SL_CHARTS_2012!$J$1:$J$39999,1),$E$136,1)))=I8,ADDRESS(MATCH(I8,SL_CHARTS_2012!$J$1:$J$39999,1),$E$136,1),IF(INDIRECT(CONCATENATE($E$137,ADDRESS(MATCH(I8,SL_CHARTS_2012!$J$1:$J$39999,1),$E$136,1)))&gt;I8, ADDRESS(MATCH(I8,SL_CHARTS_2012!$J$1:$J$39999,1)-1,$E$136,1), ADDRESS(MATCH(I8,SL_CHARTS_2012!$J$1:$J$39999,1),$E$136,1)))</f>
        <v>$J$2133</v>
      </c>
      <c r="J130" s="442" t="str">
        <f aca="true">IF(INDIRECT(CONCATENATE($E$137,ADDRESS(MATCH(J8,SL_CHARTS_2012!$J$1:$J$39999,1),$E$136,1)))=J8,ADDRESS(MATCH(J8,SL_CHARTS_2012!$J$1:$J$39999,1),$E$136,1),IF(INDIRECT(CONCATENATE($E$137,ADDRESS(MATCH(J8,SL_CHARTS_2012!$J$1:$J$39999,1),$E$136,1)))&gt;J8, ADDRESS(MATCH(J8,SL_CHARTS_2012!$J$1:$J$39999,1)-1,$E$136,1), ADDRESS(MATCH(J8,SL_CHARTS_2012!$J$1:$J$39999,1),$E$136,1)))</f>
        <v>$J$2140</v>
      </c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</row>
    <row r="131" s="349" customFormat="true" ht="15" hidden="false" customHeight="true" outlineLevel="0" collapsed="false">
      <c r="B131" s="233"/>
      <c r="C131" s="266"/>
      <c r="D131" s="172" t="s">
        <v>241</v>
      </c>
      <c r="E131" s="236" t="n">
        <f aca="true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37.9671907514466</v>
      </c>
      <c r="F131" s="236" t="n">
        <f aca="true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35.3500809248569</v>
      </c>
      <c r="G131" s="236" t="n">
        <f aca="true">INDIRECT(CONCATENATE($E$137,IF(INDIRECT(CONCATENATE($E$137,ADDRESS(MATCH(G8,SL_CHARTS_2012!$J$1:$J$39999,1),$E$136,1)))=G8,ADDRESS(MATCH(G8,SL_CHARTS_2012!$J$1:$J$39999,1),$E$136,1),IF(INDIRECT(CONCATENATE($E$137,ADDRESS(MATCH(G8,SL_CHARTS_2012!$J$1:$J$39999,1),$E$136,1)))&gt;G8,ADDRESS(MATCH(G8,SL_CHARTS_2012!$J$1:$J$39999,1)-1,$E$136,1),ADDRESS(MATCH(G8,SL_CHARTS_2012!$J$1:$J$39999,1),$E$136,1)))))</f>
        <v>36.5651676300593</v>
      </c>
      <c r="H131" s="236" t="n">
        <f aca="true">INDIRECT(CONCATENATE($E$137,IF(INDIRECT(CONCATENATE($E$137,ADDRESS(MATCH(H8,SL_CHARTS_2012!$J$1:$J$39999,1),$E$136,1)))=H8,ADDRESS(MATCH(H8,SL_CHARTS_2012!$J$1:$J$39999,1),$E$136,1),IF(INDIRECT(CONCATENATE($E$137,ADDRESS(MATCH(H8,SL_CHARTS_2012!$J$1:$J$39999,1),$E$136,1)))&gt;H8,ADDRESS(MATCH(H8,SL_CHARTS_2012!$J$1:$J$39999,1)-1,$E$136,1),ADDRESS(MATCH(H8,SL_CHARTS_2012!$J$1:$J$39999,1),$E$136,1)))))</f>
        <v>36.8455722543367</v>
      </c>
      <c r="I131" s="236" t="n">
        <f aca="true">INDIRECT(CONCATENATE($E$137,IF(INDIRECT(CONCATENATE($E$137,ADDRESS(MATCH(I8,SL_CHARTS_2012!$J$1:$J$39999,1),$E$136,1)))=I8,ADDRESS(MATCH(I8,SL_CHARTS_2012!$J$1:$J$39999,1),$E$136,1),IF(INDIRECT(CONCATENATE($E$137,ADDRESS(MATCH(I8,SL_CHARTS_2012!$J$1:$J$39999,1),$E$136,1)))&gt;I8,ADDRESS(MATCH(I8,SL_CHARTS_2012!$J$1:$J$39999,1)-1,$E$136,1),ADDRESS(MATCH(I8,SL_CHARTS_2012!$J$1:$J$39999,1),$E$136,1)))))</f>
        <v>37.3129132947992</v>
      </c>
      <c r="J131" s="443" t="n">
        <f aca="true">INDIRECT(CONCATENATE($E$137,IF(INDIRECT(CONCATENATE($E$137,ADDRESS(MATCH(J8,SL_CHARTS_2012!$J$1:$J$39999,1),$E$136,1)))=J8,ADDRESS(MATCH(J8,SL_CHARTS_2012!$J$1:$J$39999,1),$E$136,1),IF(INDIRECT(CONCATENATE($E$137,ADDRESS(MATCH(J8,SL_CHARTS_2012!$J$1:$J$39999,1),$E$136,1)))&gt;J8,ADDRESS(MATCH(J8,SL_CHARTS_2012!$J$1:$J$39999,1)-1,$E$136,1),ADDRESS(MATCH(J8,SL_CHARTS_2012!$J$1:$J$39999,1),$E$136,1)))))</f>
        <v>37.9671907514466</v>
      </c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  <c r="AB131" s="353"/>
      <c r="AC131" s="353"/>
    </row>
    <row r="132" s="349" customFormat="true" ht="15" hidden="false" customHeight="true" outlineLevel="0" collapsed="false">
      <c r="B132" s="233"/>
      <c r="C132" s="173" t="s">
        <v>219</v>
      </c>
      <c r="D132" s="238" t="s">
        <v>238</v>
      </c>
      <c r="E132" s="239" t="str">
        <f aca="true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$J$2168</v>
      </c>
      <c r="F132" s="239" t="str">
        <f aca="true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$J$2228</v>
      </c>
      <c r="G132" s="239" t="str">
        <f aca="true">IF(INDIRECT(CONCATENATE($E$137,ADDRESS(MATCH(G6,SL_CHARTS_2012!$J$1:$J$39999,1),$E$136,1)))=G6,ADDRESS(MATCH(G6,SL_CHARTS_2012!$J$1:$J$39999,1),$E$136,1), IF(INDIRECT(CONCATENATE($E$137,ADDRESS(MATCH(G6,SL_CHARTS_2012!$J$1:$J$39999,1),$E$136,1)))&lt;G6, ADDRESS(MATCH(G6,SL_CHARTS_2012!$J$1:$J$39999,1)+1,$E$136,1), ADDRESS(MATCH(G6,SL_CHARTS_2012!$J$1:$J$39999,1),$E$136,1)))</f>
        <v>$J$2160</v>
      </c>
      <c r="H132" s="239" t="str">
        <f aca="true">IF(INDIRECT(CONCATENATE($E$137,ADDRESS(MATCH(H6,SL_CHARTS_2012!$J$1:$J$39999,1),$E$136,1)))=H6,ADDRESS(MATCH(H6,SL_CHARTS_2012!$J$1:$J$39999,1),$E$136,1), IF(INDIRECT(CONCATENATE($E$137,ADDRESS(MATCH(H6,SL_CHARTS_2012!$J$1:$J$39999,1),$E$136,1)))&lt;H6, ADDRESS(MATCH(H6,SL_CHARTS_2012!$J$1:$J$39999,1)+1,$E$136,1), ADDRESS(MATCH(H6,SL_CHARTS_2012!$J$1:$J$39999,1),$E$136,1)))</f>
        <v>$J$2176</v>
      </c>
      <c r="I132" s="239" t="str">
        <f aca="true">IF(INDIRECT(CONCATENATE($E$137,ADDRESS(MATCH(I6,SL_CHARTS_2012!$J$1:$J$39999,1),$E$136,1)))=I6,ADDRESS(MATCH(I6,SL_CHARTS_2012!$J$1:$J$39999,1),$E$136,1), IF(INDIRECT(CONCATENATE($E$137,ADDRESS(MATCH(I6,SL_CHARTS_2012!$J$1:$J$39999,1),$E$136,1)))&lt;I6, ADDRESS(MATCH(I6,SL_CHARTS_2012!$J$1:$J$39999,1)+1,$E$136,1), ADDRESS(MATCH(I6,SL_CHARTS_2012!$J$1:$J$39999,1),$E$136,1)))</f>
        <v>$J$2168</v>
      </c>
      <c r="J132" s="444" t="str">
        <f aca="true">IF(INDIRECT(CONCATENATE($E$137,ADDRESS(MATCH(J6,SL_CHARTS_2012!$J$1:$J$39999,1),$E$136,1)))=J6,ADDRESS(MATCH(J6,SL_CHARTS_2012!$J$1:$J$39999,1),$E$136,1), IF(INDIRECT(CONCATENATE($E$137,ADDRESS(MATCH(J6,SL_CHARTS_2012!$J$1:$J$39999,1),$E$136,1)))&lt;J6, ADDRESS(MATCH(J6,SL_CHARTS_2012!$J$1:$J$39999,1)+1,$E$136,1), ADDRESS(MATCH(J6,SL_CHARTS_2012!$J$1:$J$39999,1),$E$136,1)))</f>
        <v>$J$2177</v>
      </c>
      <c r="K132" s="353"/>
      <c r="L132" s="353"/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  <c r="AB132" s="353"/>
      <c r="AC132" s="353"/>
    </row>
    <row r="133" s="349" customFormat="true" ht="15" hidden="false" customHeight="true" outlineLevel="0" collapsed="false">
      <c r="B133" s="233"/>
      <c r="C133" s="173"/>
      <c r="D133" s="240" t="s">
        <v>217</v>
      </c>
      <c r="E133" s="241" t="n">
        <f aca="true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40.5672164525841</v>
      </c>
      <c r="F133" s="241" t="n">
        <f aca="true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46.236832405065</v>
      </c>
      <c r="G133" s="241" t="n">
        <f aca="true">INDIRECT(CONCATENATE($E$137,IF(INDIRECT(CONCATENATE($E$137,ADDRESS(MATCH(G6,SL_CHARTS_2012!$J$1:$J$39999,1),$E$136,1)))=G6,ADDRESS(MATCH(G6,SL_CHARTS_2012!$J$1:$J$39999,1),$E$136,1),IF(INDIRECT(CONCATENATE($E$137,ADDRESS(MATCH(G6,SL_CHARTS_2012!$J$1:$J$39999,1),$E$136,1)))&lt;G6,ADDRESS(MATCH(G6,SL_CHARTS_2012!$J$1:$J$39999,1)+1,$E$136,1),ADDRESS(MATCH(G6,SL_CHARTS_2012!$J$1:$J$39999,1),$E$136,1)))))</f>
        <v>39.8365549132963</v>
      </c>
      <c r="H133" s="241" t="n">
        <f aca="true">INDIRECT(CONCATENATE($E$137,IF(INDIRECT(CONCATENATE($E$137,ADDRESS(MATCH(H6,SL_CHARTS_2012!$J$1:$J$39999,1),$E$136,1)))=H6,ADDRESS(MATCH(H6,SL_CHARTS_2012!$J$1:$J$39999,1),$E$136,1),IF(INDIRECT(CONCATENATE($E$137,ADDRESS(MATCH(H6,SL_CHARTS_2012!$J$1:$J$39999,1),$E$136,1)))&lt;H6,ADDRESS(MATCH(H6,SL_CHARTS_2012!$J$1:$J$39999,1)+1,$E$136,1),ADDRESS(MATCH(H6,SL_CHARTS_2012!$J$1:$J$39999,1),$E$136,1)))))</f>
        <v>41.2858827548525</v>
      </c>
      <c r="I133" s="241" t="n">
        <f aca="true">INDIRECT(CONCATENATE($E$137,IF(INDIRECT(CONCATENATE($E$137,ADDRESS(MATCH(I6,SL_CHARTS_2012!$J$1:$J$39999,1),$E$136,1)))=I6,ADDRESS(MATCH(I6,SL_CHARTS_2012!$J$1:$J$39999,1),$E$136,1),IF(INDIRECT(CONCATENATE($E$137,ADDRESS(MATCH(I6,SL_CHARTS_2012!$J$1:$J$39999,1),$E$136,1)))&lt;I6,ADDRESS(MATCH(I6,SL_CHARTS_2012!$J$1:$J$39999,1)+1,$E$136,1),ADDRESS(MATCH(I6,SL_CHARTS_2012!$J$1:$J$39999,1),$E$136,1)))))</f>
        <v>40.5672164525841</v>
      </c>
      <c r="J133" s="445" t="n">
        <f aca="true">INDIRECT(CONCATENATE($E$137,IF(INDIRECT(CONCATENATE($E$137,ADDRESS(MATCH(J6,SL_CHARTS_2012!$J$1:$J$39999,1),$E$136,1)))=J6,ADDRESS(MATCH(J6,SL_CHARTS_2012!$J$1:$J$39999,1),$E$136,1),IF(INDIRECT(CONCATENATE($E$137,ADDRESS(MATCH(J6,SL_CHARTS_2012!$J$1:$J$39999,1),$E$136,1)))&lt;J6,ADDRESS(MATCH(J6,SL_CHARTS_2012!$J$1:$J$39999,1)+1,$E$136,1),ADDRESS(MATCH(J6,SL_CHARTS_2012!$J$1:$J$39999,1),$E$136,1)))))</f>
        <v>41.3757160426361</v>
      </c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</row>
    <row r="134" s="349" customFormat="true" ht="15" hidden="false" customHeight="true" outlineLevel="0" collapsed="false">
      <c r="B134" s="233"/>
      <c r="C134" s="173"/>
      <c r="D134" s="238" t="s">
        <v>240</v>
      </c>
      <c r="E134" s="239" t="str">
        <f aca="true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$J$2140</v>
      </c>
      <c r="F134" s="239" t="str">
        <f aca="true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$J$2112</v>
      </c>
      <c r="G134" s="239" t="str">
        <f aca="true">IF(INDIRECT(CONCATENATE($E$137,ADDRESS(MATCH(G10,SL_CHARTS_2012!$J$1:$J$39999,1),$E$136,1)))=G10,ADDRESS(MATCH(G10,SL_CHARTS_2012!$J$1:$J$39999,1),$E$136,1),IF(INDIRECT(CONCATENATE($E$137,ADDRESS(MATCH(G10,SL_CHARTS_2012!$J$1:$J$39999,1),$E$136,1)))&gt;G10, ADDRESS(MATCH(G10,SL_CHARTS_2012!$J$1:$J$39999,1)-1,$E$136,1), ADDRESS(MATCH(G10,SL_CHARTS_2012!$J$1:$J$39999,1),$E$136,1)))</f>
        <v>$J$2125</v>
      </c>
      <c r="H134" s="239" t="str">
        <f aca="true">IF(INDIRECT(CONCATENATE($E$137,ADDRESS(MATCH(H10,SL_CHARTS_2012!$J$1:$J$39999,1),$E$136,1)))=H10,ADDRESS(MATCH(H10,SL_CHARTS_2012!$J$1:$J$39999,1),$E$136,1),IF(INDIRECT(CONCATENATE($E$137,ADDRESS(MATCH(H10,SL_CHARTS_2012!$J$1:$J$39999,1),$E$136,1)))&gt;H10, ADDRESS(MATCH(H10,SL_CHARTS_2012!$J$1:$J$39999,1)-1,$E$136,1), ADDRESS(MATCH(H10,SL_CHARTS_2012!$J$1:$J$39999,1),$E$136,1)))</f>
        <v>$J$2128</v>
      </c>
      <c r="I134" s="239" t="str">
        <f aca="true">IF(INDIRECT(CONCATENATE($E$137,ADDRESS(MATCH(I10,SL_CHARTS_2012!$J$1:$J$39999,1),$E$136,1)))=I10,ADDRESS(MATCH(I10,SL_CHARTS_2012!$J$1:$J$39999,1),$E$136,1),IF(INDIRECT(CONCATENATE($E$137,ADDRESS(MATCH(I10,SL_CHARTS_2012!$J$1:$J$39999,1),$E$136,1)))&gt;I10, ADDRESS(MATCH(I10,SL_CHARTS_2012!$J$1:$J$39999,1)-1,$E$136,1), ADDRESS(MATCH(I10,SL_CHARTS_2012!$J$1:$J$39999,1),$E$136,1)))</f>
        <v>$J$2133</v>
      </c>
      <c r="J134" s="444" t="str">
        <f aca="true">IF(INDIRECT(CONCATENATE($E$137,ADDRESS(MATCH(J10,SL_CHARTS_2012!$J$1:$J$39999,1),$E$136,1)))=J10,ADDRESS(MATCH(J10,SL_CHARTS_2012!$J$1:$J$39999,1),$E$136,1),IF(INDIRECT(CONCATENATE($E$137,ADDRESS(MATCH(J10,SL_CHARTS_2012!$J$1:$J$39999,1),$E$136,1)))&gt;J10, ADDRESS(MATCH(J10,SL_CHARTS_2012!$J$1:$J$39999,1)-1,$E$136,1), ADDRESS(MATCH(J10,SL_CHARTS_2012!$J$1:$J$39999,1),$E$136,1)))</f>
        <v>$J$2140</v>
      </c>
      <c r="K134" s="353"/>
      <c r="L134" s="353"/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</row>
    <row r="135" s="349" customFormat="true" ht="15" hidden="false" customHeight="true" outlineLevel="0" collapsed="false">
      <c r="B135" s="233"/>
      <c r="C135" s="173"/>
      <c r="D135" s="240" t="s">
        <v>218</v>
      </c>
      <c r="E135" s="241" t="n">
        <f aca="true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37.9671907514466</v>
      </c>
      <c r="F135" s="241" t="n">
        <f aca="true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35.3500809248569</v>
      </c>
      <c r="G135" s="241" t="n">
        <f aca="true">INDIRECT(CONCATENATE($E$137,IF(INDIRECT(CONCATENATE($E$137,ADDRESS(MATCH(G10,SL_CHARTS_2012!$J$1:$J$39999,1),$E$136,1)))=G10,ADDRESS(MATCH(G10,SL_CHARTS_2012!$J$1:$J$39999,1),$E$136,1),IF(INDIRECT(CONCATENATE($E$137,ADDRESS(MATCH(G10,SL_CHARTS_2012!$J$1:$J$39999,1),$E$136,1)))&gt;G10,ADDRESS(MATCH(G10,SL_CHARTS_2012!$J$1:$J$39999,1)-1,$E$136,1),ADDRESS(MATCH(G10,SL_CHARTS_2012!$J$1:$J$39999,1),$E$136,1)))))</f>
        <v>36.5651676300593</v>
      </c>
      <c r="H135" s="241" t="n">
        <f aca="true">INDIRECT(CONCATENATE($E$137,IF(INDIRECT(CONCATENATE($E$137,ADDRESS(MATCH(H10,SL_CHARTS_2012!$J$1:$J$39999,1),$E$136,1)))=H10,ADDRESS(MATCH(H10,SL_CHARTS_2012!$J$1:$J$39999,1),$E$136,1),IF(INDIRECT(CONCATENATE($E$137,ADDRESS(MATCH(H10,SL_CHARTS_2012!$J$1:$J$39999,1),$E$136,1)))&gt;H10,ADDRESS(MATCH(H10,SL_CHARTS_2012!$J$1:$J$39999,1)-1,$E$136,1),ADDRESS(MATCH(H10,SL_CHARTS_2012!$J$1:$J$39999,1),$E$136,1)))))</f>
        <v>36.8455722543367</v>
      </c>
      <c r="I135" s="241" t="n">
        <f aca="true">INDIRECT(CONCATENATE($E$137,IF(INDIRECT(CONCATENATE($E$137,ADDRESS(MATCH(I10,SL_CHARTS_2012!$J$1:$J$39999,1),$E$136,1)))=I10,ADDRESS(MATCH(I10,SL_CHARTS_2012!$J$1:$J$39999,1),$E$136,1),IF(INDIRECT(CONCATENATE($E$137,ADDRESS(MATCH(I10,SL_CHARTS_2012!$J$1:$J$39999,1),$E$136,1)))&gt;I10,ADDRESS(MATCH(I10,SL_CHARTS_2012!$J$1:$J$39999,1)-1,$E$136,1),ADDRESS(MATCH(I10,SL_CHARTS_2012!$J$1:$J$39999,1),$E$136,1)))))</f>
        <v>37.3129132947992</v>
      </c>
      <c r="J135" s="445" t="n">
        <f aca="true">INDIRECT(CONCATENATE($E$137,IF(INDIRECT(CONCATENATE($E$137,ADDRESS(MATCH(J10,SL_CHARTS_2012!$J$1:$J$39999,1),$E$136,1)))=J10,ADDRESS(MATCH(J10,SL_CHARTS_2012!$J$1:$J$39999,1),$E$136,1),IF(INDIRECT(CONCATENATE($E$137,ADDRESS(MATCH(J10,SL_CHARTS_2012!$J$1:$J$39999,1),$E$136,1)))&gt;J10,ADDRESS(MATCH(J10,SL_CHARTS_2012!$J$1:$J$39999,1)-1,$E$136,1),ADDRESS(MATCH(J10,SL_CHARTS_2012!$J$1:$J$39999,1),$E$136,1)))))</f>
        <v>37.9671907514466</v>
      </c>
      <c r="K135" s="353"/>
      <c r="L135" s="353"/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</row>
    <row r="136" s="349" customFormat="true" ht="15" hidden="false" customHeight="true" outlineLevel="0" collapsed="false">
      <c r="B136" s="233"/>
      <c r="C136" s="175" t="s">
        <v>220</v>
      </c>
      <c r="D136" s="175"/>
      <c r="E136" s="176" t="n">
        <v>10</v>
      </c>
      <c r="F136" s="176"/>
      <c r="G136" s="176"/>
      <c r="H136" s="176"/>
      <c r="I136" s="176"/>
      <c r="J136" s="176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  <c r="AB136" s="353"/>
      <c r="AC136" s="353"/>
    </row>
    <row r="137" s="349" customFormat="true" ht="15" hidden="false" customHeight="true" outlineLevel="0" collapsed="false">
      <c r="B137" s="233"/>
      <c r="C137" s="243"/>
      <c r="D137" s="182" t="s">
        <v>223</v>
      </c>
      <c r="E137" s="183" t="s">
        <v>224</v>
      </c>
      <c r="F137" s="172"/>
      <c r="G137" s="172"/>
      <c r="H137" s="172"/>
      <c r="I137" s="172"/>
      <c r="J137" s="414"/>
      <c r="K137" s="353"/>
      <c r="L137" s="353"/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  <c r="AB137" s="353"/>
      <c r="AC137" s="353"/>
    </row>
    <row r="138" s="349" customFormat="true" ht="15" hidden="false" customHeight="true" outlineLevel="0" collapsed="false">
      <c r="B138" s="233"/>
      <c r="C138" s="243"/>
      <c r="D138" s="182"/>
      <c r="E138" s="183" t="s">
        <v>225</v>
      </c>
      <c r="F138" s="172"/>
      <c r="G138" s="172"/>
      <c r="H138" s="172"/>
      <c r="I138" s="172"/>
      <c r="J138" s="414"/>
      <c r="K138" s="353"/>
      <c r="L138" s="353"/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</row>
    <row r="139" s="349" customFormat="true" ht="15" hidden="false" customHeight="true" outlineLevel="0" collapsed="false">
      <c r="B139" s="233"/>
      <c r="C139" s="178" t="s">
        <v>216</v>
      </c>
      <c r="D139" s="245" t="s">
        <v>221</v>
      </c>
      <c r="E139" s="180" t="str">
        <f aca="false">ADDRESS(MATCH(E131,SL_CHARTS_2012!$J$1:$J$3999,1),$E$136+1,1)</f>
        <v>$K$2140</v>
      </c>
      <c r="F139" s="180" t="str">
        <f aca="false">ADDRESS(MATCH(F131,SL_CHARTS_2012!$J$1:$J$3999,1),$E$136+1,1)</f>
        <v>$K$2112</v>
      </c>
      <c r="G139" s="180" t="str">
        <f aca="false">ADDRESS(MATCH(G131,SL_CHARTS_2012!$J$1:$J$3999,1),$E$136+1,1)</f>
        <v>$K$2125</v>
      </c>
      <c r="H139" s="180" t="str">
        <f aca="false">ADDRESS(MATCH(H131,SL_CHARTS_2012!$J$1:$J$3999,1),$E$136+1,1)</f>
        <v>$K$2128</v>
      </c>
      <c r="I139" s="180" t="str">
        <f aca="false">ADDRESS(MATCH(I131,SL_CHARTS_2012!$J$1:$J$3999,1),$E$136+1,1)</f>
        <v>$K$2133</v>
      </c>
      <c r="J139" s="417" t="str">
        <f aca="false">ADDRESS(MATCH(J131,SL_CHARTS_2012!$J$1:$J$3999,1),$E$136+1,1)</f>
        <v>$K$2140</v>
      </c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</row>
    <row r="140" s="349" customFormat="true" ht="15" hidden="false" customHeight="true" outlineLevel="0" collapsed="false">
      <c r="B140" s="233"/>
      <c r="C140" s="178"/>
      <c r="D140" s="245" t="s">
        <v>222</v>
      </c>
      <c r="E140" s="180" t="str">
        <f aca="false">ADDRESS(MATCH(E129,SL_CHARTS_2012!$J$1:$J$3999,1),$E$136+1,1)</f>
        <v>$K$2168</v>
      </c>
      <c r="F140" s="180" t="str">
        <f aca="false">ADDRESS(MATCH(F129,SL_CHARTS_2012!$J$1:$J$3999,1),$E$136+1,1)</f>
        <v>$K$2228</v>
      </c>
      <c r="G140" s="180" t="str">
        <f aca="false">ADDRESS(MATCH(G129,SL_CHARTS_2012!$J$1:$J$3999,1),$E$136+1,1)</f>
        <v>$K$2160</v>
      </c>
      <c r="H140" s="180" t="str">
        <f aca="false">ADDRESS(MATCH(H129,SL_CHARTS_2012!$J$1:$J$3999,1),$E$136+1,1)</f>
        <v>$K$2176</v>
      </c>
      <c r="I140" s="180" t="str">
        <f aca="false">ADDRESS(MATCH(I129,SL_CHARTS_2012!$J$1:$J$3999,1),$E$136+1,1)</f>
        <v>$K$2168</v>
      </c>
      <c r="J140" s="417" t="str">
        <f aca="false">ADDRESS(MATCH(J129,SL_CHARTS_2012!$J$1:$J$3999,1),$E$136+1,1)</f>
        <v>$K$2177</v>
      </c>
      <c r="K140" s="353"/>
      <c r="L140" s="353"/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  <c r="AB140" s="353"/>
      <c r="AC140" s="353"/>
    </row>
    <row r="141" s="349" customFormat="true" ht="15" hidden="false" customHeight="true" outlineLevel="0" collapsed="false">
      <c r="B141" s="233"/>
      <c r="C141" s="173" t="s">
        <v>219</v>
      </c>
      <c r="D141" s="246" t="s">
        <v>221</v>
      </c>
      <c r="E141" s="174" t="str">
        <f aca="false">ADDRESS(MATCH(E135,SL_CHARTS_2012!$J$1:$J$3999,1),$E$136+1,1)</f>
        <v>$K$2140</v>
      </c>
      <c r="F141" s="174" t="str">
        <f aca="false">ADDRESS(MATCH(F135,SL_CHARTS_2012!$J$1:$J$3999,1),$E$136+1,1)</f>
        <v>$K$2112</v>
      </c>
      <c r="G141" s="174" t="str">
        <f aca="false">ADDRESS(MATCH(G135,SL_CHARTS_2012!$J$1:$J$3999,1),$E$136+1,1)</f>
        <v>$K$2125</v>
      </c>
      <c r="H141" s="174" t="str">
        <f aca="false">ADDRESS(MATCH(H135,SL_CHARTS_2012!$J$1:$J$3999,1),$E$136+1,1)</f>
        <v>$K$2128</v>
      </c>
      <c r="I141" s="174" t="str">
        <f aca="false">ADDRESS(MATCH(I135,SL_CHARTS_2012!$J$1:$J$3999,1),$E$136+1,1)</f>
        <v>$K$2133</v>
      </c>
      <c r="J141" s="415" t="str">
        <f aca="false">ADDRESS(MATCH(J135,SL_CHARTS_2012!$J$1:$J$3999,1),$E$136+1,1)</f>
        <v>$K$2140</v>
      </c>
      <c r="K141" s="353"/>
      <c r="L141" s="353"/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  <c r="AB141" s="353"/>
      <c r="AC141" s="353"/>
    </row>
    <row r="142" s="349" customFormat="true" ht="15" hidden="false" customHeight="true" outlineLevel="0" collapsed="false">
      <c r="B142" s="233"/>
      <c r="C142" s="173"/>
      <c r="D142" s="246" t="s">
        <v>222</v>
      </c>
      <c r="E142" s="174" t="str">
        <f aca="false">ADDRESS(MATCH(E133,SL_CHARTS_2012!$J$1:$J$3999,1),$E$136+1,1)</f>
        <v>$K$2168</v>
      </c>
      <c r="F142" s="174" t="str">
        <f aca="false">ADDRESS(MATCH(F133,SL_CHARTS_2012!$J$1:$J$3999,1),$E$136+1,1)</f>
        <v>$K$2228</v>
      </c>
      <c r="G142" s="174" t="str">
        <f aca="false">ADDRESS(MATCH(G133,SL_CHARTS_2012!$J$1:$J$3999,1),$E$136+1,1)</f>
        <v>$K$2160</v>
      </c>
      <c r="H142" s="174" t="str">
        <f aca="false">ADDRESS(MATCH(H133,SL_CHARTS_2012!$J$1:$J$3999,1),$E$136+1,1)</f>
        <v>$K$2176</v>
      </c>
      <c r="I142" s="174" t="str">
        <f aca="false">ADDRESS(MATCH(I133,SL_CHARTS_2012!$J$1:$J$3999,1),$E$136+1,1)</f>
        <v>$K$2168</v>
      </c>
      <c r="J142" s="415" t="str">
        <f aca="false">ADDRESS(MATCH(J133,SL_CHARTS_2012!$J$1:$J$3999,1),$E$136+1,1)</f>
        <v>$K$2177</v>
      </c>
      <c r="K142" s="353"/>
      <c r="L142" s="353"/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53"/>
      <c r="AC142" s="353"/>
    </row>
    <row r="143" s="349" customFormat="true" ht="15" hidden="false" customHeight="true" outlineLevel="0" collapsed="false">
      <c r="B143" s="233"/>
      <c r="C143" s="184" t="s">
        <v>226</v>
      </c>
      <c r="D143" s="276" t="s">
        <v>227</v>
      </c>
      <c r="E143" s="337" t="str">
        <f aca="false">CONCATENATE(ROUND(E129,2),E$7,ROUND(E131,2))</f>
        <v>40,57-37,97</v>
      </c>
      <c r="F143" s="337" t="str">
        <f aca="false">CONCATENATE(ROUND(F129,2),F$7,ROUND(F131,2))</f>
        <v>46,24-35,35</v>
      </c>
      <c r="G143" s="337" t="str">
        <f aca="false">CONCATENATE(ROUND(G129,2),G$7,ROUND(G131,2))</f>
        <v>39,84-36,57</v>
      </c>
      <c r="H143" s="337" t="str">
        <f aca="false">CONCATENATE(ROUND(H129,2),H$7,ROUND(H131,2))</f>
        <v>41,29-36,85</v>
      </c>
      <c r="I143" s="337" t="str">
        <f aca="false">CONCATENATE(ROUND(I129,2),I$7,ROUND(I131,2))</f>
        <v>40,57-37,31</v>
      </c>
      <c r="J143" s="455" t="str">
        <f aca="false">CONCATENATE(ROUND(J129,2),J$7,ROUND(J131,2))</f>
        <v>41,38-37,97</v>
      </c>
      <c r="K143" s="353"/>
      <c r="L143" s="353"/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  <c r="AB143" s="353"/>
      <c r="AC143" s="353"/>
    </row>
    <row r="144" s="349" customFormat="true" ht="15" hidden="false" customHeight="true" outlineLevel="0" collapsed="false">
      <c r="B144" s="233"/>
      <c r="C144" s="184"/>
      <c r="D144" s="279" t="s">
        <v>228</v>
      </c>
      <c r="E144" s="279" t="n">
        <f aca="true">AVERAGE(INDIRECT(CONCATENATE($E$137,E139,$E$138,E140),1))</f>
        <v>13.6193206896552</v>
      </c>
      <c r="F144" s="279" t="n">
        <f aca="true">AVERAGE(INDIRECT(CONCATENATE($E$137,F139,$E$138,F140),1))</f>
        <v>33.0952443019943</v>
      </c>
      <c r="G144" s="279" t="n">
        <f aca="true">AVERAGE(INDIRECT(CONCATENATE($E$137,G139,$E$138,G140),1))</f>
        <v>17.0792270833333</v>
      </c>
      <c r="H144" s="279" t="n">
        <f aca="true">AVERAGE(INDIRECT(CONCATENATE($E$137,H139,$E$138,H140),1))</f>
        <v>19.5353253401361</v>
      </c>
      <c r="I144" s="279" t="n">
        <f aca="true">AVERAGE(INDIRECT(CONCATENATE($E$137,I139,$E$138,I140),1))</f>
        <v>17.0140722222222</v>
      </c>
      <c r="J144" s="456" t="n">
        <f aca="true">AVERAGE(INDIRECT(CONCATENATE($E$137,J139,$E$138,J140),1))</f>
        <v>16.9573359649123</v>
      </c>
      <c r="K144" s="353"/>
      <c r="L144" s="353"/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</row>
    <row r="145" s="349" customFormat="true" ht="15" hidden="false" customHeight="true" outlineLevel="0" collapsed="false">
      <c r="B145" s="233"/>
      <c r="C145" s="184"/>
      <c r="D145" s="281" t="s">
        <v>229</v>
      </c>
      <c r="E145" s="281" t="n">
        <f aca="true">MIN(INDIRECT(CONCATENATE($E$137,E139,$E$138,E140),1))</f>
        <v>5</v>
      </c>
      <c r="F145" s="281" t="n">
        <f aca="true">MIN(INDIRECT(CONCATENATE($E$137,F139,$E$138,F140),1))</f>
        <v>5</v>
      </c>
      <c r="G145" s="281" t="n">
        <f aca="true">MIN(INDIRECT(CONCATENATE($E$137,G139,$E$138,G140),1))</f>
        <v>5</v>
      </c>
      <c r="H145" s="281" t="n">
        <f aca="true">MIN(INDIRECT(CONCATENATE($E$137,H139,$E$138,H140),1))</f>
        <v>5</v>
      </c>
      <c r="I145" s="281" t="n">
        <f aca="true">MIN(INDIRECT(CONCATENATE($E$137,I139,$E$138,I140),1))</f>
        <v>5</v>
      </c>
      <c r="J145" s="457" t="n">
        <f aca="true">MIN(INDIRECT(CONCATENATE($E$137,J139,$E$138,J140),1))</f>
        <v>5</v>
      </c>
      <c r="K145" s="353"/>
      <c r="L145" s="353"/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  <c r="AB145" s="353"/>
      <c r="AC145" s="353"/>
    </row>
    <row r="146" s="349" customFormat="true" ht="15" hidden="false" customHeight="true" outlineLevel="0" collapsed="false">
      <c r="B146" s="233"/>
      <c r="C146" s="184"/>
      <c r="D146" s="281" t="s">
        <v>230</v>
      </c>
      <c r="E146" s="281" t="n">
        <f aca="true">MAX(INDIRECT(CONCATENATE($E$137,E139,$E$138,E140),1))</f>
        <v>30.7062</v>
      </c>
      <c r="F146" s="281" t="n">
        <f aca="true">MAX(INDIRECT(CONCATENATE($E$137,F139,$E$138,F140),1))</f>
        <v>77.2608666666667</v>
      </c>
      <c r="G146" s="281" t="n">
        <f aca="true">MAX(INDIRECT(CONCATENATE($E$137,G139,$E$138,G140),1))</f>
        <v>43.5463</v>
      </c>
      <c r="H146" s="281" t="n">
        <f aca="true">MAX(INDIRECT(CONCATENATE($E$137,H139,$E$138,H140),1))</f>
        <v>43.5463</v>
      </c>
      <c r="I146" s="281" t="n">
        <f aca="true">MAX(INDIRECT(CONCATENATE($E$137,I139,$E$138,I140),1))</f>
        <v>43.5463</v>
      </c>
      <c r="J146" s="457" t="n">
        <f aca="true">MAX(INDIRECT(CONCATENATE($E$137,J139,$E$138,J140),1))</f>
        <v>34.6630333333333</v>
      </c>
      <c r="K146" s="353"/>
      <c r="L146" s="353"/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  <c r="AB146" s="353"/>
      <c r="AC146" s="353"/>
    </row>
    <row r="147" s="349" customFormat="true" ht="15" hidden="false" customHeight="true" outlineLevel="0" collapsed="false">
      <c r="B147" s="233"/>
      <c r="C147" s="184"/>
      <c r="D147" s="234" t="s">
        <v>231</v>
      </c>
      <c r="E147" s="284" t="n">
        <v>-15</v>
      </c>
      <c r="F147" s="284" t="n">
        <v>-15</v>
      </c>
      <c r="G147" s="284" t="n">
        <v>-15</v>
      </c>
      <c r="H147" s="284" t="n">
        <v>-15</v>
      </c>
      <c r="I147" s="284" t="n">
        <v>-15</v>
      </c>
      <c r="J147" s="455" t="n">
        <v>-15</v>
      </c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  <c r="AB147" s="353"/>
      <c r="AC147" s="353"/>
    </row>
    <row r="148" s="349" customFormat="true" ht="15" hidden="false" customHeight="true" outlineLevel="0" collapsed="false">
      <c r="B148" s="233"/>
      <c r="C148" s="184"/>
      <c r="D148" s="234" t="s">
        <v>232</v>
      </c>
      <c r="E148" s="284" t="n">
        <v>15</v>
      </c>
      <c r="F148" s="284" t="n">
        <v>15</v>
      </c>
      <c r="G148" s="284" t="n">
        <v>15</v>
      </c>
      <c r="H148" s="284" t="n">
        <v>15</v>
      </c>
      <c r="I148" s="284" t="n">
        <v>15</v>
      </c>
      <c r="J148" s="455" t="n">
        <v>15</v>
      </c>
      <c r="K148" s="353"/>
      <c r="L148" s="353"/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  <c r="AB148" s="353"/>
      <c r="AC148" s="353"/>
    </row>
    <row r="149" s="349" customFormat="true" ht="15" hidden="false" customHeight="true" outlineLevel="0" collapsed="false">
      <c r="B149" s="233"/>
      <c r="C149" s="184"/>
      <c r="D149" s="234" t="s">
        <v>233</v>
      </c>
      <c r="E149" s="235" t="n">
        <f aca="false">E145+E147</f>
        <v>-10</v>
      </c>
      <c r="F149" s="235" t="n">
        <f aca="false">F145+F147</f>
        <v>-10</v>
      </c>
      <c r="G149" s="235" t="n">
        <f aca="false">G145+G147</f>
        <v>-10</v>
      </c>
      <c r="H149" s="235" t="n">
        <f aca="false">H145+H147</f>
        <v>-10</v>
      </c>
      <c r="I149" s="235" t="n">
        <f aca="false">I145+I147</f>
        <v>-10</v>
      </c>
      <c r="J149" s="442" t="n">
        <f aca="false">J145+J147</f>
        <v>-10</v>
      </c>
      <c r="K149" s="353"/>
      <c r="L149" s="353"/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  <c r="AB149" s="353"/>
      <c r="AC149" s="353"/>
    </row>
    <row r="150" s="349" customFormat="true" ht="15" hidden="false" customHeight="true" outlineLevel="0" collapsed="false">
      <c r="B150" s="233"/>
      <c r="C150" s="184"/>
      <c r="D150" s="189" t="s">
        <v>234</v>
      </c>
      <c r="E150" s="191" t="n">
        <f aca="false">E146+E148</f>
        <v>45.7062</v>
      </c>
      <c r="F150" s="191" t="n">
        <f aca="false">F146+F148</f>
        <v>92.2608666666667</v>
      </c>
      <c r="G150" s="191" t="n">
        <f aca="false">G146+G148</f>
        <v>58.5463</v>
      </c>
      <c r="H150" s="191" t="n">
        <f aca="false">H146+H148</f>
        <v>58.5463</v>
      </c>
      <c r="I150" s="191" t="n">
        <f aca="false">I146+I148</f>
        <v>58.5463</v>
      </c>
      <c r="J150" s="423" t="n">
        <f aca="false">J146+J148</f>
        <v>49.6630333333333</v>
      </c>
      <c r="K150" s="353"/>
      <c r="L150" s="353"/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  <c r="AB150" s="353"/>
      <c r="AC150" s="353"/>
    </row>
    <row r="151" s="349" customFormat="true" ht="15" hidden="false" customHeight="true" outlineLevel="0" collapsed="false">
      <c r="B151" s="233"/>
      <c r="C151" s="286" t="s">
        <v>235</v>
      </c>
      <c r="D151" s="248" t="s">
        <v>227</v>
      </c>
      <c r="E151" s="249" t="str">
        <f aca="false">CONCATENATE(ROUND(E133,2),E$7,ROUND(E135,2))</f>
        <v>40,57-37,97</v>
      </c>
      <c r="F151" s="249" t="str">
        <f aca="false">CONCATENATE(ROUND(F133,2),F$7,ROUND(F135,2))</f>
        <v>46,24-35,35</v>
      </c>
      <c r="G151" s="249" t="str">
        <f aca="false">CONCATENATE(ROUND(G133,2),G$7,ROUND(G135,2))</f>
        <v>39,84-36,57</v>
      </c>
      <c r="H151" s="249" t="str">
        <f aca="false">CONCATENATE(ROUND(H133,2),H$7,ROUND(H135,2))</f>
        <v>41,29-36,85</v>
      </c>
      <c r="I151" s="249" t="str">
        <f aca="false">CONCATENATE(ROUND(I133,2),I$7,ROUND(I135,2))</f>
        <v>40,57-37,31</v>
      </c>
      <c r="J151" s="446" t="str">
        <f aca="false">CONCATENATE(ROUND(J133,2),J$7,ROUND(J135,2))</f>
        <v>41,38-37,97</v>
      </c>
      <c r="K151" s="353"/>
      <c r="L151" s="353"/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</row>
    <row r="152" s="349" customFormat="true" ht="15" hidden="false" customHeight="true" outlineLevel="0" collapsed="false">
      <c r="B152" s="233"/>
      <c r="C152" s="286"/>
      <c r="D152" s="250" t="s">
        <v>228</v>
      </c>
      <c r="E152" s="250" t="n">
        <f aca="true">AVERAGE(INDIRECT(CONCATENATE($E$77,E141,$E$78,E142),1))</f>
        <v>13.6193206896552</v>
      </c>
      <c r="F152" s="250" t="n">
        <f aca="true">AVERAGE(INDIRECT(CONCATENATE($E$137,F141,$E$138,F142),1))</f>
        <v>33.0952443019943</v>
      </c>
      <c r="G152" s="250" t="n">
        <f aca="true">AVERAGE(INDIRECT(CONCATENATE($E$137,G141,$E$138,G142),1))</f>
        <v>17.0792270833333</v>
      </c>
      <c r="H152" s="250" t="n">
        <f aca="true">AVERAGE(INDIRECT(CONCATENATE($E$77,H141,$E$78,H142),1))</f>
        <v>19.5353253401361</v>
      </c>
      <c r="I152" s="250" t="n">
        <f aca="true">AVERAGE(INDIRECT(CONCATENATE($E$77,I141,$E$78,I142),1))</f>
        <v>17.0140722222222</v>
      </c>
      <c r="J152" s="447" t="n">
        <f aca="true">AVERAGE(INDIRECT(CONCATENATE($E$77,J141,$E$78,J142),1))</f>
        <v>16.9573359649123</v>
      </c>
      <c r="K152" s="353"/>
      <c r="L152" s="353"/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</row>
    <row r="153" s="349" customFormat="true" ht="15" hidden="false" customHeight="true" outlineLevel="0" collapsed="false">
      <c r="B153" s="233"/>
      <c r="C153" s="286"/>
      <c r="D153" s="251" t="s">
        <v>229</v>
      </c>
      <c r="E153" s="251" t="n">
        <f aca="true">MIN(INDIRECT(CONCATENATE($E$77,E141,$E$78,E142),1))</f>
        <v>5</v>
      </c>
      <c r="F153" s="251" t="n">
        <f aca="true">MIN(INDIRECT(CONCATENATE($E$137,F141,$E$138,F142),1))</f>
        <v>5</v>
      </c>
      <c r="G153" s="251" t="n">
        <f aca="true">MIN(INDIRECT(CONCATENATE($E$137,G141,$E$138,G142),1))</f>
        <v>5</v>
      </c>
      <c r="H153" s="251" t="n">
        <f aca="true">MIN(INDIRECT(CONCATENATE($E$77,H141,$E$78,H142),1))</f>
        <v>5</v>
      </c>
      <c r="I153" s="251" t="n">
        <f aca="true">MIN(INDIRECT(CONCATENATE($E$77,I141,$E$78,I142),1))</f>
        <v>5</v>
      </c>
      <c r="J153" s="448" t="n">
        <f aca="true">MIN(INDIRECT(CONCATENATE($E$77,J141,$E$78,J142),1))</f>
        <v>5</v>
      </c>
      <c r="K153" s="353"/>
      <c r="L153" s="353"/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</row>
    <row r="154" s="349" customFormat="true" ht="15" hidden="false" customHeight="true" outlineLevel="0" collapsed="false">
      <c r="B154" s="233"/>
      <c r="C154" s="286"/>
      <c r="D154" s="251" t="s">
        <v>230</v>
      </c>
      <c r="E154" s="251" t="n">
        <f aca="true">MAX(INDIRECT(CONCATENATE($E$77,E141,$E$78,E142),1))</f>
        <v>30.7062</v>
      </c>
      <c r="F154" s="251" t="n">
        <f aca="true">MAX(INDIRECT(CONCATENATE($E$137,F141,$E$138,F142),1))</f>
        <v>77.2608666666667</v>
      </c>
      <c r="G154" s="251" t="n">
        <f aca="true">MAX(INDIRECT(CONCATENATE($E$137,G141,$E$138,G142),1))</f>
        <v>43.5463</v>
      </c>
      <c r="H154" s="251" t="n">
        <f aca="true">MAX(INDIRECT(CONCATENATE($E$77,H141,$E$78,H142),1))</f>
        <v>43.5463</v>
      </c>
      <c r="I154" s="251" t="n">
        <f aca="true">MAX(INDIRECT(CONCATENATE($E$77,I141,$E$78,I142),1))</f>
        <v>43.5463</v>
      </c>
      <c r="J154" s="448" t="n">
        <f aca="true">MAX(INDIRECT(CONCATENATE($E$77,J141,$E$78,J142),1))</f>
        <v>34.6630333333333</v>
      </c>
      <c r="K154" s="353"/>
      <c r="L154" s="353"/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</row>
    <row r="155" s="349" customFormat="true" ht="15" hidden="false" customHeight="true" outlineLevel="0" collapsed="false">
      <c r="B155" s="233"/>
      <c r="C155" s="286"/>
      <c r="D155" s="238" t="s">
        <v>231</v>
      </c>
      <c r="E155" s="252" t="n">
        <v>-15</v>
      </c>
      <c r="F155" s="252" t="n">
        <v>-15</v>
      </c>
      <c r="G155" s="252" t="n">
        <v>-15</v>
      </c>
      <c r="H155" s="252" t="n">
        <v>-15</v>
      </c>
      <c r="I155" s="252" t="n">
        <v>-15</v>
      </c>
      <c r="J155" s="446" t="n">
        <v>-15</v>
      </c>
      <c r="K155" s="353"/>
      <c r="L155" s="353"/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</row>
    <row r="156" s="349" customFormat="true" ht="15" hidden="false" customHeight="true" outlineLevel="0" collapsed="false">
      <c r="B156" s="233"/>
      <c r="C156" s="286"/>
      <c r="D156" s="238" t="s">
        <v>232</v>
      </c>
      <c r="E156" s="252" t="n">
        <v>15</v>
      </c>
      <c r="F156" s="252" t="n">
        <v>15</v>
      </c>
      <c r="G156" s="252" t="n">
        <v>15</v>
      </c>
      <c r="H156" s="252" t="n">
        <v>15</v>
      </c>
      <c r="I156" s="252" t="n">
        <v>15</v>
      </c>
      <c r="J156" s="446" t="n">
        <v>15</v>
      </c>
      <c r="K156" s="353"/>
      <c r="L156" s="353"/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</row>
    <row r="157" s="349" customFormat="true" ht="15" hidden="false" customHeight="true" outlineLevel="0" collapsed="false">
      <c r="B157" s="233"/>
      <c r="C157" s="286"/>
      <c r="D157" s="238" t="s">
        <v>233</v>
      </c>
      <c r="E157" s="239" t="n">
        <f aca="false">E153+E155</f>
        <v>-10</v>
      </c>
      <c r="F157" s="239" t="n">
        <f aca="false">F153+F155</f>
        <v>-10</v>
      </c>
      <c r="G157" s="239" t="n">
        <f aca="false">G153+G155</f>
        <v>-10</v>
      </c>
      <c r="H157" s="239" t="n">
        <f aca="false">H153+H155</f>
        <v>-10</v>
      </c>
      <c r="I157" s="239" t="n">
        <f aca="false">I153+I155</f>
        <v>-10</v>
      </c>
      <c r="J157" s="444" t="n">
        <f aca="false">J153+J155</f>
        <v>-10</v>
      </c>
      <c r="K157" s="353"/>
      <c r="L157" s="353"/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</row>
    <row r="158" s="349" customFormat="true" ht="15" hidden="false" customHeight="true" outlineLevel="0" collapsed="false">
      <c r="B158" s="233"/>
      <c r="C158" s="286"/>
      <c r="D158" s="238" t="s">
        <v>234</v>
      </c>
      <c r="E158" s="239" t="n">
        <f aca="false">E154+E156</f>
        <v>45.7062</v>
      </c>
      <c r="F158" s="239" t="n">
        <f aca="false">F154+F156</f>
        <v>92.2608666666667</v>
      </c>
      <c r="G158" s="239" t="n">
        <f aca="false">G154+G156</f>
        <v>58.5463</v>
      </c>
      <c r="H158" s="239" t="n">
        <f aca="false">H154+H156</f>
        <v>58.5463</v>
      </c>
      <c r="I158" s="239" t="n">
        <f aca="false">I154+I156</f>
        <v>58.5463</v>
      </c>
      <c r="J158" s="444" t="n">
        <f aca="false">J154+J156</f>
        <v>49.6630333333333</v>
      </c>
      <c r="K158" s="353"/>
      <c r="L158" s="353"/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</row>
    <row r="159" s="349" customFormat="true" ht="15" hidden="false" customHeight="true" outlineLevel="0" collapsed="false">
      <c r="B159" s="202" t="s">
        <v>244</v>
      </c>
      <c r="C159" s="291" t="s">
        <v>216</v>
      </c>
      <c r="D159" s="292" t="s">
        <v>217</v>
      </c>
      <c r="E159" s="292" t="n">
        <f aca="false">ROUNDUP(E$4,0)</f>
        <v>41</v>
      </c>
      <c r="F159" s="292" t="n">
        <f aca="false">ROUNDUP(F$4,0)</f>
        <v>47</v>
      </c>
      <c r="G159" s="292" t="n">
        <f aca="false">ROUNDUP(G$4,0)</f>
        <v>40</v>
      </c>
      <c r="H159" s="292" t="n">
        <f aca="false">ROUNDUP(H$4,0)</f>
        <v>42</v>
      </c>
      <c r="I159" s="292" t="n">
        <f aca="false">ROUNDUP(I$4,0)</f>
        <v>41</v>
      </c>
      <c r="J159" s="458" t="n">
        <f aca="false">ROUNDUP(J$4,0)</f>
        <v>42</v>
      </c>
      <c r="K159" s="353"/>
      <c r="L159" s="353"/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</row>
    <row r="160" s="349" customFormat="true" ht="15" hidden="false" customHeight="true" outlineLevel="0" collapsed="false">
      <c r="B160" s="202"/>
      <c r="C160" s="291"/>
      <c r="D160" s="204" t="s">
        <v>218</v>
      </c>
      <c r="E160" s="204" t="n">
        <f aca="false">ROUNDDOWN(E$8,0)</f>
        <v>38</v>
      </c>
      <c r="F160" s="204" t="n">
        <f aca="false">ROUNDDOWN(F$8,0)</f>
        <v>35</v>
      </c>
      <c r="G160" s="204" t="n">
        <f aca="false">ROUNDDOWN(G$8,0)</f>
        <v>36</v>
      </c>
      <c r="H160" s="204" t="n">
        <f aca="false">ROUNDDOWN(H$8,0)</f>
        <v>36</v>
      </c>
      <c r="I160" s="204" t="n">
        <f aca="false">ROUNDDOWN(I$8,0)</f>
        <v>37</v>
      </c>
      <c r="J160" s="429" t="n">
        <f aca="false">ROUNDDOWN(J$8,0)</f>
        <v>38</v>
      </c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</row>
    <row r="161" s="349" customFormat="true" ht="15" hidden="false" customHeight="true" outlineLevel="0" collapsed="false">
      <c r="B161" s="202"/>
      <c r="C161" s="205" t="s">
        <v>219</v>
      </c>
      <c r="D161" s="206" t="s">
        <v>217</v>
      </c>
      <c r="E161" s="206" t="n">
        <f aca="false">ROUNDUP(E$6,0)</f>
        <v>41</v>
      </c>
      <c r="F161" s="206" t="n">
        <f aca="false">ROUNDUP(F$6,0)</f>
        <v>47</v>
      </c>
      <c r="G161" s="206" t="n">
        <f aca="false">ROUNDUP(G$6,0)</f>
        <v>40</v>
      </c>
      <c r="H161" s="206" t="n">
        <f aca="false">ROUNDUP(H$6,0)</f>
        <v>42</v>
      </c>
      <c r="I161" s="206" t="n">
        <f aca="false">ROUNDUP(I$6,0)</f>
        <v>41</v>
      </c>
      <c r="J161" s="430" t="n">
        <f aca="false">ROUNDUP(J$6,0)</f>
        <v>42</v>
      </c>
      <c r="K161" s="353"/>
      <c r="L161" s="353"/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</row>
    <row r="162" s="349" customFormat="true" ht="15" hidden="false" customHeight="true" outlineLevel="0" collapsed="false">
      <c r="B162" s="202"/>
      <c r="C162" s="205"/>
      <c r="D162" s="206" t="s">
        <v>218</v>
      </c>
      <c r="E162" s="206" t="n">
        <f aca="false">ROUNDDOWN(E$8,0)</f>
        <v>38</v>
      </c>
      <c r="F162" s="206" t="n">
        <f aca="false">ROUNDDOWN(F$8,0)</f>
        <v>35</v>
      </c>
      <c r="G162" s="206" t="n">
        <f aca="false">ROUNDDOWN(G$8,0)</f>
        <v>36</v>
      </c>
      <c r="H162" s="206" t="n">
        <f aca="false">ROUNDDOWN(H$8,0)</f>
        <v>36</v>
      </c>
      <c r="I162" s="206" t="n">
        <f aca="false">ROUNDDOWN(I$8,0)</f>
        <v>37</v>
      </c>
      <c r="J162" s="430" t="n">
        <f aca="false">ROUNDDOWN(J$8,0)</f>
        <v>38</v>
      </c>
      <c r="K162" s="353"/>
      <c r="L162" s="353"/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</row>
    <row r="163" s="349" customFormat="true" ht="15" hidden="false" customHeight="true" outlineLevel="0" collapsed="false">
      <c r="B163" s="202"/>
      <c r="C163" s="207" t="s">
        <v>220</v>
      </c>
      <c r="D163" s="207"/>
      <c r="E163" s="208" t="n">
        <v>13</v>
      </c>
      <c r="F163" s="208"/>
      <c r="G163" s="208"/>
      <c r="H163" s="208"/>
      <c r="I163" s="208"/>
      <c r="J163" s="208"/>
      <c r="K163" s="353"/>
      <c r="L163" s="353"/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</row>
    <row r="164" s="349" customFormat="true" ht="15" hidden="false" customHeight="true" outlineLevel="0" collapsed="false">
      <c r="B164" s="202"/>
      <c r="C164" s="209" t="s">
        <v>216</v>
      </c>
      <c r="D164" s="257" t="s">
        <v>221</v>
      </c>
      <c r="E164" s="211" t="str">
        <f aca="false">ADDRESS(MATCH(E160,SL_CHARTS_2012!$M$1:$M$144,1),$E163+1,1)</f>
        <v>$N$42</v>
      </c>
      <c r="F164" s="211" t="str">
        <f aca="false">ADDRESS(MATCH(F160,SL_CHARTS_2012!$M$1:$M$144,1),$E163+1,1)</f>
        <v>$N$39</v>
      </c>
      <c r="G164" s="211" t="str">
        <f aca="false">ADDRESS(MATCH(G160,SL_CHARTS_2012!$M$1:$M$144,1),$E163+1,1)</f>
        <v>$N$40</v>
      </c>
      <c r="H164" s="211" t="str">
        <f aca="false">ADDRESS(MATCH(H160,SL_CHARTS_2012!$M$1:$M$144,1),$E163+1,1)</f>
        <v>$N$40</v>
      </c>
      <c r="I164" s="211" t="str">
        <f aca="false">ADDRESS(MATCH(I160,SL_CHARTS_2012!$M$1:$M$144,1),$E163+1,1)</f>
        <v>$N$41</v>
      </c>
      <c r="J164" s="431" t="str">
        <f aca="false">ADDRESS(MATCH(J160,SL_CHARTS_2012!$M$1:$M$144,1),$E163+1,1)</f>
        <v>$N$42</v>
      </c>
      <c r="K164" s="353"/>
      <c r="L164" s="353"/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</row>
    <row r="165" s="349" customFormat="true" ht="15" hidden="false" customHeight="true" outlineLevel="0" collapsed="false">
      <c r="B165" s="202"/>
      <c r="C165" s="209"/>
      <c r="D165" s="257" t="s">
        <v>222</v>
      </c>
      <c r="E165" s="211" t="str">
        <f aca="false">ADDRESS(MATCH(E159,SL_CHARTS_2012!$M$1:$M$144,1),$E163+1,1)</f>
        <v>$N$45</v>
      </c>
      <c r="F165" s="211" t="str">
        <f aca="false">ADDRESS(MATCH(F159,SL_CHARTS_2012!$M$1:$M$144,1),$E163+1,1)</f>
        <v>$N$51</v>
      </c>
      <c r="G165" s="211" t="str">
        <f aca="false">ADDRESS(MATCH(G159,SL_CHARTS_2012!$M$1:$M$144,1),$E163+1,1)</f>
        <v>$N$44</v>
      </c>
      <c r="H165" s="211" t="str">
        <f aca="false">ADDRESS(MATCH(H159,SL_CHARTS_2012!$M$1:$M$144,1),$E163+1,1)</f>
        <v>$N$46</v>
      </c>
      <c r="I165" s="211" t="str">
        <f aca="false">ADDRESS(MATCH(I159,SL_CHARTS_2012!$M$1:$M$144,1),$E163+1,1)</f>
        <v>$N$45</v>
      </c>
      <c r="J165" s="431" t="str">
        <f aca="false">ADDRESS(MATCH(J159,SL_CHARTS_2012!$M$1:$M$144,1),$E163+1,1)</f>
        <v>$N$46</v>
      </c>
      <c r="K165" s="353"/>
      <c r="L165" s="353"/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</row>
    <row r="166" s="349" customFormat="true" ht="15" hidden="false" customHeight="true" outlineLevel="0" collapsed="false">
      <c r="B166" s="202"/>
      <c r="C166" s="205" t="s">
        <v>219</v>
      </c>
      <c r="D166" s="258" t="s">
        <v>221</v>
      </c>
      <c r="E166" s="206" t="str">
        <f aca="false">ADDRESS(MATCH(E162,SL_CHARTS_2012!$M$1:$M$144,1),$E163+1,1)</f>
        <v>$N$42</v>
      </c>
      <c r="F166" s="206" t="str">
        <f aca="false">ADDRESS(MATCH(F162,SL_CHARTS_2012!$M$1:$M$144,1),$E163+1,1)</f>
        <v>$N$39</v>
      </c>
      <c r="G166" s="206" t="str">
        <f aca="false">ADDRESS(MATCH(G162,SL_CHARTS_2012!$M$1:$M$144,1),$E163+1,1)</f>
        <v>$N$40</v>
      </c>
      <c r="H166" s="206" t="str">
        <f aca="false">ADDRESS(MATCH(H162,SL_CHARTS_2012!$M$1:$M$144,1),$E163+1,1)</f>
        <v>$N$40</v>
      </c>
      <c r="I166" s="206" t="str">
        <f aca="false">ADDRESS(MATCH(I162,SL_CHARTS_2012!$M$1:$M$144,1),$E163+1,1)</f>
        <v>$N$41</v>
      </c>
      <c r="J166" s="430" t="str">
        <f aca="false">ADDRESS(MATCH(J162,SL_CHARTS_2012!$M$1:$M$144,1),$E163+1,1)</f>
        <v>$N$42</v>
      </c>
      <c r="K166" s="353"/>
      <c r="L166" s="353"/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</row>
    <row r="167" s="349" customFormat="true" ht="15" hidden="false" customHeight="true" outlineLevel="0" collapsed="false">
      <c r="B167" s="202"/>
      <c r="C167" s="205"/>
      <c r="D167" s="258" t="s">
        <v>222</v>
      </c>
      <c r="E167" s="206" t="str">
        <f aca="false">ADDRESS(MATCH(E161,SL_CHARTS_2012!$M$1:$M$144,1),$E163+1,1)</f>
        <v>$N$45</v>
      </c>
      <c r="F167" s="206" t="str">
        <f aca="false">ADDRESS(MATCH(F161,SL_CHARTS_2012!$M$1:$M$144,1),$E163+1,1)</f>
        <v>$N$51</v>
      </c>
      <c r="G167" s="206" t="str">
        <f aca="false">ADDRESS(MATCH(G161,SL_CHARTS_2012!$M$1:$M$144,1),$E163+1,1)</f>
        <v>$N$44</v>
      </c>
      <c r="H167" s="206" t="str">
        <f aca="false">ADDRESS(MATCH(H161,SL_CHARTS_2012!$M$1:$M$144,1),$E163+1,1)</f>
        <v>$N$46</v>
      </c>
      <c r="I167" s="206" t="str">
        <f aca="false">ADDRESS(MATCH(I161,SL_CHARTS_2012!$M$1:$M$144,1),$E163+1,1)</f>
        <v>$N$45</v>
      </c>
      <c r="J167" s="430" t="str">
        <f aca="false">ADDRESS(MATCH(J161,SL_CHARTS_2012!$M$1:$M$144,1),$E163+1,1)</f>
        <v>$N$46</v>
      </c>
      <c r="K167" s="353"/>
      <c r="L167" s="353"/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</row>
    <row r="168" s="349" customFormat="true" ht="15" hidden="false" customHeight="true" outlineLevel="0" collapsed="false">
      <c r="B168" s="202"/>
      <c r="C168" s="207"/>
      <c r="D168" s="213" t="s">
        <v>223</v>
      </c>
      <c r="E168" s="214" t="s">
        <v>224</v>
      </c>
      <c r="F168" s="208"/>
      <c r="G168" s="208"/>
      <c r="H168" s="208"/>
      <c r="I168" s="208"/>
      <c r="J168" s="432"/>
      <c r="K168" s="353"/>
      <c r="L168" s="353"/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</row>
    <row r="169" s="349" customFormat="true" ht="15" hidden="false" customHeight="true" outlineLevel="0" collapsed="false">
      <c r="B169" s="202"/>
      <c r="C169" s="207"/>
      <c r="D169" s="213"/>
      <c r="E169" s="214" t="s">
        <v>225</v>
      </c>
      <c r="F169" s="208"/>
      <c r="G169" s="208"/>
      <c r="H169" s="208"/>
      <c r="I169" s="208"/>
      <c r="J169" s="432"/>
      <c r="K169" s="353"/>
      <c r="L169" s="353"/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</row>
    <row r="170" s="349" customFormat="true" ht="15" hidden="false" customHeight="true" outlineLevel="0" collapsed="false">
      <c r="B170" s="202"/>
      <c r="C170" s="215" t="s">
        <v>226</v>
      </c>
      <c r="D170" s="216" t="s">
        <v>227</v>
      </c>
      <c r="E170" s="217" t="str">
        <f aca="false">CONCATENATE(E159,E$7,E160)</f>
        <v>41-38</v>
      </c>
      <c r="F170" s="217" t="str">
        <f aca="false">CONCATENATE(F159,F$7,F160)</f>
        <v>47-35</v>
      </c>
      <c r="G170" s="217" t="str">
        <f aca="false">CONCATENATE(G159,G$7,G160)</f>
        <v>40-36</v>
      </c>
      <c r="H170" s="217" t="str">
        <f aca="false">CONCATENATE(H159,H$7,H160)</f>
        <v>42-36</v>
      </c>
      <c r="I170" s="217" t="str">
        <f aca="false">CONCATENATE(I159,I$7,I160)</f>
        <v>41-37</v>
      </c>
      <c r="J170" s="433" t="str">
        <f aca="false">CONCATENATE(J159,J$7,J160)</f>
        <v>42-38</v>
      </c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</row>
    <row r="171" s="349" customFormat="true" ht="15" hidden="false" customHeight="true" outlineLevel="0" collapsed="false">
      <c r="B171" s="202"/>
      <c r="C171" s="215"/>
      <c r="D171" s="218" t="s">
        <v>228</v>
      </c>
      <c r="E171" s="218" t="n">
        <f aca="true">AVERAGE(INDIRECT(CONCATENATE($E$168,E164,$E$169,E165),1))</f>
        <v>110.68075</v>
      </c>
      <c r="F171" s="218" t="n">
        <f aca="true">AVERAGE(INDIRECT(CONCATENATE($E$168,F164,$E$169,F165),1))</f>
        <v>132.643861538462</v>
      </c>
      <c r="G171" s="218" t="n">
        <f aca="true">AVERAGE(INDIRECT(CONCATENATE($E$168,G164,$E$169,G165),1))</f>
        <v>105.103</v>
      </c>
      <c r="H171" s="218" t="n">
        <f aca="true">AVERAGE(INDIRECT(CONCATENATE($E$168,H164,$E$169,H165),1))</f>
        <v>111.442428571429</v>
      </c>
      <c r="I171" s="218" t="n">
        <f aca="true">AVERAGE(INDIRECT(CONCATENATE($E$168,I164,$E$169,I165),1))</f>
        <v>109.1282</v>
      </c>
      <c r="J171" s="434" t="n">
        <f aca="true">AVERAGE(INDIRECT(CONCATENATE($E$168,J164,$E$169,J165),1))</f>
        <v>115.217</v>
      </c>
      <c r="K171" s="353"/>
      <c r="L171" s="353"/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</row>
    <row r="172" s="349" customFormat="true" ht="15" hidden="false" customHeight="true" outlineLevel="0" collapsed="false">
      <c r="B172" s="202"/>
      <c r="C172" s="215"/>
      <c r="D172" s="219" t="s">
        <v>229</v>
      </c>
      <c r="E172" s="219" t="n">
        <f aca="true">MIN(INDIRECT(CONCATENATE($E$168,E164,$E$169,E165),1))</f>
        <v>104.556</v>
      </c>
      <c r="F172" s="219" t="n">
        <f aca="true">MIN(INDIRECT(CONCATENATE($E$168,F164,$E$169,F165),1))</f>
        <v>97.4162</v>
      </c>
      <c r="G172" s="219" t="n">
        <f aca="true">MIN(INDIRECT(CONCATENATE($E$168,G164,$E$169,G165),1))</f>
        <v>101.094</v>
      </c>
      <c r="H172" s="219" t="n">
        <f aca="true">MIN(INDIRECT(CONCATENATE($E$168,H164,$E$169,H165),1))</f>
        <v>101.094</v>
      </c>
      <c r="I172" s="219" t="n">
        <f aca="true">MIN(INDIRECT(CONCATENATE($E$168,I164,$E$169,I165),1))</f>
        <v>102.918</v>
      </c>
      <c r="J172" s="435" t="n">
        <f aca="true">MIN(INDIRECT(CONCATENATE($E$168,J164,$E$169,J165),1))</f>
        <v>104.556</v>
      </c>
      <c r="K172" s="353"/>
      <c r="L172" s="353"/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</row>
    <row r="173" s="349" customFormat="true" ht="15" hidden="false" customHeight="true" outlineLevel="0" collapsed="false">
      <c r="B173" s="202"/>
      <c r="C173" s="215"/>
      <c r="D173" s="219" t="s">
        <v>230</v>
      </c>
      <c r="E173" s="219" t="n">
        <f aca="true">MAX(INDIRECT(CONCATENATE($E$168,E164,$E$169,E165),1))</f>
        <v>121.22</v>
      </c>
      <c r="F173" s="219" t="n">
        <f aca="true">MAX(INDIRECT(CONCATENATE($E$168,F164,$E$169,F165),1))</f>
        <v>188.233</v>
      </c>
      <c r="G173" s="219" t="n">
        <f aca="true">MAX(INDIRECT(CONCATENATE($E$168,G164,$E$169,G165),1))</f>
        <v>110.726</v>
      </c>
      <c r="H173" s="219" t="n">
        <f aca="true">MAX(INDIRECT(CONCATENATE($E$168,H164,$E$169,H165),1))</f>
        <v>133.362</v>
      </c>
      <c r="I173" s="219" t="n">
        <f aca="true">MAX(INDIRECT(CONCATENATE($E$168,I164,$E$169,I165),1))</f>
        <v>121.22</v>
      </c>
      <c r="J173" s="435" t="n">
        <f aca="true">MAX(INDIRECT(CONCATENATE($E$168,J164,$E$169,J165),1))</f>
        <v>133.362</v>
      </c>
      <c r="K173" s="353"/>
      <c r="L173" s="353"/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</row>
    <row r="174" s="349" customFormat="true" ht="15" hidden="false" customHeight="true" outlineLevel="0" collapsed="false">
      <c r="B174" s="202"/>
      <c r="C174" s="215"/>
      <c r="D174" s="220" t="s">
        <v>231</v>
      </c>
      <c r="E174" s="221" t="n">
        <v>-15</v>
      </c>
      <c r="F174" s="221" t="n">
        <v>-15</v>
      </c>
      <c r="G174" s="221" t="n">
        <v>-15</v>
      </c>
      <c r="H174" s="221" t="n">
        <v>-15</v>
      </c>
      <c r="I174" s="221" t="n">
        <v>-15</v>
      </c>
      <c r="J174" s="433" t="n">
        <v>-15</v>
      </c>
      <c r="K174" s="353"/>
      <c r="L174" s="353"/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</row>
    <row r="175" s="349" customFormat="true" ht="15" hidden="false" customHeight="true" outlineLevel="0" collapsed="false">
      <c r="B175" s="202"/>
      <c r="C175" s="215"/>
      <c r="D175" s="220" t="s">
        <v>232</v>
      </c>
      <c r="E175" s="221" t="n">
        <v>15</v>
      </c>
      <c r="F175" s="221" t="n">
        <v>15</v>
      </c>
      <c r="G175" s="221" t="n">
        <v>15</v>
      </c>
      <c r="H175" s="221" t="n">
        <v>15</v>
      </c>
      <c r="I175" s="221" t="n">
        <v>15</v>
      </c>
      <c r="J175" s="433" t="n">
        <v>15</v>
      </c>
      <c r="K175" s="353"/>
      <c r="L175" s="353"/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</row>
    <row r="176" s="349" customFormat="true" ht="15" hidden="false" customHeight="true" outlineLevel="0" collapsed="false">
      <c r="B176" s="202"/>
      <c r="C176" s="215"/>
      <c r="D176" s="220" t="s">
        <v>233</v>
      </c>
      <c r="E176" s="222" t="n">
        <f aca="false">E172+E174</f>
        <v>89.556</v>
      </c>
      <c r="F176" s="222" t="n">
        <f aca="false">F172+F174</f>
        <v>82.4162</v>
      </c>
      <c r="G176" s="222" t="n">
        <f aca="false">G172+G174</f>
        <v>86.094</v>
      </c>
      <c r="H176" s="222" t="n">
        <f aca="false">H172+H174</f>
        <v>86.094</v>
      </c>
      <c r="I176" s="222" t="n">
        <f aca="false">I172+I174</f>
        <v>87.918</v>
      </c>
      <c r="J176" s="436" t="n">
        <f aca="false">J172+J174</f>
        <v>89.556</v>
      </c>
      <c r="K176" s="353"/>
      <c r="L176" s="353"/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  <c r="AB176" s="353"/>
      <c r="AC176" s="353"/>
    </row>
    <row r="177" s="349" customFormat="true" ht="15" hidden="false" customHeight="true" outlineLevel="0" collapsed="false">
      <c r="B177" s="202"/>
      <c r="C177" s="215"/>
      <c r="D177" s="220" t="s">
        <v>234</v>
      </c>
      <c r="E177" s="222" t="n">
        <f aca="false">E173+E175</f>
        <v>136.22</v>
      </c>
      <c r="F177" s="222" t="n">
        <f aca="false">F173+F175</f>
        <v>203.233</v>
      </c>
      <c r="G177" s="222" t="n">
        <f aca="false">G173+G175</f>
        <v>125.726</v>
      </c>
      <c r="H177" s="222" t="n">
        <f aca="false">H173+H175</f>
        <v>148.362</v>
      </c>
      <c r="I177" s="222" t="n">
        <f aca="false">I173+I175</f>
        <v>136.22</v>
      </c>
      <c r="J177" s="436" t="n">
        <f aca="false">J173+J175</f>
        <v>148.362</v>
      </c>
      <c r="K177" s="353"/>
      <c r="L177" s="353"/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  <c r="AB177" s="353"/>
      <c r="AC177" s="353"/>
    </row>
    <row r="178" s="349" customFormat="true" ht="15" hidden="false" customHeight="true" outlineLevel="0" collapsed="false">
      <c r="B178" s="202"/>
      <c r="C178" s="223" t="s">
        <v>235</v>
      </c>
      <c r="D178" s="259" t="s">
        <v>227</v>
      </c>
      <c r="E178" s="260" t="str">
        <f aca="false">CONCATENATE(E161,E$7,E162)</f>
        <v>41-38</v>
      </c>
      <c r="F178" s="260" t="str">
        <f aca="false">CONCATENATE(F161,F$7,F162)</f>
        <v>47-35</v>
      </c>
      <c r="G178" s="260" t="str">
        <f aca="false">CONCATENATE(G161,G$7,G162)</f>
        <v>40-36</v>
      </c>
      <c r="H178" s="260" t="str">
        <f aca="false">CONCATENATE(H161,H$7,H162)</f>
        <v>42-36</v>
      </c>
      <c r="I178" s="260" t="str">
        <f aca="false">CONCATENATE(I161,I$7,I162)</f>
        <v>41-37</v>
      </c>
      <c r="J178" s="450" t="str">
        <f aca="false">CONCATENATE(J161,J$7,J162)</f>
        <v>42-38</v>
      </c>
      <c r="K178" s="353"/>
      <c r="L178" s="353"/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  <c r="AB178" s="353"/>
      <c r="AC178" s="353"/>
    </row>
    <row r="179" s="349" customFormat="true" ht="15" hidden="false" customHeight="true" outlineLevel="0" collapsed="false">
      <c r="B179" s="202"/>
      <c r="C179" s="223"/>
      <c r="D179" s="261" t="s">
        <v>228</v>
      </c>
      <c r="E179" s="261" t="n">
        <f aca="true">AVERAGE(INDIRECT(CONCATENATE($E168,E166,$E169,E167),1))</f>
        <v>110.68075</v>
      </c>
      <c r="F179" s="261" t="n">
        <f aca="true">AVERAGE(INDIRECT(CONCATENATE($E168,F166,$E169,F167),1))</f>
        <v>132.643861538462</v>
      </c>
      <c r="G179" s="261" t="n">
        <f aca="true">AVERAGE(INDIRECT(CONCATENATE($E168,G166,$E169,G167),1))</f>
        <v>105.103</v>
      </c>
      <c r="H179" s="261" t="n">
        <f aca="true">AVERAGE(INDIRECT(CONCATENATE($E168,H166,$E169,H167),1))</f>
        <v>111.442428571429</v>
      </c>
      <c r="I179" s="261" t="n">
        <f aca="true">AVERAGE(INDIRECT(CONCATENATE($E168,I166,$E169,I167),1))</f>
        <v>109.1282</v>
      </c>
      <c r="J179" s="451" t="n">
        <f aca="true">AVERAGE(INDIRECT(CONCATENATE($E168,J166,$E169,J167),1))</f>
        <v>115.217</v>
      </c>
      <c r="K179" s="353"/>
      <c r="L179" s="353"/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  <c r="AB179" s="353"/>
      <c r="AC179" s="353"/>
    </row>
    <row r="180" s="349" customFormat="true" ht="15" hidden="false" customHeight="true" outlineLevel="0" collapsed="false">
      <c r="B180" s="202"/>
      <c r="C180" s="223"/>
      <c r="D180" s="262" t="s">
        <v>229</v>
      </c>
      <c r="E180" s="262" t="n">
        <f aca="true">MIN(INDIRECT(CONCATENATE($E168,E166,$E169,E167),1))</f>
        <v>104.556</v>
      </c>
      <c r="F180" s="262" t="n">
        <f aca="true">MIN(INDIRECT(CONCATENATE($E168,F166,$E169,F167),1))</f>
        <v>97.4162</v>
      </c>
      <c r="G180" s="262" t="n">
        <f aca="true">MIN(INDIRECT(CONCATENATE($E168,G166,$E169,G167),1))</f>
        <v>101.094</v>
      </c>
      <c r="H180" s="262" t="n">
        <f aca="true">MIN(INDIRECT(CONCATENATE($E168,H166,$E169,H167),1))</f>
        <v>101.094</v>
      </c>
      <c r="I180" s="262" t="n">
        <f aca="true">MIN(INDIRECT(CONCATENATE($E168,I166,$E169,I167),1))</f>
        <v>102.918</v>
      </c>
      <c r="J180" s="452" t="n">
        <f aca="true">MIN(INDIRECT(CONCATENATE($E168,J166,$E169,J167),1))</f>
        <v>104.556</v>
      </c>
      <c r="K180" s="353"/>
      <c r="L180" s="353"/>
      <c r="M180" s="353"/>
      <c r="N180" s="353"/>
      <c r="O180" s="353"/>
      <c r="P180" s="353"/>
      <c r="Q180" s="353"/>
      <c r="R180" s="353"/>
      <c r="S180" s="353"/>
      <c r="T180" s="353"/>
      <c r="U180" s="353"/>
      <c r="V180" s="353"/>
      <c r="W180" s="353"/>
      <c r="X180" s="353"/>
      <c r="Y180" s="353"/>
      <c r="Z180" s="353"/>
      <c r="AA180" s="353"/>
      <c r="AB180" s="353"/>
      <c r="AC180" s="353"/>
    </row>
    <row r="181" s="349" customFormat="true" ht="15" hidden="false" customHeight="true" outlineLevel="0" collapsed="false">
      <c r="B181" s="202"/>
      <c r="C181" s="223"/>
      <c r="D181" s="262" t="s">
        <v>230</v>
      </c>
      <c r="E181" s="262" t="n">
        <f aca="true">MAX(INDIRECT(CONCATENATE($E168,E166,$E169,E167),1))</f>
        <v>121.22</v>
      </c>
      <c r="F181" s="262" t="n">
        <f aca="true">MAX(INDIRECT(CONCATENATE($E168,F166,$E169,F167),1))</f>
        <v>188.233</v>
      </c>
      <c r="G181" s="262" t="n">
        <f aca="true">MAX(INDIRECT(CONCATENATE($E168,G166,$E169,G167),1))</f>
        <v>110.726</v>
      </c>
      <c r="H181" s="262" t="n">
        <f aca="true">MAX(INDIRECT(CONCATENATE($E168,H166,$E169,H167),1))</f>
        <v>133.362</v>
      </c>
      <c r="I181" s="262" t="n">
        <f aca="true">MAX(INDIRECT(CONCATENATE($E168,I166,$E169,I167),1))</f>
        <v>121.22</v>
      </c>
      <c r="J181" s="452" t="n">
        <f aca="true">MAX(INDIRECT(CONCATENATE($E168,J166,$E169,J167),1))</f>
        <v>133.362</v>
      </c>
      <c r="K181" s="353"/>
      <c r="L181" s="353"/>
      <c r="M181" s="353"/>
      <c r="N181" s="353"/>
      <c r="O181" s="353"/>
      <c r="P181" s="353"/>
      <c r="Q181" s="353"/>
      <c r="R181" s="353"/>
      <c r="S181" s="353"/>
      <c r="T181" s="353"/>
      <c r="U181" s="353"/>
      <c r="V181" s="353"/>
      <c r="W181" s="353"/>
      <c r="X181" s="353"/>
      <c r="Y181" s="353"/>
      <c r="Z181" s="353"/>
      <c r="AA181" s="353"/>
      <c r="AB181" s="353"/>
      <c r="AC181" s="353"/>
    </row>
    <row r="182" s="349" customFormat="true" ht="15" hidden="false" customHeight="true" outlineLevel="0" collapsed="false">
      <c r="B182" s="202"/>
      <c r="C182" s="223"/>
      <c r="D182" s="263" t="s">
        <v>231</v>
      </c>
      <c r="E182" s="264" t="n">
        <v>-15</v>
      </c>
      <c r="F182" s="264" t="n">
        <v>-15</v>
      </c>
      <c r="G182" s="264" t="n">
        <v>-15</v>
      </c>
      <c r="H182" s="264" t="n">
        <v>-15</v>
      </c>
      <c r="I182" s="264" t="n">
        <v>-15</v>
      </c>
      <c r="J182" s="450" t="n">
        <v>-15</v>
      </c>
      <c r="K182" s="353"/>
      <c r="L182" s="353"/>
      <c r="M182" s="353"/>
      <c r="N182" s="353"/>
      <c r="O182" s="353"/>
      <c r="P182" s="353"/>
      <c r="Q182" s="353"/>
      <c r="R182" s="353"/>
      <c r="S182" s="353"/>
      <c r="T182" s="353"/>
      <c r="U182" s="353"/>
      <c r="V182" s="353"/>
      <c r="W182" s="353"/>
      <c r="X182" s="353"/>
      <c r="Y182" s="353"/>
      <c r="Z182" s="353"/>
      <c r="AA182" s="353"/>
      <c r="AB182" s="353"/>
      <c r="AC182" s="353"/>
    </row>
    <row r="183" s="349" customFormat="true" ht="15" hidden="false" customHeight="true" outlineLevel="0" collapsed="false">
      <c r="B183" s="202"/>
      <c r="C183" s="223"/>
      <c r="D183" s="263" t="s">
        <v>232</v>
      </c>
      <c r="E183" s="264" t="n">
        <v>15</v>
      </c>
      <c r="F183" s="264" t="n">
        <v>15</v>
      </c>
      <c r="G183" s="264" t="n">
        <v>15</v>
      </c>
      <c r="H183" s="264" t="n">
        <v>15</v>
      </c>
      <c r="I183" s="264" t="n">
        <v>15</v>
      </c>
      <c r="J183" s="450" t="n">
        <v>15</v>
      </c>
      <c r="K183" s="353"/>
      <c r="L183" s="353"/>
      <c r="M183" s="353"/>
      <c r="N183" s="353"/>
      <c r="O183" s="353"/>
      <c r="P183" s="353"/>
      <c r="Q183" s="353"/>
      <c r="R183" s="353"/>
      <c r="S183" s="353"/>
      <c r="T183" s="353"/>
      <c r="U183" s="353"/>
      <c r="V183" s="353"/>
      <c r="W183" s="353"/>
      <c r="X183" s="353"/>
      <c r="Y183" s="353"/>
      <c r="Z183" s="353"/>
      <c r="AA183" s="353"/>
      <c r="AB183" s="353"/>
      <c r="AC183" s="353"/>
    </row>
    <row r="184" s="349" customFormat="true" ht="15" hidden="false" customHeight="true" outlineLevel="0" collapsed="false">
      <c r="B184" s="202"/>
      <c r="C184" s="223"/>
      <c r="D184" s="263" t="s">
        <v>233</v>
      </c>
      <c r="E184" s="265" t="n">
        <f aca="false">E180+E182</f>
        <v>89.556</v>
      </c>
      <c r="F184" s="265" t="n">
        <f aca="false">F180+F182</f>
        <v>82.4162</v>
      </c>
      <c r="G184" s="265" t="n">
        <f aca="false">G180+G182</f>
        <v>86.094</v>
      </c>
      <c r="H184" s="265" t="n">
        <f aca="false">H180+H182</f>
        <v>86.094</v>
      </c>
      <c r="I184" s="265" t="n">
        <f aca="false">I180+I182</f>
        <v>87.918</v>
      </c>
      <c r="J184" s="453" t="n">
        <f aca="false">J180+J182</f>
        <v>89.556</v>
      </c>
      <c r="K184" s="353"/>
      <c r="L184" s="353"/>
      <c r="M184" s="353"/>
      <c r="N184" s="353"/>
      <c r="O184" s="353"/>
      <c r="P184" s="353"/>
      <c r="Q184" s="353"/>
      <c r="R184" s="353"/>
      <c r="S184" s="353"/>
      <c r="T184" s="353"/>
      <c r="U184" s="353"/>
      <c r="V184" s="353"/>
      <c r="W184" s="353"/>
      <c r="X184" s="353"/>
      <c r="Y184" s="353"/>
      <c r="Z184" s="353"/>
      <c r="AA184" s="353"/>
      <c r="AB184" s="353"/>
      <c r="AC184" s="353"/>
    </row>
    <row r="185" s="349" customFormat="true" ht="15" hidden="false" customHeight="true" outlineLevel="0" collapsed="false">
      <c r="B185" s="202"/>
      <c r="C185" s="223"/>
      <c r="D185" s="231" t="s">
        <v>234</v>
      </c>
      <c r="E185" s="232" t="n">
        <f aca="false">E181+E183</f>
        <v>136.22</v>
      </c>
      <c r="F185" s="232" t="n">
        <f aca="false">F181+F183</f>
        <v>203.233</v>
      </c>
      <c r="G185" s="232" t="n">
        <f aca="false">G181+G183</f>
        <v>125.726</v>
      </c>
      <c r="H185" s="232" t="n">
        <f aca="false">H181+H183</f>
        <v>148.362</v>
      </c>
      <c r="I185" s="232" t="n">
        <f aca="false">I181+I183</f>
        <v>136.22</v>
      </c>
      <c r="J185" s="441" t="n">
        <f aca="false">J181+J183</f>
        <v>148.362</v>
      </c>
      <c r="K185" s="353"/>
      <c r="L185" s="353"/>
      <c r="M185" s="353"/>
      <c r="N185" s="353"/>
      <c r="O185" s="353"/>
      <c r="P185" s="353"/>
      <c r="Q185" s="353"/>
      <c r="R185" s="353"/>
      <c r="S185" s="353"/>
      <c r="T185" s="353"/>
      <c r="U185" s="353"/>
      <c r="V185" s="353"/>
      <c r="W185" s="353"/>
      <c r="X185" s="353"/>
      <c r="Y185" s="353"/>
      <c r="Z185" s="353"/>
      <c r="AA185" s="353"/>
      <c r="AB185" s="353"/>
      <c r="AC185" s="353"/>
    </row>
    <row r="186" s="349" customFormat="true" ht="15" hidden="true" customHeight="true" outlineLevel="0" collapsed="false">
      <c r="B186" s="294" t="s">
        <v>61</v>
      </c>
      <c r="C186" s="171" t="s">
        <v>216</v>
      </c>
      <c r="D186" s="234" t="s">
        <v>238</v>
      </c>
      <c r="E186" s="235" t="str">
        <f aca="true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$Q$314</v>
      </c>
      <c r="F186" s="235" t="str">
        <f aca="true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$Q$371</v>
      </c>
      <c r="G186" s="235" t="str">
        <f aca="true">IF(INDIRECT(CONCATENATE($E$199,ADDRESS(MATCH(G4,SL_CHARTS_2012!$Q$1:$Q$39999,1),$E$194,1)))=G4,ADDRESS(MATCH(G4,SL_CHARTS_2012!$Q$1:$Q$39999,1),$E$194,1), IF(INDIRECT(CONCATENATE($E$199,ADDRESS(MATCH(G4,SL_CHARTS_2012!$Q$1:$Q$39999,1),$E$194,1)))&lt;G4, ADDRESS(MATCH(G4,SL_CHARTS_2012!$Q$1:$Q$39999,1)+1,$E$194,1), ADDRESS(MATCH(G4,SL_CHARTS_2012!$Q$1:$Q$39999,1),$E$194,1)))</f>
        <v>$Q$307</v>
      </c>
      <c r="H186" s="235" t="str">
        <f aca="true">IF(INDIRECT(CONCATENATE($E$199,ADDRESS(MATCH(H4,SL_CHARTS_2012!$Q$1:$Q$39999,1),$E$194,1)))=H4,ADDRESS(MATCH(H4,SL_CHARTS_2012!$Q$1:$Q$39999,1),$E$194,1), IF(INDIRECT(CONCATENATE($E$199,ADDRESS(MATCH(H4,SL_CHARTS_2012!$Q$1:$Q$39999,1),$E$194,1)))&lt;H4, ADDRESS(MATCH(H4,SL_CHARTS_2012!$Q$1:$Q$39999,1)+1,$E$194,1), ADDRESS(MATCH(H4,SL_CHARTS_2012!$Q$1:$Q$39999,1),$E$194,1)))</f>
        <v>$Q$321</v>
      </c>
      <c r="I186" s="235" t="str">
        <f aca="true">IF(INDIRECT(CONCATENATE($E$199,ADDRESS(MATCH(I4,SL_CHARTS_2012!$Q$1:$Q$39999,1),$E$194,1)))=I4,ADDRESS(MATCH(I4,SL_CHARTS_2012!$Q$1:$Q$39999,1),$E$194,1), IF(INDIRECT(CONCATENATE($E$199,ADDRESS(MATCH(I4,SL_CHARTS_2012!$Q$1:$Q$39999,1),$E$194,1)))&lt;I4, ADDRESS(MATCH(I4,SL_CHARTS_2012!$Q$1:$Q$39999,1)+1,$E$194,1), ADDRESS(MATCH(I4,SL_CHARTS_2012!$Q$1:$Q$39999,1),$E$194,1)))</f>
        <v>$Q$314</v>
      </c>
      <c r="J186" s="442" t="str">
        <f aca="true">IF(INDIRECT(CONCATENATE($E$199,ADDRESS(MATCH(J4,SL_CHARTS_2012!$Q$1:$Q$39999,1),$E$194,1)))=J4,ADDRESS(MATCH(J4,SL_CHARTS_2012!$Q$1:$Q$39999,1),$E$194,1), IF(INDIRECT(CONCATENATE($E$199,ADDRESS(MATCH(J4,SL_CHARTS_2012!$Q$1:$Q$39999,1),$E$194,1)))&lt;J4, ADDRESS(MATCH(J4,SL_CHARTS_2012!$Q$1:$Q$39999,1)+1,$E$194,1), ADDRESS(MATCH(J4,SL_CHARTS_2012!$Q$1:$Q$39999,1),$E$194,1)))</f>
        <v>$Q$322</v>
      </c>
      <c r="K186" s="353"/>
      <c r="L186" s="353"/>
      <c r="M186" s="353"/>
      <c r="N186" s="353"/>
      <c r="O186" s="353"/>
      <c r="P186" s="353"/>
      <c r="Q186" s="353"/>
      <c r="R186" s="353"/>
      <c r="S186" s="353"/>
      <c r="T186" s="353"/>
      <c r="U186" s="353"/>
      <c r="V186" s="353"/>
      <c r="W186" s="353"/>
      <c r="X186" s="353"/>
      <c r="Y186" s="353"/>
      <c r="Z186" s="353"/>
      <c r="AA186" s="353"/>
      <c r="AB186" s="353"/>
      <c r="AC186" s="353"/>
    </row>
    <row r="187" s="349" customFormat="true" ht="15" hidden="true" customHeight="true" outlineLevel="0" collapsed="false">
      <c r="B187" s="294"/>
      <c r="C187" s="171"/>
      <c r="D187" s="172" t="s">
        <v>239</v>
      </c>
      <c r="E187" s="236" t="n">
        <f aca="true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40.5</v>
      </c>
      <c r="F187" s="236" t="n">
        <f aca="true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46.2</v>
      </c>
      <c r="G187" s="236" t="n">
        <f aca="true">INDIRECT(CONCATENATE($E$199,IF(INDIRECT(CONCATENATE($E$199,ADDRESS(MATCH(G4,SL_CHARTS_2012!$Q$1:$Q$39999,1),$E$194,1)))=G4,ADDRESS(MATCH(G4,SL_CHARTS_2012!$Q$1:$Q$39999,1),$E$194,1),IF(INDIRECT(CONCATENATE($E$199,ADDRESS(MATCH(G4,SL_CHARTS_2012!$Q$1:$Q$39999,1),$E$194,1)))&lt;G4,ADDRESS(MATCH(G4,SL_CHARTS_2012!$Q$1:$Q$39999,1)+1,$E$194,1),ADDRESS(MATCH(G4,SL_CHARTS_2012!$Q$1:$Q$39999,1),$E$194,1)))))</f>
        <v>39.8</v>
      </c>
      <c r="H187" s="236" t="n">
        <f aca="true">INDIRECT(CONCATENATE($E$199,IF(INDIRECT(CONCATENATE($E$199,ADDRESS(MATCH(H4,SL_CHARTS_2012!$Q$1:$Q$39999,1),$E$194,1)))=H4,ADDRESS(MATCH(H4,SL_CHARTS_2012!$Q$1:$Q$39999,1),$E$194,1),IF(INDIRECT(CONCATENATE($E$199,ADDRESS(MATCH(H4,SL_CHARTS_2012!$Q$1:$Q$39999,1),$E$194,1)))&lt;H4,ADDRESS(MATCH(H4,SL_CHARTS_2012!$Q$1:$Q$39999,1)+1,$E$194,1),ADDRESS(MATCH(H4,SL_CHARTS_2012!$Q$1:$Q$39999,1),$E$194,1)))))</f>
        <v>41.2</v>
      </c>
      <c r="I187" s="236" t="n">
        <f aca="true">INDIRECT(CONCATENATE($E$199,IF(INDIRECT(CONCATENATE($E$199,ADDRESS(MATCH(I4,SL_CHARTS_2012!$Q$1:$Q$39999,1),$E$194,1)))=I4,ADDRESS(MATCH(I4,SL_CHARTS_2012!$Q$1:$Q$39999,1),$E$194,1),IF(INDIRECT(CONCATENATE($E$199,ADDRESS(MATCH(I4,SL_CHARTS_2012!$Q$1:$Q$39999,1),$E$194,1)))&lt;I4,ADDRESS(MATCH(I4,SL_CHARTS_2012!$Q$1:$Q$39999,1)+1,$E$194,1),ADDRESS(MATCH(I4,SL_CHARTS_2012!$Q$1:$Q$39999,1),$E$194,1)))))</f>
        <v>40.5</v>
      </c>
      <c r="J187" s="443" t="n">
        <f aca="true">INDIRECT(CONCATENATE($E$199,IF(INDIRECT(CONCATENATE($E$199,ADDRESS(MATCH(J4,SL_CHARTS_2012!$Q$1:$Q$39999,1),$E$194,1)))=J4,ADDRESS(MATCH(J4,SL_CHARTS_2012!$Q$1:$Q$39999,1),$E$194,1),IF(INDIRECT(CONCATENATE($E$199,ADDRESS(MATCH(J4,SL_CHARTS_2012!$Q$1:$Q$39999,1),$E$194,1)))&lt;J4,ADDRESS(MATCH(J4,SL_CHARTS_2012!$Q$1:$Q$39999,1)+1,$E$194,1),ADDRESS(MATCH(J4,SL_CHARTS_2012!$Q$1:$Q$39999,1),$E$194,1)))))</f>
        <v>41.3</v>
      </c>
      <c r="K187" s="353"/>
      <c r="L187" s="353"/>
      <c r="M187" s="353"/>
      <c r="N187" s="353"/>
      <c r="O187" s="353"/>
      <c r="P187" s="353"/>
      <c r="Q187" s="353"/>
      <c r="R187" s="353"/>
      <c r="S187" s="353"/>
      <c r="T187" s="353"/>
      <c r="U187" s="353"/>
      <c r="V187" s="353"/>
      <c r="W187" s="353"/>
      <c r="X187" s="353"/>
      <c r="Y187" s="353"/>
      <c r="Z187" s="353"/>
      <c r="AA187" s="353"/>
      <c r="AB187" s="353"/>
      <c r="AC187" s="353"/>
    </row>
    <row r="188" s="349" customFormat="true" ht="15" hidden="true" customHeight="true" outlineLevel="0" collapsed="false">
      <c r="B188" s="294"/>
      <c r="C188" s="171"/>
      <c r="D188" s="234" t="s">
        <v>240</v>
      </c>
      <c r="E188" s="235" t="str">
        <f aca="true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$Q$288</v>
      </c>
      <c r="F188" s="235" t="str">
        <f aca="true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$Q$260</v>
      </c>
      <c r="G188" s="235" t="str">
        <f aca="true">IF(INDIRECT(CONCATENATE($E$199,ADDRESS(MATCH(G8,SL_CHARTS_2012!$V$1:$V$39999,1),$E$194,1)))=G8,ADDRESS(MATCH(G8,SL_CHARTS_2012!$V$1:$V$39999,1),$E$194,1),IF(INDIRECT(CONCATENATE($E$199,ADDRESS(MATCH(G8,SL_CHARTS_2012!$V$1:$V$39999,1),$E$194,1)))&gt;G8, ADDRESS(MATCH(G8,SL_CHARTS_2012!$V$1:$V$39999,1)-1,$E$194,1), ADDRESS(MATCH(G8,SL_CHARTS_2012!$V$1:$V$39999,1),$E$194,1)))</f>
        <v>$Q$273</v>
      </c>
      <c r="H188" s="235" t="str">
        <f aca="true">IF(INDIRECT(CONCATENATE($E$199,ADDRESS(MATCH(H8,SL_CHARTS_2012!$V$1:$V$39999,1),$E$194,1)))=H8,ADDRESS(MATCH(H8,SL_CHARTS_2012!$V$1:$V$39999,1),$E$194,1),IF(INDIRECT(CONCATENATE($E$199,ADDRESS(MATCH(H8,SL_CHARTS_2012!$V$1:$V$39999,1),$E$194,1)))&gt;H8, ADDRESS(MATCH(H8,SL_CHARTS_2012!$V$1:$V$39999,1)-1,$E$194,1), ADDRESS(MATCH(H8,SL_CHARTS_2012!$V$1:$V$39999,1),$E$194,1)))</f>
        <v>$Q$276</v>
      </c>
      <c r="I188" s="235" t="str">
        <f aca="true">IF(INDIRECT(CONCATENATE($E$199,ADDRESS(MATCH(I8,SL_CHARTS_2012!$V$1:$V$39999,1),$E$194,1)))=I8,ADDRESS(MATCH(I8,SL_CHARTS_2012!$V$1:$V$39999,1),$E$194,1),IF(INDIRECT(CONCATENATE($E$199,ADDRESS(MATCH(I8,SL_CHARTS_2012!$V$1:$V$39999,1),$E$194,1)))&gt;I8, ADDRESS(MATCH(I8,SL_CHARTS_2012!$V$1:$V$39999,1)-1,$E$194,1), ADDRESS(MATCH(I8,SL_CHARTS_2012!$V$1:$V$39999,1),$E$194,1)))</f>
        <v>$Q$282</v>
      </c>
      <c r="J188" s="442" t="str">
        <f aca="true">IF(INDIRECT(CONCATENATE($E$199,ADDRESS(MATCH(J8,SL_CHARTS_2012!$V$1:$V$39999,1),$E$194,1)))=J8,ADDRESS(MATCH(J8,SL_CHARTS_2012!$V$1:$V$39999,1),$E$194,1),IF(INDIRECT(CONCATENATE($E$199,ADDRESS(MATCH(J8,SL_CHARTS_2012!$V$1:$V$39999,1),$E$194,1)))&gt;J8, ADDRESS(MATCH(J8,SL_CHARTS_2012!$V$1:$V$39999,1)-1,$E$194,1), ADDRESS(MATCH(J8,SL_CHARTS_2012!$V$1:$V$39999,1),$E$194,1)))</f>
        <v>$Q$288</v>
      </c>
      <c r="K188" s="353"/>
      <c r="L188" s="353"/>
      <c r="M188" s="353"/>
      <c r="N188" s="353"/>
      <c r="O188" s="353"/>
      <c r="P188" s="353"/>
      <c r="Q188" s="353"/>
      <c r="R188" s="353"/>
      <c r="S188" s="353"/>
      <c r="T188" s="353"/>
      <c r="U188" s="353"/>
      <c r="V188" s="353"/>
      <c r="W188" s="353"/>
      <c r="X188" s="353"/>
      <c r="Y188" s="353"/>
      <c r="Z188" s="353"/>
      <c r="AA188" s="353"/>
      <c r="AB188" s="353"/>
      <c r="AC188" s="353"/>
    </row>
    <row r="189" s="349" customFormat="true" ht="15" hidden="true" customHeight="true" outlineLevel="0" collapsed="false">
      <c r="B189" s="294"/>
      <c r="C189" s="171"/>
      <c r="D189" s="172" t="s">
        <v>241</v>
      </c>
      <c r="E189" s="236" t="n">
        <f aca="true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37.9</v>
      </c>
      <c r="F189" s="236" t="n">
        <f aca="true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35.1</v>
      </c>
      <c r="G189" s="236" t="n">
        <f aca="true">INDIRECT(CONCATENATE($E$199,IF(INDIRECT(CONCATENATE($E$199,ADDRESS(MATCH(G8,SL_CHARTS_2012!$V$1:$V$39999,1),$E$194,1)))=G8,ADDRESS(MATCH(G8,SL_CHARTS_2012!$V$1:$V$39999,1),$E$194,1),IF(INDIRECT(CONCATENATE($E$199,ADDRESS(MATCH(G8,SL_CHARTS_2012!$V$1:$V$39999,1),$E$194,1)))&gt;G8,ADDRESS(MATCH(G8,SL_CHARTS_2012!$V$1:$V$39999,1)-1,$E$194,1),ADDRESS(MATCH(G8,SL_CHARTS_2012!$V$1:$V$39999,1),$E$194,1)))))</f>
        <v>36.4</v>
      </c>
      <c r="H189" s="236" t="n">
        <f aca="true">INDIRECT(CONCATENATE($E$199,IF(INDIRECT(CONCATENATE($E$199,ADDRESS(MATCH(H8,SL_CHARTS_2012!$V$1:$V$39999,1),$E$194,1)))=H8,ADDRESS(MATCH(H8,SL_CHARTS_2012!$V$1:$V$39999,1),$E$194,1),IF(INDIRECT(CONCATENATE($E$199,ADDRESS(MATCH(H8,SL_CHARTS_2012!$V$1:$V$39999,1),$E$194,1)))&gt;H8,ADDRESS(MATCH(H8,SL_CHARTS_2012!$V$1:$V$39999,1)-1,$E$194,1),ADDRESS(MATCH(H8,SL_CHARTS_2012!$V$1:$V$39999,1),$E$194,1)))))</f>
        <v>36.7</v>
      </c>
      <c r="I189" s="236" t="n">
        <f aca="true">INDIRECT(CONCATENATE($E$199,IF(INDIRECT(CONCATENATE($E$199,ADDRESS(MATCH(I8,SL_CHARTS_2012!$V$1:$V$39999,1),$E$194,1)))=I8,ADDRESS(MATCH(I8,SL_CHARTS_2012!$V$1:$V$39999,1),$E$194,1),IF(INDIRECT(CONCATENATE($E$199,ADDRESS(MATCH(I8,SL_CHARTS_2012!$V$1:$V$39999,1),$E$194,1)))&gt;I8,ADDRESS(MATCH(I8,SL_CHARTS_2012!$V$1:$V$39999,1)-1,$E$194,1),ADDRESS(MATCH(I8,SL_CHARTS_2012!$V$1:$V$39999,1),$E$194,1)))))</f>
        <v>37.3</v>
      </c>
      <c r="J189" s="443" t="n">
        <f aca="true">INDIRECT(CONCATENATE($E$199,IF(INDIRECT(CONCATENATE($E$199,ADDRESS(MATCH(J8,SL_CHARTS_2012!$V$1:$V$39999,1),$E$194,1)))=J8,ADDRESS(MATCH(J8,SL_CHARTS_2012!$V$1:$V$39999,1),$E$194,1),IF(INDIRECT(CONCATENATE($E$199,ADDRESS(MATCH(J8,SL_CHARTS_2012!$V$1:$V$39999,1),$E$194,1)))&gt;J8,ADDRESS(MATCH(J8,SL_CHARTS_2012!$V$1:$V$39999,1)-1,$E$194,1),ADDRESS(MATCH(J8,SL_CHARTS_2012!$V$1:$V$39999,1),$E$194,1)))))</f>
        <v>37.9</v>
      </c>
      <c r="K189" s="353"/>
      <c r="L189" s="353"/>
      <c r="M189" s="353"/>
      <c r="N189" s="353"/>
      <c r="O189" s="353"/>
      <c r="P189" s="353"/>
      <c r="Q189" s="353"/>
      <c r="R189" s="353"/>
      <c r="S189" s="353"/>
      <c r="T189" s="353"/>
      <c r="U189" s="353"/>
      <c r="V189" s="353"/>
      <c r="W189" s="353"/>
      <c r="X189" s="353"/>
      <c r="Y189" s="353"/>
      <c r="Z189" s="353"/>
      <c r="AA189" s="353"/>
      <c r="AB189" s="353"/>
      <c r="AC189" s="353"/>
    </row>
    <row r="190" s="349" customFormat="true" ht="15" hidden="true" customHeight="true" outlineLevel="0" collapsed="false">
      <c r="B190" s="294"/>
      <c r="C190" s="173" t="s">
        <v>219</v>
      </c>
      <c r="D190" s="238" t="s">
        <v>238</v>
      </c>
      <c r="E190" s="296" t="str">
        <f aca="true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$Q$314</v>
      </c>
      <c r="F190" s="296" t="str">
        <f aca="true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$Q$371</v>
      </c>
      <c r="G190" s="296" t="str">
        <f aca="true">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</f>
        <v>$Q$307</v>
      </c>
      <c r="H190" s="296" t="str">
        <f aca="true">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</f>
        <v>$Q$321</v>
      </c>
      <c r="I190" s="296" t="str">
        <f aca="true">IF(INDIRECT(CONCATENATE($E$199,ADDRESS(MATCH(I6,SL_CHARTS_2012!$Q$1:$Q$39999,1),$E$194,1)))=I6,ADDRESS(MATCH(I6,SL_CHARTS_2012!$Q$1:$Q$39999,1),$E$194,1), IF(INDIRECT(CONCATENATE($E$199,ADDRESS(MATCH(I6,SL_CHARTS_2012!$Q$1:$Q$39999,1),$E$194,1)))&lt;I6, ADDRESS(MATCH(I6,SL_CHARTS_2012!$Q$1:$Q$39999,1)+1,$E$194,1), ADDRESS(MATCH(I6,SL_CHARTS_2012!$Q$1:$Q$39999,1),$E$194,1)))</f>
        <v>$Q$314</v>
      </c>
      <c r="J190" s="459" t="str">
        <f aca="true">IF(INDIRECT(CONCATENATE($E$199,ADDRESS(MATCH(J6,SL_CHARTS_2012!$Q$1:$Q$39999,1),$E$194,1)))=J6,ADDRESS(MATCH(J6,SL_CHARTS_2012!$Q$1:$Q$39999,1),$E$194,1), IF(INDIRECT(CONCATENATE($E$199,ADDRESS(MATCH(J6,SL_CHARTS_2012!$Q$1:$Q$39999,1),$E$194,1)))&lt;J6, ADDRESS(MATCH(J6,SL_CHARTS_2012!$Q$1:$Q$39999,1)+1,$E$194,1), ADDRESS(MATCH(J6,SL_CHARTS_2012!$Q$1:$Q$39999,1),$E$194,1)))</f>
        <v>$Q$322</v>
      </c>
      <c r="K190" s="353"/>
      <c r="L190" s="353"/>
      <c r="M190" s="353"/>
      <c r="N190" s="353"/>
      <c r="O190" s="353"/>
      <c r="P190" s="353"/>
      <c r="Q190" s="353"/>
      <c r="R190" s="353"/>
      <c r="S190" s="353"/>
      <c r="T190" s="353"/>
      <c r="U190" s="353"/>
      <c r="V190" s="353"/>
      <c r="W190" s="353"/>
      <c r="X190" s="353"/>
      <c r="Y190" s="353"/>
      <c r="Z190" s="353"/>
      <c r="AA190" s="353"/>
      <c r="AB190" s="353"/>
      <c r="AC190" s="353"/>
    </row>
    <row r="191" s="349" customFormat="true" ht="15" hidden="true" customHeight="true" outlineLevel="0" collapsed="false">
      <c r="B191" s="294"/>
      <c r="C191" s="173"/>
      <c r="D191" s="240" t="s">
        <v>217</v>
      </c>
      <c r="E191" s="298" t="n">
        <f aca="true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40.5</v>
      </c>
      <c r="F191" s="298" t="n">
        <f aca="true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46.2</v>
      </c>
      <c r="G191" s="298" t="n">
        <f aca="true">INDIRECT(CONCATENATE($E$199, 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ADDRESS(MATCH(G6,SL_CHARTS_2012!$Q$1:$Q$39999,1),$E$194,1)))))</f>
        <v>39.8</v>
      </c>
      <c r="H191" s="298" t="n">
        <f aca="true">INDIRECT(CONCATENATE($E$199, 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ADDRESS(MATCH(H6,SL_CHARTS_2012!$Q$1:$Q$39999,1),$E$194,1)))))</f>
        <v>41.2</v>
      </c>
      <c r="I191" s="298" t="n">
        <f aca="true">INDIRECT(CONCATENATE($E$199, IF(INDIRECT(CONCATENATE($E$199,ADDRESS(MATCH(I6,SL_CHARTS_2012!$Q$1:$Q$39999,1),$E$194,1)))=I6,ADDRESS(MATCH(I6,SL_CHARTS_2012!$Q$1:$Q$39999,1),$E$194,1), IF(INDIRECT(CONCATENATE($E$199,ADDRESS(MATCH(I6,SL_CHARTS_2012!$Q$1:$Q$39999,1),$E$194,1)))&lt;I6, ADDRESS(MATCH(I6,SL_CHARTS_2012!$Q$1:$Q$39999,1)+1,$E$194,1), ADDRESS(MATCH(I6,SL_CHARTS_2012!$Q$1:$Q$39999,1),$E$194,1)))))</f>
        <v>40.5</v>
      </c>
      <c r="J191" s="460" t="n">
        <f aca="true">INDIRECT(CONCATENATE($E$199, IF(INDIRECT(CONCATENATE($E$199,ADDRESS(MATCH(J6,SL_CHARTS_2012!$Q$1:$Q$39999,1),$E$194,1)))=J6,ADDRESS(MATCH(J6,SL_CHARTS_2012!$Q$1:$Q$39999,1),$E$194,1), IF(INDIRECT(CONCATENATE($E$199,ADDRESS(MATCH(J6,SL_CHARTS_2012!$Q$1:$Q$39999,1),$E$194,1)))&lt;J6, ADDRESS(MATCH(J6,SL_CHARTS_2012!$Q$1:$Q$39999,1)+1,$E$194,1), ADDRESS(MATCH(J6,SL_CHARTS_2012!$Q$1:$Q$39999,1),$E$194,1)))))</f>
        <v>41.3</v>
      </c>
      <c r="K191" s="353"/>
      <c r="L191" s="353"/>
      <c r="M191" s="353"/>
      <c r="N191" s="353"/>
      <c r="O191" s="353"/>
      <c r="P191" s="353"/>
      <c r="Q191" s="353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  <c r="AB191" s="353"/>
      <c r="AC191" s="353"/>
    </row>
    <row r="192" s="349" customFormat="true" ht="15" hidden="true" customHeight="true" outlineLevel="0" collapsed="false">
      <c r="B192" s="294"/>
      <c r="C192" s="173"/>
      <c r="D192" s="238" t="s">
        <v>240</v>
      </c>
      <c r="E192" s="296" t="str">
        <f aca="true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$Q$288</v>
      </c>
      <c r="F192" s="296" t="str">
        <f aca="true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$Q$260</v>
      </c>
      <c r="G192" s="296" t="str">
        <f aca="true">IF(INDIRECT(CONCATENATE($E$199,ADDRESS(MATCH(G10,SL_CHARTS_2012!$V$1:$V$39999,1),$E$194,1)))=G10,ADDRESS(MATCH(G10,SL_CHARTS_2012!$V$1:$V$39999,1),$E$194,1),IF(INDIRECT(CONCATENATE($E$199,ADDRESS(MATCH(G10,SL_CHARTS_2012!$V$1:$V$39999,1),$E$194,1)))&gt;G10, ADDRESS(MATCH(G10,SL_CHARTS_2012!$V$1:$V$39999,1)-1,$E$194,1), ADDRESS(MATCH(G10,SL_CHARTS_2012!$V$1:$V$39999,1),$E$194,1)))</f>
        <v>$Q$273</v>
      </c>
      <c r="H192" s="296" t="str">
        <f aca="true">IF(INDIRECT(CONCATENATE($E$199,ADDRESS(MATCH(H10,SL_CHARTS_2012!$V$1:$V$39999,1),$E$194,1)))=H10,ADDRESS(MATCH(H10,SL_CHARTS_2012!$V$1:$V$39999,1),$E$194,1),IF(INDIRECT(CONCATENATE($E$199,ADDRESS(MATCH(H10,SL_CHARTS_2012!$V$1:$V$39999,1),$E$194,1)))&gt;H10, ADDRESS(MATCH(H10,SL_CHARTS_2012!$V$1:$V$39999,1)-1,$E$194,1), ADDRESS(MATCH(H10,SL_CHARTS_2012!$V$1:$V$39999,1),$E$194,1)))</f>
        <v>$Q$276</v>
      </c>
      <c r="I192" s="296" t="str">
        <f aca="true">IF(INDIRECT(CONCATENATE($E$199,ADDRESS(MATCH(I10,SL_CHARTS_2012!$V$1:$V$39999,1),$E$194,1)))=I10,ADDRESS(MATCH(I10,SL_CHARTS_2012!$V$1:$V$39999,1),$E$194,1),IF(INDIRECT(CONCATENATE($E$199,ADDRESS(MATCH(I10,SL_CHARTS_2012!$V$1:$V$39999,1),$E$194,1)))&gt;I10, ADDRESS(MATCH(I10,SL_CHARTS_2012!$V$1:$V$39999,1)-1,$E$194,1), ADDRESS(MATCH(I10,SL_CHARTS_2012!$V$1:$V$39999,1),$E$194,1)))</f>
        <v>$Q$282</v>
      </c>
      <c r="J192" s="459" t="str">
        <f aca="true">IF(INDIRECT(CONCATENATE($E$199,ADDRESS(MATCH(J10,SL_CHARTS_2012!$V$1:$V$39999,1),$E$194,1)))=J10,ADDRESS(MATCH(J10,SL_CHARTS_2012!$V$1:$V$39999,1),$E$194,1),IF(INDIRECT(CONCATENATE($E$199,ADDRESS(MATCH(J10,SL_CHARTS_2012!$V$1:$V$39999,1),$E$194,1)))&gt;J10, ADDRESS(MATCH(J10,SL_CHARTS_2012!$V$1:$V$39999,1)-1,$E$194,1), ADDRESS(MATCH(J10,SL_CHARTS_2012!$V$1:$V$39999,1),$E$194,1)))</f>
        <v>$Q$288</v>
      </c>
      <c r="K192" s="353"/>
      <c r="L192" s="353"/>
      <c r="M192" s="353"/>
      <c r="N192" s="353"/>
      <c r="O192" s="353"/>
      <c r="P192" s="353"/>
      <c r="Q192" s="353"/>
      <c r="R192" s="353"/>
      <c r="S192" s="353"/>
      <c r="T192" s="353"/>
      <c r="U192" s="353"/>
      <c r="V192" s="353"/>
      <c r="W192" s="353"/>
      <c r="X192" s="353"/>
      <c r="Y192" s="353"/>
      <c r="Z192" s="353"/>
      <c r="AA192" s="353"/>
      <c r="AB192" s="353"/>
      <c r="AC192" s="353"/>
    </row>
    <row r="193" s="349" customFormat="true" ht="15" hidden="true" customHeight="true" outlineLevel="0" collapsed="false">
      <c r="B193" s="294"/>
      <c r="C193" s="173"/>
      <c r="D193" s="240" t="s">
        <v>218</v>
      </c>
      <c r="E193" s="298" t="n">
        <f aca="true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37.9</v>
      </c>
      <c r="F193" s="298" t="n">
        <f aca="true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35.1</v>
      </c>
      <c r="G193" s="298" t="n">
        <f aca="true">INDIRECT(CONCATENATE($E$199,IF(INDIRECT(CONCATENATE($E$199,ADDRESS(MATCH(G10,SL_CHARTS_2012!$V$1:$V$39999,1),$E$194,1)))=G10,ADDRESS(MATCH(G10,SL_CHARTS_2012!$V$1:$V$39999,1),$E$194,1),IF(INDIRECT(CONCATENATE($E$199,ADDRESS(MATCH(G10,SL_CHARTS_2012!$V$1:$V$39999,1),$E$194,1)))&gt;G10,ADDRESS(MATCH(G10,SL_CHARTS_2012!$V$1:$V$39999,1)-1,$E$194,1),ADDRESS(MATCH(G10,SL_CHARTS_2012!$V$1:$V$39999,1),$E$194,1)))))</f>
        <v>36.4</v>
      </c>
      <c r="H193" s="298" t="n">
        <f aca="true">INDIRECT(CONCATENATE($E$199,IF(INDIRECT(CONCATENATE($E$199,ADDRESS(MATCH(H10,SL_CHARTS_2012!$V$1:$V$39999,1),$E$194,1)))=H10,ADDRESS(MATCH(H10,SL_CHARTS_2012!$V$1:$V$39999,1),$E$194,1),IF(INDIRECT(CONCATENATE($E$199,ADDRESS(MATCH(H10,SL_CHARTS_2012!$V$1:$V$39999,1),$E$194,1)))&gt;H10,ADDRESS(MATCH(H10,SL_CHARTS_2012!$V$1:$V$39999,1)-1,$E$194,1),ADDRESS(MATCH(H10,SL_CHARTS_2012!$V$1:$V$39999,1),$E$194,1)))))</f>
        <v>36.7</v>
      </c>
      <c r="I193" s="298" t="n">
        <f aca="true">INDIRECT(CONCATENATE($E$199,IF(INDIRECT(CONCATENATE($E$199,ADDRESS(MATCH(I10,SL_CHARTS_2012!$V$1:$V$39999,1),$E$194,1)))=I10,ADDRESS(MATCH(I10,SL_CHARTS_2012!$V$1:$V$39999,1),$E$194,1),IF(INDIRECT(CONCATENATE($E$199,ADDRESS(MATCH(I10,SL_CHARTS_2012!$V$1:$V$39999,1),$E$194,1)))&gt;I10,ADDRESS(MATCH(I10,SL_CHARTS_2012!$V$1:$V$39999,1)-1,$E$194,1),ADDRESS(MATCH(I10,SL_CHARTS_2012!$V$1:$V$39999,1),$E$194,1)))))</f>
        <v>37.3</v>
      </c>
      <c r="J193" s="460" t="n">
        <f aca="true">INDIRECT(CONCATENATE($E$199,IF(INDIRECT(CONCATENATE($E$199,ADDRESS(MATCH(J10,SL_CHARTS_2012!$V$1:$V$39999,1),$E$194,1)))=J10,ADDRESS(MATCH(J10,SL_CHARTS_2012!$V$1:$V$39999,1),$E$194,1),IF(INDIRECT(CONCATENATE($E$199,ADDRESS(MATCH(J10,SL_CHARTS_2012!$V$1:$V$39999,1),$E$194,1)))&gt;J10,ADDRESS(MATCH(J10,SL_CHARTS_2012!$V$1:$V$39999,1)-1,$E$194,1),ADDRESS(MATCH(J10,SL_CHARTS_2012!$V$1:$V$39999,1),$E$194,1)))))</f>
        <v>37.9</v>
      </c>
      <c r="K193" s="353"/>
      <c r="L193" s="353"/>
      <c r="M193" s="353"/>
      <c r="N193" s="353"/>
      <c r="O193" s="353"/>
      <c r="P193" s="353"/>
      <c r="Q193" s="353"/>
      <c r="R193" s="353"/>
      <c r="S193" s="353"/>
      <c r="T193" s="353"/>
      <c r="U193" s="353"/>
      <c r="V193" s="353"/>
      <c r="W193" s="353"/>
      <c r="X193" s="353"/>
      <c r="Y193" s="353"/>
      <c r="Z193" s="353"/>
      <c r="AA193" s="353"/>
      <c r="AB193" s="353"/>
      <c r="AC193" s="353"/>
    </row>
    <row r="194" s="349" customFormat="true" ht="15" hidden="true" customHeight="true" outlineLevel="0" collapsed="false">
      <c r="B194" s="294"/>
      <c r="C194" s="175" t="s">
        <v>220</v>
      </c>
      <c r="D194" s="175"/>
      <c r="E194" s="176" t="n">
        <v>17</v>
      </c>
      <c r="F194" s="176"/>
      <c r="G194" s="176"/>
      <c r="H194" s="176"/>
      <c r="I194" s="176"/>
      <c r="J194" s="176"/>
      <c r="K194" s="353"/>
      <c r="L194" s="353"/>
      <c r="M194" s="353"/>
      <c r="N194" s="353"/>
      <c r="O194" s="353"/>
      <c r="P194" s="353"/>
      <c r="Q194" s="353"/>
      <c r="R194" s="353"/>
      <c r="S194" s="353"/>
      <c r="T194" s="353"/>
      <c r="U194" s="353"/>
      <c r="V194" s="353"/>
      <c r="W194" s="353"/>
      <c r="X194" s="353"/>
      <c r="Y194" s="353"/>
      <c r="Z194" s="353"/>
      <c r="AA194" s="353"/>
      <c r="AB194" s="353"/>
      <c r="AC194" s="353"/>
    </row>
    <row r="195" s="349" customFormat="true" ht="15" hidden="true" customHeight="true" outlineLevel="0" collapsed="false">
      <c r="B195" s="294"/>
      <c r="C195" s="178" t="s">
        <v>216</v>
      </c>
      <c r="D195" s="179" t="s">
        <v>221</v>
      </c>
      <c r="E195" s="180" t="str">
        <f aca="false">ADDRESS(MATCH(E189,SL_CHARTS_2012!$Q$1:$Q$3999,1),$E194+4,1)</f>
        <v>$U$288</v>
      </c>
      <c r="F195" s="180" t="str">
        <f aca="false">ADDRESS(MATCH(F189,SL_CHARTS_2012!$Q$1:$Q$3999,1),$E194+4,1)</f>
        <v>$U$260</v>
      </c>
      <c r="G195" s="180" t="str">
        <f aca="false">ADDRESS(MATCH(G189,SL_CHARTS_2012!$Q$1:$Q$3999,1),$E194+4,1)</f>
        <v>$U$273</v>
      </c>
      <c r="H195" s="180" t="str">
        <f aca="false">ADDRESS(MATCH(H189,SL_CHARTS_2012!$Q$1:$Q$3999,1),$E194+4,1)</f>
        <v>$U$276</v>
      </c>
      <c r="I195" s="180" t="str">
        <f aca="false">ADDRESS(MATCH(I189,SL_CHARTS_2012!$Q$1:$Q$3999,1),$E194+4,1)</f>
        <v>$U$282</v>
      </c>
      <c r="J195" s="417" t="str">
        <f aca="false">ADDRESS(MATCH(J189,SL_CHARTS_2012!$Q$1:$Q$3999,1),$E194+4,1)</f>
        <v>$U$288</v>
      </c>
      <c r="K195" s="353"/>
      <c r="L195" s="353"/>
      <c r="M195" s="353"/>
      <c r="N195" s="353"/>
      <c r="O195" s="353"/>
      <c r="P195" s="353"/>
      <c r="Q195" s="353"/>
      <c r="R195" s="353"/>
      <c r="S195" s="353"/>
      <c r="T195" s="353"/>
      <c r="U195" s="353"/>
      <c r="V195" s="353"/>
      <c r="W195" s="353"/>
      <c r="X195" s="353"/>
      <c r="Y195" s="353"/>
      <c r="Z195" s="353"/>
      <c r="AA195" s="353"/>
      <c r="AB195" s="353"/>
      <c r="AC195" s="353"/>
    </row>
    <row r="196" s="349" customFormat="true" ht="15" hidden="true" customHeight="true" outlineLevel="0" collapsed="false">
      <c r="B196" s="294"/>
      <c r="C196" s="178"/>
      <c r="D196" s="179" t="s">
        <v>222</v>
      </c>
      <c r="E196" s="180" t="str">
        <f aca="false">ADDRESS(MATCH(E187,SL_CHARTS_2012!$Q$1:$Q$3999,1),$E194+4,1)</f>
        <v>$U$314</v>
      </c>
      <c r="F196" s="180" t="str">
        <f aca="false">ADDRESS(MATCH(F187,SL_CHARTS_2012!$Q$1:$Q$3999,1),$E194+4,1)</f>
        <v>$U$371</v>
      </c>
      <c r="G196" s="180" t="str">
        <f aca="false">ADDRESS(MATCH(G187,SL_CHARTS_2012!$Q$1:$Q$3999,1),$E194+4,1)</f>
        <v>$U$307</v>
      </c>
      <c r="H196" s="180" t="str">
        <f aca="false">ADDRESS(MATCH(H187,SL_CHARTS_2012!$Q$1:$Q$3999,1),$E194+4,1)</f>
        <v>$U$321</v>
      </c>
      <c r="I196" s="180" t="str">
        <f aca="false">ADDRESS(MATCH(I187,SL_CHARTS_2012!$Q$1:$Q$3999,1),$E194+4,1)</f>
        <v>$U$314</v>
      </c>
      <c r="J196" s="417" t="str">
        <f aca="false">ADDRESS(MATCH(J187,SL_CHARTS_2012!$Q$1:$Q$3999,1),$E194+4,1)</f>
        <v>$U$322</v>
      </c>
      <c r="K196" s="353"/>
      <c r="L196" s="353"/>
      <c r="M196" s="353"/>
      <c r="N196" s="353"/>
      <c r="O196" s="353"/>
      <c r="P196" s="353"/>
      <c r="Q196" s="353"/>
      <c r="R196" s="353"/>
      <c r="S196" s="353"/>
      <c r="T196" s="353"/>
      <c r="U196" s="353"/>
      <c r="V196" s="353"/>
      <c r="W196" s="353"/>
      <c r="X196" s="353"/>
      <c r="Y196" s="353"/>
      <c r="Z196" s="353"/>
      <c r="AA196" s="353"/>
      <c r="AB196" s="353"/>
      <c r="AC196" s="353"/>
    </row>
    <row r="197" s="349" customFormat="true" ht="15" hidden="true" customHeight="true" outlineLevel="0" collapsed="false">
      <c r="B197" s="294"/>
      <c r="C197" s="173" t="s">
        <v>219</v>
      </c>
      <c r="D197" s="181" t="s">
        <v>221</v>
      </c>
      <c r="E197" s="174" t="str">
        <f aca="false">ADDRESS(MATCH(E193,SL_CHARTS_2012!$Q$1:$Q$3999,1),$E194+4,1)</f>
        <v>$U$288</v>
      </c>
      <c r="F197" s="174" t="str">
        <f aca="false">ADDRESS(MATCH(F193,SL_CHARTS_2012!$Q$1:$Q$3999,1),$E194+4,1)</f>
        <v>$U$260</v>
      </c>
      <c r="G197" s="174" t="str">
        <f aca="false">ADDRESS(MATCH(G193,SL_CHARTS_2012!$Q$1:$Q$3999,1),$E194+4,1)</f>
        <v>$U$273</v>
      </c>
      <c r="H197" s="174" t="str">
        <f aca="false">ADDRESS(MATCH(H193,SL_CHARTS_2012!$Q$1:$Q$3999,1),$E194+4,1)</f>
        <v>$U$276</v>
      </c>
      <c r="I197" s="174" t="str">
        <f aca="false">ADDRESS(MATCH(I193,SL_CHARTS_2012!$Q$1:$Q$3999,1),$E194+4,1)</f>
        <v>$U$282</v>
      </c>
      <c r="J197" s="415" t="str">
        <f aca="false">ADDRESS(MATCH(J193,SL_CHARTS_2012!$Q$1:$Q$3999,1),$E194+4,1)</f>
        <v>$U$288</v>
      </c>
      <c r="K197" s="353"/>
      <c r="L197" s="353"/>
      <c r="M197" s="353"/>
      <c r="N197" s="353"/>
      <c r="O197" s="353"/>
      <c r="P197" s="353"/>
      <c r="Q197" s="353"/>
      <c r="R197" s="353"/>
      <c r="S197" s="353"/>
      <c r="T197" s="353"/>
      <c r="U197" s="353"/>
      <c r="V197" s="353"/>
      <c r="W197" s="353"/>
      <c r="X197" s="353"/>
      <c r="Y197" s="353"/>
      <c r="Z197" s="353"/>
      <c r="AA197" s="353"/>
      <c r="AB197" s="353"/>
      <c r="AC197" s="353"/>
    </row>
    <row r="198" s="349" customFormat="true" ht="15" hidden="true" customHeight="true" outlineLevel="0" collapsed="false">
      <c r="B198" s="294"/>
      <c r="C198" s="173"/>
      <c r="D198" s="181" t="s">
        <v>222</v>
      </c>
      <c r="E198" s="174" t="str">
        <f aca="false">ADDRESS(MATCH(E191,SL_CHARTS_2012!$Q$1:$Q$3999,1),$E194+4,1)</f>
        <v>$U$314</v>
      </c>
      <c r="F198" s="174" t="str">
        <f aca="false">ADDRESS(MATCH(F191,SL_CHARTS_2012!$Q$1:$Q$3999,1),$E194+4,1)</f>
        <v>$U$371</v>
      </c>
      <c r="G198" s="174" t="str">
        <f aca="false">ADDRESS(MATCH(G191,SL_CHARTS_2012!$Q$1:$Q$3999,1),$E194+4,1)</f>
        <v>$U$307</v>
      </c>
      <c r="H198" s="174" t="str">
        <f aca="false">ADDRESS(MATCH(H191,SL_CHARTS_2012!$Q$1:$Q$3999,1),$E194+4,1)</f>
        <v>$U$321</v>
      </c>
      <c r="I198" s="174" t="str">
        <f aca="false">ADDRESS(MATCH(I191,SL_CHARTS_2012!$Q$1:$Q$3999,1),$E194+4,1)</f>
        <v>$U$314</v>
      </c>
      <c r="J198" s="415" t="str">
        <f aca="false">ADDRESS(MATCH(J191,SL_CHARTS_2012!$Q$1:$Q$3999,1),$E194+4,1)</f>
        <v>$U$322</v>
      </c>
      <c r="K198" s="353"/>
      <c r="L198" s="353"/>
      <c r="M198" s="353"/>
      <c r="N198" s="353"/>
      <c r="O198" s="353"/>
      <c r="P198" s="353"/>
      <c r="Q198" s="353"/>
      <c r="R198" s="353"/>
      <c r="S198" s="353"/>
      <c r="T198" s="353"/>
      <c r="U198" s="353"/>
      <c r="V198" s="353"/>
      <c r="W198" s="353"/>
      <c r="X198" s="353"/>
      <c r="Y198" s="353"/>
      <c r="Z198" s="353"/>
      <c r="AA198" s="353"/>
      <c r="AB198" s="353"/>
      <c r="AC198" s="353"/>
    </row>
    <row r="199" s="349" customFormat="true" ht="15" hidden="true" customHeight="true" outlineLevel="0" collapsed="false">
      <c r="B199" s="294"/>
      <c r="C199" s="175"/>
      <c r="D199" s="182" t="s">
        <v>223</v>
      </c>
      <c r="E199" s="183" t="s">
        <v>224</v>
      </c>
      <c r="F199" s="176"/>
      <c r="G199" s="176"/>
      <c r="H199" s="176"/>
      <c r="I199" s="176"/>
      <c r="J199" s="419"/>
      <c r="K199" s="353"/>
      <c r="L199" s="353"/>
      <c r="M199" s="353"/>
      <c r="N199" s="353"/>
      <c r="O199" s="353"/>
      <c r="P199" s="353"/>
      <c r="Q199" s="353"/>
      <c r="R199" s="353"/>
      <c r="S199" s="353"/>
      <c r="T199" s="353"/>
      <c r="U199" s="353"/>
      <c r="V199" s="353"/>
      <c r="W199" s="353"/>
      <c r="X199" s="353"/>
      <c r="Y199" s="353"/>
      <c r="Z199" s="353"/>
      <c r="AA199" s="353"/>
      <c r="AB199" s="353"/>
      <c r="AC199" s="353"/>
    </row>
    <row r="200" s="349" customFormat="true" ht="15" hidden="true" customHeight="true" outlineLevel="0" collapsed="false">
      <c r="B200" s="294"/>
      <c r="C200" s="175"/>
      <c r="D200" s="182"/>
      <c r="E200" s="183" t="s">
        <v>225</v>
      </c>
      <c r="F200" s="176"/>
      <c r="G200" s="176"/>
      <c r="H200" s="176"/>
      <c r="I200" s="176"/>
      <c r="J200" s="419"/>
      <c r="K200" s="353"/>
      <c r="L200" s="353"/>
      <c r="M200" s="353"/>
      <c r="N200" s="353"/>
      <c r="O200" s="353"/>
      <c r="P200" s="353"/>
      <c r="Q200" s="353"/>
      <c r="R200" s="353"/>
      <c r="S200" s="353"/>
      <c r="T200" s="353"/>
      <c r="U200" s="353"/>
      <c r="V200" s="353"/>
      <c r="W200" s="353"/>
      <c r="X200" s="353"/>
      <c r="Y200" s="353"/>
      <c r="Z200" s="353"/>
      <c r="AA200" s="353"/>
      <c r="AB200" s="353"/>
      <c r="AC200" s="353"/>
    </row>
    <row r="201" s="349" customFormat="true" ht="15" hidden="true" customHeight="true" outlineLevel="0" collapsed="false">
      <c r="B201" s="294"/>
      <c r="C201" s="184" t="s">
        <v>226</v>
      </c>
      <c r="D201" s="185" t="s">
        <v>227</v>
      </c>
      <c r="E201" s="186" t="str">
        <f aca="false">CONCATENATE(E187,E$7,E189)</f>
        <v>40,5-37,9</v>
      </c>
      <c r="F201" s="186" t="str">
        <f aca="false">CONCATENATE(F187,F$7,F189)</f>
        <v>46,2-35,1</v>
      </c>
      <c r="G201" s="186" t="str">
        <f aca="false">CONCATENATE(G187,G$7,G189)</f>
        <v>39,8-36,4</v>
      </c>
      <c r="H201" s="186" t="str">
        <f aca="false">CONCATENATE(H187,H$7,H189)</f>
        <v>41,2-36,7</v>
      </c>
      <c r="I201" s="186" t="str">
        <f aca="false">CONCATENATE(I187,I$7,I189)</f>
        <v>40,5-37,3</v>
      </c>
      <c r="J201" s="420" t="str">
        <f aca="false">CONCATENATE(J187,J$7,J189)</f>
        <v>41,3-37,9</v>
      </c>
      <c r="K201" s="353"/>
      <c r="L201" s="353"/>
      <c r="M201" s="353"/>
      <c r="N201" s="353"/>
      <c r="O201" s="353"/>
      <c r="P201" s="353"/>
      <c r="Q201" s="353"/>
      <c r="R201" s="353"/>
      <c r="S201" s="353"/>
      <c r="T201" s="353"/>
      <c r="U201" s="353"/>
      <c r="V201" s="353"/>
      <c r="W201" s="353"/>
      <c r="X201" s="353"/>
      <c r="Y201" s="353"/>
      <c r="Z201" s="353"/>
      <c r="AA201" s="353"/>
      <c r="AB201" s="353"/>
      <c r="AC201" s="353"/>
    </row>
    <row r="202" s="349" customFormat="true" ht="15" hidden="true" customHeight="true" outlineLevel="0" collapsed="false">
      <c r="B202" s="294"/>
      <c r="C202" s="184"/>
      <c r="D202" s="187" t="s">
        <v>228</v>
      </c>
      <c r="E202" s="187" t="n">
        <f aca="true">AVERAGE(INDIRECT(CONCATENATE($E$199,E195,$E$200,E196),1))</f>
        <v>30.2</v>
      </c>
      <c r="F202" s="187" t="n">
        <f aca="true">AVERAGE(INDIRECT(CONCATENATE($E$199,F195,$E$200,F196),1))</f>
        <v>54.5017857142857</v>
      </c>
      <c r="G202" s="187" t="n">
        <f aca="true">AVERAGE(INDIRECT(CONCATENATE($E$199,G195,$E$200,G196),1))</f>
        <v>32.7142857142857</v>
      </c>
      <c r="H202" s="187" t="n">
        <f aca="true">AVERAGE(INDIRECT(CONCATENATE($E$199,H195,$E$200,H196),1))</f>
        <v>36.7</v>
      </c>
      <c r="I202" s="187" t="n">
        <f aca="true">AVERAGE(INDIRECT(CONCATENATE($E$199,I195,$E$200,I196),1))</f>
        <v>34.0424242424242</v>
      </c>
      <c r="J202" s="421" t="n">
        <f aca="true">AVERAGE(INDIRECT(CONCATENATE($E$199,J195,$E$200,J196),1))</f>
        <v>33.76</v>
      </c>
      <c r="K202" s="353"/>
      <c r="L202" s="353"/>
      <c r="M202" s="353"/>
      <c r="N202" s="353"/>
      <c r="O202" s="353"/>
      <c r="P202" s="353"/>
      <c r="Q202" s="353"/>
      <c r="R202" s="353"/>
      <c r="S202" s="353"/>
      <c r="T202" s="353"/>
      <c r="U202" s="353"/>
      <c r="V202" s="353"/>
      <c r="W202" s="353"/>
      <c r="X202" s="353"/>
      <c r="Y202" s="353"/>
      <c r="Z202" s="353"/>
      <c r="AA202" s="353"/>
      <c r="AB202" s="353"/>
      <c r="AC202" s="353"/>
    </row>
    <row r="203" s="349" customFormat="true" ht="15" hidden="true" customHeight="true" outlineLevel="0" collapsed="false">
      <c r="B203" s="294"/>
      <c r="C203" s="184"/>
      <c r="D203" s="188" t="s">
        <v>229</v>
      </c>
      <c r="E203" s="188" t="n">
        <f aca="true">MIN(INDIRECT(CONCATENATE($E$199,E195,$E$200,E196),1))</f>
        <v>9</v>
      </c>
      <c r="F203" s="188" t="n">
        <f aca="true">MIN(INDIRECT(CONCATENATE($E$199,F195,$E$200,F196),1))</f>
        <v>9</v>
      </c>
      <c r="G203" s="188" t="n">
        <f aca="true">MIN(INDIRECT(CONCATENATE($E$199,G195,$E$200,G196),1))</f>
        <v>9</v>
      </c>
      <c r="H203" s="188" t="n">
        <f aca="true">MIN(INDIRECT(CONCATENATE($E$199,H195,$E$200,H196),1))</f>
        <v>9</v>
      </c>
      <c r="I203" s="188" t="n">
        <f aca="true">MIN(INDIRECT(CONCATENATE($E$199,I195,$E$200,I196),1))</f>
        <v>9</v>
      </c>
      <c r="J203" s="422" t="n">
        <f aca="true">MIN(INDIRECT(CONCATENATE($E$199,J195,$E$200,J196),1))</f>
        <v>9</v>
      </c>
      <c r="K203" s="353"/>
      <c r="L203" s="353"/>
      <c r="M203" s="353"/>
      <c r="N203" s="353"/>
      <c r="O203" s="353"/>
      <c r="P203" s="353"/>
      <c r="Q203" s="353"/>
      <c r="R203" s="353"/>
      <c r="S203" s="353"/>
      <c r="T203" s="353"/>
      <c r="U203" s="353"/>
      <c r="V203" s="353"/>
      <c r="W203" s="353"/>
      <c r="X203" s="353"/>
      <c r="Y203" s="353"/>
      <c r="Z203" s="353"/>
      <c r="AA203" s="353"/>
      <c r="AB203" s="353"/>
      <c r="AC203" s="353"/>
    </row>
    <row r="204" s="349" customFormat="true" ht="15" hidden="true" customHeight="true" outlineLevel="0" collapsed="false">
      <c r="B204" s="294"/>
      <c r="C204" s="184"/>
      <c r="D204" s="188" t="s">
        <v>230</v>
      </c>
      <c r="E204" s="188" t="n">
        <f aca="true">MAX(INDIRECT(CONCATENATE($E$199,E195,$E$200,E196),1))</f>
        <v>50.4</v>
      </c>
      <c r="F204" s="188" t="n">
        <f aca="true">MAX(INDIRECT(CONCATENATE($E$199,F195,$E$200,F196),1))</f>
        <v>124</v>
      </c>
      <c r="G204" s="188" t="n">
        <f aca="true">MAX(INDIRECT(CONCATENATE($E$199,G195,$E$200,G196),1))</f>
        <v>60</v>
      </c>
      <c r="H204" s="188" t="n">
        <f aca="true">MAX(INDIRECT(CONCATENATE($E$199,H195,$E$200,H196),1))</f>
        <v>60</v>
      </c>
      <c r="I204" s="188" t="n">
        <f aca="true">MAX(INDIRECT(CONCATENATE($E$199,I195,$E$200,I196),1))</f>
        <v>60</v>
      </c>
      <c r="J204" s="422" t="n">
        <f aca="true">MAX(INDIRECT(CONCATENATE($E$199,J195,$E$200,J196),1))</f>
        <v>64.1</v>
      </c>
      <c r="K204" s="353"/>
      <c r="L204" s="353"/>
      <c r="M204" s="353"/>
      <c r="N204" s="353"/>
      <c r="O204" s="353"/>
      <c r="P204" s="353"/>
      <c r="Q204" s="353"/>
      <c r="R204" s="353"/>
      <c r="S204" s="353"/>
      <c r="T204" s="353"/>
      <c r="U204" s="353"/>
      <c r="V204" s="353"/>
      <c r="W204" s="353"/>
      <c r="X204" s="353"/>
      <c r="Y204" s="353"/>
      <c r="Z204" s="353"/>
      <c r="AA204" s="353"/>
      <c r="AB204" s="353"/>
      <c r="AC204" s="353"/>
    </row>
    <row r="205" s="349" customFormat="true" ht="15" hidden="true" customHeight="true" outlineLevel="0" collapsed="false">
      <c r="B205" s="294"/>
      <c r="C205" s="184"/>
      <c r="D205" s="189" t="s">
        <v>245</v>
      </c>
      <c r="E205" s="189" t="str">
        <f aca="false">CONCATENATE($E199,E196,$E200,E195)</f>
        <v>SL_CHARTS_2012!$U$314:$U$288</v>
      </c>
      <c r="F205" s="189" t="str">
        <f aca="false">CONCATENATE($E199,F196,$E200,F195)</f>
        <v>SL_CHARTS_2012!$U$371:$U$260</v>
      </c>
      <c r="G205" s="189" t="str">
        <f aca="false">CONCATENATE($E199,G196,$E200,G195)</f>
        <v>SL_CHARTS_2012!$U$307:$U$273</v>
      </c>
      <c r="H205" s="189" t="str">
        <f aca="false">CONCATENATE($E199,H196,$E200,H195)</f>
        <v>SL_CHARTS_2012!$U$321:$U$276</v>
      </c>
      <c r="I205" s="189" t="str">
        <f aca="false">CONCATENATE($E199,I196,$E200,I195)</f>
        <v>SL_CHARTS_2012!$U$314:$U$282</v>
      </c>
      <c r="J205" s="422" t="str">
        <f aca="false">CONCATENATE($E199,J196,$E200,J195)</f>
        <v>SL_CHARTS_2012!$U$322:$U$288</v>
      </c>
      <c r="K205" s="353"/>
      <c r="L205" s="353"/>
      <c r="M205" s="353"/>
      <c r="N205" s="353"/>
      <c r="O205" s="353"/>
      <c r="P205" s="353"/>
      <c r="Q205" s="353"/>
      <c r="R205" s="353"/>
      <c r="S205" s="353"/>
      <c r="T205" s="353"/>
      <c r="U205" s="353"/>
      <c r="V205" s="353"/>
      <c r="W205" s="353"/>
      <c r="X205" s="353"/>
      <c r="Y205" s="353"/>
      <c r="Z205" s="353"/>
      <c r="AA205" s="353"/>
      <c r="AB205" s="353"/>
      <c r="AC205" s="353"/>
    </row>
    <row r="206" s="349" customFormat="true" ht="15" hidden="true" customHeight="true" outlineLevel="0" collapsed="false">
      <c r="B206" s="294"/>
      <c r="C206" s="184"/>
      <c r="D206" s="189" t="s">
        <v>246</v>
      </c>
      <c r="E206" s="189" t="str">
        <f aca="true">ADDRESS(MATCH(E203,INDIRECT(E205,1),0)+MATCH(E189,SL_CHARTS_2012!$Q$1:$Q$3999,1)-1,$E194+2,1,1)</f>
        <v>$S$295</v>
      </c>
      <c r="F206" s="189" t="str">
        <f aca="true">ADDRESS(MATCH(F203,INDIRECT(F205,1),0)+MATCH(F189,SL_CHARTS_2012!$Q$1:$Q$3999,1)-1,$E194+2,1,1)</f>
        <v>$S$295</v>
      </c>
      <c r="G206" s="189" t="str">
        <f aca="true">ADDRESS(MATCH(G203,INDIRECT(G205,1),0)+MATCH(G189,SL_CHARTS_2012!$Q$1:$Q$3999,1)-1,$E194+2,1,1)</f>
        <v>$S$295</v>
      </c>
      <c r="H206" s="189" t="str">
        <f aca="true">ADDRESS(MATCH(H203,INDIRECT(H205,1),0)+MATCH(H189,SL_CHARTS_2012!$Q$1:$Q$3999,1)-1,$E194+2,1,1)</f>
        <v>$S$295</v>
      </c>
      <c r="I206" s="189" t="str">
        <f aca="true">ADDRESS(MATCH(I203,INDIRECT(I205,1),0)+MATCH(I189,SL_CHARTS_2012!$Q$1:$Q$3999,1)-1,$E194+2,1,1)</f>
        <v>$S$295</v>
      </c>
      <c r="J206" s="422" t="str">
        <f aca="true">ADDRESS(MATCH(J203,INDIRECT(J205,1),0)+MATCH(J189,SL_CHARTS_2012!$Q$1:$Q$3999,1)-1,$E194+2,1,1)</f>
        <v>$S$295</v>
      </c>
      <c r="K206" s="353"/>
      <c r="L206" s="353"/>
      <c r="M206" s="353"/>
      <c r="N206" s="353"/>
      <c r="O206" s="353"/>
      <c r="P206" s="353"/>
      <c r="Q206" s="353"/>
      <c r="R206" s="353"/>
      <c r="S206" s="353"/>
      <c r="T206" s="353"/>
      <c r="U206" s="353"/>
      <c r="V206" s="353"/>
      <c r="W206" s="353"/>
      <c r="X206" s="353"/>
      <c r="Y206" s="353"/>
      <c r="Z206" s="353"/>
      <c r="AA206" s="353"/>
      <c r="AB206" s="353"/>
      <c r="AC206" s="353"/>
    </row>
    <row r="207" s="349" customFormat="true" ht="15" hidden="true" customHeight="true" outlineLevel="0" collapsed="false">
      <c r="B207" s="294"/>
      <c r="C207" s="184"/>
      <c r="D207" s="189" t="s">
        <v>247</v>
      </c>
      <c r="E207" s="189" t="str">
        <f aca="true">ADDRESS(MATCH(E203,INDIRECT(E205,1),0)+MATCH(E189,SL_CHARTS_2012!$Q$1:$Q$3999,1)-1,$E194+4-3,1,1)</f>
        <v>$R$295</v>
      </c>
      <c r="F207" s="189" t="str">
        <f aca="true">ADDRESS(MATCH(F203,INDIRECT(F205,1),0)+MATCH(F189,SL_CHARTS_2012!$Q$1:$Q$3999,1)-1,$E194+4-3,1,1)</f>
        <v>$R$295</v>
      </c>
      <c r="G207" s="189" t="str">
        <f aca="true">ADDRESS(MATCH(G203,INDIRECT(G205,1),0)+MATCH(G189,SL_CHARTS_2012!$Q$1:$Q$3999,1)-1,$E194+4-3,1,1)</f>
        <v>$R$295</v>
      </c>
      <c r="H207" s="189" t="str">
        <f aca="true">ADDRESS(MATCH(H203,INDIRECT(H205,1),0)+MATCH(H189,SL_CHARTS_2012!$Q$1:$Q$3999,1)-1,$E194+4-3,1,1)</f>
        <v>$R$295</v>
      </c>
      <c r="I207" s="189" t="str">
        <f aca="true">ADDRESS(MATCH(I203,INDIRECT(I205,1),0)+MATCH(I189,SL_CHARTS_2012!$Q$1:$Q$3999,1)-1,$E194+4-3,1,1)</f>
        <v>$R$295</v>
      </c>
      <c r="J207" s="422" t="str">
        <f aca="true">ADDRESS(MATCH(J203,INDIRECT(J205,1),0)+MATCH(J189,SL_CHARTS_2012!$Q$1:$Q$3999,1)-1,$E194+4-3,1,1)</f>
        <v>$R$295</v>
      </c>
      <c r="K207" s="353"/>
      <c r="L207" s="353"/>
      <c r="M207" s="353"/>
      <c r="N207" s="353"/>
      <c r="O207" s="353"/>
      <c r="P207" s="353"/>
      <c r="Q207" s="353"/>
      <c r="R207" s="353"/>
      <c r="S207" s="353"/>
      <c r="T207" s="353"/>
      <c r="U207" s="353"/>
      <c r="V207" s="353"/>
      <c r="W207" s="353"/>
      <c r="X207" s="353"/>
      <c r="Y207" s="353"/>
      <c r="Z207" s="353"/>
      <c r="AA207" s="353"/>
      <c r="AB207" s="353"/>
      <c r="AC207" s="353"/>
    </row>
    <row r="208" s="349" customFormat="true" ht="15" hidden="true" customHeight="true" outlineLevel="0" collapsed="false">
      <c r="B208" s="294"/>
      <c r="C208" s="184"/>
      <c r="D208" s="189" t="s">
        <v>248</v>
      </c>
      <c r="E208" s="189" t="str">
        <f aca="true">ADDRESS(MATCH(E204,INDIRECT(E205,1),0)+MATCH(E189,SL_CHARTS_2012!$Q$1:$Q$3999,1)-1,$E194+2,1,1)</f>
        <v>$S$308</v>
      </c>
      <c r="F208" s="189" t="str">
        <f aca="true">ADDRESS(MATCH(F204,INDIRECT(F205,1),0)+MATCH(F189,SL_CHARTS_2012!$Q$1:$Q$3999,1)-1,$E194+2,1,1)</f>
        <v>$S$356</v>
      </c>
      <c r="G208" s="189" t="str">
        <f aca="true">ADDRESS(MATCH(G204,INDIRECT(G205,1),0)+MATCH(G189,SL_CHARTS_2012!$Q$1:$Q$3999,1)-1,$E194+2,1,1)</f>
        <v>$S$282</v>
      </c>
      <c r="H208" s="189" t="str">
        <f aca="true">ADDRESS(MATCH(H204,INDIRECT(H205,1),0)+MATCH(H189,SL_CHARTS_2012!$Q$1:$Q$3999,1)-1,$E194+2,1,1)</f>
        <v>$S$282</v>
      </c>
      <c r="I208" s="189" t="str">
        <f aca="true">ADDRESS(MATCH(I204,INDIRECT(I205,1),0)+MATCH(I189,SL_CHARTS_2012!$Q$1:$Q$3999,1)-1,$E194+2,1,1)</f>
        <v>$S$282</v>
      </c>
      <c r="J208" s="422" t="str">
        <f aca="true">ADDRESS(MATCH(J204,INDIRECT(J205,1),0)+MATCH(J189,SL_CHARTS_2012!$Q$1:$Q$3999,1)-1,$E194+2,1,1)</f>
        <v>$S$322</v>
      </c>
      <c r="K208" s="353"/>
      <c r="L208" s="353"/>
      <c r="M208" s="353"/>
      <c r="N208" s="353"/>
      <c r="O208" s="353"/>
      <c r="P208" s="353"/>
      <c r="Q208" s="353"/>
      <c r="R208" s="353"/>
      <c r="S208" s="353"/>
      <c r="T208" s="353"/>
      <c r="U208" s="353"/>
      <c r="V208" s="353"/>
      <c r="W208" s="353"/>
      <c r="X208" s="353"/>
      <c r="Y208" s="353"/>
      <c r="Z208" s="353"/>
      <c r="AA208" s="353"/>
      <c r="AB208" s="353"/>
      <c r="AC208" s="353"/>
    </row>
    <row r="209" s="349" customFormat="true" ht="15" hidden="true" customHeight="true" outlineLevel="0" collapsed="false">
      <c r="B209" s="294"/>
      <c r="C209" s="184"/>
      <c r="D209" s="189" t="s">
        <v>249</v>
      </c>
      <c r="E209" s="189" t="str">
        <f aca="true">ADDRESS(MATCH(E204,INDIRECT(E205,1),0)+MATCH(E189,SL_CHARTS_2012!$Q$1:$Q$3999,1)-1,$E194+3,1,1)</f>
        <v>$T$308</v>
      </c>
      <c r="F209" s="189" t="str">
        <f aca="true">ADDRESS(MATCH(F204,INDIRECT(F205,1),0)+MATCH(F189,SL_CHARTS_2012!$Q$1:$Q$3999,1)-1,$E194+3,1,1)</f>
        <v>$T$356</v>
      </c>
      <c r="G209" s="189" t="str">
        <f aca="true">ADDRESS(MATCH(G204,INDIRECT(G205,1),0)+MATCH(G189,SL_CHARTS_2012!$Q$1:$Q$3999,1)-1,$E194+3,1,1)</f>
        <v>$T$282</v>
      </c>
      <c r="H209" s="189" t="str">
        <f aca="true">ADDRESS(MATCH(H204,INDIRECT(H205,1),0)+MATCH(H189,SL_CHARTS_2012!$Q$1:$Q$3999,1)-1,$E194+3,1,1)</f>
        <v>$T$282</v>
      </c>
      <c r="I209" s="189" t="str">
        <f aca="true">ADDRESS(MATCH(I204,INDIRECT(I205,1),0)+MATCH(I189,SL_CHARTS_2012!$Q$1:$Q$3999,1)-1,$E194+3,1,1)</f>
        <v>$T$282</v>
      </c>
      <c r="J209" s="422" t="str">
        <f aca="true">ADDRESS(MATCH(J204,INDIRECT(J205,1),0)+MATCH(J189,SL_CHARTS_2012!$Q$1:$Q$3999,1)-1,$E194+3,1,1)</f>
        <v>$T$322</v>
      </c>
      <c r="K209" s="353"/>
      <c r="L209" s="353"/>
      <c r="M209" s="353"/>
      <c r="N209" s="353"/>
      <c r="O209" s="353"/>
      <c r="P209" s="353"/>
      <c r="Q209" s="353"/>
      <c r="R209" s="353"/>
      <c r="S209" s="353"/>
      <c r="T209" s="353"/>
      <c r="U209" s="353"/>
      <c r="V209" s="353"/>
      <c r="W209" s="353"/>
      <c r="X209" s="353"/>
      <c r="Y209" s="353"/>
      <c r="Z209" s="353"/>
      <c r="AA209" s="353"/>
      <c r="AB209" s="353"/>
      <c r="AC209" s="353"/>
    </row>
    <row r="210" s="349" customFormat="true" ht="15" hidden="true" customHeight="true" outlineLevel="0" collapsed="false">
      <c r="B210" s="294"/>
      <c r="C210" s="184"/>
      <c r="D210" s="189" t="s">
        <v>231</v>
      </c>
      <c r="E210" s="189" t="n">
        <f aca="true">IF((-(INDIRECT(CONCATENATE($E199,E206))-INDIRECT(CONCATENATE($E199,E207))))&lt;0, (-(INDIRECT(CONCATENATE($E199,E206))-INDIRECT(CONCATENATE($E199,E207)))), -15)</f>
        <v>-15</v>
      </c>
      <c r="F210" s="189" t="n">
        <f aca="true">IF((-(INDIRECT(CONCATENATE($E199,F206))-INDIRECT(CONCATENATE($E199,F207))))&lt;0, (-(INDIRECT(CONCATENATE($E199,F206))-INDIRECT(CONCATENATE($E199,F207)))), -15)</f>
        <v>-15</v>
      </c>
      <c r="G210" s="189" t="n">
        <f aca="true">IF((-(INDIRECT(CONCATENATE($E199,G206))-INDIRECT(CONCATENATE($E199,G207))))&lt;0, (-(INDIRECT(CONCATENATE($E199,G206))-INDIRECT(CONCATENATE($E199,G207)))), -15)</f>
        <v>-15</v>
      </c>
      <c r="H210" s="189" t="n">
        <f aca="true">IF((-(INDIRECT(CONCATENATE($E199,H206))-INDIRECT(CONCATENATE($E199,H207))))&lt;0, (-(INDIRECT(CONCATENATE($E199,H206))-INDIRECT(CONCATENATE($E199,H207)))), -15)</f>
        <v>-15</v>
      </c>
      <c r="I210" s="189" t="n">
        <f aca="true">IF((-(INDIRECT(CONCATENATE($E199,I206))-INDIRECT(CONCATENATE($E199,I207))))&lt;0, (-(INDIRECT(CONCATENATE($E199,I206))-INDIRECT(CONCATENATE($E199,I207)))), -15)</f>
        <v>-15</v>
      </c>
      <c r="J210" s="422" t="n">
        <f aca="true">IF((-(INDIRECT(CONCATENATE($E199,J206))-INDIRECT(CONCATENATE($E199,J207))))&lt;0, (-(INDIRECT(CONCATENATE($E199,J206))-INDIRECT(CONCATENATE($E199,J207)))), -15)</f>
        <v>-15</v>
      </c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  <c r="X210" s="353"/>
      <c r="Y210" s="353"/>
      <c r="Z210" s="353"/>
      <c r="AA210" s="353"/>
      <c r="AB210" s="353"/>
      <c r="AC210" s="353"/>
    </row>
    <row r="211" s="349" customFormat="true" ht="15" hidden="true" customHeight="true" outlineLevel="0" collapsed="false">
      <c r="B211" s="294"/>
      <c r="C211" s="184"/>
      <c r="D211" s="189" t="s">
        <v>232</v>
      </c>
      <c r="E211" s="189" t="n">
        <f aca="true">IF(INDIRECT(CONCATENATE($E199,E208))-INDIRECT(CONCATENATE($E199,E209))&lt;0, ABS(INDIRECT(CONCATENATE($E199,E208))-INDIRECT(CONCATENATE($E199,E209))), 15)</f>
        <v>11.5</v>
      </c>
      <c r="F211" s="189" t="n">
        <f aca="true">IF(INDIRECT(CONCATENATE($E199,F208))-INDIRECT(CONCATENATE($E199,F209))&lt;0, ABS(INDIRECT(CONCATENATE($E199,F208))-INDIRECT(CONCATENATE($E199,F209))), 15)</f>
        <v>49.9</v>
      </c>
      <c r="G211" s="189" t="n">
        <f aca="true">IF(INDIRECT(CONCATENATE($E199,G208))-INDIRECT(CONCATENATE($E199,G209))&lt;0, ABS(INDIRECT(CONCATENATE($E199,G208))-INDIRECT(CONCATENATE($E199,G209))), 15)</f>
        <v>15</v>
      </c>
      <c r="H211" s="189" t="n">
        <f aca="true">IF(INDIRECT(CONCATENATE($E199,H208))-INDIRECT(CONCATENATE($E199,H209))&lt;0, ABS(INDIRECT(CONCATENATE($E199,H208))-INDIRECT(CONCATENATE($E199,H209))), 15)</f>
        <v>15</v>
      </c>
      <c r="I211" s="189" t="n">
        <f aca="true">IF(INDIRECT(CONCATENATE($E199,I208))-INDIRECT(CONCATENATE($E199,I209))&lt;0, ABS(INDIRECT(CONCATENATE($E199,I208))-INDIRECT(CONCATENATE($E199,I209))), 15)</f>
        <v>15</v>
      </c>
      <c r="J211" s="422" t="n">
        <f aca="true">IF(INDIRECT(CONCATENATE($E199,J208))-INDIRECT(CONCATENATE($E199,J209))&lt;0, ABS(INDIRECT(CONCATENATE($E199,J208))-INDIRECT(CONCATENATE($E199,J209))), 15)</f>
        <v>19.4</v>
      </c>
      <c r="K211" s="353"/>
      <c r="L211" s="353"/>
      <c r="M211" s="353"/>
      <c r="N211" s="353"/>
      <c r="O211" s="353"/>
      <c r="P211" s="353"/>
      <c r="Q211" s="353"/>
      <c r="R211" s="353"/>
      <c r="S211" s="353"/>
      <c r="T211" s="353"/>
      <c r="U211" s="353"/>
      <c r="V211" s="353"/>
      <c r="W211" s="353"/>
      <c r="X211" s="353"/>
      <c r="Y211" s="353"/>
      <c r="Z211" s="353"/>
      <c r="AA211" s="353"/>
      <c r="AB211" s="353"/>
      <c r="AC211" s="353"/>
    </row>
    <row r="212" s="349" customFormat="true" ht="15" hidden="true" customHeight="true" outlineLevel="0" collapsed="false">
      <c r="B212" s="294"/>
      <c r="C212" s="184"/>
      <c r="D212" s="189" t="s">
        <v>233</v>
      </c>
      <c r="E212" s="191" t="n">
        <f aca="false">E203+E210</f>
        <v>-6</v>
      </c>
      <c r="F212" s="191" t="n">
        <f aca="false">F203+F210</f>
        <v>-6</v>
      </c>
      <c r="G212" s="191" t="n">
        <f aca="false">G203+G210</f>
        <v>-6</v>
      </c>
      <c r="H212" s="191" t="n">
        <f aca="false">H203+H210</f>
        <v>-6</v>
      </c>
      <c r="I212" s="191" t="n">
        <f aca="false">I203+I210</f>
        <v>-6</v>
      </c>
      <c r="J212" s="423" t="n">
        <f aca="false">J203+J210</f>
        <v>-6</v>
      </c>
      <c r="K212" s="353"/>
      <c r="L212" s="353"/>
      <c r="M212" s="353"/>
      <c r="N212" s="353"/>
      <c r="O212" s="353"/>
      <c r="P212" s="353"/>
      <c r="Q212" s="353"/>
      <c r="R212" s="353"/>
      <c r="S212" s="353"/>
      <c r="T212" s="353"/>
      <c r="U212" s="353"/>
      <c r="V212" s="353"/>
      <c r="W212" s="353"/>
      <c r="X212" s="353"/>
      <c r="Y212" s="353"/>
      <c r="Z212" s="353"/>
      <c r="AA212" s="353"/>
      <c r="AB212" s="353"/>
      <c r="AC212" s="353"/>
    </row>
    <row r="213" s="349" customFormat="true" ht="15" hidden="true" customHeight="true" outlineLevel="0" collapsed="false">
      <c r="B213" s="294"/>
      <c r="C213" s="184"/>
      <c r="D213" s="189" t="s">
        <v>234</v>
      </c>
      <c r="E213" s="191" t="n">
        <f aca="false">E204+E211</f>
        <v>61.9</v>
      </c>
      <c r="F213" s="191" t="n">
        <f aca="false">F204+F211</f>
        <v>173.9</v>
      </c>
      <c r="G213" s="191" t="n">
        <f aca="false">G204+G211</f>
        <v>75</v>
      </c>
      <c r="H213" s="191" t="n">
        <f aca="false">H204+H211</f>
        <v>75</v>
      </c>
      <c r="I213" s="191" t="n">
        <f aca="false">I204+I211</f>
        <v>75</v>
      </c>
      <c r="J213" s="423" t="n">
        <f aca="false">J204+J211</f>
        <v>83.5</v>
      </c>
      <c r="K213" s="353"/>
      <c r="L213" s="353"/>
      <c r="M213" s="353"/>
      <c r="N213" s="353"/>
      <c r="O213" s="353"/>
      <c r="P213" s="353"/>
      <c r="Q213" s="353"/>
      <c r="R213" s="353"/>
      <c r="S213" s="353"/>
      <c r="T213" s="353"/>
      <c r="U213" s="353"/>
      <c r="V213" s="353"/>
      <c r="W213" s="353"/>
      <c r="X213" s="353"/>
      <c r="Y213" s="353"/>
      <c r="Z213" s="353"/>
      <c r="AA213" s="353"/>
      <c r="AB213" s="353"/>
      <c r="AC213" s="353"/>
    </row>
    <row r="214" s="349" customFormat="true" ht="15" hidden="true" customHeight="true" outlineLevel="0" collapsed="false">
      <c r="B214" s="294"/>
      <c r="C214" s="192" t="s">
        <v>235</v>
      </c>
      <c r="D214" s="193" t="s">
        <v>227</v>
      </c>
      <c r="E214" s="194" t="str">
        <f aca="false">CONCATENATE(E191,E$7,E193)</f>
        <v>40,5-37,9</v>
      </c>
      <c r="F214" s="194" t="str">
        <f aca="false">CONCATENATE(F191,F$7,F193)</f>
        <v>46,2-35,1</v>
      </c>
      <c r="G214" s="194" t="str">
        <f aca="false">CONCATENATE(G191,G$7,G193)</f>
        <v>39,8-36,4</v>
      </c>
      <c r="H214" s="194" t="str">
        <f aca="false">CONCATENATE(H191,H$7,H193)</f>
        <v>41,2-36,7</v>
      </c>
      <c r="I214" s="194" t="str">
        <f aca="false">CONCATENATE(I191,I$7,I193)</f>
        <v>40,5-37,3</v>
      </c>
      <c r="J214" s="424" t="str">
        <f aca="false">CONCATENATE(J191,J$7,J193)</f>
        <v>41,3-37,9</v>
      </c>
      <c r="K214" s="353"/>
      <c r="L214" s="353"/>
      <c r="M214" s="353"/>
      <c r="N214" s="353"/>
      <c r="O214" s="353"/>
      <c r="P214" s="353"/>
      <c r="Q214" s="353"/>
      <c r="R214" s="353"/>
      <c r="S214" s="353"/>
      <c r="T214" s="353"/>
      <c r="U214" s="353"/>
      <c r="V214" s="353"/>
      <c r="W214" s="353"/>
      <c r="X214" s="353"/>
      <c r="Y214" s="353"/>
      <c r="Z214" s="353"/>
      <c r="AA214" s="353"/>
      <c r="AB214" s="353"/>
      <c r="AC214" s="353"/>
    </row>
    <row r="215" s="349" customFormat="true" ht="15" hidden="true" customHeight="true" outlineLevel="0" collapsed="false">
      <c r="B215" s="294"/>
      <c r="C215" s="192"/>
      <c r="D215" s="195" t="s">
        <v>228</v>
      </c>
      <c r="E215" s="195" t="n">
        <f aca="true">AVERAGE(INDIRECT(CONCATENATE($E199,E197,$E200,E198),1))</f>
        <v>30.2</v>
      </c>
      <c r="F215" s="195" t="n">
        <f aca="true">AVERAGE(INDIRECT(CONCATENATE($E199,F197,$E200,F198),1))</f>
        <v>54.5017857142857</v>
      </c>
      <c r="G215" s="195" t="n">
        <f aca="true">AVERAGE(INDIRECT(CONCATENATE($E199,G197,$E200,G198),1))</f>
        <v>32.7142857142857</v>
      </c>
      <c r="H215" s="195" t="n">
        <f aca="true">AVERAGE(INDIRECT(CONCATENATE($E199,H197,$E200,H198),1))</f>
        <v>36.7</v>
      </c>
      <c r="I215" s="195" t="n">
        <f aca="true">AVERAGE(INDIRECT(CONCATENATE($E199,I197,$E200,I198),1))</f>
        <v>34.0424242424242</v>
      </c>
      <c r="J215" s="425" t="n">
        <f aca="true">AVERAGE(INDIRECT(CONCATENATE($E199,J197,$E200,J198),1))</f>
        <v>33.76</v>
      </c>
      <c r="K215" s="353"/>
      <c r="L215" s="353"/>
      <c r="M215" s="353"/>
      <c r="N215" s="353"/>
      <c r="O215" s="353"/>
      <c r="P215" s="353"/>
      <c r="Q215" s="353"/>
      <c r="R215" s="353"/>
      <c r="S215" s="353"/>
      <c r="T215" s="353"/>
      <c r="U215" s="353"/>
      <c r="V215" s="353"/>
      <c r="W215" s="353"/>
      <c r="X215" s="353"/>
      <c r="Y215" s="353"/>
      <c r="Z215" s="353"/>
      <c r="AA215" s="353"/>
      <c r="AB215" s="353"/>
      <c r="AC215" s="353"/>
    </row>
    <row r="216" s="349" customFormat="true" ht="15" hidden="true" customHeight="true" outlineLevel="0" collapsed="false">
      <c r="B216" s="294"/>
      <c r="C216" s="192"/>
      <c r="D216" s="196" t="s">
        <v>229</v>
      </c>
      <c r="E216" s="196" t="n">
        <f aca="true">MIN(INDIRECT(CONCATENATE($E199,E197,$E200,E198),1))</f>
        <v>9</v>
      </c>
      <c r="F216" s="196" t="n">
        <f aca="true">MIN(INDIRECT(CONCATENATE($E199,F197,$E200,F198),1))</f>
        <v>9</v>
      </c>
      <c r="G216" s="196" t="n">
        <f aca="true">MIN(INDIRECT(CONCATENATE($E199,G197,$E200,G198),1))</f>
        <v>9</v>
      </c>
      <c r="H216" s="196" t="n">
        <f aca="true">MIN(INDIRECT(CONCATENATE($E199,H197,$E200,H198),1))</f>
        <v>9</v>
      </c>
      <c r="I216" s="196" t="n">
        <f aca="true">MIN(INDIRECT(CONCATENATE($E199,I197,$E200,I198),1))</f>
        <v>9</v>
      </c>
      <c r="J216" s="426" t="n">
        <f aca="true">MIN(INDIRECT(CONCATENATE($E199,J197,$E200,J198),1))</f>
        <v>9</v>
      </c>
      <c r="K216" s="353"/>
      <c r="L216" s="353"/>
      <c r="M216" s="353"/>
      <c r="N216" s="353"/>
      <c r="O216" s="353"/>
      <c r="P216" s="353"/>
      <c r="Q216" s="353"/>
      <c r="R216" s="353"/>
      <c r="S216" s="353"/>
      <c r="T216" s="353"/>
      <c r="U216" s="353"/>
      <c r="V216" s="353"/>
      <c r="W216" s="353"/>
      <c r="X216" s="353"/>
      <c r="Y216" s="353"/>
      <c r="Z216" s="353"/>
      <c r="AA216" s="353"/>
      <c r="AB216" s="353"/>
      <c r="AC216" s="353"/>
    </row>
    <row r="217" s="349" customFormat="true" ht="15" hidden="true" customHeight="true" outlineLevel="0" collapsed="false">
      <c r="B217" s="294"/>
      <c r="C217" s="192"/>
      <c r="D217" s="196" t="s">
        <v>230</v>
      </c>
      <c r="E217" s="196" t="n">
        <f aca="true">MAX(INDIRECT(CONCATENATE($E199,E197,$E200,E198),1))</f>
        <v>50.4</v>
      </c>
      <c r="F217" s="196" t="n">
        <f aca="true">MAX(INDIRECT(CONCATENATE($E199,F197,$E200,F198),1))</f>
        <v>124</v>
      </c>
      <c r="G217" s="196" t="n">
        <f aca="true">MAX(INDIRECT(CONCATENATE($E199,G197,$E200,G198),1))</f>
        <v>60</v>
      </c>
      <c r="H217" s="196" t="n">
        <f aca="true">MAX(INDIRECT(CONCATENATE($E199,H197,$E200,H198),1))</f>
        <v>60</v>
      </c>
      <c r="I217" s="196" t="n">
        <f aca="true">MAX(INDIRECT(CONCATENATE($E199,I197,$E200,I198),1))</f>
        <v>60</v>
      </c>
      <c r="J217" s="426" t="n">
        <f aca="true">MAX(INDIRECT(CONCATENATE($E199,J197,$E200,J198),1))</f>
        <v>64.1</v>
      </c>
      <c r="K217" s="353"/>
      <c r="L217" s="353"/>
      <c r="M217" s="353"/>
      <c r="N217" s="353"/>
      <c r="O217" s="353"/>
      <c r="P217" s="353"/>
      <c r="Q217" s="353"/>
      <c r="R217" s="353"/>
      <c r="S217" s="353"/>
      <c r="T217" s="353"/>
      <c r="U217" s="353"/>
      <c r="V217" s="353"/>
      <c r="W217" s="353"/>
      <c r="X217" s="353"/>
      <c r="Y217" s="353"/>
      <c r="Z217" s="353"/>
      <c r="AA217" s="353"/>
      <c r="AB217" s="353"/>
      <c r="AC217" s="353"/>
    </row>
    <row r="218" s="349" customFormat="true" ht="15" hidden="true" customHeight="true" outlineLevel="0" collapsed="false">
      <c r="B218" s="294"/>
      <c r="C218" s="192"/>
      <c r="D218" s="197" t="s">
        <v>245</v>
      </c>
      <c r="E218" s="197" t="str">
        <f aca="false">CONCATENATE($E199,E198,$E200,E197)</f>
        <v>SL_CHARTS_2012!$U$314:$U$288</v>
      </c>
      <c r="F218" s="197" t="str">
        <f aca="false">CONCATENATE($E199,F198,$E200,F197)</f>
        <v>SL_CHARTS_2012!$U$371:$U$260</v>
      </c>
      <c r="G218" s="197" t="str">
        <f aca="false">CONCATENATE($E199,G198,$E200,G197)</f>
        <v>SL_CHARTS_2012!$U$307:$U$273</v>
      </c>
      <c r="H218" s="197" t="str">
        <f aca="false">CONCATENATE($E199,H198,$E200,H197)</f>
        <v>SL_CHARTS_2012!$U$321:$U$276</v>
      </c>
      <c r="I218" s="197" t="str">
        <f aca="false">CONCATENATE($E199,I198,$E200,I197)</f>
        <v>SL_CHARTS_2012!$U$314:$U$282</v>
      </c>
      <c r="J218" s="426" t="str">
        <f aca="false">CONCATENATE($E199,J198,$E200,J197)</f>
        <v>SL_CHARTS_2012!$U$322:$U$288</v>
      </c>
      <c r="K218" s="353"/>
      <c r="L218" s="353"/>
      <c r="M218" s="353"/>
      <c r="N218" s="353"/>
      <c r="O218" s="353"/>
      <c r="P218" s="353"/>
      <c r="Q218" s="353"/>
      <c r="R218" s="353"/>
      <c r="S218" s="353"/>
      <c r="T218" s="353"/>
      <c r="U218" s="353"/>
      <c r="V218" s="353"/>
      <c r="W218" s="353"/>
      <c r="X218" s="353"/>
      <c r="Y218" s="353"/>
      <c r="Z218" s="353"/>
      <c r="AA218" s="353"/>
      <c r="AB218" s="353"/>
      <c r="AC218" s="353"/>
    </row>
    <row r="219" s="349" customFormat="true" ht="15" hidden="true" customHeight="true" outlineLevel="0" collapsed="false">
      <c r="B219" s="294"/>
      <c r="C219" s="192"/>
      <c r="D219" s="197" t="s">
        <v>246</v>
      </c>
      <c r="E219" s="197" t="str">
        <f aca="true">ADDRESS(MATCH(E216,INDIRECT(E218,1),0)+MATCH(E193,SL_CHARTS_2012!$Q$1:$Q$3999,1)-1,$E194+2,1,1)</f>
        <v>$S$295</v>
      </c>
      <c r="F219" s="197" t="str">
        <f aca="true">ADDRESS(MATCH(F216,INDIRECT(F218,1),0)+MATCH(F193,SL_CHARTS_2012!$Q$1:$Q$3999,1)-1,$E194+2,1,1)</f>
        <v>$S$295</v>
      </c>
      <c r="G219" s="197" t="str">
        <f aca="true">ADDRESS(MATCH(G216,INDIRECT(G218,1),0)+MATCH(G193,SL_CHARTS_2012!$Q$1:$Q$3999,1)-1,$E194+2,1,1)</f>
        <v>$S$295</v>
      </c>
      <c r="H219" s="197" t="str">
        <f aca="true">ADDRESS(MATCH(H216,INDIRECT(H218,1),0)+MATCH(H193,SL_CHARTS_2012!$Q$1:$Q$3999,1)-1,$E194+2,1,1)</f>
        <v>$S$295</v>
      </c>
      <c r="I219" s="197" t="str">
        <f aca="true">ADDRESS(MATCH(I216,INDIRECT(I218,1),0)+MATCH(I193,SL_CHARTS_2012!$Q$1:$Q$3999,1)-1,$E194+2,1,1)</f>
        <v>$S$295</v>
      </c>
      <c r="J219" s="426" t="str">
        <f aca="true">ADDRESS(MATCH(J216,INDIRECT(J218,1),0)+MATCH(J193,SL_CHARTS_2012!$Q$1:$Q$3999,1)-1,$E194+2,1,1)</f>
        <v>$S$295</v>
      </c>
      <c r="K219" s="353"/>
      <c r="L219" s="353"/>
      <c r="M219" s="353"/>
      <c r="N219" s="353"/>
      <c r="O219" s="353"/>
      <c r="P219" s="353"/>
      <c r="Q219" s="353"/>
      <c r="R219" s="353"/>
      <c r="S219" s="353"/>
      <c r="T219" s="353"/>
      <c r="U219" s="353"/>
      <c r="V219" s="353"/>
      <c r="W219" s="353"/>
      <c r="X219" s="353"/>
      <c r="Y219" s="353"/>
      <c r="Z219" s="353"/>
      <c r="AA219" s="353"/>
      <c r="AB219" s="353"/>
      <c r="AC219" s="353"/>
    </row>
    <row r="220" s="349" customFormat="true" ht="15" hidden="true" customHeight="true" outlineLevel="0" collapsed="false">
      <c r="B220" s="294"/>
      <c r="C220" s="192"/>
      <c r="D220" s="197" t="s">
        <v>247</v>
      </c>
      <c r="E220" s="197" t="str">
        <f aca="true">ADDRESS(MATCH(E216,INDIRECT(E218,1),0)+MATCH(E193,SL_CHARTS_2012!$Q$1:$Q$3999,1)-1,$E194+1,1,1)</f>
        <v>$R$295</v>
      </c>
      <c r="F220" s="197" t="str">
        <f aca="true">ADDRESS(MATCH(F216,INDIRECT(F218,1),0)+MATCH(F193,SL_CHARTS_2012!$Q$1:$Q$3999,1)-1,$E194+1,1,1)</f>
        <v>$R$295</v>
      </c>
      <c r="G220" s="197" t="str">
        <f aca="true">ADDRESS(MATCH(G216,INDIRECT(G218,1),0)+MATCH(G193,SL_CHARTS_2012!$Q$1:$Q$3999,1)-1,$E194+1,1,1)</f>
        <v>$R$295</v>
      </c>
      <c r="H220" s="197" t="str">
        <f aca="true">ADDRESS(MATCH(H216,INDIRECT(H218,1),0)+MATCH(H193,SL_CHARTS_2012!$Q$1:$Q$3999,1)-1,$E194+1,1,1)</f>
        <v>$R$295</v>
      </c>
      <c r="I220" s="197" t="str">
        <f aca="true">ADDRESS(MATCH(I216,INDIRECT(I218,1),0)+MATCH(I193,SL_CHARTS_2012!$Q$1:$Q$3999,1)-1,$E194+1,1,1)</f>
        <v>$R$295</v>
      </c>
      <c r="J220" s="426" t="str">
        <f aca="true">ADDRESS(MATCH(J216,INDIRECT(J218,1),0)+MATCH(J193,SL_CHARTS_2012!$Q$1:$Q$3999,1)-1,$E194+1,1,1)</f>
        <v>$R$295</v>
      </c>
      <c r="K220" s="353"/>
      <c r="L220" s="353"/>
      <c r="M220" s="353"/>
      <c r="N220" s="353"/>
      <c r="O220" s="353"/>
      <c r="P220" s="353"/>
      <c r="Q220" s="353"/>
      <c r="R220" s="353"/>
      <c r="S220" s="353"/>
      <c r="T220" s="353"/>
      <c r="U220" s="353"/>
      <c r="V220" s="353"/>
      <c r="W220" s="353"/>
      <c r="X220" s="353"/>
      <c r="Y220" s="353"/>
      <c r="Z220" s="353"/>
      <c r="AA220" s="353"/>
      <c r="AB220" s="353"/>
      <c r="AC220" s="353"/>
    </row>
    <row r="221" s="349" customFormat="true" ht="15" hidden="true" customHeight="true" outlineLevel="0" collapsed="false">
      <c r="B221" s="294"/>
      <c r="C221" s="192"/>
      <c r="D221" s="197" t="s">
        <v>248</v>
      </c>
      <c r="E221" s="197" t="str">
        <f aca="true">ADDRESS(MATCH(E217,INDIRECT(E218,1),0)+MATCH(E193,SL_CHARTS_2012!$Q$1:$Q$3999,1)-1,$E194+2,1,1)</f>
        <v>$S$308</v>
      </c>
      <c r="F221" s="197" t="str">
        <f aca="true">ADDRESS(MATCH(F217,INDIRECT(F218,1),0)+MATCH(F193,SL_CHARTS_2012!$Q$1:$Q$3999,1)-1,$E194+2,1,1)</f>
        <v>$S$356</v>
      </c>
      <c r="G221" s="197" t="str">
        <f aca="true">ADDRESS(MATCH(G217,INDIRECT(G218,1),0)+MATCH(G193,SL_CHARTS_2012!$Q$1:$Q$3999,1)-1,$E194+2,1,1)</f>
        <v>$S$282</v>
      </c>
      <c r="H221" s="197" t="str">
        <f aca="true">ADDRESS(MATCH(H217,INDIRECT(H218,1),0)+MATCH(H193,SL_CHARTS_2012!$Q$1:$Q$3999,1)-1,$E194+2,1,1)</f>
        <v>$S$282</v>
      </c>
      <c r="I221" s="197" t="str">
        <f aca="true">ADDRESS(MATCH(I217,INDIRECT(I218,1),0)+MATCH(I193,SL_CHARTS_2012!$Q$1:$Q$3999,1)-1,$E194+2,1,1)</f>
        <v>$S$282</v>
      </c>
      <c r="J221" s="426" t="str">
        <f aca="true">ADDRESS(MATCH(J217,INDIRECT(J218,1),0)+MATCH(J193,SL_CHARTS_2012!$Q$1:$Q$3999,1)-1,$E194+2,1,1)</f>
        <v>$S$322</v>
      </c>
      <c r="K221" s="353"/>
      <c r="L221" s="353"/>
      <c r="M221" s="353"/>
      <c r="N221" s="353"/>
      <c r="O221" s="353"/>
      <c r="P221" s="353"/>
      <c r="Q221" s="353"/>
      <c r="R221" s="353"/>
      <c r="S221" s="353"/>
      <c r="T221" s="353"/>
      <c r="U221" s="353"/>
      <c r="V221" s="353"/>
      <c r="W221" s="353"/>
      <c r="X221" s="353"/>
      <c r="Y221" s="353"/>
      <c r="Z221" s="353"/>
      <c r="AA221" s="353"/>
      <c r="AB221" s="353"/>
      <c r="AC221" s="353"/>
    </row>
    <row r="222" s="349" customFormat="true" ht="15" hidden="true" customHeight="true" outlineLevel="0" collapsed="false">
      <c r="B222" s="294"/>
      <c r="C222" s="192"/>
      <c r="D222" s="197" t="s">
        <v>249</v>
      </c>
      <c r="E222" s="197" t="str">
        <f aca="true">ADDRESS(MATCH(E217,INDIRECT(E218,1),0)+MATCH(E193,SL_CHARTS_2012!$Q$1:$Q$3999,1)-1,$E194+3,1,1)</f>
        <v>$T$308</v>
      </c>
      <c r="F222" s="197" t="str">
        <f aca="true">ADDRESS(MATCH(F217,INDIRECT(F218,1),0)+MATCH(F193,SL_CHARTS_2012!$Q$1:$Q$3999,1)-1,$E194+3,1,1)</f>
        <v>$T$356</v>
      </c>
      <c r="G222" s="197" t="str">
        <f aca="true">ADDRESS(MATCH(G217,INDIRECT(G218,1),0)+MATCH(G193,SL_CHARTS_2012!$Q$1:$Q$3999,1)-1,$E194+3,1,1)</f>
        <v>$T$282</v>
      </c>
      <c r="H222" s="197" t="str">
        <f aca="true">ADDRESS(MATCH(H217,INDIRECT(H218,1),0)+MATCH(H193,SL_CHARTS_2012!$Q$1:$Q$3999,1)-1,$E194+3,1,1)</f>
        <v>$T$282</v>
      </c>
      <c r="I222" s="197" t="str">
        <f aca="true">ADDRESS(MATCH(I217,INDIRECT(I218,1),0)+MATCH(I193,SL_CHARTS_2012!$Q$1:$Q$3999,1)-1,$E194+3,1,1)</f>
        <v>$T$282</v>
      </c>
      <c r="J222" s="426" t="str">
        <f aca="true">ADDRESS(MATCH(J217,INDIRECT(J218,1),0)+MATCH(J193,SL_CHARTS_2012!$Q$1:$Q$3999,1)-1,$E194+3,1,1)</f>
        <v>$T$322</v>
      </c>
      <c r="K222" s="353"/>
      <c r="L222" s="353"/>
      <c r="M222" s="353"/>
      <c r="N222" s="353"/>
      <c r="O222" s="353"/>
      <c r="P222" s="353"/>
      <c r="Q222" s="353"/>
      <c r="R222" s="353"/>
      <c r="S222" s="353"/>
      <c r="T222" s="353"/>
      <c r="U222" s="353"/>
      <c r="V222" s="353"/>
      <c r="W222" s="353"/>
      <c r="X222" s="353"/>
      <c r="Y222" s="353"/>
      <c r="Z222" s="353"/>
      <c r="AA222" s="353"/>
      <c r="AB222" s="353"/>
      <c r="AC222" s="353"/>
    </row>
    <row r="223" s="349" customFormat="true" ht="15" hidden="true" customHeight="true" outlineLevel="0" collapsed="false">
      <c r="B223" s="294"/>
      <c r="C223" s="192"/>
      <c r="D223" s="197" t="s">
        <v>231</v>
      </c>
      <c r="E223" s="198" t="n">
        <f aca="true">IF((-(INDIRECT(CONCATENATE($E199,E219))-INDIRECT(CONCATENATE($E199,E220))))&lt;0, (-(INDIRECT(CONCATENATE($E199,E219))-INDIRECT(CONCATENATE($E199,E220)))), -15)</f>
        <v>-15</v>
      </c>
      <c r="F223" s="198" t="n">
        <f aca="true">IF((-(INDIRECT(CONCATENATE($E199,F219))-INDIRECT(CONCATENATE($E199,F220))))&lt;0, (-(INDIRECT(CONCATENATE($E199,F219))-INDIRECT(CONCATENATE($E199,F220)))), -15)</f>
        <v>-15</v>
      </c>
      <c r="G223" s="198" t="n">
        <f aca="true">IF((-(INDIRECT(CONCATENATE($E199,G219))-INDIRECT(CONCATENATE($E199,G220))))&lt;0, (-(INDIRECT(CONCATENATE($E199,G219))-INDIRECT(CONCATENATE($E199,G220)))), -15)</f>
        <v>-15</v>
      </c>
      <c r="H223" s="198" t="n">
        <f aca="true">IF((-(INDIRECT(CONCATENATE($E199,H219))-INDIRECT(CONCATENATE($E199,H220))))&lt;0, (-(INDIRECT(CONCATENATE($E199,H219))-INDIRECT(CONCATENATE($E199,H220)))), -15)</f>
        <v>-15</v>
      </c>
      <c r="I223" s="198" t="n">
        <f aca="true">IF((-(INDIRECT(CONCATENATE($E199,I219))-INDIRECT(CONCATENATE($E199,I220))))&lt;0, (-(INDIRECT(CONCATENATE($E199,I219))-INDIRECT(CONCATENATE($E199,I220)))), -15)</f>
        <v>-15</v>
      </c>
      <c r="J223" s="424" t="n">
        <f aca="true">IF((-(INDIRECT(CONCATENATE($E199,J219))-INDIRECT(CONCATENATE($E199,J220))))&lt;0, (-(INDIRECT(CONCATENATE($E199,J219))-INDIRECT(CONCATENATE($E199,J220)))), -15)</f>
        <v>-15</v>
      </c>
      <c r="K223" s="353"/>
      <c r="L223" s="353"/>
      <c r="M223" s="353"/>
      <c r="N223" s="353"/>
      <c r="O223" s="353"/>
      <c r="P223" s="353"/>
      <c r="Q223" s="353"/>
      <c r="R223" s="353"/>
      <c r="S223" s="353"/>
      <c r="T223" s="353"/>
      <c r="U223" s="353"/>
      <c r="V223" s="353"/>
      <c r="W223" s="353"/>
      <c r="X223" s="353"/>
      <c r="Y223" s="353"/>
      <c r="Z223" s="353"/>
      <c r="AA223" s="353"/>
      <c r="AB223" s="353"/>
      <c r="AC223" s="353"/>
    </row>
    <row r="224" s="349" customFormat="true" ht="15" hidden="true" customHeight="true" outlineLevel="0" collapsed="false">
      <c r="B224" s="294"/>
      <c r="C224" s="192"/>
      <c r="D224" s="197" t="s">
        <v>232</v>
      </c>
      <c r="E224" s="198" t="n">
        <f aca="true">IF(INDIRECT(CONCATENATE($E199,E221))-INDIRECT(CONCATENATE($E199,E222))&lt;0, ABS(INDIRECT(CONCATENATE($E199,E221))-INDIRECT(CONCATENATE($E199,E222))), 15)</f>
        <v>11.5</v>
      </c>
      <c r="F224" s="198" t="n">
        <f aca="true">IF(INDIRECT(CONCATENATE($E199,F221))-INDIRECT(CONCATENATE($E199,F222))&lt;0, ABS(INDIRECT(CONCATENATE($E199,F221))-INDIRECT(CONCATENATE($E199,F222))), 15)</f>
        <v>49.9</v>
      </c>
      <c r="G224" s="198" t="n">
        <f aca="true">IF(INDIRECT(CONCATENATE($E199,G221))-INDIRECT(CONCATENATE($E199,G222))&lt;0, ABS(INDIRECT(CONCATENATE($E199,G221))-INDIRECT(CONCATENATE($E199,G222))), 15)</f>
        <v>15</v>
      </c>
      <c r="H224" s="198" t="n">
        <f aca="true">IF(INDIRECT(CONCATENATE($E199,H221))-INDIRECT(CONCATENATE($E199,H222))&lt;0, ABS(INDIRECT(CONCATENATE($E199,H221))-INDIRECT(CONCATENATE($E199,H222))), 15)</f>
        <v>15</v>
      </c>
      <c r="I224" s="198" t="n">
        <f aca="true">IF(INDIRECT(CONCATENATE($E199,I221))-INDIRECT(CONCATENATE($E199,I222))&lt;0, ABS(INDIRECT(CONCATENATE($E199,I221))-INDIRECT(CONCATENATE($E199,I222))), 15)</f>
        <v>15</v>
      </c>
      <c r="J224" s="424" t="n">
        <f aca="true">IF(INDIRECT(CONCATENATE($E199,J221))-INDIRECT(CONCATENATE($E199,J222))&lt;0, ABS(INDIRECT(CONCATENATE($E199,J221))-INDIRECT(CONCATENATE($E199,J222))), 15)</f>
        <v>19.4</v>
      </c>
      <c r="K224" s="353"/>
      <c r="L224" s="353"/>
      <c r="M224" s="353"/>
      <c r="N224" s="353"/>
      <c r="O224" s="353"/>
      <c r="P224" s="353"/>
      <c r="Q224" s="353"/>
      <c r="R224" s="353"/>
      <c r="S224" s="353"/>
      <c r="T224" s="353"/>
      <c r="U224" s="353"/>
      <c r="V224" s="353"/>
      <c r="W224" s="353"/>
      <c r="X224" s="353"/>
      <c r="Y224" s="353"/>
      <c r="Z224" s="353"/>
      <c r="AA224" s="353"/>
      <c r="AB224" s="353"/>
      <c r="AC224" s="353"/>
    </row>
    <row r="225" s="349" customFormat="true" ht="15" hidden="true" customHeight="true" outlineLevel="0" collapsed="false">
      <c r="B225" s="294"/>
      <c r="C225" s="192"/>
      <c r="D225" s="197" t="s">
        <v>233</v>
      </c>
      <c r="E225" s="199" t="n">
        <f aca="false">E216+E223</f>
        <v>-6</v>
      </c>
      <c r="F225" s="199" t="n">
        <f aca="false">F216+F223</f>
        <v>-6</v>
      </c>
      <c r="G225" s="199" t="n">
        <f aca="false">G216+G223</f>
        <v>-6</v>
      </c>
      <c r="H225" s="199" t="n">
        <f aca="false">H216+H223</f>
        <v>-6</v>
      </c>
      <c r="I225" s="199" t="n">
        <f aca="false">I216+I223</f>
        <v>-6</v>
      </c>
      <c r="J225" s="427" t="n">
        <f aca="false">J216+J223</f>
        <v>-6</v>
      </c>
      <c r="K225" s="353"/>
      <c r="L225" s="353"/>
      <c r="M225" s="353"/>
      <c r="N225" s="353"/>
      <c r="O225" s="353"/>
      <c r="P225" s="353"/>
      <c r="Q225" s="353"/>
      <c r="R225" s="353"/>
      <c r="S225" s="353"/>
      <c r="T225" s="353"/>
      <c r="U225" s="353"/>
      <c r="V225" s="353"/>
      <c r="W225" s="353"/>
      <c r="X225" s="353"/>
      <c r="Y225" s="353"/>
      <c r="Z225" s="353"/>
      <c r="AA225" s="353"/>
      <c r="AB225" s="353"/>
      <c r="AC225" s="353"/>
    </row>
    <row r="226" s="349" customFormat="true" ht="15" hidden="true" customHeight="true" outlineLevel="0" collapsed="false">
      <c r="B226" s="294"/>
      <c r="C226" s="192"/>
      <c r="D226" s="200" t="s">
        <v>234</v>
      </c>
      <c r="E226" s="201" t="n">
        <f aca="false">E217+E224</f>
        <v>61.9</v>
      </c>
      <c r="F226" s="201" t="n">
        <f aca="false">F217+F224</f>
        <v>173.9</v>
      </c>
      <c r="G226" s="201" t="n">
        <f aca="false">G217+G224</f>
        <v>75</v>
      </c>
      <c r="H226" s="201" t="n">
        <f aca="false">H217+H224</f>
        <v>75</v>
      </c>
      <c r="I226" s="201" t="n">
        <f aca="false">I217+I224</f>
        <v>75</v>
      </c>
      <c r="J226" s="428" t="n">
        <f aca="false">J217+J224</f>
        <v>83.5</v>
      </c>
      <c r="K226" s="353"/>
      <c r="L226" s="353"/>
      <c r="M226" s="353"/>
      <c r="N226" s="353"/>
      <c r="O226" s="353"/>
      <c r="P226" s="353"/>
      <c r="Q226" s="353"/>
      <c r="R226" s="353"/>
      <c r="S226" s="353"/>
      <c r="T226" s="353"/>
      <c r="U226" s="353"/>
      <c r="V226" s="353"/>
      <c r="W226" s="353"/>
      <c r="X226" s="353"/>
      <c r="Y226" s="353"/>
      <c r="Z226" s="353"/>
      <c r="AA226" s="353"/>
      <c r="AB226" s="353"/>
      <c r="AC226" s="353"/>
    </row>
    <row r="227" s="349" customFormat="true" ht="15" hidden="true" customHeight="true" outlineLevel="0" collapsed="false">
      <c r="B227" s="256" t="s">
        <v>285</v>
      </c>
      <c r="C227" s="203" t="s">
        <v>216</v>
      </c>
      <c r="D227" s="312" t="s">
        <v>238</v>
      </c>
      <c r="E227" s="313" t="str">
        <f aca="true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$Y$14</v>
      </c>
      <c r="F227" s="313" t="str">
        <f aca="true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$Y$16</v>
      </c>
      <c r="G227" s="313" t="str">
        <f aca="true">IF(INDIRECT(CONCATENATE($E$232,ADDRESS(MATCH(G4,SL_CHARTS_2012!$Y$1:$Y$39999,1),$E$231,1)))=G4,ADDRESS(MATCH(G4,SL_CHARTS_2012!$Y$1:$Y$39999,1),$E$231,1), IF(INDIRECT(CONCATENATE($E$232,ADDRESS(MATCH(G4,SL_CHARTS_2012!$Y$1:$Y$39999,1),$E$231,1)))&lt;G4, ADDRESS(MATCH(G4,SL_CHARTS_2012!$Y$1:$Y$39999,1)+1,$E$231,1), ADDRESS(MATCH(G4,SL_CHARTS_2012!$Y$1:$Y$39999,1),$E$231,1)))</f>
        <v>$Y$14</v>
      </c>
      <c r="H227" s="313" t="str">
        <f aca="true">IF(INDIRECT(CONCATENATE($E$232,ADDRESS(MATCH(H4,SL_CHARTS_2012!$Y$1:$Y$39999,1),$E$231,1)))=H4,ADDRESS(MATCH(H4,SL_CHARTS_2012!$Y$1:$Y$39999,1),$E$231,1), IF(INDIRECT(CONCATENATE($E$232,ADDRESS(MATCH(H4,SL_CHARTS_2012!$Y$1:$Y$39999,1),$E$231,1)))&lt;H4, ADDRESS(MATCH(H4,SL_CHARTS_2012!$Y$1:$Y$39999,1)+1,$E$231,1), ADDRESS(MATCH(H4,SL_CHARTS_2012!$Y$1:$Y$39999,1),$E$231,1)))</f>
        <v>$Y$14</v>
      </c>
      <c r="I227" s="313" t="str">
        <f aca="true">IF(INDIRECT(CONCATENATE($E$232,ADDRESS(MATCH(I4,SL_CHARTS_2012!$Y$1:$Y$39999,1),$E$231,1)))=I4,ADDRESS(MATCH(I4,SL_CHARTS_2012!$Y$1:$Y$39999,1),$E$231,1), IF(INDIRECT(CONCATENATE($E$232,ADDRESS(MATCH(I4,SL_CHARTS_2012!$Y$1:$Y$39999,1),$E$231,1)))&lt;I4, ADDRESS(MATCH(I4,SL_CHARTS_2012!$Y$1:$Y$39999,1)+1,$E$231,1), ADDRESS(MATCH(I4,SL_CHARTS_2012!$Y$1:$Y$39999,1),$E$231,1)))</f>
        <v>$Y$14</v>
      </c>
      <c r="J227" s="461" t="str">
        <f aca="true">IF(INDIRECT(CONCATENATE($E$232,ADDRESS(MATCH(J4,SL_CHARTS_2012!$Y$1:$Y$39999,1),$E$231,1)))=J4,ADDRESS(MATCH(J4,SL_CHARTS_2012!$Y$1:$Y$39999,1),$E$231,1), IF(INDIRECT(CONCATENATE($E$232,ADDRESS(MATCH(J4,SL_CHARTS_2012!$Y$1:$Y$39999,1),$E$231,1)))&lt;J4, ADDRESS(MATCH(J4,SL_CHARTS_2012!$Y$1:$Y$39999,1)+1,$E$231,1), ADDRESS(MATCH(J4,SL_CHARTS_2012!$Y$1:$Y$39999,1),$E$231,1)))</f>
        <v>$Y$14</v>
      </c>
      <c r="K227" s="353"/>
      <c r="L227" s="353"/>
      <c r="M227" s="353"/>
      <c r="N227" s="353"/>
      <c r="O227" s="353"/>
      <c r="P227" s="353"/>
      <c r="Q227" s="353"/>
      <c r="R227" s="353"/>
      <c r="S227" s="353"/>
      <c r="T227" s="353"/>
      <c r="U227" s="353"/>
      <c r="V227" s="353"/>
      <c r="W227" s="353"/>
      <c r="X227" s="353"/>
      <c r="Y227" s="353"/>
      <c r="Z227" s="353"/>
      <c r="AA227" s="353"/>
      <c r="AB227" s="353"/>
      <c r="AC227" s="353"/>
    </row>
    <row r="228" s="349" customFormat="true" ht="15" hidden="false" customHeight="true" outlineLevel="0" collapsed="false">
      <c r="B228" s="256"/>
      <c r="C228" s="203"/>
      <c r="D228" s="204" t="s">
        <v>239</v>
      </c>
      <c r="E228" s="462" t="n">
        <f aca="true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42</v>
      </c>
      <c r="F228" s="462" t="n">
        <f aca="true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48</v>
      </c>
      <c r="G228" s="462" t="n">
        <f aca="true">INDIRECT(CONCATENATE($E$232,IF(INDIRECT(CONCATENATE($E$232,ADDRESS(MATCH(G4,SL_CHARTS_2012!$Y$1:$Y$39999,1),$E$231,1)))=G4,ADDRESS(MATCH(G4,SL_CHARTS_2012!$Y$1:$Y$39999,1),$E$231,1),IF(INDIRECT(CONCATENATE($E$232,ADDRESS(MATCH(G4,SL_CHARTS_2012!$Y$1:$Y$39999,1),$E$231,1)))&lt;G4,ADDRESS(MATCH(G4,SL_CHARTS_2012!$Y$1:$Y$39999,1)+1,$E$231,1),ADDRESS(MATCH(G4,SL_CHARTS_2012!$Y$1:$Y$39999,1),$E$231,1)))))</f>
        <v>42</v>
      </c>
      <c r="H228" s="462" t="n">
        <f aca="true">INDIRECT(CONCATENATE($E$232,IF(INDIRECT(CONCATENATE($E$232,ADDRESS(MATCH(H4,SL_CHARTS_2012!$Y$1:$Y$39999,1),$E$231,1)))=H4,ADDRESS(MATCH(H4,SL_CHARTS_2012!$Y$1:$Y$39999,1),$E$231,1),IF(INDIRECT(CONCATENATE($E$232,ADDRESS(MATCH(H4,SL_CHARTS_2012!$Y$1:$Y$39999,1),$E$231,1)))&lt;H4,ADDRESS(MATCH(H4,SL_CHARTS_2012!$Y$1:$Y$39999,1)+1,$E$231,1),ADDRESS(MATCH(H4,SL_CHARTS_2012!$Y$1:$Y$39999,1),$E$231,1)))))</f>
        <v>42</v>
      </c>
      <c r="I228" s="462" t="n">
        <f aca="true">INDIRECT(CONCATENATE($E$232,IF(INDIRECT(CONCATENATE($E$232,ADDRESS(MATCH(I4,SL_CHARTS_2012!$Y$1:$Y$39999,1),$E$231,1)))=I4,ADDRESS(MATCH(I4,SL_CHARTS_2012!$Y$1:$Y$39999,1),$E$231,1),IF(INDIRECT(CONCATENATE($E$232,ADDRESS(MATCH(I4,SL_CHARTS_2012!$Y$1:$Y$39999,1),$E$231,1)))&lt;I4,ADDRESS(MATCH(I4,SL_CHARTS_2012!$Y$1:$Y$39999,1)+1,$E$231,1),ADDRESS(MATCH(I4,SL_CHARTS_2012!$Y$1:$Y$39999,1),$E$231,1)))))</f>
        <v>42</v>
      </c>
      <c r="J228" s="463" t="n">
        <f aca="true">INDIRECT(CONCATENATE($E$232,IF(INDIRECT(CONCATENATE($E$232,ADDRESS(MATCH(J4,SL_CHARTS_2012!$Y$1:$Y$39999,1),$E$231,1)))=J4,ADDRESS(MATCH(J4,SL_CHARTS_2012!$Y$1:$Y$39999,1),$E$231,1),IF(INDIRECT(CONCATENATE($E$232,ADDRESS(MATCH(J4,SL_CHARTS_2012!$Y$1:$Y$39999,1),$E$231,1)))&lt;J4,ADDRESS(MATCH(J4,SL_CHARTS_2012!$Y$1:$Y$39999,1)+1,$E$231,1),ADDRESS(MATCH(J4,SL_CHARTS_2012!$Y$1:$Y$39999,1),$E$231,1)))))</f>
        <v>42</v>
      </c>
      <c r="K228" s="353"/>
      <c r="L228" s="353"/>
      <c r="M228" s="353"/>
      <c r="N228" s="353"/>
      <c r="O228" s="353"/>
      <c r="P228" s="353"/>
      <c r="Q228" s="353"/>
      <c r="R228" s="353"/>
      <c r="S228" s="353"/>
      <c r="T228" s="353"/>
      <c r="U228" s="353"/>
      <c r="V228" s="353"/>
      <c r="W228" s="353"/>
      <c r="X228" s="353"/>
      <c r="Y228" s="353"/>
      <c r="Z228" s="353"/>
      <c r="AA228" s="353"/>
      <c r="AB228" s="353"/>
      <c r="AC228" s="353"/>
    </row>
    <row r="229" s="349" customFormat="true" ht="15" hidden="true" customHeight="true" outlineLevel="0" collapsed="false">
      <c r="B229" s="256"/>
      <c r="C229" s="203"/>
      <c r="D229" s="312" t="s">
        <v>240</v>
      </c>
      <c r="E229" s="313" t="str">
        <f aca="true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$Y$12</v>
      </c>
      <c r="F229" s="313" t="str">
        <f aca="true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$Y$11</v>
      </c>
      <c r="G229" s="313" t="str">
        <f aca="true">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-1,$E$231,1),ADDRESS(MATCH(G8,SL_CHARTS_2012!$Y$1:$Y$39999,1),$E$231,1)))</f>
        <v>$Y$11</v>
      </c>
      <c r="H229" s="313" t="str">
        <f aca="true">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-1,$E$231,1),ADDRESS(MATCH(H8,SL_CHARTS_2012!$Y$1:$Y$39999,1),$E$231,1)))</f>
        <v>$Y$11</v>
      </c>
      <c r="I229" s="313" t="str">
        <f aca="true">IF(INDIRECT(CONCATENATE($E$232,ADDRESS(MATCH(I8,SL_CHARTS_2012!$Y$1:$Y$39999,1),$E$231,1)))=I8,ADDRESS(MATCH(I8,SL_CHARTS_2012!$Y$1:$Y$39999,1),$E$231,1),IF(INDIRECT(CONCATENATE($E$232,ADDRESS(MATCH(I8,SL_CHARTS_2012!$Y$1:$Y$39999,1),$E$231,1)))&lt;I8,ADDRESS(MATCH(I8,SL_CHARTS_2012!$Y$1:$Y$39999,1)-1,$E$231,1),ADDRESS(MATCH(I8,SL_CHARTS_2012!$Y$1:$Y$39999,1),$E$231,1)))</f>
        <v>$Y$12</v>
      </c>
      <c r="J229" s="461" t="str">
        <f aca="true">IF(INDIRECT(CONCATENATE($E$232,ADDRESS(MATCH(J8,SL_CHARTS_2012!$Y$1:$Y$39999,1),$E$231,1)))=J8,ADDRESS(MATCH(J8,SL_CHARTS_2012!$Y$1:$Y$39999,1),$E$231,1),IF(INDIRECT(CONCATENATE($E$232,ADDRESS(MATCH(J8,SL_CHARTS_2012!$Y$1:$Y$39999,1),$E$231,1)))&lt;J8,ADDRESS(MATCH(J8,SL_CHARTS_2012!$Y$1:$Y$39999,1)-1,$E$231,1),ADDRESS(MATCH(J8,SL_CHARTS_2012!$Y$1:$Y$39999,1),$E$231,1)))</f>
        <v>$Y$12</v>
      </c>
      <c r="K229" s="353"/>
      <c r="L229" s="353"/>
      <c r="M229" s="353"/>
      <c r="N229" s="353"/>
      <c r="O229" s="353"/>
      <c r="P229" s="353"/>
      <c r="Q229" s="353"/>
      <c r="R229" s="353"/>
      <c r="S229" s="353"/>
      <c r="T229" s="353"/>
      <c r="U229" s="353"/>
      <c r="V229" s="353"/>
      <c r="W229" s="353"/>
      <c r="X229" s="353"/>
      <c r="Y229" s="353"/>
      <c r="Z229" s="353"/>
      <c r="AA229" s="353"/>
      <c r="AB229" s="353"/>
      <c r="AC229" s="353"/>
    </row>
    <row r="230" s="349" customFormat="true" ht="15" hidden="false" customHeight="true" outlineLevel="0" collapsed="false">
      <c r="B230" s="256"/>
      <c r="C230" s="203"/>
      <c r="D230" s="204" t="s">
        <v>241</v>
      </c>
      <c r="E230" s="462" t="n">
        <f aca="true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37.2</v>
      </c>
      <c r="F230" s="462" t="n">
        <f aca="true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34</v>
      </c>
      <c r="G230" s="462" t="n">
        <f aca="true">INDIRECT(CONCATENATE($E$232,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,$E$231,1),ADDRESS(MATCH(G8,SL_CHARTS_2012!$Y$1:$Y$39999,1),$E$231,1)))))</f>
        <v>34</v>
      </c>
      <c r="H230" s="462" t="n">
        <f aca="true">INDIRECT(CONCATENATE($E$232,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,$E$231,1),ADDRESS(MATCH(H8,SL_CHARTS_2012!$Y$1:$Y$39999,1),$E$231,1)))))</f>
        <v>34</v>
      </c>
      <c r="I230" s="462" t="n">
        <f aca="true">INDIRECT(CONCATENATE($E$232,IF(INDIRECT(CONCATENATE($E$232,ADDRESS(MATCH(I8,SL_CHARTS_2012!$Y$1:$Y$39999,1),$E$231,1)))=I8,ADDRESS(MATCH(I8,SL_CHARTS_2012!$Y$1:$Y$39999,1),$E$231,1),IF(INDIRECT(CONCATENATE($E$232,ADDRESS(MATCH(I8,SL_CHARTS_2012!$Y$1:$Y$39999,1),$E$231,1)))&lt;I8,ADDRESS(MATCH(I8,SL_CHARTS_2012!$Y$1:$Y$39999,1),$E$231,1),ADDRESS(MATCH(I8,SL_CHARTS_2012!$Y$1:$Y$39999,1),$E$231,1)))))</f>
        <v>37.2</v>
      </c>
      <c r="J230" s="463" t="n">
        <f aca="true">INDIRECT(CONCATENATE($E$232,IF(INDIRECT(CONCATENATE($E$232,ADDRESS(MATCH(J8,SL_CHARTS_2012!$Y$1:$Y$39999,1),$E$231,1)))=J8,ADDRESS(MATCH(J8,SL_CHARTS_2012!$Y$1:$Y$39999,1),$E$231,1),IF(INDIRECT(CONCATENATE($E$232,ADDRESS(MATCH(J8,SL_CHARTS_2012!$Y$1:$Y$39999,1),$E$231,1)))&lt;J8,ADDRESS(MATCH(J8,SL_CHARTS_2012!$Y$1:$Y$39999,1),$E$231,1),ADDRESS(MATCH(J8,SL_CHARTS_2012!$Y$1:$Y$39999,1),$E$231,1)))))</f>
        <v>37.2</v>
      </c>
      <c r="K230" s="353"/>
      <c r="L230" s="353"/>
      <c r="M230" s="353"/>
      <c r="N230" s="353"/>
      <c r="O230" s="353"/>
      <c r="P230" s="353"/>
      <c r="Q230" s="353"/>
      <c r="R230" s="353"/>
      <c r="S230" s="353"/>
      <c r="T230" s="353"/>
      <c r="U230" s="353"/>
      <c r="V230" s="353"/>
      <c r="W230" s="353"/>
      <c r="X230" s="353"/>
      <c r="Y230" s="353"/>
      <c r="Z230" s="353"/>
      <c r="AA230" s="353"/>
      <c r="AB230" s="353"/>
      <c r="AC230" s="353"/>
    </row>
    <row r="231" s="349" customFormat="true" ht="15" hidden="true" customHeight="true" outlineLevel="0" collapsed="false">
      <c r="B231" s="256"/>
      <c r="C231" s="207" t="s">
        <v>220</v>
      </c>
      <c r="D231" s="207"/>
      <c r="E231" s="464" t="n">
        <v>25</v>
      </c>
      <c r="F231" s="464"/>
      <c r="G231" s="464"/>
      <c r="H231" s="464"/>
      <c r="I231" s="464"/>
      <c r="J231" s="464"/>
      <c r="K231" s="353"/>
      <c r="L231" s="353"/>
      <c r="M231" s="353"/>
      <c r="N231" s="353"/>
      <c r="O231" s="353"/>
      <c r="P231" s="353"/>
      <c r="Q231" s="353"/>
      <c r="R231" s="353"/>
      <c r="S231" s="353"/>
      <c r="T231" s="353"/>
      <c r="U231" s="353"/>
      <c r="V231" s="353"/>
      <c r="W231" s="353"/>
      <c r="X231" s="353"/>
      <c r="Y231" s="353"/>
      <c r="Z231" s="353"/>
      <c r="AA231" s="353"/>
      <c r="AB231" s="353"/>
      <c r="AC231" s="353"/>
    </row>
    <row r="232" s="349" customFormat="true" ht="15" hidden="true" customHeight="true" outlineLevel="0" collapsed="false">
      <c r="B232" s="256"/>
      <c r="C232" s="318"/>
      <c r="D232" s="213" t="s">
        <v>223</v>
      </c>
      <c r="E232" s="465" t="s">
        <v>224</v>
      </c>
      <c r="F232" s="466"/>
      <c r="G232" s="466"/>
      <c r="H232" s="466"/>
      <c r="I232" s="466"/>
      <c r="J232" s="467"/>
      <c r="K232" s="353"/>
      <c r="L232" s="353"/>
      <c r="M232" s="353"/>
      <c r="N232" s="353"/>
      <c r="O232" s="353"/>
      <c r="P232" s="353"/>
      <c r="Q232" s="353"/>
      <c r="R232" s="353"/>
      <c r="S232" s="353"/>
      <c r="T232" s="353"/>
      <c r="U232" s="353"/>
      <c r="V232" s="353"/>
      <c r="W232" s="353"/>
      <c r="X232" s="353"/>
      <c r="Y232" s="353"/>
      <c r="Z232" s="353"/>
      <c r="AA232" s="353"/>
      <c r="AB232" s="353"/>
      <c r="AC232" s="353"/>
    </row>
    <row r="233" s="349" customFormat="true" ht="15" hidden="true" customHeight="true" outlineLevel="0" collapsed="false">
      <c r="B233" s="256"/>
      <c r="C233" s="318"/>
      <c r="D233" s="213"/>
      <c r="E233" s="465" t="s">
        <v>225</v>
      </c>
      <c r="F233" s="466"/>
      <c r="G233" s="466"/>
      <c r="H233" s="466"/>
      <c r="I233" s="466"/>
      <c r="J233" s="467"/>
      <c r="K233" s="353"/>
      <c r="L233" s="353"/>
      <c r="M233" s="353"/>
      <c r="N233" s="353"/>
      <c r="O233" s="353"/>
      <c r="P233" s="353"/>
      <c r="Q233" s="353"/>
      <c r="R233" s="353"/>
      <c r="S233" s="353"/>
      <c r="T233" s="353"/>
      <c r="U233" s="353"/>
      <c r="V233" s="353"/>
      <c r="W233" s="353"/>
      <c r="X233" s="353"/>
      <c r="Y233" s="353"/>
      <c r="Z233" s="353"/>
      <c r="AA233" s="353"/>
      <c r="AB233" s="353"/>
      <c r="AC233" s="353"/>
    </row>
    <row r="234" s="349" customFormat="true" ht="15" hidden="true" customHeight="true" outlineLevel="0" collapsed="false">
      <c r="B234" s="256"/>
      <c r="C234" s="209" t="s">
        <v>216</v>
      </c>
      <c r="D234" s="210" t="s">
        <v>221</v>
      </c>
      <c r="E234" s="468" t="str">
        <f aca="false">ADDRESS(MATCH(E230,SL_CHARTS_2012!$Y$1:$Y$3999,1),$E$231+2,1)</f>
        <v>$AA$13</v>
      </c>
      <c r="F234" s="468" t="str">
        <f aca="false">ADDRESS(MATCH(F230,SL_CHARTS_2012!$Y$1:$Y$3999,1),$E$231+2,1)</f>
        <v>$AA$12</v>
      </c>
      <c r="G234" s="468" t="str">
        <f aca="false">ADDRESS(MATCH(G230,SL_CHARTS_2012!$Y$1:$Y$3999,1),$E$231+2,1)</f>
        <v>$AA$12</v>
      </c>
      <c r="H234" s="468" t="str">
        <f aca="false">ADDRESS(MATCH(H230,SL_CHARTS_2012!$Y$1:$Y$3999,1),$E$231+2,1)</f>
        <v>$AA$12</v>
      </c>
      <c r="I234" s="468" t="str">
        <f aca="false">ADDRESS(MATCH(I230,SL_CHARTS_2012!$Y$1:$Y$3999,1),$E$231+2,1)</f>
        <v>$AA$13</v>
      </c>
      <c r="J234" s="469" t="str">
        <f aca="false">ADDRESS(MATCH(J230,SL_CHARTS_2012!$Y$1:$Y$3999,1),$E$231+2,1)</f>
        <v>$AA$13</v>
      </c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  <c r="X234" s="353"/>
      <c r="Y234" s="353"/>
      <c r="Z234" s="353"/>
      <c r="AA234" s="353"/>
      <c r="AB234" s="353"/>
      <c r="AC234" s="353"/>
    </row>
    <row r="235" s="349" customFormat="true" ht="15" hidden="true" customHeight="true" outlineLevel="0" collapsed="false">
      <c r="B235" s="256"/>
      <c r="C235" s="209"/>
      <c r="D235" s="210" t="s">
        <v>222</v>
      </c>
      <c r="E235" s="468" t="str">
        <f aca="false">ADDRESS(MATCH(E228,SL_CHARTS_2012!$Y$1:$Y$3999,1),$E$231+2,1)</f>
        <v>$AA$14</v>
      </c>
      <c r="F235" s="468" t="str">
        <f aca="false">ADDRESS(MATCH(F228,SL_CHARTS_2012!$Y$1:$Y$3999,1),$E$231+2,1)</f>
        <v>$AA$16</v>
      </c>
      <c r="G235" s="468" t="str">
        <f aca="false">ADDRESS(MATCH(G228,SL_CHARTS_2012!$Y$1:$Y$3999,1),$E$231+2,1)</f>
        <v>$AA$14</v>
      </c>
      <c r="H235" s="468" t="str">
        <f aca="false">ADDRESS(MATCH(H228,SL_CHARTS_2012!$Y$1:$Y$3999,1),$E$231+2,1)</f>
        <v>$AA$14</v>
      </c>
      <c r="I235" s="468" t="str">
        <f aca="false">ADDRESS(MATCH(I228,SL_CHARTS_2012!$Y$1:$Y$3999,1),$E$231+2,1)</f>
        <v>$AA$14</v>
      </c>
      <c r="J235" s="469" t="str">
        <f aca="false">ADDRESS(MATCH(J228,SL_CHARTS_2012!$Y$1:$Y$3999,1),$E$231+2,1)</f>
        <v>$AA$14</v>
      </c>
      <c r="K235" s="353"/>
      <c r="L235" s="353"/>
      <c r="M235" s="353"/>
      <c r="N235" s="353"/>
      <c r="O235" s="353"/>
      <c r="P235" s="353"/>
      <c r="Q235" s="353"/>
      <c r="R235" s="353"/>
      <c r="S235" s="353"/>
      <c r="T235" s="353"/>
      <c r="U235" s="353"/>
      <c r="V235" s="353"/>
      <c r="W235" s="353"/>
      <c r="X235" s="353"/>
      <c r="Y235" s="353"/>
      <c r="Z235" s="353"/>
      <c r="AA235" s="353"/>
      <c r="AB235" s="353"/>
      <c r="AC235" s="353"/>
    </row>
    <row r="236" s="349" customFormat="true" ht="15" hidden="true" customHeight="true" outlineLevel="0" collapsed="false">
      <c r="B236" s="256"/>
      <c r="C236" s="470" t="s">
        <v>226</v>
      </c>
      <c r="D236" s="320" t="s">
        <v>227</v>
      </c>
      <c r="E236" s="471" t="str">
        <f aca="false">CONCATENATE(ROUND(E228,1),E$7,ROUND(E230,1))</f>
        <v>42-37,2</v>
      </c>
      <c r="F236" s="471" t="str">
        <f aca="false">CONCATENATE(ROUND(F228,1),F$7,ROUND(F230,1))</f>
        <v>48-34</v>
      </c>
      <c r="G236" s="471" t="str">
        <f aca="false">CONCATENATE(ROUND(G228,1),G$7,ROUND(G230,1))</f>
        <v>42-34</v>
      </c>
      <c r="H236" s="471" t="str">
        <f aca="false">CONCATENATE(ROUND(H228,1),H$7,ROUND(H230,1))</f>
        <v>42-34</v>
      </c>
      <c r="I236" s="471" t="str">
        <f aca="false">CONCATENATE(ROUND(I228,1),I$7,ROUND(I230,1))</f>
        <v>42-37,2</v>
      </c>
      <c r="J236" s="472" t="str">
        <f aca="false">CONCATENATE(ROUND(J228,1),J$7,ROUND(J230,1))</f>
        <v>42-37,2</v>
      </c>
      <c r="K236" s="353"/>
      <c r="L236" s="353"/>
      <c r="M236" s="353"/>
      <c r="N236" s="353"/>
      <c r="O236" s="353"/>
      <c r="P236" s="353"/>
      <c r="Q236" s="353"/>
      <c r="R236" s="353"/>
      <c r="S236" s="353"/>
      <c r="T236" s="353"/>
      <c r="U236" s="353"/>
      <c r="V236" s="353"/>
      <c r="W236" s="353"/>
      <c r="X236" s="353"/>
      <c r="Y236" s="353"/>
      <c r="Z236" s="353"/>
      <c r="AA236" s="353"/>
      <c r="AB236" s="353"/>
      <c r="AC236" s="353"/>
    </row>
    <row r="237" s="349" customFormat="true" ht="15" hidden="false" customHeight="true" outlineLevel="0" collapsed="false">
      <c r="B237" s="256"/>
      <c r="C237" s="470"/>
      <c r="D237" s="323" t="s">
        <v>228</v>
      </c>
      <c r="E237" s="473" t="n">
        <f aca="true">AVERAGE(INDIRECT(CONCATENATE($E$232,E234,$E$233,E235),1))</f>
        <v>134.5</v>
      </c>
      <c r="F237" s="473" t="n">
        <f aca="true">AVERAGE(INDIRECT(CONCATENATE($E$232,F234,$E$233,F235),1))</f>
        <v>152.72</v>
      </c>
      <c r="G237" s="473" t="n">
        <f aca="true">AVERAGE(INDIRECT(CONCATENATE($E$232,G234,$E$233,G235),1))</f>
        <v>126.633333333333</v>
      </c>
      <c r="H237" s="473" t="n">
        <f aca="true">AVERAGE(INDIRECT(CONCATENATE($E$232,H234,$E$233,H235),1))</f>
        <v>126.633333333333</v>
      </c>
      <c r="I237" s="473" t="n">
        <f aca="true">AVERAGE(INDIRECT(CONCATENATE($E$232,I234,$E$233,I235),1))</f>
        <v>134.5</v>
      </c>
      <c r="J237" s="474" t="n">
        <f aca="true">AVERAGE(INDIRECT(CONCATENATE($E$232,J234,$E$233,J235),1))</f>
        <v>134.5</v>
      </c>
      <c r="K237" s="353"/>
      <c r="L237" s="353"/>
      <c r="M237" s="353"/>
      <c r="N237" s="353"/>
      <c r="O237" s="353"/>
      <c r="P237" s="353"/>
      <c r="Q237" s="353"/>
      <c r="R237" s="353"/>
      <c r="S237" s="353"/>
      <c r="T237" s="353"/>
      <c r="U237" s="353"/>
      <c r="V237" s="353"/>
      <c r="W237" s="353"/>
      <c r="X237" s="353"/>
      <c r="Y237" s="353"/>
      <c r="Z237" s="353"/>
      <c r="AA237" s="353"/>
      <c r="AB237" s="353"/>
      <c r="AC237" s="353"/>
    </row>
    <row r="238" s="349" customFormat="true" ht="15" hidden="false" customHeight="true" outlineLevel="0" collapsed="false">
      <c r="B238" s="256"/>
      <c r="C238" s="470"/>
      <c r="D238" s="324" t="s">
        <v>229</v>
      </c>
      <c r="E238" s="475" t="n">
        <f aca="true">MIN(INDIRECT(CONCATENATE($E$232,E234,$E$233,E235),1))</f>
        <v>119.8</v>
      </c>
      <c r="F238" s="475" t="n">
        <f aca="true">MIN(INDIRECT(CONCATENATE($E$232,F234,$E$233,F235),1))</f>
        <v>110.9</v>
      </c>
      <c r="G238" s="475" t="n">
        <f aca="true">MIN(INDIRECT(CONCATENATE($E$232,G234,$E$233,G235),1))</f>
        <v>110.9</v>
      </c>
      <c r="H238" s="475" t="n">
        <f aca="true">MIN(INDIRECT(CONCATENATE($E$232,H234,$E$233,H235),1))</f>
        <v>110.9</v>
      </c>
      <c r="I238" s="475" t="n">
        <f aca="true">MIN(INDIRECT(CONCATENATE($E$232,I234,$E$233,I235),1))</f>
        <v>119.8</v>
      </c>
      <c r="J238" s="476" t="n">
        <f aca="true">MIN(INDIRECT(CONCATENATE($E$232,J234,$E$233,J235),1))</f>
        <v>119.8</v>
      </c>
      <c r="K238" s="353"/>
      <c r="L238" s="353"/>
      <c r="M238" s="353"/>
      <c r="N238" s="353"/>
      <c r="O238" s="353"/>
      <c r="P238" s="353"/>
      <c r="Q238" s="353"/>
      <c r="R238" s="353"/>
      <c r="S238" s="353"/>
      <c r="T238" s="353"/>
      <c r="U238" s="353"/>
      <c r="V238" s="353"/>
      <c r="W238" s="353"/>
      <c r="X238" s="353"/>
      <c r="Y238" s="353"/>
      <c r="Z238" s="353"/>
      <c r="AA238" s="353"/>
      <c r="AB238" s="353"/>
      <c r="AC238" s="353"/>
    </row>
    <row r="239" s="349" customFormat="true" ht="15" hidden="false" customHeight="true" outlineLevel="0" collapsed="false">
      <c r="B239" s="256"/>
      <c r="C239" s="470"/>
      <c r="D239" s="324" t="s">
        <v>230</v>
      </c>
      <c r="E239" s="475" t="n">
        <f aca="true">MAX(INDIRECT(CONCATENATE($E$232,E234,$E$233,E235),1))</f>
        <v>149.2</v>
      </c>
      <c r="F239" s="475" t="n">
        <f aca="true">MAX(INDIRECT(CONCATENATE($E$232,F234,$E$233,F235),1))</f>
        <v>207.3</v>
      </c>
      <c r="G239" s="475" t="n">
        <f aca="true">MAX(INDIRECT(CONCATENATE($E$232,G234,$E$233,G235),1))</f>
        <v>149.2</v>
      </c>
      <c r="H239" s="475" t="n">
        <f aca="true">MAX(INDIRECT(CONCATENATE($E$232,H234,$E$233,H235),1))</f>
        <v>149.2</v>
      </c>
      <c r="I239" s="475" t="n">
        <f aca="true">MAX(INDIRECT(CONCATENATE($E$232,I234,$E$233,I235),1))</f>
        <v>149.2</v>
      </c>
      <c r="J239" s="476" t="n">
        <f aca="true">MAX(INDIRECT(CONCATENATE($E$232,J234,$E$233,J235),1))</f>
        <v>149.2</v>
      </c>
      <c r="K239" s="353"/>
      <c r="L239" s="353"/>
      <c r="M239" s="353"/>
      <c r="N239" s="353"/>
      <c r="O239" s="353"/>
      <c r="P239" s="353"/>
      <c r="Q239" s="353"/>
      <c r="R239" s="353"/>
      <c r="S239" s="353"/>
      <c r="T239" s="353"/>
      <c r="U239" s="353"/>
      <c r="V239" s="353"/>
      <c r="W239" s="353"/>
      <c r="X239" s="353"/>
      <c r="Y239" s="353"/>
      <c r="Z239" s="353"/>
      <c r="AA239" s="353"/>
      <c r="AB239" s="353"/>
      <c r="AC239" s="353"/>
    </row>
    <row r="240" s="349" customFormat="true" ht="15" hidden="false" customHeight="true" outlineLevel="0" collapsed="false">
      <c r="B240" s="256"/>
      <c r="C240" s="470"/>
      <c r="D240" s="312" t="s">
        <v>231</v>
      </c>
      <c r="E240" s="326" t="n">
        <v>-15</v>
      </c>
      <c r="F240" s="326" t="n">
        <v>-15</v>
      </c>
      <c r="G240" s="326" t="n">
        <v>-15</v>
      </c>
      <c r="H240" s="326" t="n">
        <v>-15</v>
      </c>
      <c r="I240" s="326" t="n">
        <v>-15</v>
      </c>
      <c r="J240" s="472" t="n">
        <v>-15</v>
      </c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  <c r="X240" s="353"/>
      <c r="Y240" s="353"/>
      <c r="Z240" s="353"/>
      <c r="AA240" s="353"/>
      <c r="AB240" s="353"/>
      <c r="AC240" s="353"/>
    </row>
    <row r="241" s="349" customFormat="true" ht="15" hidden="false" customHeight="true" outlineLevel="0" collapsed="false">
      <c r="B241" s="256"/>
      <c r="C241" s="470"/>
      <c r="D241" s="312" t="s">
        <v>232</v>
      </c>
      <c r="E241" s="326" t="n">
        <v>15</v>
      </c>
      <c r="F241" s="326" t="n">
        <v>15</v>
      </c>
      <c r="G241" s="326" t="n">
        <v>15</v>
      </c>
      <c r="H241" s="326" t="n">
        <v>15</v>
      </c>
      <c r="I241" s="326" t="n">
        <v>15</v>
      </c>
      <c r="J241" s="472" t="n">
        <v>15</v>
      </c>
      <c r="K241" s="353"/>
      <c r="L241" s="353"/>
      <c r="M241" s="353"/>
      <c r="N241" s="353"/>
      <c r="O241" s="353"/>
      <c r="P241" s="353"/>
      <c r="Q241" s="353"/>
      <c r="R241" s="353"/>
      <c r="S241" s="353"/>
      <c r="T241" s="353"/>
      <c r="U241" s="353"/>
      <c r="V241" s="353"/>
      <c r="W241" s="353"/>
      <c r="X241" s="353"/>
      <c r="Y241" s="353"/>
      <c r="Z241" s="353"/>
      <c r="AA241" s="353"/>
      <c r="AB241" s="353"/>
      <c r="AC241" s="353"/>
    </row>
    <row r="242" s="349" customFormat="true" ht="15" hidden="false" customHeight="true" outlineLevel="0" collapsed="false">
      <c r="B242" s="256"/>
      <c r="C242" s="470"/>
      <c r="D242" s="312" t="s">
        <v>233</v>
      </c>
      <c r="E242" s="313" t="n">
        <f aca="false">E238+E240</f>
        <v>104.8</v>
      </c>
      <c r="F242" s="313" t="n">
        <f aca="false">F238+F240</f>
        <v>95.9</v>
      </c>
      <c r="G242" s="313" t="n">
        <f aca="false">G238+G240</f>
        <v>95.9</v>
      </c>
      <c r="H242" s="313" t="n">
        <f aca="false">H238+H240</f>
        <v>95.9</v>
      </c>
      <c r="I242" s="313" t="n">
        <f aca="false">I238+I240</f>
        <v>104.8</v>
      </c>
      <c r="J242" s="461" t="n">
        <f aca="false">J238+J240</f>
        <v>104.8</v>
      </c>
      <c r="K242" s="353"/>
      <c r="L242" s="353"/>
      <c r="M242" s="353"/>
      <c r="N242" s="353"/>
      <c r="O242" s="353"/>
      <c r="P242" s="353"/>
      <c r="Q242" s="353"/>
      <c r="R242" s="353"/>
      <c r="S242" s="353"/>
      <c r="T242" s="353"/>
      <c r="U242" s="353"/>
      <c r="V242" s="353"/>
      <c r="W242" s="353"/>
      <c r="X242" s="353"/>
      <c r="Y242" s="353"/>
      <c r="Z242" s="353"/>
      <c r="AA242" s="353"/>
      <c r="AB242" s="353"/>
      <c r="AC242" s="353"/>
    </row>
    <row r="243" s="349" customFormat="true" ht="15" hidden="false" customHeight="true" outlineLevel="0" collapsed="false">
      <c r="B243" s="256"/>
      <c r="C243" s="470"/>
      <c r="D243" s="329" t="s">
        <v>234</v>
      </c>
      <c r="E243" s="330" t="n">
        <f aca="false">E239+E241</f>
        <v>164.2</v>
      </c>
      <c r="F243" s="330" t="n">
        <f aca="false">F239+F241</f>
        <v>222.3</v>
      </c>
      <c r="G243" s="330" t="n">
        <f aca="false">G239+G241</f>
        <v>164.2</v>
      </c>
      <c r="H243" s="330" t="n">
        <f aca="false">H239+H241</f>
        <v>164.2</v>
      </c>
      <c r="I243" s="330" t="n">
        <f aca="false">I239+I241</f>
        <v>164.2</v>
      </c>
      <c r="J243" s="477" t="n">
        <f aca="false">J239+J241</f>
        <v>164.2</v>
      </c>
      <c r="K243" s="353"/>
      <c r="L243" s="353"/>
      <c r="M243" s="353"/>
      <c r="N243" s="353"/>
      <c r="O243" s="353"/>
      <c r="P243" s="353"/>
      <c r="Q243" s="353"/>
      <c r="R243" s="353"/>
      <c r="S243" s="353"/>
      <c r="T243" s="353"/>
      <c r="U243" s="353"/>
      <c r="V243" s="353"/>
      <c r="W243" s="353"/>
      <c r="X243" s="353"/>
      <c r="Y243" s="353"/>
      <c r="Z243" s="353"/>
      <c r="AA243" s="353"/>
      <c r="AB243" s="353"/>
      <c r="AC243" s="353"/>
    </row>
    <row r="244" s="349" customFormat="true" ht="15" hidden="false" customHeight="true" outlineLevel="0" collapsed="false">
      <c r="B244" s="170" t="s">
        <v>251</v>
      </c>
      <c r="C244" s="171" t="s">
        <v>216</v>
      </c>
      <c r="D244" s="234" t="s">
        <v>238</v>
      </c>
      <c r="E244" s="235" t="str">
        <f aca="true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$V$315</v>
      </c>
      <c r="F244" s="235" t="str">
        <f aca="true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$V$375</v>
      </c>
      <c r="G244" s="235" t="str">
        <f aca="true">IF(INDIRECT(CONCATENATE($E$253,ADDRESS(MATCH(G4,SL_CHARTS_2012!$V$1:$V$39999,1),$E$252,1)))=G4,ADDRESS(MATCH(G4,SL_CHARTS_2012!$V$1:$V$39999,1),$E$252,1), IF(INDIRECT(CONCATENATE($E$253,ADDRESS(MATCH(G4,SL_CHARTS_2012!$V$1:$V$39999,1),$E$252,1)))&lt;G4, ADDRESS(MATCH(G4,SL_CHARTS_2012!$V$1:$V$39999,1)+1,$E$252,1), ADDRESS(MATCH(G4,SL_CHARTS_2012!$V$1:$V$39999,1),$E$252,1)))</f>
        <v>$V$307</v>
      </c>
      <c r="H244" s="235" t="str">
        <f aca="true">IF(INDIRECT(CONCATENATE($E$253,ADDRESS(MATCH(H4,SL_CHARTS_2012!$V$1:$V$39999,1),$E$252,1)))=H4,ADDRESS(MATCH(H4,SL_CHARTS_2012!$V$1:$V$39999,1),$E$252,1), IF(INDIRECT(CONCATENATE($E$253,ADDRESS(MATCH(H4,SL_CHARTS_2012!$V$1:$V$39999,1),$E$252,1)))&lt;H4, ADDRESS(MATCH(H4,SL_CHARTS_2012!$V$1:$V$39999,1)+1,$E$252,1), ADDRESS(MATCH(H4,SL_CHARTS_2012!$V$1:$V$39999,1),$E$252,1)))</f>
        <v>$V$323</v>
      </c>
      <c r="I244" s="235" t="str">
        <f aca="true">IF(INDIRECT(CONCATENATE($E$253,ADDRESS(MATCH(I4,SL_CHARTS_2012!$V$1:$V$39999,1),$E$252,1)))=I4,ADDRESS(MATCH(I4,SL_CHARTS_2012!$V$1:$V$39999,1),$E$252,1), IF(INDIRECT(CONCATENATE($E$253,ADDRESS(MATCH(I4,SL_CHARTS_2012!$V$1:$V$39999,1),$E$252,1)))&lt;I4, ADDRESS(MATCH(I4,SL_CHARTS_2012!$V$1:$V$39999,1)+1,$E$252,1), ADDRESS(MATCH(I4,SL_CHARTS_2012!$V$1:$V$39999,1),$E$252,1)))</f>
        <v>$V$315</v>
      </c>
      <c r="J244" s="442" t="str">
        <f aca="true">IF(INDIRECT(CONCATENATE($E$253,ADDRESS(MATCH(J4,SL_CHARTS_2012!$V$1:$V$39999,1),$E$252,1)))=J4,ADDRESS(MATCH(J4,SL_CHARTS_2012!$V$1:$V$39999,1),$E$252,1), IF(INDIRECT(CONCATENATE($E$253,ADDRESS(MATCH(J4,SL_CHARTS_2012!$V$1:$V$39999,1),$E$252,1)))&lt;J4, ADDRESS(MATCH(J4,SL_CHARTS_2012!$V$1:$V$39999,1)+1,$E$252,1), ADDRESS(MATCH(J4,SL_CHARTS_2012!$V$1:$V$39999,1),$E$252,1)))</f>
        <v>$V$324</v>
      </c>
      <c r="K244" s="353"/>
      <c r="L244" s="353"/>
      <c r="M244" s="353"/>
      <c r="N244" s="353"/>
      <c r="O244" s="353"/>
      <c r="P244" s="353"/>
      <c r="Q244" s="353"/>
      <c r="R244" s="353"/>
      <c r="S244" s="353"/>
      <c r="T244" s="353"/>
      <c r="U244" s="353"/>
      <c r="V244" s="353"/>
      <c r="W244" s="353"/>
      <c r="X244" s="353"/>
      <c r="Y244" s="353"/>
      <c r="Z244" s="353"/>
      <c r="AA244" s="353"/>
      <c r="AB244" s="353"/>
      <c r="AC244" s="353"/>
    </row>
    <row r="245" s="349" customFormat="true" ht="15" hidden="false" customHeight="true" outlineLevel="0" collapsed="false">
      <c r="B245" s="170"/>
      <c r="C245" s="170"/>
      <c r="D245" s="172" t="s">
        <v>239</v>
      </c>
      <c r="E245" s="236" t="n">
        <f aca="true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40.5</v>
      </c>
      <c r="F245" s="236" t="n">
        <f aca="true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46.2</v>
      </c>
      <c r="G245" s="236" t="n">
        <f aca="true">INDIRECT(CONCATENATE($E$253,IF(INDIRECT(CONCATENATE($E$253,ADDRESS(MATCH(G4,SL_CHARTS_2012!$V$1:$V$39999,1),$E$252,1)))=G4,ADDRESS(MATCH(G4,SL_CHARTS_2012!$V$1:$V$39999,1),$E$252,1),IF(INDIRECT(CONCATENATE($E$253,ADDRESS(MATCH(G4,SL_CHARTS_2012!$V$1:$V$39999,1),$E$252,1)))&lt;G4,ADDRESS(MATCH(G4,SL_CHARTS_2012!$V$1:$V$39999,1)+1,$E$252,1),ADDRESS(MATCH(G4,SL_CHARTS_2012!$V$1:$V$39999,1),$E$252,1)))))</f>
        <v>39.8</v>
      </c>
      <c r="H245" s="236" t="n">
        <f aca="true">INDIRECT(CONCATENATE($E$253,IF(INDIRECT(CONCATENATE($E$253,ADDRESS(MATCH(H4,SL_CHARTS_2012!$V$1:$V$39999,1),$E$252,1)))=H4,ADDRESS(MATCH(H4,SL_CHARTS_2012!$V$1:$V$39999,1),$E$252,1),IF(INDIRECT(CONCATENATE($E$253,ADDRESS(MATCH(H4,SL_CHARTS_2012!$V$1:$V$39999,1),$E$252,1)))&lt;H4,ADDRESS(MATCH(H4,SL_CHARTS_2012!$V$1:$V$39999,1)+1,$E$252,1),ADDRESS(MATCH(H4,SL_CHARTS_2012!$V$1:$V$39999,1),$E$252,1)))))</f>
        <v>41.2</v>
      </c>
      <c r="I245" s="236" t="n">
        <f aca="true">INDIRECT(CONCATENATE($E$253,IF(INDIRECT(CONCATENATE($E$253,ADDRESS(MATCH(I4,SL_CHARTS_2012!$V$1:$V$39999,1),$E$252,1)))=I4,ADDRESS(MATCH(I4,SL_CHARTS_2012!$V$1:$V$39999,1),$E$252,1),IF(INDIRECT(CONCATENATE($E$253,ADDRESS(MATCH(I4,SL_CHARTS_2012!$V$1:$V$39999,1),$E$252,1)))&lt;I4,ADDRESS(MATCH(I4,SL_CHARTS_2012!$V$1:$V$39999,1)+1,$E$252,1),ADDRESS(MATCH(I4,SL_CHARTS_2012!$V$1:$V$39999,1),$E$252,1)))))</f>
        <v>40.5</v>
      </c>
      <c r="J245" s="443" t="n">
        <f aca="true">INDIRECT(CONCATENATE($E$253,IF(INDIRECT(CONCATENATE($E$253,ADDRESS(MATCH(J4,SL_CHARTS_2012!$V$1:$V$39999,1),$E$252,1)))=J4,ADDRESS(MATCH(J4,SL_CHARTS_2012!$V$1:$V$39999,1),$E$252,1),IF(INDIRECT(CONCATENATE($E$253,ADDRESS(MATCH(J4,SL_CHARTS_2012!$V$1:$V$39999,1),$E$252,1)))&lt;J4,ADDRESS(MATCH(J4,SL_CHARTS_2012!$V$1:$V$39999,1)+1,$E$252,1),ADDRESS(MATCH(J4,SL_CHARTS_2012!$V$1:$V$39999,1),$E$252,1)))))</f>
        <v>41.3</v>
      </c>
      <c r="K245" s="353"/>
      <c r="L245" s="353"/>
      <c r="M245" s="353"/>
      <c r="N245" s="353"/>
      <c r="O245" s="353"/>
      <c r="P245" s="353"/>
      <c r="Q245" s="353"/>
      <c r="R245" s="353"/>
      <c r="S245" s="353"/>
      <c r="T245" s="353"/>
      <c r="U245" s="353"/>
      <c r="V245" s="353"/>
      <c r="W245" s="353"/>
      <c r="X245" s="353"/>
      <c r="Y245" s="353"/>
      <c r="Z245" s="353"/>
      <c r="AA245" s="353"/>
      <c r="AB245" s="353"/>
      <c r="AC245" s="353"/>
    </row>
    <row r="246" s="349" customFormat="true" ht="15" hidden="false" customHeight="true" outlineLevel="0" collapsed="false">
      <c r="B246" s="170"/>
      <c r="C246" s="170"/>
      <c r="D246" s="234" t="s">
        <v>240</v>
      </c>
      <c r="E246" s="235" t="str">
        <f aca="true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$V$288</v>
      </c>
      <c r="F246" s="235" t="str">
        <f aca="true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$V$260</v>
      </c>
      <c r="G246" s="235" t="str">
        <f aca="true">IF(INDIRECT(CONCATENATE($E$253,ADDRESS(MATCH(G8,SL_CHARTS_2012!$V$1:$V$39999,1),$E$252,1)))=G8,ADDRESS(MATCH(G8,SL_CHARTS_2012!$V$1:$V$39999,1),$E$252,1),IF(INDIRECT(CONCATENATE($E$253,ADDRESS(MATCH(G8,SL_CHARTS_2012!$V$1:$V$39999,1),$E$252,1)))&gt;G8, ADDRESS(MATCH(G8,SL_CHARTS_2012!$V$1:$V$39999,1)-1,$E$252,1), ADDRESS(MATCH(G8,SL_CHARTS_2012!$V$1:$V$39999,1),$E$252,1)))</f>
        <v>$V$273</v>
      </c>
      <c r="H246" s="235" t="str">
        <f aca="true">IF(INDIRECT(CONCATENATE($E$253,ADDRESS(MATCH(H8,SL_CHARTS_2012!$V$1:$V$39999,1),$E$252,1)))=H8,ADDRESS(MATCH(H8,SL_CHARTS_2012!$V$1:$V$39999,1),$E$252,1),IF(INDIRECT(CONCATENATE($E$253,ADDRESS(MATCH(H8,SL_CHARTS_2012!$V$1:$V$39999,1),$E$252,1)))&gt;H8, ADDRESS(MATCH(H8,SL_CHARTS_2012!$V$1:$V$39999,1)-1,$E$252,1), ADDRESS(MATCH(H8,SL_CHARTS_2012!$V$1:$V$39999,1),$E$252,1)))</f>
        <v>$V$276</v>
      </c>
      <c r="I246" s="235" t="str">
        <f aca="true">IF(INDIRECT(CONCATENATE($E$253,ADDRESS(MATCH(I8,SL_CHARTS_2012!$V$1:$V$39999,1),$E$252,1)))=I8,ADDRESS(MATCH(I8,SL_CHARTS_2012!$V$1:$V$39999,1),$E$252,1),IF(INDIRECT(CONCATENATE($E$253,ADDRESS(MATCH(I8,SL_CHARTS_2012!$V$1:$V$39999,1),$E$252,1)))&gt;I8, ADDRESS(MATCH(I8,SL_CHARTS_2012!$V$1:$V$39999,1)-1,$E$252,1), ADDRESS(MATCH(I8,SL_CHARTS_2012!$V$1:$V$39999,1),$E$252,1)))</f>
        <v>$V$282</v>
      </c>
      <c r="J246" s="442" t="str">
        <f aca="true">IF(INDIRECT(CONCATENATE($E$253,ADDRESS(MATCH(J8,SL_CHARTS_2012!$V$1:$V$39999,1),$E$252,1)))=J8,ADDRESS(MATCH(J8,SL_CHARTS_2012!$V$1:$V$39999,1),$E$252,1),IF(INDIRECT(CONCATENATE($E$253,ADDRESS(MATCH(J8,SL_CHARTS_2012!$V$1:$V$39999,1),$E$252,1)))&gt;J8, ADDRESS(MATCH(J8,SL_CHARTS_2012!$V$1:$V$39999,1)-1,$E$252,1), ADDRESS(MATCH(J8,SL_CHARTS_2012!$V$1:$V$39999,1),$E$252,1)))</f>
        <v>$V$288</v>
      </c>
      <c r="K246" s="353"/>
      <c r="L246" s="353"/>
      <c r="M246" s="353"/>
      <c r="N246" s="353"/>
      <c r="O246" s="353"/>
      <c r="P246" s="353"/>
      <c r="Q246" s="353"/>
      <c r="R246" s="353"/>
      <c r="S246" s="353"/>
      <c r="T246" s="353"/>
      <c r="U246" s="353"/>
      <c r="V246" s="353"/>
      <c r="W246" s="353"/>
      <c r="X246" s="353"/>
      <c r="Y246" s="353"/>
      <c r="Z246" s="353"/>
      <c r="AA246" s="353"/>
      <c r="AB246" s="353"/>
      <c r="AC246" s="353"/>
    </row>
    <row r="247" s="349" customFormat="true" ht="15" hidden="false" customHeight="true" outlineLevel="0" collapsed="false">
      <c r="B247" s="170"/>
      <c r="C247" s="170"/>
      <c r="D247" s="172" t="s">
        <v>241</v>
      </c>
      <c r="E247" s="236" t="n">
        <f aca="true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38</v>
      </c>
      <c r="F247" s="236" t="n">
        <f aca="true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35.4</v>
      </c>
      <c r="G247" s="236" t="n">
        <f aca="true">INDIRECT(CONCATENATE($E$253,IF(INDIRECT(CONCATENATE($E$253,ADDRESS(MATCH(G8,SL_CHARTS_2012!$V$1:$V$39999,1),$E$252,1)))=G8,ADDRESS(MATCH(G8,SL_CHARTS_2012!$V$1:$V$39999,1),$E$252,1),IF(INDIRECT(CONCATENATE($E$253,ADDRESS(MATCH(G8,SL_CHARTS_2012!$V$1:$V$39999,1),$E$252,1)))&gt;G8,ADDRESS(MATCH(G8,SL_CHARTS_2012!$V$1:$V$39999,1)-1,$E$252,1),ADDRESS(MATCH(G8,SL_CHARTS_2012!$V$1:$V$39999,1),$E$252,1)))))</f>
        <v>36.6</v>
      </c>
      <c r="H247" s="236" t="n">
        <f aca="true">INDIRECT(CONCATENATE($E$253,IF(INDIRECT(CONCATENATE($E$253,ADDRESS(MATCH(H8,SL_CHARTS_2012!$V$1:$V$39999,1),$E$252,1)))=H8,ADDRESS(MATCH(H8,SL_CHARTS_2012!$V$1:$V$39999,1),$E$252,1),IF(INDIRECT(CONCATENATE($E$253,ADDRESS(MATCH(H8,SL_CHARTS_2012!$V$1:$V$39999,1),$E$252,1)))&gt;H8,ADDRESS(MATCH(H8,SL_CHARTS_2012!$V$1:$V$39999,1)-1,$E$252,1),ADDRESS(MATCH(H8,SL_CHARTS_2012!$V$1:$V$39999,1),$E$252,1)))))</f>
        <v>36.9</v>
      </c>
      <c r="I247" s="236" t="n">
        <f aca="true">INDIRECT(CONCATENATE($E$253,IF(INDIRECT(CONCATENATE($E$253,ADDRESS(MATCH(I8,SL_CHARTS_2012!$V$1:$V$39999,1),$E$252,1)))=I8,ADDRESS(MATCH(I8,SL_CHARTS_2012!$V$1:$V$39999,1),$E$252,1),IF(INDIRECT(CONCATENATE($E$253,ADDRESS(MATCH(I8,SL_CHARTS_2012!$V$1:$V$39999,1),$E$252,1)))&gt;I8,ADDRESS(MATCH(I8,SL_CHARTS_2012!$V$1:$V$39999,1)-1,$E$252,1),ADDRESS(MATCH(I8,SL_CHARTS_2012!$V$1:$V$39999,1),$E$252,1)))))</f>
        <v>37.4</v>
      </c>
      <c r="J247" s="443" t="n">
        <f aca="true">INDIRECT(CONCATENATE($E$253,IF(INDIRECT(CONCATENATE($E$253,ADDRESS(MATCH(J8,SL_CHARTS_2012!$V$1:$V$39999,1),$E$252,1)))=J8,ADDRESS(MATCH(J8,SL_CHARTS_2012!$V$1:$V$39999,1),$E$252,1),IF(INDIRECT(CONCATENATE($E$253,ADDRESS(MATCH(J8,SL_CHARTS_2012!$V$1:$V$39999,1),$E$252,1)))&gt;J8,ADDRESS(MATCH(J8,SL_CHARTS_2012!$V$1:$V$39999,1)-1,$E$252,1),ADDRESS(MATCH(J8,SL_CHARTS_2012!$V$1:$V$39999,1),$E$252,1)))))</f>
        <v>38</v>
      </c>
      <c r="K247" s="353"/>
      <c r="L247" s="353"/>
      <c r="M247" s="353"/>
      <c r="N247" s="353"/>
      <c r="O247" s="353"/>
      <c r="P247" s="353"/>
      <c r="Q247" s="353"/>
      <c r="R247" s="353"/>
      <c r="S247" s="353"/>
      <c r="T247" s="353"/>
      <c r="U247" s="353"/>
      <c r="V247" s="353"/>
      <c r="W247" s="353"/>
      <c r="X247" s="353"/>
      <c r="Y247" s="353"/>
      <c r="Z247" s="353"/>
      <c r="AA247" s="353"/>
      <c r="AB247" s="353"/>
      <c r="AC247" s="353"/>
    </row>
    <row r="248" s="349" customFormat="true" ht="15" hidden="false" customHeight="true" outlineLevel="0" collapsed="false">
      <c r="B248" s="170"/>
      <c r="C248" s="173" t="s">
        <v>219</v>
      </c>
      <c r="D248" s="238" t="s">
        <v>238</v>
      </c>
      <c r="E248" s="239" t="str">
        <f aca="true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$V$315</v>
      </c>
      <c r="F248" s="239" t="str">
        <f aca="true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$V$375</v>
      </c>
      <c r="G248" s="239" t="str">
        <f aca="true">IF(INDIRECT(CONCATENATE($E$253,ADDRESS(MATCH(G6,SL_CHARTS_2012!$V$1:$V$39999,1),$E$252,1)))=G6,ADDRESS(MATCH(G6,SL_CHARTS_2012!$V$1:$V$39999,1),$E$252,1), IF(INDIRECT(CONCATENATE($E$253,ADDRESS(MATCH(G6,SL_CHARTS_2012!$V$1:$V$39999,1),$E$252,1)))&lt;G6, ADDRESS(MATCH(G6,SL_CHARTS_2012!$V$1:$V$39999,1)+1,$E$252,1), ADDRESS(MATCH(G6,SL_CHARTS_2012!$V$1:$V$39999,1),$E$252,1)))</f>
        <v>$V$307</v>
      </c>
      <c r="H248" s="239" t="str">
        <f aca="true">IF(INDIRECT(CONCATENATE($E$253,ADDRESS(MATCH(H6,SL_CHARTS_2012!$V$1:$V$39999,1),$E$252,1)))=H6,ADDRESS(MATCH(H6,SL_CHARTS_2012!$V$1:$V$39999,1),$E$252,1), IF(INDIRECT(CONCATENATE($E$253,ADDRESS(MATCH(H6,SL_CHARTS_2012!$V$1:$V$39999,1),$E$252,1)))&lt;H6, ADDRESS(MATCH(H6,SL_CHARTS_2012!$V$1:$V$39999,1)+1,$E$252,1), ADDRESS(MATCH(H6,SL_CHARTS_2012!$V$1:$V$39999,1),$E$252,1)))</f>
        <v>$V$323</v>
      </c>
      <c r="I248" s="239" t="str">
        <f aca="true">IF(INDIRECT(CONCATENATE($E$253,ADDRESS(MATCH(I6,SL_CHARTS_2012!$V$1:$V$39999,1),$E$252,1)))=I6,ADDRESS(MATCH(I6,SL_CHARTS_2012!$V$1:$V$39999,1),$E$252,1), IF(INDIRECT(CONCATENATE($E$253,ADDRESS(MATCH(I6,SL_CHARTS_2012!$V$1:$V$39999,1),$E$252,1)))&lt;I6, ADDRESS(MATCH(I6,SL_CHARTS_2012!$V$1:$V$39999,1)+1,$E$252,1), ADDRESS(MATCH(I6,SL_CHARTS_2012!$V$1:$V$39999,1),$E$252,1)))</f>
        <v>$V$315</v>
      </c>
      <c r="J248" s="444" t="str">
        <f aca="true">IF(INDIRECT(CONCATENATE($E$253,ADDRESS(MATCH(J6,SL_CHARTS_2012!$V$1:$V$39999,1),$E$252,1)))=J6,ADDRESS(MATCH(J6,SL_CHARTS_2012!$V$1:$V$39999,1),$E$252,1), IF(INDIRECT(CONCATENATE($E$253,ADDRESS(MATCH(J6,SL_CHARTS_2012!$V$1:$V$39999,1),$E$252,1)))&lt;J6, ADDRESS(MATCH(J6,SL_CHARTS_2012!$V$1:$V$39999,1)+1,$E$252,1), ADDRESS(MATCH(J6,SL_CHARTS_2012!$V$1:$V$39999,1),$E$252,1)))</f>
        <v>$V$324</v>
      </c>
      <c r="K248" s="353"/>
      <c r="L248" s="353"/>
      <c r="M248" s="353"/>
      <c r="N248" s="353"/>
      <c r="O248" s="353"/>
      <c r="P248" s="353"/>
      <c r="Q248" s="353"/>
      <c r="R248" s="353"/>
      <c r="S248" s="353"/>
      <c r="T248" s="353"/>
      <c r="U248" s="353"/>
      <c r="V248" s="353"/>
      <c r="W248" s="353"/>
      <c r="X248" s="353"/>
      <c r="Y248" s="353"/>
      <c r="Z248" s="353"/>
      <c r="AA248" s="353"/>
      <c r="AB248" s="353"/>
      <c r="AC248" s="353"/>
    </row>
    <row r="249" s="349" customFormat="true" ht="15" hidden="false" customHeight="true" outlineLevel="0" collapsed="false">
      <c r="B249" s="170"/>
      <c r="C249" s="173"/>
      <c r="D249" s="240" t="s">
        <v>217</v>
      </c>
      <c r="E249" s="241" t="n">
        <f aca="true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40.5</v>
      </c>
      <c r="F249" s="241" t="n">
        <f aca="true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46.2</v>
      </c>
      <c r="G249" s="241" t="n">
        <f aca="true">INDIRECT(CONCATENATE($E$253,IF(INDIRECT(CONCATENATE($E$253,ADDRESS(MATCH(G6,SL_CHARTS_2012!$V$1:$V$39999,1),$E$252,1)))=G6,ADDRESS(MATCH(G6,SL_CHARTS_2012!$V$1:$V$39999,1),$E$252,1),IF(INDIRECT(CONCATENATE($E$253,ADDRESS(MATCH(G6,SL_CHARTS_2012!$V$1:$V$39999,1),$E$252,1)))&lt;G6,ADDRESS(MATCH(G6,SL_CHARTS_2012!$V$1:$V$39999,1)+1,$E$252,1),ADDRESS(MATCH(G6,SL_CHARTS_2012!$V$1:$V$39999,1),$E$252,1)))))</f>
        <v>39.8</v>
      </c>
      <c r="H249" s="241" t="n">
        <f aca="true">INDIRECT(CONCATENATE($E$253,IF(INDIRECT(CONCATENATE($E$253,ADDRESS(MATCH(H6,SL_CHARTS_2012!$V$1:$V$39999,1),$E$252,1)))=H6,ADDRESS(MATCH(H6,SL_CHARTS_2012!$V$1:$V$39999,1),$E$252,1),IF(INDIRECT(CONCATENATE($E$253,ADDRESS(MATCH(H6,SL_CHARTS_2012!$V$1:$V$39999,1),$E$252,1)))&lt;H6,ADDRESS(MATCH(H6,SL_CHARTS_2012!$V$1:$V$39999,1)+1,$E$252,1),ADDRESS(MATCH(H6,SL_CHARTS_2012!$V$1:$V$39999,1),$E$252,1)))))</f>
        <v>41.2</v>
      </c>
      <c r="I249" s="241" t="n">
        <f aca="true">INDIRECT(CONCATENATE($E$253,IF(INDIRECT(CONCATENATE($E$253,ADDRESS(MATCH(I6,SL_CHARTS_2012!$V$1:$V$39999,1),$E$252,1)))=I6,ADDRESS(MATCH(I6,SL_CHARTS_2012!$V$1:$V$39999,1),$E$252,1),IF(INDIRECT(CONCATENATE($E$253,ADDRESS(MATCH(I6,SL_CHARTS_2012!$V$1:$V$39999,1),$E$252,1)))&lt;I6,ADDRESS(MATCH(I6,SL_CHARTS_2012!$V$1:$V$39999,1)+1,$E$252,1),ADDRESS(MATCH(I6,SL_CHARTS_2012!$V$1:$V$39999,1),$E$252,1)))))</f>
        <v>40.5</v>
      </c>
      <c r="J249" s="445" t="n">
        <f aca="true">INDIRECT(CONCATENATE($E$253,IF(INDIRECT(CONCATENATE($E$253,ADDRESS(MATCH(J6,SL_CHARTS_2012!$V$1:$V$39999,1),$E$252,1)))=J6,ADDRESS(MATCH(J6,SL_CHARTS_2012!$V$1:$V$39999,1),$E$252,1),IF(INDIRECT(CONCATENATE($E$253,ADDRESS(MATCH(J6,SL_CHARTS_2012!$V$1:$V$39999,1),$E$252,1)))&lt;J6,ADDRESS(MATCH(J6,SL_CHARTS_2012!$V$1:$V$39999,1)+1,$E$252,1),ADDRESS(MATCH(J6,SL_CHARTS_2012!$V$1:$V$39999,1),$E$252,1)))))</f>
        <v>41.3</v>
      </c>
      <c r="K249" s="353"/>
      <c r="L249" s="353"/>
      <c r="M249" s="353"/>
      <c r="N249" s="353"/>
      <c r="O249" s="353"/>
      <c r="P249" s="353"/>
      <c r="Q249" s="353"/>
      <c r="R249" s="353"/>
      <c r="S249" s="353"/>
      <c r="T249" s="353"/>
      <c r="U249" s="353"/>
      <c r="V249" s="353"/>
      <c r="W249" s="353"/>
      <c r="X249" s="353"/>
      <c r="Y249" s="353"/>
      <c r="Z249" s="353"/>
      <c r="AA249" s="353"/>
      <c r="AB249" s="353"/>
      <c r="AC249" s="353"/>
    </row>
    <row r="250" s="349" customFormat="true" ht="15" hidden="false" customHeight="true" outlineLevel="0" collapsed="false">
      <c r="B250" s="170"/>
      <c r="C250" s="173"/>
      <c r="D250" s="238" t="s">
        <v>240</v>
      </c>
      <c r="E250" s="239" t="str">
        <f aca="true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$V$288</v>
      </c>
      <c r="F250" s="239" t="str">
        <f aca="true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$V$260</v>
      </c>
      <c r="G250" s="239" t="str">
        <f aca="true">IF(INDIRECT(CONCATENATE($E$253,ADDRESS(MATCH(G10,SL_CHARTS_2012!$V$1:$V$39999,1),$E$252,1)))=G10,ADDRESS(MATCH(G10,SL_CHARTS_2012!$V$1:$V$39999,1),$E$252,1),IF(INDIRECT(CONCATENATE($E$253,ADDRESS(MATCH(G10,SL_CHARTS_2012!$V$1:$V$39999,1),$E$252,1)))&gt;G10, ADDRESS(MATCH(G10,SL_CHARTS_2012!$V$1:$V$39999,1)-1,$E$252,1), ADDRESS(MATCH(G10,SL_CHARTS_2012!$V$1:$V$39999,1),$E$252,1)))</f>
        <v>$V$273</v>
      </c>
      <c r="H250" s="239" t="str">
        <f aca="true">IF(INDIRECT(CONCATENATE($E$253,ADDRESS(MATCH(H10,SL_CHARTS_2012!$V$1:$V$39999,1),$E$252,1)))=H10,ADDRESS(MATCH(H10,SL_CHARTS_2012!$V$1:$V$39999,1),$E$252,1),IF(INDIRECT(CONCATENATE($E$253,ADDRESS(MATCH(H10,SL_CHARTS_2012!$V$1:$V$39999,1),$E$252,1)))&gt;H10, ADDRESS(MATCH(H10,SL_CHARTS_2012!$V$1:$V$39999,1)-1,$E$252,1), ADDRESS(MATCH(H10,SL_CHARTS_2012!$V$1:$V$39999,1),$E$252,1)))</f>
        <v>$V$276</v>
      </c>
      <c r="I250" s="239" t="str">
        <f aca="true">IF(INDIRECT(CONCATENATE($E$253,ADDRESS(MATCH(I10,SL_CHARTS_2012!$V$1:$V$39999,1),$E$252,1)))=I10,ADDRESS(MATCH(I10,SL_CHARTS_2012!$V$1:$V$39999,1),$E$252,1),IF(INDIRECT(CONCATENATE($E$253,ADDRESS(MATCH(I10,SL_CHARTS_2012!$V$1:$V$39999,1),$E$252,1)))&gt;I10, ADDRESS(MATCH(I10,SL_CHARTS_2012!$V$1:$V$39999,1)-1,$E$252,1), ADDRESS(MATCH(I10,SL_CHARTS_2012!$V$1:$V$39999,1),$E$252,1)))</f>
        <v>$V$282</v>
      </c>
      <c r="J250" s="444" t="str">
        <f aca="true">IF(INDIRECT(CONCATENATE($E$253,ADDRESS(MATCH(J10,SL_CHARTS_2012!$V$1:$V$39999,1),$E$252,1)))=J10,ADDRESS(MATCH(J10,SL_CHARTS_2012!$V$1:$V$39999,1),$E$252,1),IF(INDIRECT(CONCATENATE($E$253,ADDRESS(MATCH(J10,SL_CHARTS_2012!$V$1:$V$39999,1),$E$252,1)))&gt;J10, ADDRESS(MATCH(J10,SL_CHARTS_2012!$V$1:$V$39999,1)-1,$E$252,1), ADDRESS(MATCH(J10,SL_CHARTS_2012!$V$1:$V$39999,1),$E$252,1)))</f>
        <v>$V$288</v>
      </c>
      <c r="K250" s="353"/>
      <c r="L250" s="353"/>
      <c r="M250" s="353"/>
      <c r="N250" s="353"/>
      <c r="O250" s="353"/>
      <c r="P250" s="353"/>
      <c r="Q250" s="353"/>
      <c r="R250" s="353"/>
      <c r="S250" s="353"/>
      <c r="T250" s="353"/>
      <c r="U250" s="353"/>
      <c r="V250" s="353"/>
      <c r="W250" s="353"/>
      <c r="X250" s="353"/>
      <c r="Y250" s="353"/>
      <c r="Z250" s="353"/>
      <c r="AA250" s="353"/>
      <c r="AB250" s="353"/>
      <c r="AC250" s="353"/>
    </row>
    <row r="251" s="349" customFormat="true" ht="15" hidden="false" customHeight="true" outlineLevel="0" collapsed="false">
      <c r="B251" s="170"/>
      <c r="C251" s="173"/>
      <c r="D251" s="240" t="s">
        <v>218</v>
      </c>
      <c r="E251" s="241" t="n">
        <f aca="true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38</v>
      </c>
      <c r="F251" s="241" t="n">
        <f aca="true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35.4</v>
      </c>
      <c r="G251" s="241" t="n">
        <f aca="true">INDIRECT(CONCATENATE($E$253,IF(INDIRECT(CONCATENATE($E$253,ADDRESS(MATCH(G10,SL_CHARTS_2012!$V$1:$V$39999,1),$E$252,1)))=G10,ADDRESS(MATCH(G10,SL_CHARTS_2012!$V$1:$V$39999,1),$E$252,1),IF(INDIRECT(CONCATENATE($E$253,ADDRESS(MATCH(G10,SL_CHARTS_2012!$V$1:$V$39999,1),$E$252,1)))&gt;G10,ADDRESS(MATCH(G10,SL_CHARTS_2012!$V$1:$V$39999,1)-1,$E$252),ADDRESS(MATCH(G10,SL_CHARTS_2012!$V$1:$V$39999,1),$E$252,1)))))</f>
        <v>36.6</v>
      </c>
      <c r="H251" s="241" t="n">
        <f aca="true">INDIRECT(CONCATENATE($E$253,IF(INDIRECT(CONCATENATE($E$253,ADDRESS(MATCH(H10,SL_CHARTS_2012!$V$1:$V$39999,1),$E$252,1)))=H10,ADDRESS(MATCH(H10,SL_CHARTS_2012!$V$1:$V$39999,1),$E$252,1),IF(INDIRECT(CONCATENATE($E$253,ADDRESS(MATCH(H10,SL_CHARTS_2012!$V$1:$V$39999,1),$E$252,1)))&gt;H10,ADDRESS(MATCH(H10,SL_CHARTS_2012!$V$1:$V$39999,1)-1,$E$252),ADDRESS(MATCH(H10,SL_CHARTS_2012!$V$1:$V$39999,1),$E$252,1)))))</f>
        <v>36.9</v>
      </c>
      <c r="I251" s="241" t="n">
        <f aca="true">INDIRECT(CONCATENATE($E$253,IF(INDIRECT(CONCATENATE($E$253,ADDRESS(MATCH(I10,SL_CHARTS_2012!$V$1:$V$39999,1),$E$252,1)))=I10,ADDRESS(MATCH(I10,SL_CHARTS_2012!$V$1:$V$39999,1),$E$252,1),IF(INDIRECT(CONCATENATE($E$253,ADDRESS(MATCH(I10,SL_CHARTS_2012!$V$1:$V$39999,1),$E$252,1)))&gt;I10,ADDRESS(MATCH(I10,SL_CHARTS_2012!$V$1:$V$39999,1)-1,$E$252),ADDRESS(MATCH(I10,SL_CHARTS_2012!$V$1:$V$39999,1),$E$252,1)))))</f>
        <v>37.4</v>
      </c>
      <c r="J251" s="445" t="n">
        <f aca="true">INDIRECT(CONCATENATE($E$253,IF(INDIRECT(CONCATENATE($E$253,ADDRESS(MATCH(J10,SL_CHARTS_2012!$V$1:$V$39999,1),$E$252,1)))=J10,ADDRESS(MATCH(J10,SL_CHARTS_2012!$V$1:$V$39999,1),$E$252,1),IF(INDIRECT(CONCATENATE($E$253,ADDRESS(MATCH(J10,SL_CHARTS_2012!$V$1:$V$39999,1),$E$252,1)))&gt;J10,ADDRESS(MATCH(J10,SL_CHARTS_2012!$V$1:$V$39999,1)-1,$E$252),ADDRESS(MATCH(J10,SL_CHARTS_2012!$V$1:$V$39999,1),$E$252,1)))))</f>
        <v>38</v>
      </c>
      <c r="K251" s="353"/>
      <c r="L251" s="353"/>
      <c r="M251" s="353"/>
      <c r="N251" s="353"/>
      <c r="O251" s="353"/>
      <c r="P251" s="353"/>
      <c r="Q251" s="353"/>
      <c r="R251" s="353"/>
      <c r="S251" s="353"/>
      <c r="T251" s="353"/>
      <c r="U251" s="353"/>
      <c r="V251" s="353"/>
      <c r="W251" s="353"/>
      <c r="X251" s="353"/>
      <c r="Y251" s="353"/>
      <c r="Z251" s="353"/>
      <c r="AA251" s="353"/>
      <c r="AB251" s="353"/>
      <c r="AC251" s="353"/>
    </row>
    <row r="252" s="349" customFormat="true" ht="15" hidden="false" customHeight="true" outlineLevel="0" collapsed="false">
      <c r="B252" s="170"/>
      <c r="C252" s="175" t="s">
        <v>220</v>
      </c>
      <c r="D252" s="175"/>
      <c r="E252" s="176" t="n">
        <v>22</v>
      </c>
      <c r="F252" s="176"/>
      <c r="G252" s="176"/>
      <c r="H252" s="176"/>
      <c r="I252" s="176"/>
      <c r="J252" s="176"/>
      <c r="K252" s="353"/>
      <c r="L252" s="353"/>
      <c r="M252" s="353"/>
      <c r="N252" s="353"/>
      <c r="O252" s="353"/>
      <c r="P252" s="353"/>
      <c r="Q252" s="353"/>
      <c r="R252" s="353"/>
      <c r="S252" s="353"/>
      <c r="T252" s="353"/>
      <c r="U252" s="353"/>
      <c r="V252" s="353"/>
      <c r="W252" s="353"/>
      <c r="X252" s="353"/>
      <c r="Y252" s="353"/>
      <c r="Z252" s="353"/>
      <c r="AA252" s="353"/>
      <c r="AB252" s="353"/>
      <c r="AC252" s="353"/>
    </row>
    <row r="253" s="349" customFormat="true" ht="15" hidden="false" customHeight="true" outlineLevel="0" collapsed="false">
      <c r="B253" s="170"/>
      <c r="C253" s="243"/>
      <c r="D253" s="182" t="s">
        <v>223</v>
      </c>
      <c r="E253" s="183" t="s">
        <v>224</v>
      </c>
      <c r="F253" s="172"/>
      <c r="G253" s="172"/>
      <c r="H253" s="172"/>
      <c r="I253" s="172"/>
      <c r="J253" s="414"/>
      <c r="K253" s="353"/>
      <c r="L253" s="353"/>
      <c r="M253" s="353"/>
      <c r="N253" s="353"/>
      <c r="O253" s="353"/>
      <c r="P253" s="353"/>
      <c r="Q253" s="353"/>
      <c r="R253" s="353"/>
      <c r="S253" s="353"/>
      <c r="T253" s="353"/>
      <c r="U253" s="353"/>
      <c r="V253" s="353"/>
      <c r="W253" s="353"/>
      <c r="X253" s="353"/>
      <c r="Y253" s="353"/>
      <c r="Z253" s="353"/>
      <c r="AA253" s="353"/>
      <c r="AB253" s="353"/>
      <c r="AC253" s="353"/>
    </row>
    <row r="254" s="349" customFormat="true" ht="15" hidden="false" customHeight="true" outlineLevel="0" collapsed="false">
      <c r="B254" s="170"/>
      <c r="C254" s="243"/>
      <c r="D254" s="182"/>
      <c r="E254" s="183" t="s">
        <v>225</v>
      </c>
      <c r="F254" s="172"/>
      <c r="G254" s="172"/>
      <c r="H254" s="172"/>
      <c r="I254" s="172"/>
      <c r="J254" s="414"/>
      <c r="K254" s="353"/>
      <c r="L254" s="353"/>
      <c r="M254" s="353"/>
      <c r="N254" s="353"/>
      <c r="O254" s="353"/>
      <c r="P254" s="353"/>
      <c r="Q254" s="353"/>
      <c r="R254" s="353"/>
      <c r="S254" s="353"/>
      <c r="T254" s="353"/>
      <c r="U254" s="353"/>
      <c r="V254" s="353"/>
      <c r="W254" s="353"/>
      <c r="X254" s="353"/>
      <c r="Y254" s="353"/>
      <c r="Z254" s="353"/>
      <c r="AA254" s="353"/>
      <c r="AB254" s="353"/>
      <c r="AC254" s="353"/>
    </row>
    <row r="255" s="349" customFormat="true" ht="15" hidden="false" customHeight="true" outlineLevel="0" collapsed="false">
      <c r="B255" s="170"/>
      <c r="C255" s="178" t="s">
        <v>216</v>
      </c>
      <c r="D255" s="245" t="s">
        <v>221</v>
      </c>
      <c r="E255" s="180" t="str">
        <f aca="false">ADDRESS(MATCH(E247,SL_CHARTS_2012!$V$1:$V$3999,1),$E$252+1,1)</f>
        <v>$W$288</v>
      </c>
      <c r="F255" s="180" t="str">
        <f aca="false">ADDRESS(MATCH(F247,SL_CHARTS_2012!$V$1:$V$3999,1),$E$252+1,1)</f>
        <v>$W$260</v>
      </c>
      <c r="G255" s="180" t="str">
        <f aca="false">ADDRESS(MATCH(G247,SL_CHARTS_2012!$V$1:$V$3999,1),$E$252+1,1)</f>
        <v>$W$273</v>
      </c>
      <c r="H255" s="180" t="str">
        <f aca="false">ADDRESS(MATCH(H247,SL_CHARTS_2012!$V$1:$V$3999,1),$E$252+1,1)</f>
        <v>$W$276</v>
      </c>
      <c r="I255" s="180" t="str">
        <f aca="false">ADDRESS(MATCH(I247,SL_CHARTS_2012!$V$1:$V$3999,1),$E$252+1,1)</f>
        <v>$W$282</v>
      </c>
      <c r="J255" s="417" t="str">
        <f aca="false">ADDRESS(MATCH(J247,SL_CHARTS_2012!$V$1:$V$3999,1),$E$252+1,1)</f>
        <v>$W$288</v>
      </c>
      <c r="K255" s="353"/>
      <c r="L255" s="353"/>
      <c r="M255" s="353"/>
      <c r="N255" s="353"/>
      <c r="O255" s="353"/>
      <c r="P255" s="353"/>
      <c r="Q255" s="353"/>
      <c r="R255" s="353"/>
      <c r="S255" s="353"/>
      <c r="T255" s="353"/>
      <c r="U255" s="353"/>
      <c r="V255" s="353"/>
      <c r="W255" s="353"/>
      <c r="X255" s="353"/>
      <c r="Y255" s="353"/>
      <c r="Z255" s="353"/>
      <c r="AA255" s="353"/>
      <c r="AB255" s="353"/>
      <c r="AC255" s="353"/>
    </row>
    <row r="256" s="349" customFormat="true" ht="15" hidden="false" customHeight="true" outlineLevel="0" collapsed="false">
      <c r="B256" s="170"/>
      <c r="C256" s="178"/>
      <c r="D256" s="245" t="s">
        <v>222</v>
      </c>
      <c r="E256" s="180" t="str">
        <f aca="false">ADDRESS(MATCH(E245,SL_CHARTS_2012!$V$1:$V$3999,1),$E$252+1,1)</f>
        <v>$W$315</v>
      </c>
      <c r="F256" s="180" t="str">
        <f aca="false">ADDRESS(MATCH(F245,SL_CHARTS_2012!$V$1:$V$3999,1),$E$252+1,1)</f>
        <v>$W$375</v>
      </c>
      <c r="G256" s="180" t="str">
        <f aca="false">ADDRESS(MATCH(G245,SL_CHARTS_2012!$V$1:$V$3999,1),$E$252+1,1)</f>
        <v>$W$307</v>
      </c>
      <c r="H256" s="180" t="str">
        <f aca="false">ADDRESS(MATCH(H245,SL_CHARTS_2012!$V$1:$V$3999,1),$E$252+1,1)</f>
        <v>$W$323</v>
      </c>
      <c r="I256" s="180" t="str">
        <f aca="false">ADDRESS(MATCH(I245,SL_CHARTS_2012!$V$1:$V$3999,1),$E$252+1,1)</f>
        <v>$W$315</v>
      </c>
      <c r="J256" s="417" t="str">
        <f aca="false">ADDRESS(MATCH(J245,SL_CHARTS_2012!$V$1:$V$3999,1),$E$252+1,1)</f>
        <v>$W$324</v>
      </c>
      <c r="K256" s="353"/>
      <c r="L256" s="353"/>
      <c r="M256" s="353"/>
      <c r="N256" s="353"/>
      <c r="O256" s="353"/>
      <c r="P256" s="353"/>
      <c r="Q256" s="353"/>
      <c r="R256" s="353"/>
      <c r="S256" s="353"/>
      <c r="T256" s="353"/>
      <c r="U256" s="353"/>
      <c r="V256" s="353"/>
      <c r="W256" s="353"/>
      <c r="X256" s="353"/>
      <c r="Y256" s="353"/>
      <c r="Z256" s="353"/>
      <c r="AA256" s="353"/>
      <c r="AB256" s="353"/>
      <c r="AC256" s="353"/>
    </row>
    <row r="257" s="349" customFormat="true" ht="15" hidden="false" customHeight="true" outlineLevel="0" collapsed="false">
      <c r="B257" s="170"/>
      <c r="C257" s="173" t="s">
        <v>219</v>
      </c>
      <c r="D257" s="246" t="s">
        <v>221</v>
      </c>
      <c r="E257" s="174" t="str">
        <f aca="false">ADDRESS(MATCH(E251,SL_CHARTS_2012!$V$1:$V$3999,1),$E$252+1,1)</f>
        <v>$W$288</v>
      </c>
      <c r="F257" s="174" t="str">
        <f aca="false">ADDRESS(MATCH(F251,SL_CHARTS_2012!$V$1:$V$3999,1),$E$252+1,1)</f>
        <v>$W$260</v>
      </c>
      <c r="G257" s="174" t="str">
        <f aca="false">ADDRESS(MATCH(G251,SL_CHARTS_2012!$V$1:$V$3999,1),$E$252+1,1)</f>
        <v>$W$273</v>
      </c>
      <c r="H257" s="174" t="str">
        <f aca="false">ADDRESS(MATCH(H251,SL_CHARTS_2012!$V$1:$V$3999,1),$E$252+1,1)</f>
        <v>$W$276</v>
      </c>
      <c r="I257" s="174" t="str">
        <f aca="false">ADDRESS(MATCH(I251,SL_CHARTS_2012!$V$1:$V$3999,1),$E$252+1,1)</f>
        <v>$W$282</v>
      </c>
      <c r="J257" s="415" t="str">
        <f aca="false">ADDRESS(MATCH(J251,SL_CHARTS_2012!$V$1:$V$3999,1),$E$252+1,1)</f>
        <v>$W$288</v>
      </c>
      <c r="K257" s="353"/>
      <c r="L257" s="353"/>
      <c r="M257" s="353"/>
      <c r="N257" s="353"/>
      <c r="O257" s="353"/>
      <c r="P257" s="353"/>
      <c r="Q257" s="353"/>
      <c r="R257" s="353"/>
      <c r="S257" s="353"/>
      <c r="T257" s="353"/>
      <c r="U257" s="353"/>
      <c r="V257" s="353"/>
      <c r="W257" s="353"/>
      <c r="X257" s="353"/>
      <c r="Y257" s="353"/>
      <c r="Z257" s="353"/>
      <c r="AA257" s="353"/>
      <c r="AB257" s="353"/>
      <c r="AC257" s="353"/>
    </row>
    <row r="258" s="349" customFormat="true" ht="15" hidden="false" customHeight="true" outlineLevel="0" collapsed="false">
      <c r="B258" s="170"/>
      <c r="C258" s="173"/>
      <c r="D258" s="246" t="s">
        <v>222</v>
      </c>
      <c r="E258" s="174" t="str">
        <f aca="false">ADDRESS(MATCH(E249,SL_CHARTS_2012!$V$1:$V$3999,1),$E$252+1,1)</f>
        <v>$W$315</v>
      </c>
      <c r="F258" s="174" t="str">
        <f aca="false">ADDRESS(MATCH(F249,SL_CHARTS_2012!$V$1:$V$3999,1),$E$252+1,1)</f>
        <v>$W$375</v>
      </c>
      <c r="G258" s="174" t="str">
        <f aca="false">ADDRESS(MATCH(G249,SL_CHARTS_2012!$V$1:$V$3999,1),$E$252+1,1)</f>
        <v>$W$307</v>
      </c>
      <c r="H258" s="174" t="str">
        <f aca="false">ADDRESS(MATCH(H249,SL_CHARTS_2012!$V$1:$V$3999,1),$E$252+1,1)</f>
        <v>$W$323</v>
      </c>
      <c r="I258" s="174" t="str">
        <f aca="false">ADDRESS(MATCH(I249,SL_CHARTS_2012!$V$1:$V$3999,1),$E$252+1,1)</f>
        <v>$W$315</v>
      </c>
      <c r="J258" s="415" t="str">
        <f aca="false">ADDRESS(MATCH(J249,SL_CHARTS_2012!$V$1:$V$3999,1),$E$252+1,1)</f>
        <v>$W$324</v>
      </c>
      <c r="K258" s="353"/>
      <c r="L258" s="353"/>
      <c r="M258" s="353"/>
      <c r="N258" s="353"/>
      <c r="O258" s="353"/>
      <c r="P258" s="353"/>
      <c r="Q258" s="353"/>
      <c r="R258" s="353"/>
      <c r="S258" s="353"/>
      <c r="T258" s="353"/>
      <c r="U258" s="353"/>
      <c r="V258" s="353"/>
      <c r="W258" s="353"/>
      <c r="X258" s="353"/>
      <c r="Y258" s="353"/>
      <c r="Z258" s="353"/>
      <c r="AA258" s="353"/>
      <c r="AB258" s="353"/>
      <c r="AC258" s="353"/>
    </row>
    <row r="259" s="349" customFormat="true" ht="15" hidden="false" customHeight="true" outlineLevel="0" collapsed="false">
      <c r="B259" s="170"/>
      <c r="C259" s="184" t="s">
        <v>226</v>
      </c>
      <c r="D259" s="276" t="s">
        <v>227</v>
      </c>
      <c r="E259" s="337" t="str">
        <f aca="false">CONCATENATE(ROUND(E245,1),E$7,ROUND(E247,1))</f>
        <v>40,5-38</v>
      </c>
      <c r="F259" s="337" t="str">
        <f aca="false">CONCATENATE(ROUND(F245,1),F$7,ROUND(F247,1))</f>
        <v>46,2-35,4</v>
      </c>
      <c r="G259" s="337" t="str">
        <f aca="false">CONCATENATE(ROUND(G245,1),G$7,ROUND(G247,1))</f>
        <v>39,8-36,6</v>
      </c>
      <c r="H259" s="337" t="str">
        <f aca="false">CONCATENATE(ROUND(H245,1),H$7,ROUND(H247,1))</f>
        <v>41,2-36,9</v>
      </c>
      <c r="I259" s="337" t="str">
        <f aca="false">CONCATENATE(ROUND(I245,1),I$7,ROUND(I247,1))</f>
        <v>40,5-37,4</v>
      </c>
      <c r="J259" s="455" t="str">
        <f aca="false">CONCATENATE(ROUND(J245,1),J$7,ROUND(J247,1))</f>
        <v>41,3-38</v>
      </c>
      <c r="K259" s="353"/>
      <c r="L259" s="353"/>
      <c r="M259" s="353"/>
      <c r="N259" s="353"/>
      <c r="O259" s="353"/>
      <c r="P259" s="353"/>
      <c r="Q259" s="353"/>
      <c r="R259" s="353"/>
      <c r="S259" s="353"/>
      <c r="T259" s="353"/>
      <c r="U259" s="353"/>
      <c r="V259" s="353"/>
      <c r="W259" s="353"/>
      <c r="X259" s="353"/>
      <c r="Y259" s="353"/>
      <c r="Z259" s="353"/>
      <c r="AA259" s="353"/>
      <c r="AB259" s="353"/>
      <c r="AC259" s="353"/>
    </row>
    <row r="260" s="349" customFormat="true" ht="15" hidden="false" customHeight="true" outlineLevel="0" collapsed="false">
      <c r="B260" s="170"/>
      <c r="C260" s="184"/>
      <c r="D260" s="279" t="s">
        <v>228</v>
      </c>
      <c r="E260" s="279" t="n">
        <f aca="true">AVERAGE(INDIRECT(CONCATENATE($E$253,E255,$E$254,E256),1))</f>
        <v>16.7254214285714</v>
      </c>
      <c r="F260" s="279" t="n">
        <f aca="true">AVERAGE(INDIRECT(CONCATENATE($E$253,F255,$E$254,F256),1))</f>
        <v>48.0924818965517</v>
      </c>
      <c r="G260" s="279" t="n">
        <f aca="true">AVERAGE(INDIRECT(CONCATENATE($E$253,G255,$E$254,G256),1))</f>
        <v>18.1023214285714</v>
      </c>
      <c r="H260" s="279" t="n">
        <f aca="true">AVERAGE(INDIRECT(CONCATENATE($E$253,H255,$E$254,H256),1))</f>
        <v>27.822003125</v>
      </c>
      <c r="I260" s="279" t="n">
        <f aca="true">AVERAGE(INDIRECT(CONCATENATE($E$253,I255,$E$254,I256),1))</f>
        <v>19.7738764705882</v>
      </c>
      <c r="J260" s="456" t="n">
        <f aca="true">AVERAGE(INDIRECT(CONCATENATE($E$253,J255,$E$254,J256),1))</f>
        <v>25.0319932432432</v>
      </c>
      <c r="K260" s="353"/>
      <c r="L260" s="353"/>
      <c r="M260" s="353"/>
      <c r="N260" s="353"/>
      <c r="O260" s="353"/>
      <c r="P260" s="353"/>
      <c r="Q260" s="353"/>
      <c r="R260" s="353"/>
      <c r="S260" s="353"/>
      <c r="T260" s="353"/>
      <c r="U260" s="353"/>
      <c r="V260" s="353"/>
      <c r="W260" s="353"/>
      <c r="X260" s="353"/>
      <c r="Y260" s="353"/>
      <c r="Z260" s="353"/>
      <c r="AA260" s="353"/>
      <c r="AB260" s="353"/>
      <c r="AC260" s="353"/>
    </row>
    <row r="261" customFormat="false" ht="15" hidden="false" customHeight="true" outlineLevel="0" collapsed="false">
      <c r="A261" s="349"/>
      <c r="B261" s="170"/>
      <c r="C261" s="184"/>
      <c r="D261" s="281" t="s">
        <v>229</v>
      </c>
      <c r="E261" s="281" t="n">
        <f aca="true">MIN(INDIRECT(CONCATENATE($E$253,E255,$E$254,E256),1))</f>
        <v>-18</v>
      </c>
      <c r="F261" s="281" t="n">
        <f aca="true">MIN(INDIRECT(CONCATENATE($E$253,F255,$E$254,F256),1))</f>
        <v>-18</v>
      </c>
      <c r="G261" s="281" t="n">
        <f aca="true">MIN(INDIRECT(CONCATENATE($E$253,G255,$E$254,G256),1))</f>
        <v>-18</v>
      </c>
      <c r="H261" s="281" t="n">
        <f aca="true">MIN(INDIRECT(CONCATENATE($E$253,H255,$E$254,H256),1))</f>
        <v>-18</v>
      </c>
      <c r="I261" s="281" t="n">
        <f aca="true">MIN(INDIRECT(CONCATENATE($E$253,I255,$E$254,I256),1))</f>
        <v>-18</v>
      </c>
      <c r="J261" s="457" t="n">
        <f aca="true">MIN(INDIRECT(CONCATENATE($E$253,J255,$E$254,J256),1))</f>
        <v>-18</v>
      </c>
      <c r="K261" s="353"/>
      <c r="L261" s="353"/>
      <c r="M261" s="353"/>
      <c r="N261" s="353"/>
      <c r="O261" s="353"/>
      <c r="P261" s="353"/>
      <c r="Q261" s="353"/>
      <c r="R261" s="353"/>
      <c r="S261" s="353"/>
      <c r="T261" s="353"/>
      <c r="U261" s="353"/>
      <c r="V261" s="353"/>
      <c r="W261" s="353"/>
      <c r="X261" s="353"/>
      <c r="Y261" s="353"/>
      <c r="Z261" s="353"/>
      <c r="AA261" s="353"/>
      <c r="AB261" s="353"/>
      <c r="AC261" s="353"/>
    </row>
    <row r="262" customFormat="false" ht="15" hidden="false" customHeight="true" outlineLevel="0" collapsed="false">
      <c r="A262" s="349"/>
      <c r="B262" s="170"/>
      <c r="C262" s="184"/>
      <c r="D262" s="281" t="s">
        <v>230</v>
      </c>
      <c r="E262" s="281" t="n">
        <f aca="true">MAX(INDIRECT(CONCATENATE($E$253,E255,$E$254,E256),1))</f>
        <v>54.76025</v>
      </c>
      <c r="F262" s="281" t="n">
        <f aca="true">MAX(INDIRECT(CONCATENATE($E$253,F255,$E$254,F256),1))</f>
        <v>129.0971</v>
      </c>
      <c r="G262" s="281" t="n">
        <f aca="true">MAX(INDIRECT(CONCATENATE($E$253,G255,$E$254,G256),1))</f>
        <v>59.85395</v>
      </c>
      <c r="H262" s="281" t="n">
        <f aca="true">MAX(INDIRECT(CONCATENATE($E$253,H255,$E$254,H256),1))</f>
        <v>67.1334</v>
      </c>
      <c r="I262" s="281" t="n">
        <f aca="true">MAX(INDIRECT(CONCATENATE($E$253,I255,$E$254,I256),1))</f>
        <v>56</v>
      </c>
      <c r="J262" s="457" t="n">
        <f aca="true">MAX(INDIRECT(CONCATENATE($E$253,J255,$E$254,J256),1))</f>
        <v>68.16445</v>
      </c>
      <c r="K262" s="353"/>
      <c r="L262" s="353"/>
      <c r="M262" s="353"/>
      <c r="N262" s="353"/>
      <c r="O262" s="353"/>
      <c r="P262" s="353"/>
      <c r="Q262" s="353"/>
      <c r="R262" s="353"/>
      <c r="S262" s="353"/>
      <c r="T262" s="353"/>
      <c r="U262" s="353"/>
      <c r="V262" s="353"/>
      <c r="W262" s="353"/>
      <c r="X262" s="353"/>
      <c r="Y262" s="353"/>
      <c r="Z262" s="353"/>
      <c r="AA262" s="353"/>
      <c r="AB262" s="353"/>
      <c r="AC262" s="353"/>
    </row>
    <row r="263" customFormat="false" ht="15" hidden="false" customHeight="true" outlineLevel="0" collapsed="false">
      <c r="A263" s="349"/>
      <c r="B263" s="170"/>
      <c r="C263" s="184"/>
      <c r="D263" s="234" t="s">
        <v>231</v>
      </c>
      <c r="E263" s="284" t="n">
        <v>-15</v>
      </c>
      <c r="F263" s="284" t="n">
        <v>-15</v>
      </c>
      <c r="G263" s="284" t="n">
        <v>-15</v>
      </c>
      <c r="H263" s="284" t="n">
        <v>-15</v>
      </c>
      <c r="I263" s="284" t="n">
        <v>-15</v>
      </c>
      <c r="J263" s="455" t="n">
        <v>-15</v>
      </c>
      <c r="K263" s="353"/>
      <c r="L263" s="353"/>
      <c r="M263" s="353"/>
      <c r="N263" s="353"/>
      <c r="O263" s="353"/>
      <c r="P263" s="353"/>
      <c r="Q263" s="353"/>
      <c r="R263" s="353"/>
      <c r="S263" s="353"/>
      <c r="T263" s="353"/>
      <c r="U263" s="353"/>
      <c r="V263" s="353"/>
      <c r="W263" s="353"/>
      <c r="X263" s="353"/>
      <c r="Y263" s="353"/>
      <c r="Z263" s="353"/>
      <c r="AA263" s="353"/>
      <c r="AB263" s="353"/>
      <c r="AC263" s="353"/>
    </row>
    <row r="264" customFormat="false" ht="15" hidden="false" customHeight="true" outlineLevel="0" collapsed="false">
      <c r="A264" s="349"/>
      <c r="B264" s="170"/>
      <c r="C264" s="184"/>
      <c r="D264" s="234" t="s">
        <v>232</v>
      </c>
      <c r="E264" s="284" t="n">
        <v>15</v>
      </c>
      <c r="F264" s="284" t="n">
        <v>15</v>
      </c>
      <c r="G264" s="284" t="n">
        <v>15</v>
      </c>
      <c r="H264" s="284" t="n">
        <v>15</v>
      </c>
      <c r="I264" s="284" t="n">
        <v>15</v>
      </c>
      <c r="J264" s="455" t="n">
        <v>15</v>
      </c>
      <c r="K264" s="353"/>
      <c r="L264" s="353"/>
      <c r="M264" s="353"/>
      <c r="N264" s="353"/>
      <c r="O264" s="353"/>
      <c r="P264" s="353"/>
      <c r="Q264" s="353"/>
      <c r="R264" s="353"/>
      <c r="S264" s="353"/>
      <c r="T264" s="353"/>
      <c r="U264" s="353"/>
      <c r="V264" s="353"/>
      <c r="W264" s="353"/>
      <c r="X264" s="353"/>
      <c r="Y264" s="353"/>
      <c r="Z264" s="353"/>
      <c r="AA264" s="353"/>
      <c r="AB264" s="353"/>
      <c r="AC264" s="353"/>
    </row>
    <row r="265" customFormat="false" ht="15" hidden="false" customHeight="true" outlineLevel="0" collapsed="false">
      <c r="A265" s="349"/>
      <c r="B265" s="170"/>
      <c r="C265" s="184"/>
      <c r="D265" s="234" t="s">
        <v>233</v>
      </c>
      <c r="E265" s="235" t="n">
        <f aca="false">E261+E263</f>
        <v>-33</v>
      </c>
      <c r="F265" s="235" t="n">
        <f aca="false">F261+F263</f>
        <v>-33</v>
      </c>
      <c r="G265" s="235" t="n">
        <f aca="false">G261+G263</f>
        <v>-33</v>
      </c>
      <c r="H265" s="235" t="n">
        <f aca="false">H261+H263</f>
        <v>-33</v>
      </c>
      <c r="I265" s="235" t="n">
        <f aca="false">I261+I263</f>
        <v>-33</v>
      </c>
      <c r="J265" s="442" t="n">
        <f aca="false">J261+J263</f>
        <v>-33</v>
      </c>
      <c r="K265" s="353"/>
      <c r="L265" s="353"/>
      <c r="M265" s="353"/>
      <c r="N265" s="353"/>
      <c r="O265" s="353"/>
      <c r="P265" s="353"/>
      <c r="Q265" s="353"/>
      <c r="R265" s="353"/>
      <c r="S265" s="353"/>
      <c r="T265" s="353"/>
      <c r="U265" s="353"/>
      <c r="V265" s="353"/>
      <c r="W265" s="353"/>
      <c r="X265" s="353"/>
      <c r="Y265" s="353"/>
      <c r="Z265" s="353"/>
      <c r="AA265" s="353"/>
      <c r="AB265" s="353"/>
      <c r="AC265" s="353"/>
    </row>
    <row r="266" customFormat="false" ht="15" hidden="false" customHeight="true" outlineLevel="0" collapsed="false">
      <c r="A266" s="349"/>
      <c r="B266" s="170"/>
      <c r="C266" s="184"/>
      <c r="D266" s="234" t="s">
        <v>234</v>
      </c>
      <c r="E266" s="235" t="n">
        <f aca="false">E262+E264</f>
        <v>69.76025</v>
      </c>
      <c r="F266" s="235" t="n">
        <f aca="false">F262+F264</f>
        <v>144.0971</v>
      </c>
      <c r="G266" s="235" t="n">
        <f aca="false">G262+G264</f>
        <v>74.85395</v>
      </c>
      <c r="H266" s="235" t="n">
        <f aca="false">H262+H264</f>
        <v>82.1334</v>
      </c>
      <c r="I266" s="235" t="n">
        <f aca="false">I262+I264</f>
        <v>71</v>
      </c>
      <c r="J266" s="442" t="n">
        <f aca="false">J262+J264</f>
        <v>83.16445</v>
      </c>
      <c r="K266" s="353"/>
      <c r="L266" s="353"/>
      <c r="M266" s="353"/>
      <c r="N266" s="353"/>
      <c r="O266" s="353"/>
      <c r="P266" s="353"/>
      <c r="Q266" s="353"/>
      <c r="R266" s="353"/>
      <c r="S266" s="353"/>
      <c r="T266" s="353"/>
      <c r="U266" s="353"/>
      <c r="V266" s="353"/>
      <c r="W266" s="353"/>
      <c r="X266" s="353"/>
      <c r="Y266" s="353"/>
      <c r="Z266" s="353"/>
      <c r="AA266" s="353"/>
      <c r="AB266" s="353"/>
      <c r="AC266" s="353"/>
    </row>
    <row r="267" customFormat="false" ht="15" hidden="false" customHeight="true" outlineLevel="0" collapsed="false">
      <c r="A267" s="349"/>
      <c r="B267" s="170"/>
      <c r="C267" s="192" t="s">
        <v>235</v>
      </c>
      <c r="D267" s="248" t="s">
        <v>227</v>
      </c>
      <c r="E267" s="249" t="str">
        <f aca="false">CONCATENATE(ROUND(E245,1),E$7,ROUND(E247,1))</f>
        <v>40,5-38</v>
      </c>
      <c r="F267" s="249" t="str">
        <f aca="false">CONCATENATE(ROUND(F245,1),F$7,ROUND(F247,1))</f>
        <v>46,2-35,4</v>
      </c>
      <c r="G267" s="249" t="str">
        <f aca="false">CONCATENATE(ROUND(G245,1),G$7,ROUND(G247,1))</f>
        <v>39,8-36,6</v>
      </c>
      <c r="H267" s="249" t="str">
        <f aca="false">CONCATENATE(ROUND(H245,1),H$7,ROUND(H247,1))</f>
        <v>41,2-36,9</v>
      </c>
      <c r="I267" s="249" t="str">
        <f aca="false">CONCATENATE(ROUND(I245,1),I$7,ROUND(I247,1))</f>
        <v>40,5-37,4</v>
      </c>
      <c r="J267" s="446" t="str">
        <f aca="false">CONCATENATE(ROUND(J245,1),J$7,ROUND(J247,1))</f>
        <v>41,3-38</v>
      </c>
      <c r="K267" s="353"/>
      <c r="L267" s="353"/>
      <c r="M267" s="353"/>
      <c r="N267" s="353"/>
      <c r="O267" s="353"/>
      <c r="P267" s="353"/>
      <c r="Q267" s="353"/>
      <c r="R267" s="353"/>
      <c r="S267" s="353"/>
      <c r="T267" s="353"/>
      <c r="U267" s="353"/>
      <c r="V267" s="353"/>
      <c r="W267" s="353"/>
      <c r="X267" s="353"/>
      <c r="Y267" s="353"/>
      <c r="Z267" s="353"/>
      <c r="AA267" s="353"/>
      <c r="AB267" s="353"/>
      <c r="AC267" s="353"/>
    </row>
    <row r="268" customFormat="false" ht="15" hidden="false" customHeight="true" outlineLevel="0" collapsed="false">
      <c r="A268" s="349"/>
      <c r="B268" s="170"/>
      <c r="C268" s="192"/>
      <c r="D268" s="250" t="s">
        <v>228</v>
      </c>
      <c r="E268" s="250" t="n">
        <f aca="true">AVERAGE(INDIRECT(CONCATENATE($E$253,E257,$E$254,E258),1))</f>
        <v>16.7254214285714</v>
      </c>
      <c r="F268" s="250" t="n">
        <f aca="true">AVERAGE(INDIRECT(CONCATENATE($E$253,F257,$E$254,F258),1))</f>
        <v>48.0924818965517</v>
      </c>
      <c r="G268" s="250" t="n">
        <f aca="true">AVERAGE(INDIRECT(CONCATENATE($E$253,G257,$E$254,G258),1))</f>
        <v>18.1023214285714</v>
      </c>
      <c r="H268" s="250" t="n">
        <f aca="true">AVERAGE(INDIRECT(CONCATENATE($E$253,H257,$E$254,H258),1))</f>
        <v>27.822003125</v>
      </c>
      <c r="I268" s="250" t="n">
        <f aca="true">AVERAGE(INDIRECT(CONCATENATE($E$253,I257,$E$254,I258),1))</f>
        <v>19.7738764705882</v>
      </c>
      <c r="J268" s="447" t="n">
        <f aca="true">AVERAGE(INDIRECT(CONCATENATE($E$253,J257,$E$254,J258),1))</f>
        <v>25.0319932432432</v>
      </c>
      <c r="K268" s="353"/>
      <c r="L268" s="353"/>
      <c r="M268" s="353"/>
      <c r="N268" s="353"/>
      <c r="O268" s="353"/>
      <c r="P268" s="353"/>
      <c r="Q268" s="353"/>
      <c r="R268" s="353"/>
      <c r="S268" s="353"/>
      <c r="T268" s="353"/>
      <c r="U268" s="353"/>
      <c r="V268" s="353"/>
      <c r="W268" s="353"/>
      <c r="X268" s="353"/>
      <c r="Y268" s="353"/>
      <c r="Z268" s="353"/>
      <c r="AA268" s="353"/>
      <c r="AB268" s="353"/>
      <c r="AC268" s="353"/>
    </row>
    <row r="269" customFormat="false" ht="15" hidden="false" customHeight="true" outlineLevel="0" collapsed="false">
      <c r="A269" s="349"/>
      <c r="B269" s="170"/>
      <c r="C269" s="192"/>
      <c r="D269" s="251" t="s">
        <v>229</v>
      </c>
      <c r="E269" s="251" t="n">
        <f aca="true">MIN(INDIRECT(CONCATENATE($E$253,E257,$E$254,E258),1))</f>
        <v>-18</v>
      </c>
      <c r="F269" s="251" t="n">
        <f aca="true">MIN(INDIRECT(CONCATENATE($E$253,F257,$E$254,F258),1))</f>
        <v>-18</v>
      </c>
      <c r="G269" s="251" t="n">
        <f aca="true">MIN(INDIRECT(CONCATENATE($E$253,G257,$E$254,G258),1))</f>
        <v>-18</v>
      </c>
      <c r="H269" s="251" t="n">
        <f aca="true">MIN(INDIRECT(CONCATENATE($E$253,H257,$E$254,H258),1))</f>
        <v>-18</v>
      </c>
      <c r="I269" s="251" t="n">
        <f aca="true">MIN(INDIRECT(CONCATENATE($E$253,I257,$E$254,I258),1))</f>
        <v>-18</v>
      </c>
      <c r="J269" s="448" t="n">
        <f aca="true">MIN(INDIRECT(CONCATENATE($E$253,J257,$E$254,J258),1))</f>
        <v>-18</v>
      </c>
      <c r="K269" s="353"/>
      <c r="L269" s="353"/>
      <c r="M269" s="353"/>
      <c r="N269" s="353"/>
      <c r="O269" s="353"/>
      <c r="P269" s="353"/>
      <c r="Q269" s="353"/>
      <c r="R269" s="353"/>
      <c r="S269" s="353"/>
      <c r="T269" s="353"/>
      <c r="U269" s="353"/>
      <c r="V269" s="353"/>
      <c r="W269" s="353"/>
      <c r="X269" s="353"/>
      <c r="Y269" s="353"/>
      <c r="Z269" s="353"/>
      <c r="AA269" s="353"/>
      <c r="AB269" s="353"/>
      <c r="AC269" s="353"/>
    </row>
    <row r="270" customFormat="false" ht="15" hidden="false" customHeight="true" outlineLevel="0" collapsed="false">
      <c r="A270" s="349"/>
      <c r="B270" s="170"/>
      <c r="C270" s="192"/>
      <c r="D270" s="251" t="s">
        <v>230</v>
      </c>
      <c r="E270" s="251" t="n">
        <f aca="true">MAX(INDIRECT(CONCATENATE($E$253,E257,$E$254,E258),1))</f>
        <v>54.76025</v>
      </c>
      <c r="F270" s="251" t="n">
        <f aca="true">MAX(INDIRECT(CONCATENATE($E$253,F257,$E$254,F258),1))</f>
        <v>129.0971</v>
      </c>
      <c r="G270" s="251" t="n">
        <f aca="true">MAX(INDIRECT(CONCATENATE($E$253,G257,$E$254,G258),1))</f>
        <v>59.85395</v>
      </c>
      <c r="H270" s="251" t="n">
        <f aca="true">MAX(INDIRECT(CONCATENATE($E$253,H257,$E$254,H258),1))</f>
        <v>67.1334</v>
      </c>
      <c r="I270" s="251" t="n">
        <f aca="true">MAX(INDIRECT(CONCATENATE($E$253,I257,$E$254,I258),1))</f>
        <v>56</v>
      </c>
      <c r="J270" s="448" t="n">
        <f aca="true">MAX(INDIRECT(CONCATENATE($E$253,J257,$E$254,J258),1))</f>
        <v>68.16445</v>
      </c>
      <c r="K270" s="353"/>
      <c r="L270" s="353"/>
      <c r="M270" s="353"/>
      <c r="N270" s="353"/>
      <c r="O270" s="353"/>
      <c r="P270" s="353"/>
      <c r="Q270" s="353"/>
      <c r="R270" s="353"/>
      <c r="S270" s="353"/>
      <c r="T270" s="353"/>
      <c r="U270" s="353"/>
      <c r="V270" s="353"/>
      <c r="W270" s="353"/>
      <c r="X270" s="353"/>
      <c r="Y270" s="353"/>
      <c r="Z270" s="353"/>
      <c r="AA270" s="353"/>
      <c r="AB270" s="353"/>
      <c r="AC270" s="353"/>
    </row>
    <row r="271" customFormat="false" ht="15" hidden="false" customHeight="true" outlineLevel="0" collapsed="false">
      <c r="A271" s="349"/>
      <c r="B271" s="170"/>
      <c r="C271" s="192"/>
      <c r="D271" s="238" t="s">
        <v>231</v>
      </c>
      <c r="E271" s="252" t="n">
        <v>-15</v>
      </c>
      <c r="F271" s="252" t="n">
        <v>-15</v>
      </c>
      <c r="G271" s="252" t="n">
        <v>-15</v>
      </c>
      <c r="H271" s="252" t="n">
        <v>-15</v>
      </c>
      <c r="I271" s="252" t="n">
        <v>-15</v>
      </c>
      <c r="J271" s="446" t="n">
        <v>-15</v>
      </c>
      <c r="K271" s="353"/>
      <c r="L271" s="353"/>
      <c r="M271" s="353"/>
      <c r="N271" s="353"/>
      <c r="O271" s="353"/>
      <c r="P271" s="353"/>
      <c r="Q271" s="353"/>
      <c r="R271" s="353"/>
      <c r="S271" s="353"/>
      <c r="T271" s="353"/>
      <c r="U271" s="353"/>
      <c r="V271" s="353"/>
      <c r="W271" s="353"/>
      <c r="X271" s="353"/>
      <c r="Y271" s="353"/>
      <c r="Z271" s="353"/>
      <c r="AA271" s="353"/>
      <c r="AB271" s="353"/>
      <c r="AC271" s="353"/>
    </row>
    <row r="272" customFormat="false" ht="15" hidden="false" customHeight="true" outlineLevel="0" collapsed="false">
      <c r="A272" s="349"/>
      <c r="B272" s="170"/>
      <c r="C272" s="192"/>
      <c r="D272" s="238" t="s">
        <v>232</v>
      </c>
      <c r="E272" s="252" t="n">
        <v>15</v>
      </c>
      <c r="F272" s="252" t="n">
        <v>15</v>
      </c>
      <c r="G272" s="252" t="n">
        <v>15</v>
      </c>
      <c r="H272" s="252" t="n">
        <v>15</v>
      </c>
      <c r="I272" s="252" t="n">
        <v>15</v>
      </c>
      <c r="J272" s="446" t="n">
        <v>15</v>
      </c>
      <c r="K272" s="353"/>
      <c r="L272" s="353"/>
      <c r="M272" s="353"/>
      <c r="N272" s="353"/>
      <c r="O272" s="353"/>
      <c r="P272" s="353"/>
      <c r="Q272" s="353"/>
      <c r="R272" s="353"/>
      <c r="S272" s="353"/>
      <c r="T272" s="353"/>
      <c r="U272" s="353"/>
      <c r="V272" s="353"/>
      <c r="W272" s="353"/>
      <c r="X272" s="353"/>
      <c r="Y272" s="353"/>
      <c r="Z272" s="353"/>
      <c r="AA272" s="353"/>
      <c r="AB272" s="353"/>
      <c r="AC272" s="353"/>
    </row>
    <row r="273" customFormat="false" ht="15" hidden="false" customHeight="true" outlineLevel="0" collapsed="false">
      <c r="A273" s="349"/>
      <c r="B273" s="170"/>
      <c r="C273" s="192"/>
      <c r="D273" s="238" t="s">
        <v>233</v>
      </c>
      <c r="E273" s="239" t="n">
        <f aca="false">E269+E271</f>
        <v>-33</v>
      </c>
      <c r="F273" s="239" t="n">
        <f aca="false">F269+F271</f>
        <v>-33</v>
      </c>
      <c r="G273" s="239" t="n">
        <f aca="false">G269+G271</f>
        <v>-33</v>
      </c>
      <c r="H273" s="239" t="n">
        <f aca="false">H269+H271</f>
        <v>-33</v>
      </c>
      <c r="I273" s="239" t="n">
        <f aca="false">I269+I271</f>
        <v>-33</v>
      </c>
      <c r="J273" s="444" t="n">
        <f aca="false">J269+J271</f>
        <v>-33</v>
      </c>
      <c r="K273" s="353"/>
      <c r="L273" s="353"/>
      <c r="M273" s="353"/>
      <c r="N273" s="353"/>
      <c r="O273" s="353"/>
      <c r="P273" s="353"/>
      <c r="Q273" s="353"/>
      <c r="R273" s="353"/>
      <c r="S273" s="353"/>
      <c r="T273" s="353"/>
      <c r="U273" s="353"/>
      <c r="V273" s="353"/>
      <c r="W273" s="353"/>
      <c r="X273" s="353"/>
      <c r="Y273" s="353"/>
      <c r="Z273" s="353"/>
      <c r="AA273" s="353"/>
      <c r="AB273" s="353"/>
      <c r="AC273" s="353"/>
    </row>
    <row r="274" customFormat="false" ht="15" hidden="false" customHeight="true" outlineLevel="0" collapsed="false">
      <c r="A274" s="349"/>
      <c r="B274" s="170"/>
      <c r="C274" s="192"/>
      <c r="D274" s="200" t="s">
        <v>234</v>
      </c>
      <c r="E274" s="201" t="n">
        <f aca="false">E270+E272</f>
        <v>69.76025</v>
      </c>
      <c r="F274" s="201" t="n">
        <f aca="false">F270+F272</f>
        <v>144.0971</v>
      </c>
      <c r="G274" s="201" t="n">
        <f aca="false">G270+G272</f>
        <v>74.85395</v>
      </c>
      <c r="H274" s="201" t="n">
        <f aca="false">H270+H272</f>
        <v>82.1334</v>
      </c>
      <c r="I274" s="201" t="n">
        <f aca="false">I270+I272</f>
        <v>71</v>
      </c>
      <c r="J274" s="428" t="n">
        <f aca="false">J270+J272</f>
        <v>83.16445</v>
      </c>
      <c r="K274" s="353"/>
      <c r="L274" s="353"/>
      <c r="M274" s="353"/>
      <c r="N274" s="353"/>
      <c r="O274" s="353"/>
      <c r="P274" s="353"/>
      <c r="Q274" s="353"/>
      <c r="R274" s="353"/>
      <c r="S274" s="353"/>
      <c r="T274" s="353"/>
      <c r="U274" s="353"/>
      <c r="V274" s="353"/>
      <c r="W274" s="353"/>
      <c r="X274" s="353"/>
      <c r="Y274" s="353"/>
      <c r="Z274" s="353"/>
      <c r="AA274" s="353"/>
      <c r="AB274" s="353"/>
      <c r="AC274" s="353"/>
    </row>
    <row r="275" customFormat="false" ht="15" hidden="false" customHeight="true" outlineLevel="0" collapsed="false">
      <c r="A275" s="349"/>
      <c r="B275" s="348"/>
      <c r="C275" s="348"/>
      <c r="D275" s="323"/>
      <c r="E275" s="324"/>
      <c r="F275" s="324"/>
      <c r="G275" s="324"/>
      <c r="H275" s="324"/>
      <c r="I275" s="324"/>
      <c r="J275" s="478"/>
      <c r="K275" s="353"/>
      <c r="L275" s="353"/>
      <c r="M275" s="353"/>
      <c r="N275" s="353"/>
      <c r="O275" s="353"/>
      <c r="P275" s="353"/>
      <c r="Q275" s="353"/>
      <c r="R275" s="353"/>
      <c r="S275" s="353"/>
      <c r="T275" s="353"/>
      <c r="U275" s="353"/>
      <c r="V275" s="353"/>
      <c r="W275" s="353"/>
      <c r="X275" s="353"/>
      <c r="Y275" s="353"/>
      <c r="Z275" s="353"/>
      <c r="AA275" s="353"/>
      <c r="AB275" s="353"/>
      <c r="AC275" s="353"/>
    </row>
    <row r="276" s="23" customFormat="true" ht="15" hidden="false" customHeight="true" outlineLevel="0" collapsed="false">
      <c r="B276" s="169" t="s">
        <v>252</v>
      </c>
      <c r="C276" s="169"/>
      <c r="D276" s="169"/>
      <c r="E276" s="169"/>
      <c r="F276" s="169"/>
      <c r="G276" s="169"/>
      <c r="H276" s="169"/>
      <c r="I276" s="169"/>
      <c r="J276" s="169"/>
      <c r="K276" s="413"/>
      <c r="L276" s="413"/>
      <c r="M276" s="413"/>
      <c r="N276" s="413"/>
      <c r="O276" s="413"/>
      <c r="P276" s="413"/>
      <c r="Q276" s="413"/>
      <c r="R276" s="413"/>
      <c r="S276" s="413"/>
      <c r="T276" s="413"/>
      <c r="U276" s="413"/>
      <c r="V276" s="413"/>
      <c r="W276" s="413"/>
      <c r="X276" s="413"/>
      <c r="Y276" s="413"/>
      <c r="Z276" s="413"/>
      <c r="AA276" s="413"/>
      <c r="AB276" s="413"/>
      <c r="AC276" s="413"/>
    </row>
    <row r="277" s="349" customFormat="true" ht="15" hidden="false" customHeight="true" outlineLevel="0" collapsed="false">
      <c r="B277" s="203" t="s">
        <v>253</v>
      </c>
      <c r="C277" s="203" t="s">
        <v>216</v>
      </c>
      <c r="D277" s="312" t="s">
        <v>238</v>
      </c>
      <c r="E277" s="222" t="str">
        <f aca="false">ADDRESS(MATCH(E278,SL_CHARTS_2012!$AC$1:$AC$39999,1),$E$285,1)</f>
        <v>$AC$45</v>
      </c>
      <c r="F277" s="222" t="str">
        <f aca="false">ADDRESS(MATCH(F278,SL_CHARTS_2012!$AC$1:$AC$39999,1),$E$285,1)</f>
        <v>$AC$51</v>
      </c>
      <c r="G277" s="222" t="str">
        <f aca="false">ADDRESS(MATCH(G278,SL_CHARTS_2012!$AC$1:$AC$39999,1),$E$285,1)</f>
        <v>$AC$44</v>
      </c>
      <c r="H277" s="222" t="str">
        <f aca="false">ADDRESS(MATCH(H278,SL_CHARTS_2012!$AC$1:$AC$39999,1),$E$285,1)</f>
        <v>$AC$46</v>
      </c>
      <c r="I277" s="222" t="str">
        <f aca="false">ADDRESS(MATCH(I278,SL_CHARTS_2012!$AC$1:$AC$39999,1),$E$285,1)</f>
        <v>$AC$45</v>
      </c>
      <c r="J277" s="436" t="str">
        <f aca="false">ADDRESS(MATCH(J278,SL_CHARTS_2012!$AC$1:$AC$39999,1),$E$285,1)</f>
        <v>$AC$46</v>
      </c>
      <c r="K277" s="353"/>
      <c r="L277" s="353"/>
      <c r="M277" s="353"/>
      <c r="N277" s="353"/>
      <c r="O277" s="353"/>
      <c r="P277" s="353"/>
      <c r="Q277" s="353"/>
      <c r="R277" s="353"/>
      <c r="S277" s="353"/>
      <c r="T277" s="353"/>
      <c r="U277" s="353"/>
      <c r="V277" s="353"/>
      <c r="W277" s="353"/>
      <c r="X277" s="353"/>
      <c r="Y277" s="353"/>
      <c r="Z277" s="353"/>
      <c r="AA277" s="353"/>
      <c r="AB277" s="353"/>
      <c r="AC277" s="353"/>
    </row>
    <row r="278" customFormat="false" ht="15" hidden="false" customHeight="true" outlineLevel="0" collapsed="false">
      <c r="A278" s="349"/>
      <c r="B278" s="203"/>
      <c r="C278" s="203"/>
      <c r="D278" s="204" t="s">
        <v>239</v>
      </c>
      <c r="E278" s="350" t="n">
        <f aca="false">ROUNDUP(E$4,0)</f>
        <v>41</v>
      </c>
      <c r="F278" s="350" t="n">
        <f aca="false">ROUNDUP(F$4,0)</f>
        <v>47</v>
      </c>
      <c r="G278" s="350" t="n">
        <f aca="false">ROUNDUP(G$4,0)</f>
        <v>40</v>
      </c>
      <c r="H278" s="350" t="n">
        <f aca="false">ROUNDUP(H$4,0)</f>
        <v>42</v>
      </c>
      <c r="I278" s="350" t="n">
        <f aca="false">ROUNDUP(I$4,0)</f>
        <v>41</v>
      </c>
      <c r="J278" s="479" t="n">
        <f aca="false">ROUNDUP(J$4,0)</f>
        <v>42</v>
      </c>
      <c r="K278" s="353"/>
      <c r="L278" s="353"/>
      <c r="M278" s="353"/>
      <c r="N278" s="353"/>
      <c r="O278" s="353"/>
      <c r="P278" s="353"/>
      <c r="Q278" s="353"/>
      <c r="R278" s="353"/>
      <c r="S278" s="353"/>
      <c r="T278" s="353"/>
      <c r="U278" s="353"/>
      <c r="V278" s="353"/>
      <c r="W278" s="353"/>
      <c r="X278" s="353"/>
      <c r="Y278" s="353"/>
      <c r="Z278" s="353"/>
      <c r="AA278" s="353"/>
      <c r="AB278" s="353"/>
      <c r="AC278" s="353"/>
    </row>
    <row r="279" customFormat="false" ht="15" hidden="false" customHeight="true" outlineLevel="0" collapsed="false">
      <c r="A279" s="349"/>
      <c r="B279" s="203"/>
      <c r="C279" s="203"/>
      <c r="D279" s="312" t="s">
        <v>240</v>
      </c>
      <c r="E279" s="317" t="str">
        <f aca="false">ADDRESS(MATCH(E280,SL_CHARTS_2012!$AC$1:$AC$39999,1),$E$285,1)</f>
        <v>$AC$42</v>
      </c>
      <c r="F279" s="317" t="str">
        <f aca="false">ADDRESS(MATCH(F280,SL_CHARTS_2012!$AC$1:$AC$39999,1),$E$285,1)</f>
        <v>$AC$39</v>
      </c>
      <c r="G279" s="317" t="str">
        <f aca="false">ADDRESS(MATCH(G280,SL_CHARTS_2012!$AC$1:$AC$39999,1),$E$285,1)</f>
        <v>$AC$40</v>
      </c>
      <c r="H279" s="317" t="str">
        <f aca="false">ADDRESS(MATCH(H280,SL_CHARTS_2012!$AC$1:$AC$39999,1),$E$285,1)</f>
        <v>$AC$40</v>
      </c>
      <c r="I279" s="317" t="str">
        <f aca="false">ADDRESS(MATCH(I280,SL_CHARTS_2012!$AC$1:$AC$39999,1),$E$285,1)</f>
        <v>$AC$41</v>
      </c>
      <c r="J279" s="480" t="str">
        <f aca="false">ADDRESS(MATCH(J280,SL_CHARTS_2012!$AC$1:$AC$39999,1),$E$285,1)</f>
        <v>$AC$42</v>
      </c>
      <c r="K279" s="353"/>
      <c r="L279" s="353"/>
      <c r="M279" s="353"/>
      <c r="N279" s="353"/>
      <c r="O279" s="353"/>
      <c r="P279" s="353"/>
      <c r="Q279" s="353"/>
      <c r="R279" s="353"/>
      <c r="S279" s="353"/>
      <c r="T279" s="353"/>
      <c r="U279" s="353"/>
      <c r="V279" s="353"/>
      <c r="W279" s="353"/>
      <c r="X279" s="353"/>
      <c r="Y279" s="353"/>
      <c r="Z279" s="353"/>
      <c r="AA279" s="353"/>
      <c r="AB279" s="353"/>
      <c r="AC279" s="353"/>
    </row>
    <row r="280" customFormat="false" ht="15" hidden="false" customHeight="true" outlineLevel="0" collapsed="false">
      <c r="A280" s="349"/>
      <c r="B280" s="203"/>
      <c r="C280" s="203"/>
      <c r="D280" s="204" t="s">
        <v>241</v>
      </c>
      <c r="E280" s="315" t="n">
        <f aca="false">ROUNDDOWN(E$8,0)</f>
        <v>38</v>
      </c>
      <c r="F280" s="315" t="n">
        <f aca="false">ROUNDDOWN(F$8,0)</f>
        <v>35</v>
      </c>
      <c r="G280" s="315" t="n">
        <f aca="false">ROUNDDOWN(G$8,0)</f>
        <v>36</v>
      </c>
      <c r="H280" s="315" t="n">
        <f aca="false">ROUNDDOWN(H$8,0)</f>
        <v>36</v>
      </c>
      <c r="I280" s="315" t="n">
        <f aca="false">ROUNDDOWN(I$8,0)</f>
        <v>37</v>
      </c>
      <c r="J280" s="481" t="n">
        <f aca="false">ROUNDDOWN(J$8,0)</f>
        <v>38</v>
      </c>
      <c r="K280" s="353"/>
      <c r="L280" s="353"/>
      <c r="M280" s="353"/>
      <c r="N280" s="353"/>
      <c r="O280" s="353"/>
      <c r="P280" s="353"/>
      <c r="Q280" s="353"/>
      <c r="R280" s="353"/>
      <c r="S280" s="353"/>
      <c r="T280" s="353"/>
      <c r="U280" s="353"/>
      <c r="V280" s="353"/>
      <c r="W280" s="353"/>
      <c r="X280" s="353"/>
      <c r="Y280" s="353"/>
      <c r="Z280" s="353"/>
      <c r="AA280" s="353"/>
      <c r="AB280" s="353"/>
      <c r="AC280" s="353"/>
    </row>
    <row r="281" customFormat="false" ht="15" hidden="false" customHeight="true" outlineLevel="0" collapsed="false">
      <c r="A281" s="349"/>
      <c r="B281" s="203"/>
      <c r="C281" s="205" t="s">
        <v>219</v>
      </c>
      <c r="D281" s="228" t="s">
        <v>238</v>
      </c>
      <c r="E281" s="230" t="str">
        <f aca="false">ADDRESS(MATCH(E282,SL_CHARTS_2012!$AC$1:$AC$39999,1),$E$285,1)</f>
        <v>$AC$45</v>
      </c>
      <c r="F281" s="230" t="str">
        <f aca="false">ADDRESS(MATCH(F282,SL_CHARTS_2012!$AC$1:$AC$39999,1),$E$285,1)</f>
        <v>$AC$51</v>
      </c>
      <c r="G281" s="230" t="str">
        <f aca="false">ADDRESS(MATCH(G282,SL_CHARTS_2012!$AC$1:$AC$39999,1),$E$285,1)</f>
        <v>$AC$44</v>
      </c>
      <c r="H281" s="230" t="str">
        <f aca="false">ADDRESS(MATCH(H282,SL_CHARTS_2012!$AC$1:$AC$39999,1),$E$285,1)</f>
        <v>$AC$46</v>
      </c>
      <c r="I281" s="230" t="str">
        <f aca="false">ADDRESS(MATCH(I282,SL_CHARTS_2012!$AC$1:$AC$39999,1),$E$285,1)</f>
        <v>$AC$45</v>
      </c>
      <c r="J281" s="440" t="str">
        <f aca="false">ADDRESS(MATCH(J282,SL_CHARTS_2012!$AC$1:$AC$39999,1),$E$285,1)</f>
        <v>$AC$46</v>
      </c>
      <c r="K281" s="353"/>
      <c r="L281" s="353"/>
      <c r="M281" s="353"/>
      <c r="N281" s="353"/>
      <c r="O281" s="353"/>
      <c r="P281" s="353"/>
      <c r="Q281" s="353"/>
      <c r="R281" s="353"/>
      <c r="S281" s="353"/>
      <c r="T281" s="353"/>
      <c r="U281" s="353"/>
      <c r="V281" s="353"/>
      <c r="W281" s="353"/>
      <c r="X281" s="353"/>
      <c r="Y281" s="353"/>
      <c r="Z281" s="353"/>
      <c r="AA281" s="353"/>
      <c r="AB281" s="353"/>
      <c r="AC281" s="353"/>
    </row>
    <row r="282" customFormat="false" ht="15" hidden="false" customHeight="true" outlineLevel="0" collapsed="false">
      <c r="A282" s="349"/>
      <c r="B282" s="203"/>
      <c r="C282" s="205"/>
      <c r="D282" s="351" t="s">
        <v>217</v>
      </c>
      <c r="E282" s="352" t="n">
        <f aca="false">ROUNDUP(E$6,0)</f>
        <v>41</v>
      </c>
      <c r="F282" s="352" t="n">
        <f aca="false">ROUNDUP(F$6,0)</f>
        <v>47</v>
      </c>
      <c r="G282" s="352" t="n">
        <f aca="false">ROUNDUP(G$6,0)</f>
        <v>40</v>
      </c>
      <c r="H282" s="352" t="n">
        <f aca="false">ROUNDUP(H$6,0)</f>
        <v>42</v>
      </c>
      <c r="I282" s="352" t="n">
        <f aca="false">ROUNDUP(I$6,0)</f>
        <v>41</v>
      </c>
      <c r="J282" s="482" t="n">
        <f aca="false">ROUNDUP(J$6,0)</f>
        <v>42</v>
      </c>
      <c r="K282" s="353"/>
      <c r="L282" s="353"/>
      <c r="M282" s="353"/>
      <c r="N282" s="353"/>
      <c r="O282" s="353"/>
      <c r="P282" s="353"/>
      <c r="Q282" s="353"/>
      <c r="R282" s="353"/>
      <c r="S282" s="353"/>
      <c r="T282" s="353"/>
      <c r="U282" s="353"/>
      <c r="V282" s="353"/>
      <c r="W282" s="353"/>
      <c r="X282" s="353"/>
      <c r="Y282" s="353"/>
      <c r="Z282" s="353"/>
      <c r="AA282" s="353"/>
      <c r="AB282" s="353"/>
      <c r="AC282" s="353"/>
    </row>
    <row r="283" customFormat="false" ht="15" hidden="false" customHeight="true" outlineLevel="0" collapsed="false">
      <c r="A283" s="349"/>
      <c r="B283" s="203"/>
      <c r="C283" s="205"/>
      <c r="D283" s="228" t="s">
        <v>240</v>
      </c>
      <c r="E283" s="230" t="str">
        <f aca="false">ADDRESS(MATCH(E284,SL_CHARTS_2012!$AC$1:$AC$39999,1),$E$285,1)</f>
        <v>$AC$42</v>
      </c>
      <c r="F283" s="230" t="str">
        <f aca="false">ADDRESS(MATCH(F284,SL_CHARTS_2012!$AC$1:$AC$39999,1),$E$285,1)</f>
        <v>$AC$39</v>
      </c>
      <c r="G283" s="230" t="str">
        <f aca="false">ADDRESS(MATCH(G284,SL_CHARTS_2012!$AC$1:$AC$39999,1),$E$285,1)</f>
        <v>$AC$40</v>
      </c>
      <c r="H283" s="230" t="str">
        <f aca="false">ADDRESS(MATCH(H284,SL_CHARTS_2012!$AC$1:$AC$39999,1),$E$285,1)</f>
        <v>$AC$40</v>
      </c>
      <c r="I283" s="230" t="str">
        <f aca="false">ADDRESS(MATCH(I284,SL_CHARTS_2012!$AC$1:$AC$39999,1),$E$285,1)</f>
        <v>$AC$41</v>
      </c>
      <c r="J283" s="440" t="str">
        <f aca="false">ADDRESS(MATCH(J284,SL_CHARTS_2012!$AC$1:$AC$39999,1),$E$285,1)</f>
        <v>$AC$42</v>
      </c>
      <c r="K283" s="353"/>
      <c r="L283" s="353"/>
      <c r="M283" s="353"/>
      <c r="N283" s="353"/>
      <c r="O283" s="353"/>
      <c r="P283" s="353"/>
      <c r="Q283" s="353"/>
      <c r="R283" s="353"/>
      <c r="S283" s="353"/>
      <c r="T283" s="353"/>
      <c r="U283" s="353"/>
      <c r="V283" s="353"/>
      <c r="W283" s="353"/>
      <c r="X283" s="353"/>
      <c r="Y283" s="353"/>
      <c r="Z283" s="353"/>
      <c r="AA283" s="353"/>
      <c r="AB283" s="353"/>
      <c r="AC283" s="353"/>
    </row>
    <row r="284" customFormat="false" ht="15" hidden="false" customHeight="true" outlineLevel="0" collapsed="false">
      <c r="A284" s="349"/>
      <c r="B284" s="203"/>
      <c r="C284" s="205"/>
      <c r="D284" s="351" t="s">
        <v>218</v>
      </c>
      <c r="E284" s="352" t="n">
        <f aca="false">ROUNDDOWN(E$10,0)</f>
        <v>38</v>
      </c>
      <c r="F284" s="352" t="n">
        <f aca="false">ROUNDDOWN(F$10,0)</f>
        <v>35</v>
      </c>
      <c r="G284" s="352" t="n">
        <f aca="false">ROUNDDOWN(G$10,0)</f>
        <v>36</v>
      </c>
      <c r="H284" s="352" t="n">
        <f aca="false">ROUNDDOWN(H$10,0)</f>
        <v>36</v>
      </c>
      <c r="I284" s="352" t="n">
        <f aca="false">ROUNDDOWN(I$10,0)</f>
        <v>37</v>
      </c>
      <c r="J284" s="482" t="n">
        <f aca="false">ROUNDDOWN(J$10,0)</f>
        <v>38</v>
      </c>
      <c r="K284" s="353"/>
      <c r="L284" s="353"/>
      <c r="M284" s="353"/>
      <c r="N284" s="353"/>
      <c r="O284" s="353"/>
      <c r="P284" s="353"/>
      <c r="Q284" s="353"/>
      <c r="R284" s="353"/>
      <c r="S284" s="353"/>
      <c r="T284" s="353"/>
      <c r="U284" s="353"/>
      <c r="V284" s="353"/>
      <c r="W284" s="353"/>
      <c r="X284" s="353"/>
      <c r="Y284" s="353"/>
      <c r="Z284" s="353"/>
      <c r="AA284" s="353"/>
      <c r="AB284" s="353"/>
      <c r="AC284" s="353"/>
    </row>
    <row r="285" customFormat="false" ht="15" hidden="false" customHeight="true" outlineLevel="0" collapsed="false">
      <c r="A285" s="349"/>
      <c r="B285" s="203"/>
      <c r="C285" s="207" t="s">
        <v>220</v>
      </c>
      <c r="D285" s="207"/>
      <c r="E285" s="208" t="n">
        <v>29</v>
      </c>
      <c r="F285" s="208"/>
      <c r="G285" s="208"/>
      <c r="H285" s="208"/>
      <c r="I285" s="208"/>
      <c r="J285" s="208"/>
      <c r="K285" s="353"/>
      <c r="L285" s="353"/>
      <c r="M285" s="353"/>
      <c r="N285" s="353"/>
      <c r="O285" s="353"/>
      <c r="P285" s="353"/>
      <c r="Q285" s="353"/>
      <c r="R285" s="353"/>
      <c r="S285" s="353"/>
      <c r="T285" s="353"/>
      <c r="U285" s="353"/>
      <c r="V285" s="353"/>
      <c r="W285" s="353"/>
      <c r="X285" s="353"/>
      <c r="Y285" s="353"/>
      <c r="Z285" s="353"/>
      <c r="AA285" s="353"/>
      <c r="AB285" s="353"/>
      <c r="AC285" s="353"/>
    </row>
    <row r="286" customFormat="false" ht="15" hidden="false" customHeight="true" outlineLevel="0" collapsed="false">
      <c r="A286" s="349"/>
      <c r="B286" s="203"/>
      <c r="C286" s="209" t="s">
        <v>216</v>
      </c>
      <c r="D286" s="257" t="s">
        <v>221</v>
      </c>
      <c r="E286" s="211" t="str">
        <f aca="false">ADDRESS(MATCH(E280,SL_CHARTS_2012!$AC$1:$AC$3999,1),$E285+1,1)</f>
        <v>$AD$42</v>
      </c>
      <c r="F286" s="211" t="str">
        <f aca="false">ADDRESS(MATCH(F280,SL_CHARTS_2012!$AC$1:$AC$3999,1),$E285+1,1)</f>
        <v>$AD$39</v>
      </c>
      <c r="G286" s="211" t="str">
        <f aca="false">ADDRESS(MATCH(G280,SL_CHARTS_2012!$AC$1:$AC$3999,1),$E285+1,1)</f>
        <v>$AD$40</v>
      </c>
      <c r="H286" s="211" t="str">
        <f aca="false">ADDRESS(MATCH(H280,SL_CHARTS_2012!$AC$1:$AC$3999,1),$E285+1,1)</f>
        <v>$AD$40</v>
      </c>
      <c r="I286" s="211" t="str">
        <f aca="false">ADDRESS(MATCH(I280,SL_CHARTS_2012!$AC$1:$AC$3999,1),$E285+1,1)</f>
        <v>$AD$41</v>
      </c>
      <c r="J286" s="431" t="str">
        <f aca="false">ADDRESS(MATCH(J280,SL_CHARTS_2012!$AC$1:$AC$3999,1),$E285+1,1)</f>
        <v>$AD$42</v>
      </c>
      <c r="K286" s="353"/>
      <c r="L286" s="353"/>
      <c r="M286" s="353"/>
      <c r="N286" s="353"/>
      <c r="O286" s="353"/>
      <c r="P286" s="353"/>
      <c r="Q286" s="353"/>
      <c r="R286" s="353"/>
      <c r="S286" s="353"/>
      <c r="T286" s="353"/>
      <c r="U286" s="353"/>
      <c r="V286" s="353"/>
      <c r="W286" s="353"/>
      <c r="X286" s="353"/>
      <c r="Y286" s="353"/>
      <c r="Z286" s="353"/>
      <c r="AA286" s="353"/>
      <c r="AB286" s="353"/>
      <c r="AC286" s="353"/>
    </row>
    <row r="287" customFormat="false" ht="15" hidden="false" customHeight="true" outlineLevel="0" collapsed="false">
      <c r="A287" s="349"/>
      <c r="B287" s="203"/>
      <c r="C287" s="209"/>
      <c r="D287" s="257" t="s">
        <v>222</v>
      </c>
      <c r="E287" s="211" t="str">
        <f aca="false">ADDRESS(MATCH(E278,SL_CHARTS_2012!$AC$1:$AC$3999,1),$E285+1,1)</f>
        <v>$AD$45</v>
      </c>
      <c r="F287" s="211" t="str">
        <f aca="false">ADDRESS(MATCH(F278,SL_CHARTS_2012!$AC$1:$AC$3999,1),$E285+1,1)</f>
        <v>$AD$51</v>
      </c>
      <c r="G287" s="211" t="str">
        <f aca="false">ADDRESS(MATCH(G278,SL_CHARTS_2012!$AC$1:$AC$3999,1),$E285+1,1)</f>
        <v>$AD$44</v>
      </c>
      <c r="H287" s="211" t="str">
        <f aca="false">ADDRESS(MATCH(H278,SL_CHARTS_2012!$AC$1:$AC$3999,1),$E285+1,1)</f>
        <v>$AD$46</v>
      </c>
      <c r="I287" s="211" t="str">
        <f aca="false">ADDRESS(MATCH(I278,SL_CHARTS_2012!$AC$1:$AC$3999,1),$E285+1,1)</f>
        <v>$AD$45</v>
      </c>
      <c r="J287" s="431" t="str">
        <f aca="false">ADDRESS(MATCH(J278,SL_CHARTS_2012!$AC$1:$AC$3999,1),$E285+1,1)</f>
        <v>$AD$46</v>
      </c>
      <c r="K287" s="353"/>
      <c r="L287" s="353"/>
      <c r="M287" s="353"/>
      <c r="N287" s="353"/>
      <c r="O287" s="353"/>
      <c r="P287" s="353"/>
      <c r="Q287" s="353"/>
      <c r="R287" s="353"/>
      <c r="S287" s="353"/>
      <c r="T287" s="353"/>
      <c r="U287" s="353"/>
      <c r="V287" s="353"/>
      <c r="W287" s="353"/>
      <c r="X287" s="353"/>
      <c r="Y287" s="353"/>
      <c r="Z287" s="353"/>
      <c r="AA287" s="353"/>
      <c r="AB287" s="353"/>
      <c r="AC287" s="353"/>
    </row>
    <row r="288" customFormat="false" ht="15" hidden="false" customHeight="true" outlineLevel="0" collapsed="false">
      <c r="A288" s="349"/>
      <c r="B288" s="203"/>
      <c r="C288" s="205" t="s">
        <v>219</v>
      </c>
      <c r="D288" s="258" t="s">
        <v>221</v>
      </c>
      <c r="E288" s="206" t="str">
        <f aca="false">ADDRESS(MATCH(E284,SL_CHARTS_2012!$AC$1:$AC$3999,1),$E285+1,1)</f>
        <v>$AD$42</v>
      </c>
      <c r="F288" s="206" t="str">
        <f aca="false">ADDRESS(MATCH(F284,SL_CHARTS_2012!$AC$1:$AC$3999,1),$E285+1,1)</f>
        <v>$AD$39</v>
      </c>
      <c r="G288" s="206" t="str">
        <f aca="false">ADDRESS(MATCH(G284,SL_CHARTS_2012!$AC$1:$AC$3999,1),$E285+1,1)</f>
        <v>$AD$40</v>
      </c>
      <c r="H288" s="206" t="str">
        <f aca="false">ADDRESS(MATCH(H284,SL_CHARTS_2012!$AC$1:$AC$3999,1),$E285+1,1)</f>
        <v>$AD$40</v>
      </c>
      <c r="I288" s="206" t="str">
        <f aca="false">ADDRESS(MATCH(I284,SL_CHARTS_2012!$AC$1:$AC$3999,1),$E285+1,1)</f>
        <v>$AD$41</v>
      </c>
      <c r="J288" s="430" t="str">
        <f aca="false">ADDRESS(MATCH(J284,SL_CHARTS_2012!$AC$1:$AC$3999,1),$E285+1,1)</f>
        <v>$AD$42</v>
      </c>
      <c r="K288" s="353"/>
      <c r="L288" s="353"/>
      <c r="M288" s="353"/>
      <c r="N288" s="353"/>
      <c r="O288" s="353"/>
      <c r="P288" s="353"/>
      <c r="Q288" s="353"/>
      <c r="R288" s="353"/>
      <c r="S288" s="353"/>
      <c r="T288" s="353"/>
      <c r="U288" s="353"/>
      <c r="V288" s="353"/>
      <c r="W288" s="353"/>
      <c r="X288" s="353"/>
      <c r="Y288" s="353"/>
      <c r="Z288" s="353"/>
      <c r="AA288" s="353"/>
      <c r="AB288" s="353"/>
      <c r="AC288" s="353"/>
    </row>
    <row r="289" customFormat="false" ht="15" hidden="false" customHeight="true" outlineLevel="0" collapsed="false">
      <c r="A289" s="349"/>
      <c r="B289" s="203"/>
      <c r="C289" s="205"/>
      <c r="D289" s="258" t="s">
        <v>222</v>
      </c>
      <c r="E289" s="206" t="str">
        <f aca="false">ADDRESS(MATCH(E282,SL_CHARTS_2012!$AC$1:$AC$3999,1),$E285+1,1)</f>
        <v>$AD$45</v>
      </c>
      <c r="F289" s="206" t="str">
        <f aca="false">ADDRESS(MATCH(F282,SL_CHARTS_2012!$AC$1:$AC$3999,1),$E285+1,1)</f>
        <v>$AD$51</v>
      </c>
      <c r="G289" s="206" t="str">
        <f aca="false">ADDRESS(MATCH(G282,SL_CHARTS_2012!$AC$1:$AC$3999,1),$E285+1,1)</f>
        <v>$AD$44</v>
      </c>
      <c r="H289" s="206" t="str">
        <f aca="false">ADDRESS(MATCH(H282,SL_CHARTS_2012!$AC$1:$AC$3999,1),$E285+1,1)</f>
        <v>$AD$46</v>
      </c>
      <c r="I289" s="206" t="str">
        <f aca="false">ADDRESS(MATCH(I282,SL_CHARTS_2012!$AC$1:$AC$3999,1),$E285+1,1)</f>
        <v>$AD$45</v>
      </c>
      <c r="J289" s="430" t="str">
        <f aca="false">ADDRESS(MATCH(J282,SL_CHARTS_2012!$AC$1:$AC$3999,1),$E285+1,1)</f>
        <v>$AD$46</v>
      </c>
      <c r="K289" s="353"/>
      <c r="L289" s="353"/>
      <c r="M289" s="353"/>
      <c r="N289" s="353"/>
      <c r="O289" s="353"/>
      <c r="P289" s="353"/>
      <c r="Q289" s="353"/>
      <c r="R289" s="353"/>
      <c r="S289" s="353"/>
      <c r="T289" s="353"/>
      <c r="U289" s="353"/>
      <c r="V289" s="353"/>
      <c r="W289" s="353"/>
      <c r="X289" s="353"/>
      <c r="Y289" s="353"/>
      <c r="Z289" s="353"/>
      <c r="AA289" s="353"/>
      <c r="AB289" s="353"/>
      <c r="AC289" s="353"/>
    </row>
    <row r="290" customFormat="false" ht="15" hidden="false" customHeight="true" outlineLevel="0" collapsed="false">
      <c r="A290" s="349"/>
      <c r="B290" s="203"/>
      <c r="C290" s="207"/>
      <c r="D290" s="213" t="s">
        <v>223</v>
      </c>
      <c r="E290" s="214" t="s">
        <v>224</v>
      </c>
      <c r="F290" s="208"/>
      <c r="G290" s="208"/>
      <c r="H290" s="208"/>
      <c r="I290" s="208"/>
      <c r="J290" s="432"/>
      <c r="K290" s="353"/>
      <c r="L290" s="353"/>
      <c r="M290" s="353"/>
      <c r="N290" s="353"/>
      <c r="O290" s="353"/>
      <c r="P290" s="353"/>
      <c r="Q290" s="353"/>
      <c r="R290" s="353"/>
      <c r="S290" s="353"/>
      <c r="T290" s="353"/>
      <c r="U290" s="353"/>
      <c r="V290" s="353"/>
      <c r="W290" s="353"/>
      <c r="X290" s="353"/>
      <c r="Y290" s="353"/>
      <c r="Z290" s="353"/>
      <c r="AA290" s="353"/>
      <c r="AB290" s="353"/>
      <c r="AC290" s="353"/>
    </row>
    <row r="291" customFormat="false" ht="15" hidden="false" customHeight="true" outlineLevel="0" collapsed="false">
      <c r="A291" s="349"/>
      <c r="B291" s="203"/>
      <c r="C291" s="207"/>
      <c r="D291" s="213"/>
      <c r="E291" s="214" t="s">
        <v>225</v>
      </c>
      <c r="F291" s="208"/>
      <c r="G291" s="208"/>
      <c r="H291" s="208"/>
      <c r="I291" s="208"/>
      <c r="J291" s="432"/>
      <c r="K291" s="353"/>
      <c r="L291" s="353"/>
      <c r="M291" s="353"/>
      <c r="N291" s="353"/>
      <c r="O291" s="353"/>
      <c r="P291" s="353"/>
      <c r="Q291" s="353"/>
      <c r="R291" s="353"/>
      <c r="S291" s="353"/>
      <c r="T291" s="353"/>
      <c r="U291" s="353"/>
      <c r="V291" s="353"/>
      <c r="W291" s="353"/>
      <c r="X291" s="353"/>
      <c r="Y291" s="353"/>
      <c r="Z291" s="353"/>
      <c r="AA291" s="353"/>
      <c r="AB291" s="353"/>
      <c r="AC291" s="353"/>
    </row>
    <row r="292" s="353" customFormat="true" ht="15" hidden="false" customHeight="true" outlineLevel="0" collapsed="false">
      <c r="B292" s="203"/>
      <c r="C292" s="215" t="s">
        <v>226</v>
      </c>
      <c r="D292" s="216" t="s">
        <v>227</v>
      </c>
      <c r="E292" s="217" t="str">
        <f aca="false">CONCATENATE(E278,E$7,E280)</f>
        <v>41-38</v>
      </c>
      <c r="F292" s="217" t="str">
        <f aca="false">CONCATENATE(F278,F$7,F280)</f>
        <v>47-35</v>
      </c>
      <c r="G292" s="217" t="str">
        <f aca="false">CONCATENATE(G278,G$7,G280)</f>
        <v>40-36</v>
      </c>
      <c r="H292" s="217" t="str">
        <f aca="false">CONCATENATE(H278,H$7,H280)</f>
        <v>42-36</v>
      </c>
      <c r="I292" s="217" t="str">
        <f aca="false">CONCATENATE(I278,I$7,I280)</f>
        <v>41-37</v>
      </c>
      <c r="J292" s="433" t="str">
        <f aca="false">CONCATENATE(J278,J$7,J280)</f>
        <v>42-38</v>
      </c>
    </row>
    <row r="293" customFormat="false" ht="15" hidden="false" customHeight="true" outlineLevel="0" collapsed="false">
      <c r="A293" s="353"/>
      <c r="B293" s="203"/>
      <c r="C293" s="215"/>
      <c r="D293" s="218" t="s">
        <v>228</v>
      </c>
      <c r="E293" s="218" t="n">
        <f aca="true">AVERAGE(INDIRECT(CONCATENATE($E$290,E286,$E$291,E287),1))</f>
        <v>70.38545</v>
      </c>
      <c r="F293" s="218" t="n">
        <f aca="true">AVERAGE(INDIRECT(CONCATENATE($E$290,F286,$E$291,F287),1))</f>
        <v>68.5397769230769</v>
      </c>
      <c r="G293" s="218" t="n">
        <f aca="true">AVERAGE(INDIRECT(CONCATENATE($E$290,G286,$E$291,G287),1))</f>
        <v>66.5867</v>
      </c>
      <c r="H293" s="218" t="n">
        <f aca="true">AVERAGE(INDIRECT(CONCATENATE($E$290,H286,$E$291,H287),1))</f>
        <v>66.6881285714286</v>
      </c>
      <c r="I293" s="218" t="n">
        <f aca="true">AVERAGE(INDIRECT(CONCATENATE($E$290,I286,$E$291,I287),1))</f>
        <v>68.4917</v>
      </c>
      <c r="J293" s="434" t="n">
        <f aca="true">AVERAGE(INDIRECT(CONCATENATE($E$290,J286,$E$291,J287),1))</f>
        <v>69.5867</v>
      </c>
    </row>
    <row r="294" customFormat="false" ht="15" hidden="false" customHeight="true" outlineLevel="0" collapsed="false">
      <c r="A294" s="353"/>
      <c r="B294" s="203"/>
      <c r="C294" s="215"/>
      <c r="D294" s="219" t="s">
        <v>229</v>
      </c>
      <c r="E294" s="219" t="n">
        <f aca="true">MIN(INDIRECT(CONCATENATE($E$290,E286,$E$291,E287),1))</f>
        <v>67.2167</v>
      </c>
      <c r="F294" s="219" t="n">
        <f aca="true">MIN(INDIRECT(CONCATENATE($E$290,F286,$E$291,F287),1))</f>
        <v>56.7667</v>
      </c>
      <c r="G294" s="219" t="n">
        <f aca="true">MIN(INDIRECT(CONCATENATE($E$290,G286,$E$291,G287),1))</f>
        <v>57.9667</v>
      </c>
      <c r="H294" s="219" t="n">
        <f aca="true">MIN(INDIRECT(CONCATENATE($E$290,H286,$E$291,H287),1))</f>
        <v>57.9667</v>
      </c>
      <c r="I294" s="219" t="n">
        <f aca="true">MIN(INDIRECT(CONCATENATE($E$290,I286,$E$291,I287),1))</f>
        <v>60.9167</v>
      </c>
      <c r="J294" s="435" t="n">
        <f aca="true">MIN(INDIRECT(CONCATENATE($E$290,J286,$E$291,J287),1))</f>
        <v>66.3917</v>
      </c>
    </row>
    <row r="295" customFormat="false" ht="15" hidden="false" customHeight="true" outlineLevel="0" collapsed="false">
      <c r="A295" s="353"/>
      <c r="B295" s="203"/>
      <c r="C295" s="215"/>
      <c r="D295" s="219" t="s">
        <v>230</v>
      </c>
      <c r="E295" s="219" t="n">
        <f aca="true">MAX(INDIRECT(CONCATENATE($E$290,E286,$E$291,E287),1))</f>
        <v>73.5667</v>
      </c>
      <c r="F295" s="219" t="n">
        <f aca="true">MAX(INDIRECT(CONCATENATE($E$290,F286,$E$291,F287),1))</f>
        <v>75.8417</v>
      </c>
      <c r="G295" s="219" t="n">
        <f aca="true">MAX(INDIRECT(CONCATENATE($E$290,G286,$E$291,G287),1))</f>
        <v>73.5667</v>
      </c>
      <c r="H295" s="219" t="n">
        <f aca="true">MAX(INDIRECT(CONCATENATE($E$290,H286,$E$291,H287),1))</f>
        <v>73.5667</v>
      </c>
      <c r="I295" s="219" t="n">
        <f aca="true">MAX(INDIRECT(CONCATENATE($E$290,I286,$E$291,I287),1))</f>
        <v>73.5667</v>
      </c>
      <c r="J295" s="435" t="n">
        <f aca="true">MAX(INDIRECT(CONCATENATE($E$290,J286,$E$291,J287),1))</f>
        <v>73.5667</v>
      </c>
    </row>
    <row r="296" s="349" customFormat="true" ht="15" hidden="false" customHeight="true" outlineLevel="0" collapsed="false">
      <c r="B296" s="203"/>
      <c r="C296" s="215"/>
      <c r="D296" s="220" t="s">
        <v>245</v>
      </c>
      <c r="E296" s="220" t="str">
        <f aca="false">CONCATENATE($E290,E287,$E291,E286)</f>
        <v>SL_CHARTS_2012!$AD$45:$AD$42</v>
      </c>
      <c r="F296" s="220" t="str">
        <f aca="false">CONCATENATE($E290,F287,$E291,F286)</f>
        <v>SL_CHARTS_2012!$AD$51:$AD$39</v>
      </c>
      <c r="G296" s="220" t="str">
        <f aca="false">CONCATENATE($E290,G287,$E291,G286)</f>
        <v>SL_CHARTS_2012!$AD$44:$AD$40</v>
      </c>
      <c r="H296" s="220" t="str">
        <f aca="false">CONCATENATE($E290,H287,$E291,H286)</f>
        <v>SL_CHARTS_2012!$AD$46:$AD$40</v>
      </c>
      <c r="I296" s="220" t="str">
        <f aca="false">CONCATENATE($E290,I287,$E291,I286)</f>
        <v>SL_CHARTS_2012!$AD$45:$AD$41</v>
      </c>
      <c r="J296" s="435" t="str">
        <f aca="false">CONCATENATE($E290,J287,$E291,J286)</f>
        <v>SL_CHARTS_2012!$AD$46:$AD$42</v>
      </c>
      <c r="K296" s="353"/>
      <c r="L296" s="353"/>
      <c r="M296" s="353"/>
      <c r="N296" s="353"/>
      <c r="O296" s="353"/>
      <c r="P296" s="353"/>
      <c r="Q296" s="353"/>
      <c r="R296" s="353"/>
      <c r="S296" s="353"/>
      <c r="T296" s="353"/>
      <c r="U296" s="353"/>
      <c r="V296" s="353"/>
      <c r="W296" s="353"/>
      <c r="X296" s="353"/>
      <c r="Y296" s="353"/>
      <c r="Z296" s="353"/>
      <c r="AA296" s="353"/>
      <c r="AB296" s="353"/>
      <c r="AC296" s="353"/>
    </row>
    <row r="297" s="349" customFormat="true" ht="15" hidden="false" customHeight="true" outlineLevel="0" collapsed="false">
      <c r="B297" s="203"/>
      <c r="C297" s="215"/>
      <c r="D297" s="220" t="s">
        <v>246</v>
      </c>
      <c r="E297" s="220" t="str">
        <f aca="true">ADDRESS(MATCH(E294,INDIRECT(E296,1),0)+MATCH(E280,SL_CHARTS_2012!$AC$1:$AC$3999,1)-1,$E285,1,1)</f>
        <v>$AC$42</v>
      </c>
      <c r="F297" s="220" t="str">
        <f aca="true">ADDRESS(MATCH(F294,INDIRECT(F296,1),0)+MATCH(F280,SL_CHARTS_2012!$AC$1:$AC$3999,1)-1,$E285,1,1)</f>
        <v>$AC$39</v>
      </c>
      <c r="G297" s="220" t="str">
        <f aca="true">ADDRESS(MATCH(G294,INDIRECT(G296,1),0)+MATCH(G280,SL_CHARTS_2012!$AC$1:$AC$3999,1)-1,$E285,1,1)</f>
        <v>$AC$40</v>
      </c>
      <c r="H297" s="220" t="str">
        <f aca="true">ADDRESS(MATCH(H294,INDIRECT(H296,1),0)+MATCH(H280,SL_CHARTS_2012!$AC$1:$AC$3999,1)-1,$E285,1,1)</f>
        <v>$AC$40</v>
      </c>
      <c r="I297" s="220" t="str">
        <f aca="true">ADDRESS(MATCH(I294,INDIRECT(I296,1),0)+MATCH(I280,SL_CHARTS_2012!$AC$1:$AC$3999,1)-1,$E285,1,1)</f>
        <v>$AC$41</v>
      </c>
      <c r="J297" s="435" t="str">
        <f aca="true">ADDRESS(MATCH(J294,INDIRECT(J296,1),0)+MATCH(J280,SL_CHARTS_2012!$AC$1:$AC$3999,1)-1,$E285,1,1)</f>
        <v>$AC$46</v>
      </c>
      <c r="K297" s="353"/>
      <c r="L297" s="353"/>
      <c r="M297" s="353"/>
      <c r="N297" s="353"/>
      <c r="O297" s="353"/>
      <c r="P297" s="353"/>
      <c r="Q297" s="353"/>
      <c r="R297" s="353"/>
      <c r="S297" s="353"/>
      <c r="T297" s="353"/>
      <c r="U297" s="353"/>
      <c r="V297" s="353"/>
      <c r="W297" s="353"/>
      <c r="X297" s="353"/>
      <c r="Y297" s="353"/>
      <c r="Z297" s="353"/>
      <c r="AA297" s="353"/>
      <c r="AB297" s="353"/>
      <c r="AC297" s="353"/>
    </row>
    <row r="298" s="349" customFormat="true" ht="15" hidden="false" customHeight="true" outlineLevel="0" collapsed="false">
      <c r="B298" s="203"/>
      <c r="C298" s="215"/>
      <c r="D298" s="220" t="s">
        <v>247</v>
      </c>
      <c r="E298" s="220" t="str">
        <f aca="true">ADDRESS(MATCH(E294,INDIRECT(E296,1),0)+MATCH(E280,SL_CHARTS_2012!$AC$1:$AC$3999,1)-1,$E285+2,1,1)</f>
        <v>$AE$42</v>
      </c>
      <c r="F298" s="220" t="str">
        <f aca="true">ADDRESS(MATCH(F294,INDIRECT(F296,1),0)+MATCH(F280,SL_CHARTS_2012!$AC$1:$AC$3999,1)-1,$E285+2,1,1)</f>
        <v>$AE$39</v>
      </c>
      <c r="G298" s="220" t="str">
        <f aca="true">ADDRESS(MATCH(G294,INDIRECT(G296,1),0)+MATCH(G280,SL_CHARTS_2012!$AC$1:$AC$3999,1)-1,$E285+2,1,1)</f>
        <v>$AE$40</v>
      </c>
      <c r="H298" s="220" t="str">
        <f aca="true">ADDRESS(MATCH(H294,INDIRECT(H296,1),0)+MATCH(H280,SL_CHARTS_2012!$AC$1:$AC$3999,1)-1,$E285+2,1,1)</f>
        <v>$AE$40</v>
      </c>
      <c r="I298" s="220" t="str">
        <f aca="true">ADDRESS(MATCH(I294,INDIRECT(I296,1),0)+MATCH(I280,SL_CHARTS_2012!$AC$1:$AC$3999,1)-1,$E285+2,1,1)</f>
        <v>$AE$41</v>
      </c>
      <c r="J298" s="435" t="str">
        <f aca="true">ADDRESS(MATCH(J294,INDIRECT(J296,1),0)+MATCH(J280,SL_CHARTS_2012!$AC$1:$AC$3999,1)-1,$E285+2,1,1)</f>
        <v>$AE$46</v>
      </c>
      <c r="K298" s="353"/>
      <c r="L298" s="353"/>
      <c r="M298" s="353"/>
      <c r="N298" s="353"/>
      <c r="O298" s="353"/>
      <c r="P298" s="353"/>
      <c r="Q298" s="353"/>
      <c r="R298" s="353"/>
      <c r="S298" s="353"/>
      <c r="T298" s="353"/>
      <c r="U298" s="353"/>
      <c r="V298" s="353"/>
      <c r="W298" s="353"/>
      <c r="X298" s="353"/>
      <c r="Y298" s="353"/>
      <c r="Z298" s="353"/>
      <c r="AA298" s="353"/>
      <c r="AB298" s="353"/>
      <c r="AC298" s="353"/>
    </row>
    <row r="299" s="349" customFormat="true" ht="15" hidden="false" customHeight="true" outlineLevel="0" collapsed="false">
      <c r="B299" s="203"/>
      <c r="C299" s="215"/>
      <c r="D299" s="220" t="s">
        <v>248</v>
      </c>
      <c r="E299" s="220" t="str">
        <f aca="true">ADDRESS(MATCH(E295,INDIRECT(E296,1),0)+MATCH(E280,SL_CHARTS_2012!$AC$1:$AC$3999,1)-1,$E285,1,1)</f>
        <v>$AC$43</v>
      </c>
      <c r="F299" s="220" t="str">
        <f aca="true">ADDRESS(MATCH(F295,INDIRECT(F296,1),0)+MATCH(F280,SL_CHARTS_2012!$AC$1:$AC$3999,1)-1,$E285,1,1)</f>
        <v>$AC$50</v>
      </c>
      <c r="G299" s="220" t="str">
        <f aca="true">ADDRESS(MATCH(G295,INDIRECT(G296,1),0)+MATCH(G280,SL_CHARTS_2012!$AC$1:$AC$3999,1)-1,$E285,1,1)</f>
        <v>$AC$43</v>
      </c>
      <c r="H299" s="220" t="str">
        <f aca="true">ADDRESS(MATCH(H295,INDIRECT(H296,1),0)+MATCH(H280,SL_CHARTS_2012!$AC$1:$AC$3999,1)-1,$E285,1,1)</f>
        <v>$AC$43</v>
      </c>
      <c r="I299" s="220" t="str">
        <f aca="true">ADDRESS(MATCH(I295,INDIRECT(I296,1),0)+MATCH(I280,SL_CHARTS_2012!$AC$1:$AC$3999,1)-1,$E285,1,1)</f>
        <v>$AC$43</v>
      </c>
      <c r="J299" s="435" t="str">
        <f aca="true">ADDRESS(MATCH(J295,INDIRECT(J296,1),0)+MATCH(J280,SL_CHARTS_2012!$AC$1:$AC$3999,1)-1,$E285,1,1)</f>
        <v>$AC$43</v>
      </c>
      <c r="K299" s="353"/>
      <c r="L299" s="353"/>
      <c r="M299" s="353"/>
      <c r="N299" s="353"/>
      <c r="O299" s="353"/>
      <c r="P299" s="353"/>
      <c r="Q299" s="353"/>
      <c r="R299" s="353"/>
      <c r="S299" s="353"/>
      <c r="T299" s="353"/>
      <c r="U299" s="353"/>
      <c r="V299" s="353"/>
      <c r="W299" s="353"/>
      <c r="X299" s="353"/>
      <c r="Y299" s="353"/>
      <c r="Z299" s="353"/>
      <c r="AA299" s="353"/>
      <c r="AB299" s="353"/>
      <c r="AC299" s="353"/>
    </row>
    <row r="300" s="349" customFormat="true" ht="15" hidden="false" customHeight="true" outlineLevel="0" collapsed="false">
      <c r="B300" s="203"/>
      <c r="C300" s="215"/>
      <c r="D300" s="220" t="s">
        <v>249</v>
      </c>
      <c r="E300" s="220" t="str">
        <f aca="true">ADDRESS(MATCH(E295,INDIRECT(E296,1),0)+MATCH(E280,SL_CHARTS_2012!$AC$1:$AC$3999,1)-1,$E285+3,1)</f>
        <v>$AF$43</v>
      </c>
      <c r="F300" s="220" t="str">
        <f aca="true">ADDRESS(MATCH(F295,INDIRECT(F296,1),0)+MATCH(F280,SL_CHARTS_2012!$AC$1:$AC$3999,1)-1,$E285+3,1)</f>
        <v>$AF$50</v>
      </c>
      <c r="G300" s="220" t="str">
        <f aca="true">ADDRESS(MATCH(G295,INDIRECT(G296,1),0)+MATCH(G280,SL_CHARTS_2012!$AC$1:$AC$3999,1)-1,$E285+3,1)</f>
        <v>$AF$43</v>
      </c>
      <c r="H300" s="220" t="str">
        <f aca="true">ADDRESS(MATCH(H295,INDIRECT(H296,1),0)+MATCH(H280,SL_CHARTS_2012!$AC$1:$AC$3999,1)-1,$E285+3,1)</f>
        <v>$AF$43</v>
      </c>
      <c r="I300" s="220" t="str">
        <f aca="true">ADDRESS(MATCH(I295,INDIRECT(I296,1),0)+MATCH(I280,SL_CHARTS_2012!$AC$1:$AC$3999,1)-1,$E285+3,1)</f>
        <v>$AF$43</v>
      </c>
      <c r="J300" s="435" t="str">
        <f aca="true">ADDRESS(MATCH(J295,INDIRECT(J296,1),0)+MATCH(J280,SL_CHARTS_2012!$AC$1:$AC$3999,1)-1,$E285+3,1)</f>
        <v>$AF$43</v>
      </c>
      <c r="K300" s="353"/>
      <c r="L300" s="353"/>
      <c r="M300" s="353"/>
      <c r="N300" s="353"/>
      <c r="O300" s="353"/>
      <c r="P300" s="353"/>
      <c r="Q300" s="353"/>
      <c r="R300" s="353"/>
      <c r="S300" s="353"/>
      <c r="T300" s="353"/>
      <c r="U300" s="353"/>
      <c r="V300" s="353"/>
      <c r="W300" s="353"/>
      <c r="X300" s="353"/>
      <c r="Y300" s="353"/>
      <c r="Z300" s="353"/>
      <c r="AA300" s="353"/>
      <c r="AB300" s="353"/>
      <c r="AC300" s="353"/>
    </row>
    <row r="301" s="349" customFormat="true" ht="15" hidden="false" customHeight="true" outlineLevel="0" collapsed="false">
      <c r="B301" s="203"/>
      <c r="C301" s="215"/>
      <c r="D301" s="220" t="s">
        <v>231</v>
      </c>
      <c r="E301" s="220" t="n">
        <f aca="true">-INDIRECT(CONCATENATE($E290,E298),1)</f>
        <v>-35.3722979999997</v>
      </c>
      <c r="F301" s="220" t="n">
        <f aca="true">-INDIRECT(CONCATENATE($E290,F298),1)</f>
        <v>-33.3022290000002</v>
      </c>
      <c r="G301" s="220" t="n">
        <f aca="true">-INDIRECT(CONCATENATE($E290,G298),1)</f>
        <v>-34.14258</v>
      </c>
      <c r="H301" s="220" t="n">
        <f aca="true">-INDIRECT(CONCATENATE($E290,H298),1)</f>
        <v>-34.14258</v>
      </c>
      <c r="I301" s="220" t="n">
        <f aca="true">-INDIRECT(CONCATENATE($E290,I298),1)</f>
        <v>-34.14258</v>
      </c>
      <c r="J301" s="435" t="n">
        <f aca="true">-INDIRECT(CONCATENATE($E290,J298),1)</f>
        <v>-38.0928990000004</v>
      </c>
      <c r="K301" s="353"/>
      <c r="L301" s="353"/>
      <c r="M301" s="353"/>
      <c r="N301" s="353"/>
      <c r="O301" s="353"/>
      <c r="P301" s="353"/>
      <c r="Q301" s="353"/>
      <c r="R301" s="353"/>
      <c r="S301" s="353"/>
      <c r="T301" s="353"/>
      <c r="U301" s="353"/>
      <c r="V301" s="353"/>
      <c r="W301" s="353"/>
      <c r="X301" s="353"/>
      <c r="Y301" s="353"/>
      <c r="Z301" s="353"/>
      <c r="AA301" s="353"/>
      <c r="AB301" s="353"/>
      <c r="AC301" s="353"/>
    </row>
    <row r="302" s="349" customFormat="true" ht="15" hidden="false" customHeight="true" outlineLevel="0" collapsed="false">
      <c r="B302" s="203"/>
      <c r="C302" s="215"/>
      <c r="D302" s="220" t="s">
        <v>232</v>
      </c>
      <c r="E302" s="220" t="n">
        <f aca="true">INDIRECT(CONCATENATE($E290,E300),1)</f>
        <v>38.36607</v>
      </c>
      <c r="F302" s="220" t="n">
        <f aca="true">INDIRECT(CONCATENATE($E290,F300),1)</f>
        <v>45.5386889999999</v>
      </c>
      <c r="G302" s="220" t="n">
        <f aca="true">INDIRECT(CONCATENATE($E290,G300),1)</f>
        <v>38.36607</v>
      </c>
      <c r="H302" s="220" t="n">
        <f aca="true">INDIRECT(CONCATENATE($E290,H300),1)</f>
        <v>38.36607</v>
      </c>
      <c r="I302" s="220" t="n">
        <f aca="true">INDIRECT(CONCATENATE($E290,I300),1)</f>
        <v>38.36607</v>
      </c>
      <c r="J302" s="435" t="n">
        <f aca="true">INDIRECT(CONCATENATE($E290,J300),1)</f>
        <v>38.36607</v>
      </c>
      <c r="K302" s="353"/>
      <c r="L302" s="353"/>
      <c r="M302" s="353"/>
      <c r="N302" s="353"/>
      <c r="O302" s="353"/>
      <c r="P302" s="353"/>
      <c r="Q302" s="353"/>
      <c r="R302" s="353"/>
      <c r="S302" s="353"/>
      <c r="T302" s="353"/>
      <c r="U302" s="353"/>
      <c r="V302" s="353"/>
      <c r="W302" s="353"/>
      <c r="X302" s="353"/>
      <c r="Y302" s="353"/>
      <c r="Z302" s="353"/>
      <c r="AA302" s="353"/>
      <c r="AB302" s="353"/>
      <c r="AC302" s="353"/>
    </row>
    <row r="303" customFormat="false" ht="15" hidden="false" customHeight="true" outlineLevel="0" collapsed="false">
      <c r="A303" s="349"/>
      <c r="B303" s="203"/>
      <c r="C303" s="215"/>
      <c r="D303" s="220" t="s">
        <v>233</v>
      </c>
      <c r="E303" s="222" t="n">
        <f aca="false">E294+E301</f>
        <v>31.8444020000003</v>
      </c>
      <c r="F303" s="222" t="n">
        <f aca="false">F294+F301</f>
        <v>23.4644709999998</v>
      </c>
      <c r="G303" s="222" t="n">
        <f aca="false">G294+G301</f>
        <v>23.82412</v>
      </c>
      <c r="H303" s="222" t="n">
        <f aca="false">H294+H301</f>
        <v>23.82412</v>
      </c>
      <c r="I303" s="222" t="n">
        <f aca="false">I294+I301</f>
        <v>26.77412</v>
      </c>
      <c r="J303" s="436" t="n">
        <f aca="false">J294+J301</f>
        <v>28.2988009999996</v>
      </c>
      <c r="K303" s="353"/>
      <c r="L303" s="353"/>
      <c r="M303" s="353"/>
      <c r="N303" s="353"/>
      <c r="O303" s="353"/>
      <c r="P303" s="353"/>
      <c r="Q303" s="353"/>
      <c r="R303" s="353"/>
      <c r="S303" s="353"/>
      <c r="T303" s="353"/>
      <c r="U303" s="353"/>
      <c r="V303" s="353"/>
      <c r="W303" s="353"/>
      <c r="X303" s="353"/>
      <c r="Y303" s="353"/>
      <c r="Z303" s="353"/>
      <c r="AA303" s="353"/>
      <c r="AB303" s="353"/>
      <c r="AC303" s="353"/>
    </row>
    <row r="304" customFormat="false" ht="15" hidden="false" customHeight="true" outlineLevel="0" collapsed="false">
      <c r="A304" s="349"/>
      <c r="B304" s="203"/>
      <c r="C304" s="215"/>
      <c r="D304" s="220" t="s">
        <v>234</v>
      </c>
      <c r="E304" s="222" t="n">
        <f aca="false">E295+E302</f>
        <v>111.93277</v>
      </c>
      <c r="F304" s="222" t="n">
        <f aca="false">F295+F302</f>
        <v>121.380389</v>
      </c>
      <c r="G304" s="222" t="n">
        <f aca="false">G295+G302</f>
        <v>111.93277</v>
      </c>
      <c r="H304" s="222" t="n">
        <f aca="false">H295+H302</f>
        <v>111.93277</v>
      </c>
      <c r="I304" s="222" t="n">
        <f aca="false">I295+I302</f>
        <v>111.93277</v>
      </c>
      <c r="J304" s="436" t="n">
        <f aca="false">J295+J302</f>
        <v>111.93277</v>
      </c>
      <c r="K304" s="353"/>
      <c r="L304" s="353"/>
      <c r="M304" s="353"/>
      <c r="N304" s="353"/>
      <c r="O304" s="353"/>
      <c r="P304" s="353"/>
      <c r="Q304" s="353"/>
      <c r="R304" s="353"/>
      <c r="S304" s="353"/>
      <c r="T304" s="353"/>
      <c r="U304" s="353"/>
      <c r="V304" s="353"/>
      <c r="W304" s="353"/>
      <c r="X304" s="353"/>
      <c r="Y304" s="353"/>
      <c r="Z304" s="353"/>
      <c r="AA304" s="353"/>
      <c r="AB304" s="353"/>
      <c r="AC304" s="353"/>
    </row>
    <row r="305" customFormat="false" ht="15" hidden="false" customHeight="true" outlineLevel="0" collapsed="false">
      <c r="A305" s="349"/>
      <c r="B305" s="203"/>
      <c r="C305" s="223" t="s">
        <v>235</v>
      </c>
      <c r="D305" s="259" t="s">
        <v>227</v>
      </c>
      <c r="E305" s="260" t="str">
        <f aca="false">CONCATENATE(E282,E$7,E284)</f>
        <v>41-38</v>
      </c>
      <c r="F305" s="260" t="str">
        <f aca="false">CONCATENATE(F282,F$7,F284)</f>
        <v>47-35</v>
      </c>
      <c r="G305" s="260" t="str">
        <f aca="false">CONCATENATE(G282,G$7,G284)</f>
        <v>40-36</v>
      </c>
      <c r="H305" s="260" t="str">
        <f aca="false">CONCATENATE(H282,H$7,H284)</f>
        <v>42-36</v>
      </c>
      <c r="I305" s="260" t="str">
        <f aca="false">CONCATENATE(I282,I$7,I284)</f>
        <v>41-37</v>
      </c>
      <c r="J305" s="450" t="str">
        <f aca="false">CONCATENATE(J282,J$7,J284)</f>
        <v>42-38</v>
      </c>
      <c r="K305" s="353"/>
      <c r="L305" s="353"/>
      <c r="M305" s="353"/>
      <c r="N305" s="353"/>
      <c r="O305" s="353"/>
      <c r="P305" s="353"/>
      <c r="Q305" s="353"/>
      <c r="R305" s="353"/>
      <c r="S305" s="353"/>
      <c r="T305" s="353"/>
      <c r="U305" s="353"/>
      <c r="V305" s="353"/>
      <c r="W305" s="353"/>
      <c r="X305" s="353"/>
      <c r="Y305" s="353"/>
      <c r="Z305" s="353"/>
      <c r="AA305" s="353"/>
      <c r="AB305" s="353"/>
      <c r="AC305" s="353"/>
    </row>
    <row r="306" customFormat="false" ht="15" hidden="false" customHeight="true" outlineLevel="0" collapsed="false">
      <c r="A306" s="349"/>
      <c r="B306" s="203"/>
      <c r="C306" s="223"/>
      <c r="D306" s="261" t="s">
        <v>228</v>
      </c>
      <c r="E306" s="261" t="n">
        <f aca="true">AVERAGE(INDIRECT(CONCATENATE($E$290,E288,$E$291,E289),1))</f>
        <v>70.38545</v>
      </c>
      <c r="F306" s="261" t="n">
        <f aca="true">AVERAGE(INDIRECT(CONCATENATE($E$290,F288,$E$291,F289),1))</f>
        <v>68.5397769230769</v>
      </c>
      <c r="G306" s="261" t="n">
        <f aca="true">AVERAGE(INDIRECT(CONCATENATE($E$290,G288,$E$291,G289),1))</f>
        <v>66.5867</v>
      </c>
      <c r="H306" s="261" t="n">
        <f aca="true">AVERAGE(INDIRECT(CONCATENATE($E$290,H288,$E$291,H289),1))</f>
        <v>66.6881285714286</v>
      </c>
      <c r="I306" s="261" t="n">
        <f aca="true">AVERAGE(INDIRECT(CONCATENATE($E$290,I288,$E$291,I289),1))</f>
        <v>68.4917</v>
      </c>
      <c r="J306" s="451" t="n">
        <f aca="true">AVERAGE(INDIRECT(CONCATENATE($E$290,J288,$E$291,J289),1))</f>
        <v>69.5867</v>
      </c>
      <c r="K306" s="353"/>
      <c r="L306" s="353"/>
      <c r="M306" s="353"/>
      <c r="N306" s="353"/>
      <c r="O306" s="353"/>
      <c r="P306" s="353"/>
      <c r="Q306" s="353"/>
      <c r="R306" s="353"/>
      <c r="S306" s="353"/>
      <c r="T306" s="353"/>
      <c r="U306" s="353"/>
      <c r="V306" s="353"/>
      <c r="W306" s="353"/>
      <c r="X306" s="353"/>
      <c r="Y306" s="353"/>
      <c r="Z306" s="353"/>
      <c r="AA306" s="353"/>
      <c r="AB306" s="353"/>
      <c r="AC306" s="353"/>
    </row>
    <row r="307" customFormat="false" ht="15" hidden="false" customHeight="true" outlineLevel="0" collapsed="false">
      <c r="A307" s="349"/>
      <c r="B307" s="203"/>
      <c r="C307" s="223"/>
      <c r="D307" s="262" t="s">
        <v>229</v>
      </c>
      <c r="E307" s="262" t="n">
        <f aca="true">MIN(INDIRECT(CONCATENATE($E$290,E288,$E$291,E289),1))</f>
        <v>67.2167</v>
      </c>
      <c r="F307" s="262" t="n">
        <f aca="true">MIN(INDIRECT(CONCATENATE($E$290,F288,$E$291,F289),1))</f>
        <v>56.7667</v>
      </c>
      <c r="G307" s="262" t="n">
        <f aca="true">MIN(INDIRECT(CONCATENATE($E$290,G288,$E$291,G289),1))</f>
        <v>57.9667</v>
      </c>
      <c r="H307" s="262" t="n">
        <f aca="true">MIN(INDIRECT(CONCATENATE($E$290,H288,$E$291,H289),1))</f>
        <v>57.9667</v>
      </c>
      <c r="I307" s="262" t="n">
        <f aca="true">MIN(INDIRECT(CONCATENATE($E$290,I288,$E$291,I289),1))</f>
        <v>60.9167</v>
      </c>
      <c r="J307" s="452" t="n">
        <f aca="true">MIN(INDIRECT(CONCATENATE($E$290,J288,$E$291,J289),1))</f>
        <v>66.3917</v>
      </c>
      <c r="K307" s="353"/>
      <c r="L307" s="353"/>
      <c r="M307" s="353"/>
      <c r="N307" s="353"/>
      <c r="O307" s="353"/>
      <c r="P307" s="353"/>
      <c r="Q307" s="353"/>
      <c r="R307" s="353"/>
      <c r="S307" s="353"/>
      <c r="T307" s="353"/>
      <c r="U307" s="353"/>
      <c r="V307" s="353"/>
      <c r="W307" s="353"/>
      <c r="X307" s="353"/>
      <c r="Y307" s="353"/>
      <c r="Z307" s="353"/>
      <c r="AA307" s="353"/>
      <c r="AB307" s="353"/>
      <c r="AC307" s="353"/>
    </row>
    <row r="308" customFormat="false" ht="15" hidden="false" customHeight="true" outlineLevel="0" collapsed="false">
      <c r="A308" s="349"/>
      <c r="B308" s="203"/>
      <c r="C308" s="223"/>
      <c r="D308" s="262" t="s">
        <v>230</v>
      </c>
      <c r="E308" s="262" t="n">
        <f aca="true">MAX(INDIRECT(CONCATENATE($E$290,E288,$E$291,E289),1))</f>
        <v>73.5667</v>
      </c>
      <c r="F308" s="262" t="n">
        <f aca="true">MAX(INDIRECT(CONCATENATE($E$290,F288,$E$291,F289),1))</f>
        <v>75.8417</v>
      </c>
      <c r="G308" s="262" t="n">
        <f aca="true">MAX(INDIRECT(CONCATENATE($E$290,G288,$E$291,G289),1))</f>
        <v>73.5667</v>
      </c>
      <c r="H308" s="262" t="n">
        <f aca="true">MAX(INDIRECT(CONCATENATE($E$290,H288,$E$291,H289),1))</f>
        <v>73.5667</v>
      </c>
      <c r="I308" s="262" t="n">
        <f aca="true">MAX(INDIRECT(CONCATENATE($E$290,I288,$E$291,I289),1))</f>
        <v>73.5667</v>
      </c>
      <c r="J308" s="452" t="n">
        <f aca="true">MAX(INDIRECT(CONCATENATE($E$290,J288,$E$291,J289),1))</f>
        <v>73.5667</v>
      </c>
      <c r="K308" s="353"/>
      <c r="L308" s="353"/>
      <c r="M308" s="353"/>
      <c r="N308" s="353"/>
      <c r="O308" s="353"/>
      <c r="P308" s="353"/>
      <c r="Q308" s="353"/>
      <c r="R308" s="353"/>
      <c r="S308" s="353"/>
      <c r="T308" s="353"/>
      <c r="U308" s="353"/>
      <c r="V308" s="353"/>
      <c r="W308" s="353"/>
      <c r="X308" s="353"/>
      <c r="Y308" s="353"/>
      <c r="Z308" s="353"/>
      <c r="AA308" s="353"/>
      <c r="AB308" s="353"/>
      <c r="AC308" s="353"/>
    </row>
    <row r="309" customFormat="false" ht="15" hidden="true" customHeight="true" outlineLevel="0" collapsed="false">
      <c r="A309" s="349"/>
      <c r="B309" s="203"/>
      <c r="C309" s="223"/>
      <c r="D309" s="263" t="s">
        <v>245</v>
      </c>
      <c r="E309" s="263" t="str">
        <f aca="false">CONCATENATE($E290,E289,$E291,E288)</f>
        <v>SL_CHARTS_2012!$AD$45:$AD$42</v>
      </c>
      <c r="F309" s="263" t="str">
        <f aca="false">CONCATENATE($E290,F289,$E291,F288)</f>
        <v>SL_CHARTS_2012!$AD$51:$AD$39</v>
      </c>
      <c r="G309" s="263" t="str">
        <f aca="false">CONCATENATE($E290,G289,$E291,G288)</f>
        <v>SL_CHARTS_2012!$AD$44:$AD$40</v>
      </c>
      <c r="H309" s="263" t="str">
        <f aca="false">CONCATENATE($E290,H289,$E291,H288)</f>
        <v>SL_CHARTS_2012!$AD$46:$AD$40</v>
      </c>
      <c r="I309" s="263" t="str">
        <f aca="false">CONCATENATE($E290,I289,$E291,I288)</f>
        <v>SL_CHARTS_2012!$AD$45:$AD$41</v>
      </c>
      <c r="J309" s="452" t="str">
        <f aca="false">CONCATENATE($E290,J289,$E291,J288)</f>
        <v>SL_CHARTS_2012!$AD$46:$AD$42</v>
      </c>
      <c r="K309" s="353"/>
      <c r="L309" s="353"/>
      <c r="M309" s="353"/>
      <c r="N309" s="353"/>
      <c r="O309" s="353"/>
      <c r="P309" s="353"/>
      <c r="Q309" s="353"/>
      <c r="R309" s="353"/>
      <c r="S309" s="353"/>
      <c r="T309" s="353"/>
      <c r="U309" s="353"/>
      <c r="V309" s="353"/>
      <c r="W309" s="353"/>
      <c r="X309" s="353"/>
      <c r="Y309" s="353"/>
      <c r="Z309" s="353"/>
      <c r="AA309" s="353"/>
      <c r="AB309" s="353"/>
      <c r="AC309" s="353"/>
    </row>
    <row r="310" customFormat="false" ht="15" hidden="true" customHeight="true" outlineLevel="0" collapsed="false">
      <c r="A310" s="349"/>
      <c r="B310" s="203"/>
      <c r="C310" s="223"/>
      <c r="D310" s="263" t="s">
        <v>246</v>
      </c>
      <c r="E310" s="263" t="str">
        <f aca="true">ADDRESS(MATCH(E307,INDIRECT(E309,1),0)+MATCH(E284,SL_CHARTS_2012!$AC$1:$AC$3999,1)-1,$E285,1,1)</f>
        <v>$AC$42</v>
      </c>
      <c r="F310" s="263" t="str">
        <f aca="true">ADDRESS(MATCH(F307,INDIRECT(F309,1),0)+MATCH(F284,SL_CHARTS_2012!$AC$1:$AC$3999,1)-1,$E285,1,1)</f>
        <v>$AC$39</v>
      </c>
      <c r="G310" s="263" t="str">
        <f aca="true">ADDRESS(MATCH(G307,INDIRECT(G309,1),0)+MATCH(G284,SL_CHARTS_2012!$AC$1:$AC$3999,1)-1,$E285,1,1)</f>
        <v>$AC$40</v>
      </c>
      <c r="H310" s="263" t="str">
        <f aca="true">ADDRESS(MATCH(H307,INDIRECT(H309,1),0)+MATCH(H284,SL_CHARTS_2012!$AC$1:$AC$3999,1)-1,$E285,1,1)</f>
        <v>$AC$40</v>
      </c>
      <c r="I310" s="263" t="str">
        <f aca="true">ADDRESS(MATCH(I307,INDIRECT(I309,1),0)+MATCH(I284,SL_CHARTS_2012!$AC$1:$AC$3999,1)-1,$E285,1,1)</f>
        <v>$AC$41</v>
      </c>
      <c r="J310" s="452" t="str">
        <f aca="true">ADDRESS(MATCH(J307,INDIRECT(J309,1),0)+MATCH(J284,SL_CHARTS_2012!$AC$1:$AC$3999,1)-1,$E285,1,1)</f>
        <v>$AC$46</v>
      </c>
      <c r="K310" s="353"/>
      <c r="L310" s="353"/>
      <c r="M310" s="353"/>
      <c r="N310" s="353"/>
      <c r="O310" s="353"/>
      <c r="P310" s="353"/>
      <c r="Q310" s="353"/>
      <c r="R310" s="353"/>
      <c r="S310" s="353"/>
      <c r="T310" s="353"/>
      <c r="U310" s="353"/>
      <c r="V310" s="353"/>
      <c r="W310" s="353"/>
      <c r="X310" s="353"/>
      <c r="Y310" s="353"/>
      <c r="Z310" s="353"/>
      <c r="AA310" s="353"/>
      <c r="AB310" s="353"/>
      <c r="AC310" s="353"/>
    </row>
    <row r="311" customFormat="false" ht="15" hidden="true" customHeight="true" outlineLevel="0" collapsed="false">
      <c r="A311" s="349"/>
      <c r="B311" s="203"/>
      <c r="C311" s="223"/>
      <c r="D311" s="263" t="s">
        <v>247</v>
      </c>
      <c r="E311" s="263" t="str">
        <f aca="true">ADDRESS(MATCH(E307,INDIRECT(E309,1),0)+MATCH(E284,SL_CHARTS_2012!$AC$1:$AC$3999,1)-1,$E285+2,1,1)</f>
        <v>$AE$42</v>
      </c>
      <c r="F311" s="263" t="str">
        <f aca="true">ADDRESS(MATCH(F307,INDIRECT(F309,1),0)+MATCH(F284,SL_CHARTS_2012!$AC$1:$AC$3999,1)-1,$E285+2,1,1)</f>
        <v>$AE$39</v>
      </c>
      <c r="G311" s="263" t="str">
        <f aca="true">ADDRESS(MATCH(G307,INDIRECT(G309,1),0)+MATCH(G284,SL_CHARTS_2012!$AC$1:$AC$3999,1)-1,$E285+2,1,1)</f>
        <v>$AE$40</v>
      </c>
      <c r="H311" s="263" t="str">
        <f aca="true">ADDRESS(MATCH(H307,INDIRECT(H309,1),0)+MATCH(H284,SL_CHARTS_2012!$AC$1:$AC$3999,1)-1,$E285+2,1,1)</f>
        <v>$AE$40</v>
      </c>
      <c r="I311" s="263" t="str">
        <f aca="true">ADDRESS(MATCH(I307,INDIRECT(I309,1),0)+MATCH(I284,SL_CHARTS_2012!$AC$1:$AC$3999,1)-1,$E285+2,1,1)</f>
        <v>$AE$41</v>
      </c>
      <c r="J311" s="452" t="str">
        <f aca="true">ADDRESS(MATCH(J307,INDIRECT(J309,1),0)+MATCH(J284,SL_CHARTS_2012!$AC$1:$AC$3999,1)-1,$E285+2,1,1)</f>
        <v>$AE$46</v>
      </c>
      <c r="K311" s="353"/>
      <c r="L311" s="353"/>
      <c r="M311" s="353"/>
      <c r="N311" s="353"/>
      <c r="O311" s="353"/>
      <c r="P311" s="353"/>
      <c r="Q311" s="353"/>
      <c r="R311" s="353"/>
      <c r="S311" s="353"/>
      <c r="T311" s="353"/>
      <c r="U311" s="353"/>
      <c r="V311" s="353"/>
      <c r="W311" s="353"/>
      <c r="X311" s="353"/>
      <c r="Y311" s="353"/>
      <c r="Z311" s="353"/>
      <c r="AA311" s="353"/>
      <c r="AB311" s="353"/>
      <c r="AC311" s="353"/>
    </row>
    <row r="312" customFormat="false" ht="15" hidden="true" customHeight="true" outlineLevel="0" collapsed="false">
      <c r="A312" s="349"/>
      <c r="B312" s="203"/>
      <c r="C312" s="223"/>
      <c r="D312" s="263" t="s">
        <v>248</v>
      </c>
      <c r="E312" s="263" t="str">
        <f aca="true">ADDRESS(MATCH(E308,INDIRECT(E309,1),0)+MATCH(E284,SL_CHARTS_2012!$AC$1:$AC$3999,1)-1,$E285,1,1)</f>
        <v>$AC$43</v>
      </c>
      <c r="F312" s="263" t="str">
        <f aca="true">ADDRESS(MATCH(F308,INDIRECT(F309,1),0)+MATCH(F284,SL_CHARTS_2012!$AC$1:$AC$3999,1)-1,$E285,1,1)</f>
        <v>$AC$50</v>
      </c>
      <c r="G312" s="263" t="str">
        <f aca="true">ADDRESS(MATCH(G308,INDIRECT(G309,1),0)+MATCH(G284,SL_CHARTS_2012!$AC$1:$AC$3999,1)-1,$E285,1,1)</f>
        <v>$AC$43</v>
      </c>
      <c r="H312" s="263" t="str">
        <f aca="true">ADDRESS(MATCH(H308,INDIRECT(H309,1),0)+MATCH(H284,SL_CHARTS_2012!$AC$1:$AC$3999,1)-1,$E285,1,1)</f>
        <v>$AC$43</v>
      </c>
      <c r="I312" s="263" t="str">
        <f aca="true">ADDRESS(MATCH(I308,INDIRECT(I309,1),0)+MATCH(I284,SL_CHARTS_2012!$AC$1:$AC$3999,1)-1,$E285,1,1)</f>
        <v>$AC$43</v>
      </c>
      <c r="J312" s="452" t="str">
        <f aca="true">ADDRESS(MATCH(J308,INDIRECT(J309,1),0)+MATCH(J284,SL_CHARTS_2012!$AC$1:$AC$3999,1)-1,$E285,1,1)</f>
        <v>$AC$43</v>
      </c>
      <c r="K312" s="353"/>
      <c r="L312" s="353"/>
      <c r="M312" s="353"/>
      <c r="N312" s="353"/>
      <c r="O312" s="353"/>
      <c r="P312" s="353"/>
      <c r="Q312" s="353"/>
      <c r="R312" s="353"/>
      <c r="S312" s="353"/>
      <c r="T312" s="353"/>
      <c r="U312" s="353"/>
      <c r="V312" s="353"/>
      <c r="W312" s="353"/>
      <c r="X312" s="353"/>
      <c r="Y312" s="353"/>
      <c r="Z312" s="353"/>
      <c r="AA312" s="353"/>
      <c r="AB312" s="353"/>
      <c r="AC312" s="353"/>
    </row>
    <row r="313" customFormat="false" ht="15" hidden="true" customHeight="true" outlineLevel="0" collapsed="false">
      <c r="A313" s="349"/>
      <c r="B313" s="203"/>
      <c r="C313" s="223"/>
      <c r="D313" s="263" t="s">
        <v>249</v>
      </c>
      <c r="E313" s="263" t="str">
        <f aca="true">ADDRESS(MATCH(E308,INDIRECT(E309,1),0)+MATCH(E284,SL_CHARTS_2012!$AC$1:$AC$3999,1)-1,$E285+3,1,1)</f>
        <v>$AF$43</v>
      </c>
      <c r="F313" s="263" t="str">
        <f aca="true">ADDRESS(MATCH(F308,INDIRECT(F309,1),0)+MATCH(F284,SL_CHARTS_2012!$AC$1:$AC$3999,1)-1,$E285+3,1,1)</f>
        <v>$AF$50</v>
      </c>
      <c r="G313" s="263" t="str">
        <f aca="true">ADDRESS(MATCH(G308,INDIRECT(G309,1),0)+MATCH(G284,SL_CHARTS_2012!$AC$1:$AC$3999,1)-1,$E285+3,1,1)</f>
        <v>$AF$43</v>
      </c>
      <c r="H313" s="263" t="str">
        <f aca="true">ADDRESS(MATCH(H308,INDIRECT(H309,1),0)+MATCH(H284,SL_CHARTS_2012!$AC$1:$AC$3999,1)-1,$E285+3,1,1)</f>
        <v>$AF$43</v>
      </c>
      <c r="I313" s="263" t="str">
        <f aca="true">ADDRESS(MATCH(I308,INDIRECT(I309,1),0)+MATCH(I284,SL_CHARTS_2012!$AC$1:$AC$3999,1)-1,$E285+3,1,1)</f>
        <v>$AF$43</v>
      </c>
      <c r="J313" s="452" t="str">
        <f aca="true">ADDRESS(MATCH(J308,INDIRECT(J309,1),0)+MATCH(J284,SL_CHARTS_2012!$AC$1:$AC$3999,1)-1,$E285+3,1,1)</f>
        <v>$AF$43</v>
      </c>
      <c r="K313" s="353"/>
      <c r="L313" s="353"/>
      <c r="M313" s="353"/>
      <c r="N313" s="353"/>
      <c r="O313" s="353"/>
      <c r="P313" s="353"/>
      <c r="Q313" s="353"/>
      <c r="R313" s="353"/>
      <c r="S313" s="353"/>
      <c r="T313" s="353"/>
      <c r="U313" s="353"/>
      <c r="V313" s="353"/>
      <c r="W313" s="353"/>
      <c r="X313" s="353"/>
      <c r="Y313" s="353"/>
      <c r="Z313" s="353"/>
      <c r="AA313" s="353"/>
      <c r="AB313" s="353"/>
      <c r="AC313" s="353"/>
    </row>
    <row r="314" customFormat="false" ht="15" hidden="false" customHeight="true" outlineLevel="0" collapsed="false">
      <c r="A314" s="349"/>
      <c r="B314" s="203"/>
      <c r="C314" s="223"/>
      <c r="D314" s="263" t="s">
        <v>231</v>
      </c>
      <c r="E314" s="264" t="n">
        <f aca="true">-INDIRECT(CONCATENATE($E290,E311),1)</f>
        <v>-35.3722979999997</v>
      </c>
      <c r="F314" s="264" t="n">
        <f aca="true">-INDIRECT(CONCATENATE($E290,F311),1)</f>
        <v>-33.3022290000002</v>
      </c>
      <c r="G314" s="264" t="n">
        <f aca="true">-INDIRECT(CONCATENATE($E290,G311),1)</f>
        <v>-34.14258</v>
      </c>
      <c r="H314" s="264" t="n">
        <f aca="true">-INDIRECT(CONCATENATE($E290,H311),1)</f>
        <v>-34.14258</v>
      </c>
      <c r="I314" s="264" t="n">
        <f aca="true">-INDIRECT(CONCATENATE($E290,I311),1)</f>
        <v>-34.14258</v>
      </c>
      <c r="J314" s="450" t="n">
        <f aca="true">-INDIRECT(CONCATENATE($E290,J311),1)</f>
        <v>-38.0928990000004</v>
      </c>
      <c r="K314" s="353"/>
      <c r="L314" s="353"/>
      <c r="M314" s="353"/>
      <c r="N314" s="353"/>
      <c r="O314" s="353"/>
      <c r="P314" s="353"/>
      <c r="Q314" s="353"/>
      <c r="R314" s="353"/>
      <c r="S314" s="353"/>
      <c r="T314" s="353"/>
      <c r="U314" s="353"/>
      <c r="V314" s="353"/>
      <c r="W314" s="353"/>
      <c r="X314" s="353"/>
      <c r="Y314" s="353"/>
      <c r="Z314" s="353"/>
      <c r="AA314" s="353"/>
      <c r="AB314" s="353"/>
      <c r="AC314" s="353"/>
    </row>
    <row r="315" customFormat="false" ht="15" hidden="false" customHeight="true" outlineLevel="0" collapsed="false">
      <c r="A315" s="349"/>
      <c r="B315" s="203"/>
      <c r="C315" s="223"/>
      <c r="D315" s="263" t="s">
        <v>232</v>
      </c>
      <c r="E315" s="264" t="n">
        <f aca="true">INDIRECT(CONCATENATE($E290,E313),1)</f>
        <v>38.36607</v>
      </c>
      <c r="F315" s="264" t="n">
        <f aca="true">INDIRECT(CONCATENATE($E290,F313),1)</f>
        <v>45.5386889999999</v>
      </c>
      <c r="G315" s="264" t="n">
        <f aca="true">INDIRECT(CONCATENATE($E290,G313),1)</f>
        <v>38.36607</v>
      </c>
      <c r="H315" s="264" t="n">
        <f aca="true">INDIRECT(CONCATENATE($E290,H313),1)</f>
        <v>38.36607</v>
      </c>
      <c r="I315" s="264" t="n">
        <f aca="true">INDIRECT(CONCATENATE($E290,I313),1)</f>
        <v>38.36607</v>
      </c>
      <c r="J315" s="450" t="n">
        <f aca="true">INDIRECT(CONCATENATE($E290,J313),1)</f>
        <v>38.36607</v>
      </c>
      <c r="K315" s="353"/>
      <c r="L315" s="353"/>
      <c r="M315" s="353"/>
      <c r="N315" s="353"/>
      <c r="O315" s="353"/>
      <c r="P315" s="353"/>
      <c r="Q315" s="353"/>
      <c r="R315" s="353"/>
      <c r="S315" s="353"/>
      <c r="T315" s="353"/>
      <c r="U315" s="353"/>
      <c r="V315" s="353"/>
      <c r="W315" s="353"/>
      <c r="X315" s="353"/>
      <c r="Y315" s="353"/>
      <c r="Z315" s="353"/>
      <c r="AA315" s="353"/>
      <c r="AB315" s="353"/>
      <c r="AC315" s="353"/>
    </row>
    <row r="316" customFormat="false" ht="15" hidden="false" customHeight="true" outlineLevel="0" collapsed="false">
      <c r="A316" s="349"/>
      <c r="B316" s="203"/>
      <c r="C316" s="223"/>
      <c r="D316" s="263" t="s">
        <v>233</v>
      </c>
      <c r="E316" s="265" t="n">
        <f aca="false">E307+E314</f>
        <v>31.8444020000003</v>
      </c>
      <c r="F316" s="265" t="n">
        <f aca="false">F307+F314</f>
        <v>23.4644709999998</v>
      </c>
      <c r="G316" s="265" t="n">
        <f aca="false">G307+G314</f>
        <v>23.82412</v>
      </c>
      <c r="H316" s="265" t="n">
        <f aca="false">H307+H314</f>
        <v>23.82412</v>
      </c>
      <c r="I316" s="265" t="n">
        <f aca="false">I307+I314</f>
        <v>26.77412</v>
      </c>
      <c r="J316" s="453" t="n">
        <f aca="false">J307+J314</f>
        <v>28.2988009999996</v>
      </c>
      <c r="K316" s="353"/>
      <c r="L316" s="353"/>
      <c r="M316" s="353"/>
      <c r="N316" s="353"/>
      <c r="O316" s="353"/>
      <c r="P316" s="353"/>
      <c r="Q316" s="353"/>
      <c r="R316" s="353"/>
      <c r="S316" s="353"/>
      <c r="T316" s="353"/>
      <c r="U316" s="353"/>
      <c r="V316" s="353"/>
      <c r="W316" s="353"/>
      <c r="X316" s="353"/>
      <c r="Y316" s="353"/>
      <c r="Z316" s="353"/>
      <c r="AA316" s="353"/>
      <c r="AB316" s="353"/>
      <c r="AC316" s="353"/>
    </row>
    <row r="317" customFormat="false" ht="15" hidden="false" customHeight="true" outlineLevel="0" collapsed="false">
      <c r="A317" s="349"/>
      <c r="B317" s="203"/>
      <c r="C317" s="223"/>
      <c r="D317" s="231" t="s">
        <v>234</v>
      </c>
      <c r="E317" s="232" t="n">
        <f aca="false">E308+E315</f>
        <v>111.93277</v>
      </c>
      <c r="F317" s="232" t="n">
        <f aca="false">F308+F315</f>
        <v>121.380389</v>
      </c>
      <c r="G317" s="232" t="n">
        <f aca="false">G308+G315</f>
        <v>111.93277</v>
      </c>
      <c r="H317" s="232" t="n">
        <f aca="false">H308+H315</f>
        <v>111.93277</v>
      </c>
      <c r="I317" s="232" t="n">
        <f aca="false">I308+I315</f>
        <v>111.93277</v>
      </c>
      <c r="J317" s="441" t="n">
        <f aca="false">J308+J315</f>
        <v>111.93277</v>
      </c>
      <c r="K317" s="353"/>
      <c r="L317" s="353"/>
      <c r="M317" s="353"/>
      <c r="N317" s="353"/>
      <c r="O317" s="353"/>
      <c r="P317" s="353"/>
      <c r="Q317" s="353"/>
      <c r="R317" s="353"/>
      <c r="S317" s="353"/>
      <c r="T317" s="353"/>
      <c r="U317" s="353"/>
      <c r="V317" s="353"/>
      <c r="W317" s="353"/>
      <c r="X317" s="353"/>
      <c r="Y317" s="353"/>
      <c r="Z317" s="353"/>
      <c r="AA317" s="353"/>
      <c r="AB317" s="353"/>
      <c r="AC317" s="353"/>
    </row>
    <row r="318" customFormat="false" ht="15" hidden="false" customHeight="true" outlineLevel="0" collapsed="false">
      <c r="A318" s="349"/>
      <c r="B318" s="354"/>
      <c r="C318" s="355"/>
      <c r="D318" s="355"/>
      <c r="E318" s="355"/>
      <c r="F318" s="355"/>
      <c r="G318" s="355"/>
      <c r="H318" s="355"/>
      <c r="I318" s="355"/>
      <c r="J318" s="483"/>
      <c r="K318" s="353"/>
      <c r="L318" s="353"/>
      <c r="M318" s="353"/>
      <c r="N318" s="353"/>
      <c r="O318" s="353"/>
      <c r="P318" s="353"/>
      <c r="Q318" s="353"/>
      <c r="R318" s="353"/>
      <c r="S318" s="353"/>
      <c r="T318" s="353"/>
      <c r="U318" s="353"/>
      <c r="V318" s="353"/>
      <c r="W318" s="353"/>
      <c r="X318" s="353"/>
      <c r="Y318" s="353"/>
      <c r="Z318" s="353"/>
      <c r="AA318" s="353"/>
      <c r="AB318" s="353"/>
      <c r="AC318" s="353"/>
    </row>
    <row r="319" s="23" customFormat="true" ht="15" hidden="true" customHeight="true" outlineLevel="0" collapsed="false">
      <c r="B319" s="169" t="s">
        <v>286</v>
      </c>
      <c r="C319" s="169"/>
      <c r="D319" s="169"/>
      <c r="E319" s="169"/>
      <c r="F319" s="169"/>
      <c r="G319" s="169"/>
      <c r="H319" s="169"/>
      <c r="I319" s="169"/>
      <c r="J319" s="169"/>
      <c r="K319" s="413"/>
      <c r="L319" s="413"/>
      <c r="M319" s="413"/>
      <c r="N319" s="413"/>
      <c r="O319" s="413"/>
      <c r="P319" s="413"/>
      <c r="Q319" s="413"/>
      <c r="R319" s="413"/>
      <c r="S319" s="413"/>
      <c r="T319" s="413"/>
      <c r="U319" s="413"/>
      <c r="V319" s="413"/>
      <c r="W319" s="413"/>
      <c r="X319" s="413"/>
      <c r="Y319" s="413"/>
      <c r="Z319" s="413"/>
      <c r="AA319" s="413"/>
      <c r="AB319" s="413"/>
      <c r="AC319" s="413"/>
    </row>
    <row r="320" s="349" customFormat="true" ht="15" hidden="true" customHeight="true" outlineLevel="0" collapsed="false">
      <c r="B320" s="484" t="s">
        <v>255</v>
      </c>
      <c r="C320" s="171" t="s">
        <v>216</v>
      </c>
      <c r="D320" s="234" t="s">
        <v>238</v>
      </c>
      <c r="E320" s="235" t="str">
        <f aca="true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$AH$317</v>
      </c>
      <c r="F320" s="235" t="str">
        <f aca="true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$AH$374</v>
      </c>
      <c r="G320" s="235" t="str">
        <f aca="true">IF(INDIRECT(CONCATENATE($E$333,ADDRESS(MATCH(G4,SL_CHARTS_2012!$AH$1:$AH$39999,1),$E$328,1)))=G4,ADDRESS(MATCH(G4,SL_CHARTS_2012!$AH$1:$AH$39999,1),$E$328,1), IF(INDIRECT(CONCATENATE($E$333,ADDRESS(MATCH(G4,SL_CHARTS_2012!$AH$1:$AH$39999,1),$E$328,1)))&lt;G4, ADDRESS(MATCH(G4,SL_CHARTS_2012!$AH$1:$AH$39999,1)+1,$E$328,1), ADDRESS(MATCH(G4,SL_CHARTS_2012!$AH$1:$AH$39999,1),$E$328,1)))</f>
        <v>$AH$310</v>
      </c>
      <c r="H320" s="235" t="str">
        <f aca="true">IF(INDIRECT(CONCATENATE($E$333,ADDRESS(MATCH(H4,SL_CHARTS_2012!$AH$1:$AH$39999,1),$E$328,1)))=H4,ADDRESS(MATCH(H4,SL_CHARTS_2012!$AH$1:$AH$39999,1),$E$328,1), IF(INDIRECT(CONCATENATE($E$333,ADDRESS(MATCH(H4,SL_CHARTS_2012!$AH$1:$AH$39999,1),$E$328,1)))&lt;H4, ADDRESS(MATCH(H4,SL_CHARTS_2012!$AH$1:$AH$39999,1)+1,$E$328,1), ADDRESS(MATCH(H4,SL_CHARTS_2012!$AH$1:$AH$39999,1),$E$328,1)))</f>
        <v>$AH$324</v>
      </c>
      <c r="I320" s="235" t="str">
        <f aca="true">IF(INDIRECT(CONCATENATE($E$333,ADDRESS(MATCH(I4,SL_CHARTS_2012!$AH$1:$AH$39999,1),$E$328,1)))=I4,ADDRESS(MATCH(I4,SL_CHARTS_2012!$AH$1:$AH$39999,1),$E$328,1), IF(INDIRECT(CONCATENATE($E$333,ADDRESS(MATCH(I4,SL_CHARTS_2012!$AH$1:$AH$39999,1),$E$328,1)))&lt;I4, ADDRESS(MATCH(I4,SL_CHARTS_2012!$AH$1:$AH$39999,1)+1,$E$328,1), ADDRESS(MATCH(I4,SL_CHARTS_2012!$AH$1:$AH$39999,1),$E$328,1)))</f>
        <v>$AH$317</v>
      </c>
      <c r="J320" s="442" t="str">
        <f aca="true">IF(INDIRECT(CONCATENATE($E$333,ADDRESS(MATCH(J4,SL_CHARTS_2012!$AH$1:$AH$39999,1),$E$328,1)))=J4,ADDRESS(MATCH(J4,SL_CHARTS_2012!$AH$1:$AH$39999,1),$E$328,1), IF(INDIRECT(CONCATENATE($E$333,ADDRESS(MATCH(J4,SL_CHARTS_2012!$AH$1:$AH$39999,1),$E$328,1)))&lt;J4, ADDRESS(MATCH(J4,SL_CHARTS_2012!$AH$1:$AH$39999,1)+1,$E$328,1), ADDRESS(MATCH(J4,SL_CHARTS_2012!$AH$1:$AH$39999,1),$E$328,1)))</f>
        <v>$AH$325</v>
      </c>
      <c r="K320" s="353"/>
      <c r="L320" s="353"/>
      <c r="M320" s="353"/>
      <c r="N320" s="353"/>
      <c r="O320" s="353"/>
      <c r="P320" s="353"/>
      <c r="Q320" s="353"/>
      <c r="R320" s="353"/>
      <c r="S320" s="353"/>
      <c r="T320" s="353"/>
      <c r="U320" s="353"/>
      <c r="V320" s="353"/>
      <c r="W320" s="353"/>
      <c r="X320" s="353"/>
      <c r="Y320" s="353"/>
      <c r="Z320" s="353"/>
      <c r="AA320" s="353"/>
      <c r="AB320" s="353"/>
      <c r="AC320" s="353"/>
    </row>
    <row r="321" s="349" customFormat="true" ht="15" hidden="true" customHeight="true" outlineLevel="0" collapsed="false">
      <c r="B321" s="484"/>
      <c r="C321" s="171"/>
      <c r="D321" s="172" t="s">
        <v>239</v>
      </c>
      <c r="E321" s="236" t="n">
        <f aca="true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40.5</v>
      </c>
      <c r="F321" s="236" t="n">
        <f aca="true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46.2</v>
      </c>
      <c r="G321" s="236" t="n">
        <f aca="true">INDIRECT(CONCATENATE($E$333,IF(INDIRECT(CONCATENATE($E$333,ADDRESS(MATCH(G4,SL_CHARTS_2012!$AH$1:$AH$39999,1),$E$328,1)))=G4,ADDRESS(MATCH(G4,SL_CHARTS_2012!$AH$1:$AH$39999,1),$E$328,1),IF(INDIRECT(CONCATENATE($E$333,ADDRESS(MATCH(G4,SL_CHARTS_2012!$AH$1:$AH$39999,1),$E$328,1)))&lt;G4,ADDRESS(MATCH(G4,SL_CHARTS_2012!$AH$1:$AH$39999,1)+1,$E$328,1),ADDRESS(MATCH(G4,SL_CHARTS_2012!$AH$1:$AH$39999,1),$E$328,1)))))</f>
        <v>39.8</v>
      </c>
      <c r="H321" s="236" t="n">
        <f aca="true">INDIRECT(CONCATENATE($E$333,IF(INDIRECT(CONCATENATE($E$333,ADDRESS(MATCH(H4,SL_CHARTS_2012!$AH$1:$AH$39999,1),$E$328,1)))=H4,ADDRESS(MATCH(H4,SL_CHARTS_2012!$AH$1:$AH$39999,1),$E$328,1),IF(INDIRECT(CONCATENATE($E$333,ADDRESS(MATCH(H4,SL_CHARTS_2012!$AH$1:$AH$39999,1),$E$328,1)))&lt;H4,ADDRESS(MATCH(H4,SL_CHARTS_2012!$AH$1:$AH$39999,1)+1,$E$328,1),ADDRESS(MATCH(H4,SL_CHARTS_2012!$AH$1:$AH$39999,1),$E$328,1)))))</f>
        <v>41.2</v>
      </c>
      <c r="I321" s="236" t="n">
        <f aca="true">INDIRECT(CONCATENATE($E$333,IF(INDIRECT(CONCATENATE($E$333,ADDRESS(MATCH(I4,SL_CHARTS_2012!$AH$1:$AH$39999,1),$E$328,1)))=I4,ADDRESS(MATCH(I4,SL_CHARTS_2012!$AH$1:$AH$39999,1),$E$328,1),IF(INDIRECT(CONCATENATE($E$333,ADDRESS(MATCH(I4,SL_CHARTS_2012!$AH$1:$AH$39999,1),$E$328,1)))&lt;I4,ADDRESS(MATCH(I4,SL_CHARTS_2012!$AH$1:$AH$39999,1)+1,$E$328,1),ADDRESS(MATCH(I4,SL_CHARTS_2012!$AH$1:$AH$39999,1),$E$328,1)))))</f>
        <v>40.5</v>
      </c>
      <c r="J321" s="443" t="n">
        <f aca="true">INDIRECT(CONCATENATE($E$333,IF(INDIRECT(CONCATENATE($E$333,ADDRESS(MATCH(J4,SL_CHARTS_2012!$AH$1:$AH$39999,1),$E$328,1)))=J4,ADDRESS(MATCH(J4,SL_CHARTS_2012!$AH$1:$AH$39999,1),$E$328,1),IF(INDIRECT(CONCATENATE($E$333,ADDRESS(MATCH(J4,SL_CHARTS_2012!$AH$1:$AH$39999,1),$E$328,1)))&lt;J4,ADDRESS(MATCH(J4,SL_CHARTS_2012!$AH$1:$AH$39999,1)+1,$E$328,1),ADDRESS(MATCH(J4,SL_CHARTS_2012!$AH$1:$AH$39999,1),$E$328,1)))))</f>
        <v>41.3</v>
      </c>
      <c r="K321" s="353"/>
      <c r="L321" s="353"/>
      <c r="M321" s="353"/>
      <c r="N321" s="353"/>
      <c r="O321" s="353"/>
      <c r="P321" s="353"/>
      <c r="Q321" s="353"/>
      <c r="R321" s="353"/>
      <c r="S321" s="353"/>
      <c r="T321" s="353"/>
      <c r="U321" s="353"/>
      <c r="V321" s="353"/>
      <c r="W321" s="353"/>
      <c r="X321" s="353"/>
      <c r="Y321" s="353"/>
      <c r="Z321" s="353"/>
      <c r="AA321" s="353"/>
      <c r="AB321" s="353"/>
      <c r="AC321" s="353"/>
    </row>
    <row r="322" s="349" customFormat="true" ht="15" hidden="true" customHeight="true" outlineLevel="0" collapsed="false">
      <c r="B322" s="484"/>
      <c r="C322" s="171"/>
      <c r="D322" s="234" t="s">
        <v>240</v>
      </c>
      <c r="E322" s="235" t="str">
        <f aca="true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$AH$292</v>
      </c>
      <c r="F322" s="235" t="str">
        <f aca="true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$AH$266</v>
      </c>
      <c r="G322" s="235" t="str">
        <f aca="true">IF(INDIRECT(CONCATENATE($E$333,ADDRESS(MATCH(G8,SL_CHARTS_2012!$AH$1:$AH$39999,1),$E$328,1)))=G8,ADDRESS(MATCH(G8,SL_CHARTS_2012!$AH$1:$AH$39999,1),$E$328,1), IF(INDIRECT(CONCATENATE($E$333,ADDRESS(MATCH(G8,SL_CHARTS_2012!$AH$1:$AH$39999,1),$E$328,1)))&gt;G8, ADDRESS(MATCH(G8,SL_CHARTS_2012!$AH$1:$AH$39999,1)+1,$E$328,1), ADDRESS(MATCH(G8,SL_CHARTS_2012!$AH$1:$AH$39999,1),$E$328,1)))</f>
        <v>$AH$278</v>
      </c>
      <c r="H322" s="235" t="str">
        <f aca="true">IF(INDIRECT(CONCATENATE($E$333,ADDRESS(MATCH(H8,SL_CHARTS_2012!$AH$1:$AH$39999,1),$E$328,1)))=H8,ADDRESS(MATCH(H8,SL_CHARTS_2012!$AH$1:$AH$39999,1),$E$328,1), IF(INDIRECT(CONCATENATE($E$333,ADDRESS(MATCH(H8,SL_CHARTS_2012!$AH$1:$AH$39999,1),$E$328,1)))&gt;H8, ADDRESS(MATCH(H8,SL_CHARTS_2012!$AH$1:$AH$39999,1)+1,$E$328,1), ADDRESS(MATCH(H8,SL_CHARTS_2012!$AH$1:$AH$39999,1),$E$328,1)))</f>
        <v>$AH$281</v>
      </c>
      <c r="I322" s="235" t="str">
        <f aca="true">IF(INDIRECT(CONCATENATE($E$333,ADDRESS(MATCH(I8,SL_CHARTS_2012!$AH$1:$AH$39999,1),$E$328,1)))=I8,ADDRESS(MATCH(I8,SL_CHARTS_2012!$AH$1:$AH$39999,1),$E$328,1), IF(INDIRECT(CONCATENATE($E$333,ADDRESS(MATCH(I8,SL_CHARTS_2012!$AH$1:$AH$39999,1),$E$328,1)))&gt;I8, ADDRESS(MATCH(I8,SL_CHARTS_2012!$AH$1:$AH$39999,1)+1,$E$328,1), ADDRESS(MATCH(I8,SL_CHARTS_2012!$AH$1:$AH$39999,1),$E$328,1)))</f>
        <v>$AH$286</v>
      </c>
      <c r="J322" s="442" t="str">
        <f aca="true">IF(INDIRECT(CONCATENATE($E$333,ADDRESS(MATCH(J8,SL_CHARTS_2012!$AH$1:$AH$39999,1),$E$328,1)))=J8,ADDRESS(MATCH(J8,SL_CHARTS_2012!$AH$1:$AH$39999,1),$E$328,1), IF(INDIRECT(CONCATENATE($E$333,ADDRESS(MATCH(J8,SL_CHARTS_2012!$AH$1:$AH$39999,1),$E$328,1)))&gt;J8, ADDRESS(MATCH(J8,SL_CHARTS_2012!$AH$1:$AH$39999,1)+1,$E$328,1), ADDRESS(MATCH(J8,SL_CHARTS_2012!$AH$1:$AH$39999,1),$E$328,1)))</f>
        <v>$AH$292</v>
      </c>
      <c r="K322" s="353"/>
      <c r="L322" s="353"/>
      <c r="M322" s="353"/>
      <c r="N322" s="353"/>
      <c r="O322" s="353"/>
      <c r="P322" s="353"/>
      <c r="Q322" s="353"/>
      <c r="R322" s="353"/>
      <c r="S322" s="353"/>
      <c r="T322" s="353"/>
      <c r="U322" s="353"/>
      <c r="V322" s="353"/>
      <c r="W322" s="353"/>
      <c r="X322" s="353"/>
      <c r="Y322" s="353"/>
      <c r="Z322" s="353"/>
      <c r="AA322" s="353"/>
      <c r="AB322" s="353"/>
      <c r="AC322" s="353"/>
    </row>
    <row r="323" s="349" customFormat="true" ht="15" hidden="true" customHeight="true" outlineLevel="0" collapsed="false">
      <c r="B323" s="484"/>
      <c r="C323" s="171"/>
      <c r="D323" s="172" t="s">
        <v>241</v>
      </c>
      <c r="E323" s="236" t="n">
        <f aca="true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38</v>
      </c>
      <c r="F323" s="236" t="n">
        <f aca="true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35.4</v>
      </c>
      <c r="G323" s="236" t="n">
        <f aca="true">INDIRECT(CONCATENATE($E333,IF(INDIRECT(CONCATENATE($E$333,ADDRESS(MATCH(G8,SL_CHARTS_2012!$AH$1:$AH$39999,1),$E$328,1)))=G8,ADDRESS(MATCH(G8,SL_CHARTS_2012!$AH$1:$AH$39999,1),$E$328,1),IF(INDIRECT(CONCATENATE($E$333,ADDRESS(MATCH(G8,SL_CHARTS_2012!$AH$1:$AH$39999,1),$E$328,1)))&gt;G8,ADDRESS(MATCH(G8,SL_CHARTS_2012!$AH$1:$AH$39999,1)+1,$E$328,1),ADDRESS(MATCH(G8,SL_CHARTS_2012!$AH$1:$AH$39999,1),$E$328,1)))))</f>
        <v>36.6</v>
      </c>
      <c r="H323" s="236" t="n">
        <f aca="true">INDIRECT(CONCATENATE($E333,IF(INDIRECT(CONCATENATE($E$333,ADDRESS(MATCH(H8,SL_CHARTS_2012!$AH$1:$AH$39999,1),$E$328,1)))=H8,ADDRESS(MATCH(H8,SL_CHARTS_2012!$AH$1:$AH$39999,1),$E$328,1),IF(INDIRECT(CONCATENATE($E$333,ADDRESS(MATCH(H8,SL_CHARTS_2012!$AH$1:$AH$39999,1),$E$328,1)))&gt;H8,ADDRESS(MATCH(H8,SL_CHARTS_2012!$AH$1:$AH$39999,1)+1,$E$328,1),ADDRESS(MATCH(H8,SL_CHARTS_2012!$AH$1:$AH$39999,1),$E$328,1)))))</f>
        <v>36.9</v>
      </c>
      <c r="I323" s="236" t="n">
        <f aca="true">INDIRECT(CONCATENATE($E333,IF(INDIRECT(CONCATENATE($E$333,ADDRESS(MATCH(I8,SL_CHARTS_2012!$AH$1:$AH$39999,1),$E$328,1)))=I8,ADDRESS(MATCH(I8,SL_CHARTS_2012!$AH$1:$AH$39999,1),$E$328,1),IF(INDIRECT(CONCATENATE($E$333,ADDRESS(MATCH(I8,SL_CHARTS_2012!$AH$1:$AH$39999,1),$E$328,1)))&gt;I8,ADDRESS(MATCH(I8,SL_CHARTS_2012!$AH$1:$AH$39999,1)+1,$E$328,1),ADDRESS(MATCH(I8,SL_CHARTS_2012!$AH$1:$AH$39999,1),$E$328,1)))))</f>
        <v>37.4</v>
      </c>
      <c r="J323" s="443" t="n">
        <f aca="true">INDIRECT(CONCATENATE($E333,IF(INDIRECT(CONCATENATE($E$333,ADDRESS(MATCH(J8,SL_CHARTS_2012!$AH$1:$AH$39999,1),$E$328,1)))=J8,ADDRESS(MATCH(J8,SL_CHARTS_2012!$AH$1:$AH$39999,1),$E$328,1),IF(INDIRECT(CONCATENATE($E$333,ADDRESS(MATCH(J8,SL_CHARTS_2012!$AH$1:$AH$39999,1),$E$328,1)))&gt;J8,ADDRESS(MATCH(J8,SL_CHARTS_2012!$AH$1:$AH$39999,1)+1,$E$328,1),ADDRESS(MATCH(J8,SL_CHARTS_2012!$AH$1:$AH$39999,1),$E$328,1)))))</f>
        <v>38</v>
      </c>
      <c r="K323" s="353"/>
      <c r="L323" s="353"/>
      <c r="M323" s="353"/>
      <c r="N323" s="353"/>
      <c r="O323" s="353"/>
      <c r="P323" s="353"/>
      <c r="Q323" s="353"/>
      <c r="R323" s="353"/>
      <c r="S323" s="353"/>
      <c r="T323" s="353"/>
      <c r="U323" s="353"/>
      <c r="V323" s="353"/>
      <c r="W323" s="353"/>
      <c r="X323" s="353"/>
      <c r="Y323" s="353"/>
      <c r="Z323" s="353"/>
      <c r="AA323" s="353"/>
      <c r="AB323" s="353"/>
      <c r="AC323" s="353"/>
    </row>
    <row r="324" s="349" customFormat="true" ht="15" hidden="true" customHeight="true" outlineLevel="0" collapsed="false">
      <c r="B324" s="484"/>
      <c r="C324" s="173" t="s">
        <v>219</v>
      </c>
      <c r="D324" s="238" t="s">
        <v>238</v>
      </c>
      <c r="E324" s="296" t="str">
        <f aca="true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$AH$317</v>
      </c>
      <c r="F324" s="296" t="str">
        <f aca="true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$AH$374</v>
      </c>
      <c r="G324" s="296" t="str">
        <f aca="true">IF(INDIRECT(CONCATENATE($E$333,ADDRESS(MATCH(G6,SL_CHARTS_2012!$AH$1:$AH$39999,1),$E$328,1)))=G6,ADDRESS(MATCH(G6,SL_CHARTS_2012!$AH$1:$AH$39999,1),$E$328,1), IF(INDIRECT(CONCATENATE($E$333,ADDRESS(MATCH(G6,SL_CHARTS_2012!$AH$1:$AH$39999,1),$E$328,1)))&lt;G6, ADDRESS(MATCH(G6,SL_CHARTS_2012!$AH$1:$AH$39999,1)+1,$E$328,1), ADDRESS(MATCH(G6,SL_CHARTS_2012!$AH$1:$AH$39999,1),$E$328,1)))</f>
        <v>$AH$310</v>
      </c>
      <c r="H324" s="296" t="str">
        <f aca="true">IF(INDIRECT(CONCATENATE($E$333,ADDRESS(MATCH(H6,SL_CHARTS_2012!$AH$1:$AH$39999,1),$E$328,1)))=H6,ADDRESS(MATCH(H6,SL_CHARTS_2012!$AH$1:$AH$39999,1),$E$328,1), IF(INDIRECT(CONCATENATE($E$333,ADDRESS(MATCH(H6,SL_CHARTS_2012!$AH$1:$AH$39999,1),$E$328,1)))&lt;H6, ADDRESS(MATCH(H6,SL_CHARTS_2012!$AH$1:$AH$39999,1)+1,$E$328,1), ADDRESS(MATCH(H6,SL_CHARTS_2012!$AH$1:$AH$39999,1),$E$328,1)))</f>
        <v>$AH$324</v>
      </c>
      <c r="I324" s="296" t="str">
        <f aca="true">IF(INDIRECT(CONCATENATE($E$333,ADDRESS(MATCH(I6,SL_CHARTS_2012!$AH$1:$AH$39999,1),$E$328,1)))=I6,ADDRESS(MATCH(I6,SL_CHARTS_2012!$AH$1:$AH$39999,1),$E$328,1), IF(INDIRECT(CONCATENATE($E$333,ADDRESS(MATCH(I6,SL_CHARTS_2012!$AH$1:$AH$39999,1),$E$328,1)))&lt;I6, ADDRESS(MATCH(I6,SL_CHARTS_2012!$AH$1:$AH$39999,1)+1,$E$328,1), ADDRESS(MATCH(I6,SL_CHARTS_2012!$AH$1:$AH$39999,1),$E$328,1)))</f>
        <v>$AH$317</v>
      </c>
      <c r="J324" s="459" t="str">
        <f aca="true">IF(INDIRECT(CONCATENATE($E$333,ADDRESS(MATCH(J6,SL_CHARTS_2012!$AH$1:$AH$39999,1),$E$328,1)))=J6,ADDRESS(MATCH(J6,SL_CHARTS_2012!$AH$1:$AH$39999,1),$E$328,1), IF(INDIRECT(CONCATENATE($E$333,ADDRESS(MATCH(J6,SL_CHARTS_2012!$AH$1:$AH$39999,1),$E$328,1)))&lt;J6, ADDRESS(MATCH(J6,SL_CHARTS_2012!$AH$1:$AH$39999,1)+1,$E$328,1), ADDRESS(MATCH(J6,SL_CHARTS_2012!$AH$1:$AH$39999,1),$E$328,1)))</f>
        <v>$AH$325</v>
      </c>
      <c r="K324" s="353"/>
      <c r="L324" s="353"/>
      <c r="M324" s="353"/>
      <c r="N324" s="353"/>
      <c r="O324" s="353"/>
      <c r="P324" s="353"/>
      <c r="Q324" s="353"/>
      <c r="R324" s="353"/>
      <c r="S324" s="353"/>
      <c r="T324" s="353"/>
      <c r="U324" s="353"/>
      <c r="V324" s="353"/>
      <c r="W324" s="353"/>
      <c r="X324" s="353"/>
      <c r="Y324" s="353"/>
      <c r="Z324" s="353"/>
      <c r="AA324" s="353"/>
      <c r="AB324" s="353"/>
      <c r="AC324" s="353"/>
    </row>
    <row r="325" s="349" customFormat="true" ht="15" hidden="true" customHeight="true" outlineLevel="0" collapsed="false">
      <c r="B325" s="484"/>
      <c r="C325" s="173"/>
      <c r="D325" s="240" t="s">
        <v>217</v>
      </c>
      <c r="E325" s="298" t="n">
        <f aca="true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40.5</v>
      </c>
      <c r="F325" s="298" t="n">
        <f aca="true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46.2</v>
      </c>
      <c r="G325" s="298" t="n">
        <f aca="true">INDIRECT(CONCATENATE($E$333,IF(INDIRECT(CONCATENATE($E$333,ADDRESS(MATCH(G6,SL_CHARTS_2012!$AH$1:$AH$39999,1),$E$328,1)))=G6,ADDRESS(MATCH(G6,SL_CHARTS_2012!$AH$1:$AH$39999,1),$E$328,1),IF(INDIRECT(CONCATENATE($E$333,ADDRESS(MATCH(G6,SL_CHARTS_2012!$AH$1:$AH$39999,1),$E$328,1)))&lt;G6,ADDRESS(MATCH(G6,SL_CHARTS_2012!$AH$1:$AH$39999,1)+1,$E$328,1),ADDRESS(MATCH(G6,SL_CHARTS_2012!$AH$1:$AH$39999,1),$E$328,1)))))</f>
        <v>39.8</v>
      </c>
      <c r="H325" s="298" t="n">
        <f aca="true">INDIRECT(CONCATENATE($E$333,IF(INDIRECT(CONCATENATE($E$333,ADDRESS(MATCH(H6,SL_CHARTS_2012!$AH$1:$AH$39999,1),$E$328,1)))=H6,ADDRESS(MATCH(H6,SL_CHARTS_2012!$AH$1:$AH$39999,1),$E$328,1),IF(INDIRECT(CONCATENATE($E$333,ADDRESS(MATCH(H6,SL_CHARTS_2012!$AH$1:$AH$39999,1),$E$328,1)))&lt;H6,ADDRESS(MATCH(H6,SL_CHARTS_2012!$AH$1:$AH$39999,1)+1,$E$328,1),ADDRESS(MATCH(H6,SL_CHARTS_2012!$AH$1:$AH$39999,1),$E$328,1)))))</f>
        <v>41.2</v>
      </c>
      <c r="I325" s="298" t="n">
        <f aca="true">INDIRECT(CONCATENATE($E$333,IF(INDIRECT(CONCATENATE($E$333,ADDRESS(MATCH(I6,SL_CHARTS_2012!$AH$1:$AH$39999,1),$E$328,1)))=I6,ADDRESS(MATCH(I6,SL_CHARTS_2012!$AH$1:$AH$39999,1),$E$328,1),IF(INDIRECT(CONCATENATE($E$333,ADDRESS(MATCH(I6,SL_CHARTS_2012!$AH$1:$AH$39999,1),$E$328,1)))&lt;I6,ADDRESS(MATCH(I6,SL_CHARTS_2012!$AH$1:$AH$39999,1)+1,$E$328,1),ADDRESS(MATCH(I6,SL_CHARTS_2012!$AH$1:$AH$39999,1),$E$328,1)))))</f>
        <v>40.5</v>
      </c>
      <c r="J325" s="460" t="n">
        <f aca="true">INDIRECT(CONCATENATE($E$333,IF(INDIRECT(CONCATENATE($E$333,ADDRESS(MATCH(J6,SL_CHARTS_2012!$AH$1:$AH$39999,1),$E$328,1)))=J6,ADDRESS(MATCH(J6,SL_CHARTS_2012!$AH$1:$AH$39999,1),$E$328,1),IF(INDIRECT(CONCATENATE($E$333,ADDRESS(MATCH(J6,SL_CHARTS_2012!$AH$1:$AH$39999,1),$E$328,1)))&lt;J6,ADDRESS(MATCH(J6,SL_CHARTS_2012!$AH$1:$AH$39999,1)+1,$E$328,1),ADDRESS(MATCH(J6,SL_CHARTS_2012!$AH$1:$AH$39999,1),$E$328,1)))))</f>
        <v>41.3</v>
      </c>
      <c r="K325" s="353"/>
      <c r="L325" s="353"/>
      <c r="M325" s="353"/>
      <c r="N325" s="353"/>
      <c r="O325" s="353"/>
      <c r="P325" s="353"/>
      <c r="Q325" s="353"/>
      <c r="R325" s="353"/>
      <c r="S325" s="353"/>
      <c r="T325" s="353"/>
      <c r="U325" s="353"/>
      <c r="V325" s="353"/>
      <c r="W325" s="353"/>
      <c r="X325" s="353"/>
      <c r="Y325" s="353"/>
      <c r="Z325" s="353"/>
      <c r="AA325" s="353"/>
      <c r="AB325" s="353"/>
      <c r="AC325" s="353"/>
    </row>
    <row r="326" s="349" customFormat="true" ht="15" hidden="true" customHeight="true" outlineLevel="0" collapsed="false">
      <c r="B326" s="484"/>
      <c r="C326" s="173"/>
      <c r="D326" s="238" t="s">
        <v>240</v>
      </c>
      <c r="E326" s="296" t="str">
        <f aca="true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$AH$292</v>
      </c>
      <c r="F326" s="296" t="str">
        <f aca="true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$AH$266</v>
      </c>
      <c r="G326" s="296" t="str">
        <f aca="true">IF(INDIRECT(CONCATENATE($E$333,ADDRESS(MATCH(G10,SL_CHARTS_2012!$AH$1:$AH$39999,1),$E$328,1)))=G10,ADDRESS(MATCH(G10,SL_CHARTS_2012!$AH$1:$AH$39999,1),$E$328,1), IF(INDIRECT(CONCATENATE($E$333,ADDRESS(MATCH(G10,SL_CHARTS_2012!$AH$1:$AH$39999,1),$E$328,1)))&gt;G10, ADDRESS(MATCH(G10,SL_CHARTS_2012!$AH$1:$AH$39999,1)+1,$E$328,1), ADDRESS(MATCH(G10,SL_CHARTS_2012!$AH$1:$AH$39999,1),$E$328,1)))</f>
        <v>$AH$278</v>
      </c>
      <c r="H326" s="296" t="str">
        <f aca="true">IF(INDIRECT(CONCATENATE($E$333,ADDRESS(MATCH(H10,SL_CHARTS_2012!$AH$1:$AH$39999,1),$E$328,1)))=H10,ADDRESS(MATCH(H10,SL_CHARTS_2012!$AH$1:$AH$39999,1),$E$328,1), IF(INDIRECT(CONCATENATE($E$333,ADDRESS(MATCH(H10,SL_CHARTS_2012!$AH$1:$AH$39999,1),$E$328,1)))&gt;H10, ADDRESS(MATCH(H10,SL_CHARTS_2012!$AH$1:$AH$39999,1)+1,$E$328,1), ADDRESS(MATCH(H10,SL_CHARTS_2012!$AH$1:$AH$39999,1),$E$328,1)))</f>
        <v>$AH$281</v>
      </c>
      <c r="I326" s="296" t="str">
        <f aca="true">IF(INDIRECT(CONCATENATE($E$333,ADDRESS(MATCH(I10,SL_CHARTS_2012!$AH$1:$AH$39999,1),$E$328,1)))=I10,ADDRESS(MATCH(I10,SL_CHARTS_2012!$AH$1:$AH$39999,1),$E$328,1), IF(INDIRECT(CONCATENATE($E$333,ADDRESS(MATCH(I10,SL_CHARTS_2012!$AH$1:$AH$39999,1),$E$328,1)))&gt;I10, ADDRESS(MATCH(I10,SL_CHARTS_2012!$AH$1:$AH$39999,1)+1,$E$328,1), ADDRESS(MATCH(I10,SL_CHARTS_2012!$AH$1:$AH$39999,1),$E$328,1)))</f>
        <v>$AH$286</v>
      </c>
      <c r="J326" s="459" t="str">
        <f aca="true">IF(INDIRECT(CONCATENATE($E$333,ADDRESS(MATCH(J10,SL_CHARTS_2012!$AH$1:$AH$39999,1),$E$328,1)))=J10,ADDRESS(MATCH(J10,SL_CHARTS_2012!$AH$1:$AH$39999,1),$E$328,1), IF(INDIRECT(CONCATENATE($E$333,ADDRESS(MATCH(J10,SL_CHARTS_2012!$AH$1:$AH$39999,1),$E$328,1)))&gt;J10, ADDRESS(MATCH(J10,SL_CHARTS_2012!$AH$1:$AH$39999,1)+1,$E$328,1), ADDRESS(MATCH(J10,SL_CHARTS_2012!$AH$1:$AH$39999,1),$E$328,1)))</f>
        <v>$AH$292</v>
      </c>
      <c r="K326" s="353"/>
      <c r="L326" s="353"/>
      <c r="M326" s="353"/>
      <c r="N326" s="353"/>
      <c r="O326" s="353"/>
      <c r="P326" s="353"/>
      <c r="Q326" s="353"/>
      <c r="R326" s="353"/>
      <c r="S326" s="353"/>
      <c r="T326" s="353"/>
      <c r="U326" s="353"/>
      <c r="V326" s="353"/>
      <c r="W326" s="353"/>
      <c r="X326" s="353"/>
      <c r="Y326" s="353"/>
      <c r="Z326" s="353"/>
      <c r="AA326" s="353"/>
      <c r="AB326" s="353"/>
      <c r="AC326" s="353"/>
    </row>
    <row r="327" s="349" customFormat="true" ht="15" hidden="true" customHeight="true" outlineLevel="0" collapsed="false">
      <c r="B327" s="484"/>
      <c r="C327" s="173"/>
      <c r="D327" s="240" t="s">
        <v>218</v>
      </c>
      <c r="E327" s="298" t="n">
        <f aca="true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38</v>
      </c>
      <c r="F327" s="298" t="n">
        <f aca="true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35.4</v>
      </c>
      <c r="G327" s="298" t="n">
        <f aca="true">INDIRECT(CONCATENATE($E$333,IF(INDIRECT(CONCATENATE($E$333,ADDRESS(MATCH(G10,SL_CHARTS_2012!$AH$1:$AH$39999,1),$E$328,1)))=G10,ADDRESS(MATCH(G10,SL_CHARTS_2012!$AH$1:$AH$39999,1),$E$328,1),IF(INDIRECT(CONCATENATE($E$333,ADDRESS(MATCH(G10,SL_CHARTS_2012!$AH$1:$AH$39999,1),$E$328,1)))&gt;G10,ADDRESS(MATCH(G10,SL_CHARTS_2012!$AH$1:$AH$39999,1)+1,$E$328,1),ADDRESS(MATCH(G10,SL_CHARTS_2012!$AH$1:$AH$39999,1),$E$328,1)))))</f>
        <v>36.6</v>
      </c>
      <c r="H327" s="298" t="n">
        <f aca="true">INDIRECT(CONCATENATE($E$333,IF(INDIRECT(CONCATENATE($E$333,ADDRESS(MATCH(H10,SL_CHARTS_2012!$AH$1:$AH$39999,1),$E$328,1)))=H10,ADDRESS(MATCH(H10,SL_CHARTS_2012!$AH$1:$AH$39999,1),$E$328,1),IF(INDIRECT(CONCATENATE($E$333,ADDRESS(MATCH(H10,SL_CHARTS_2012!$AH$1:$AH$39999,1),$E$328,1)))&gt;H10,ADDRESS(MATCH(H10,SL_CHARTS_2012!$AH$1:$AH$39999,1)+1,$E$328,1),ADDRESS(MATCH(H10,SL_CHARTS_2012!$AH$1:$AH$39999,1),$E$328,1)))))</f>
        <v>36.9</v>
      </c>
      <c r="I327" s="298" t="n">
        <f aca="true">INDIRECT(CONCATENATE($E$333,IF(INDIRECT(CONCATENATE($E$333,ADDRESS(MATCH(I10,SL_CHARTS_2012!$AH$1:$AH$39999,1),$E$328,1)))=I10,ADDRESS(MATCH(I10,SL_CHARTS_2012!$AH$1:$AH$39999,1),$E$328,1),IF(INDIRECT(CONCATENATE($E$333,ADDRESS(MATCH(I10,SL_CHARTS_2012!$AH$1:$AH$39999,1),$E$328,1)))&gt;I10,ADDRESS(MATCH(I10,SL_CHARTS_2012!$AH$1:$AH$39999,1)+1,$E$328,1),ADDRESS(MATCH(I10,SL_CHARTS_2012!$AH$1:$AH$39999,1),$E$328,1)))))</f>
        <v>37.4</v>
      </c>
      <c r="J327" s="460" t="n">
        <f aca="true">INDIRECT(CONCATENATE($E$333,IF(INDIRECT(CONCATENATE($E$333,ADDRESS(MATCH(J10,SL_CHARTS_2012!$AH$1:$AH$39999,1),$E$328,1)))=J10,ADDRESS(MATCH(J10,SL_CHARTS_2012!$AH$1:$AH$39999,1),$E$328,1),IF(INDIRECT(CONCATENATE($E$333,ADDRESS(MATCH(J10,SL_CHARTS_2012!$AH$1:$AH$39999,1),$E$328,1)))&gt;J10,ADDRESS(MATCH(J10,SL_CHARTS_2012!$AH$1:$AH$39999,1)+1,$E$328,1),ADDRESS(MATCH(J10,SL_CHARTS_2012!$AH$1:$AH$39999,1),$E$328,1)))))</f>
        <v>38</v>
      </c>
      <c r="K327" s="353"/>
      <c r="L327" s="353"/>
      <c r="M327" s="353"/>
      <c r="N327" s="353"/>
      <c r="O327" s="353"/>
      <c r="P327" s="353"/>
      <c r="Q327" s="353"/>
      <c r="R327" s="353"/>
      <c r="S327" s="353"/>
      <c r="T327" s="353"/>
      <c r="U327" s="353"/>
      <c r="V327" s="353"/>
      <c r="W327" s="353"/>
      <c r="X327" s="353"/>
      <c r="Y327" s="353"/>
      <c r="Z327" s="353"/>
      <c r="AA327" s="353"/>
      <c r="AB327" s="353"/>
      <c r="AC327" s="353"/>
    </row>
    <row r="328" s="349" customFormat="true" ht="15" hidden="true" customHeight="true" outlineLevel="0" collapsed="false">
      <c r="B328" s="484"/>
      <c r="C328" s="175" t="s">
        <v>220</v>
      </c>
      <c r="D328" s="175"/>
      <c r="E328" s="176" t="n">
        <v>34</v>
      </c>
      <c r="F328" s="176"/>
      <c r="G328" s="176"/>
      <c r="H328" s="176"/>
      <c r="I328" s="176"/>
      <c r="J328" s="176"/>
      <c r="K328" s="353"/>
      <c r="L328" s="353"/>
      <c r="M328" s="353"/>
      <c r="N328" s="353"/>
      <c r="O328" s="353"/>
      <c r="P328" s="353"/>
      <c r="Q328" s="353"/>
      <c r="R328" s="353"/>
      <c r="S328" s="353"/>
      <c r="T328" s="353"/>
      <c r="U328" s="353"/>
      <c r="V328" s="353"/>
      <c r="W328" s="353"/>
      <c r="X328" s="353"/>
      <c r="Y328" s="353"/>
      <c r="Z328" s="353"/>
      <c r="AA328" s="353"/>
      <c r="AB328" s="353"/>
      <c r="AC328" s="353"/>
    </row>
    <row r="329" s="349" customFormat="true" ht="15" hidden="true" customHeight="true" outlineLevel="0" collapsed="false">
      <c r="B329" s="484"/>
      <c r="C329" s="178" t="s">
        <v>216</v>
      </c>
      <c r="D329" s="179" t="s">
        <v>221</v>
      </c>
      <c r="E329" s="180" t="str">
        <f aca="false">ADDRESS(MATCH(E323,SL_CHARTS_2012!$AH$1:$AH$3999,1),$E328+4,1)</f>
        <v>$AL$292</v>
      </c>
      <c r="F329" s="180" t="str">
        <f aca="false">ADDRESS(MATCH(F323,SL_CHARTS_2012!$AH$1:$AH$3999,1),$E328+4,1)</f>
        <v>$AL$266</v>
      </c>
      <c r="G329" s="180" t="str">
        <f aca="false">ADDRESS(MATCH(G323,SL_CHARTS_2012!$AH$1:$AH$3999,1),$E328+4,1)</f>
        <v>$AL$278</v>
      </c>
      <c r="H329" s="180" t="str">
        <f aca="false">ADDRESS(MATCH(H323,SL_CHARTS_2012!$AH$1:$AH$3999,1),$E328+4,1)</f>
        <v>$AL$281</v>
      </c>
      <c r="I329" s="180" t="str">
        <f aca="false">ADDRESS(MATCH(I323,SL_CHARTS_2012!$AH$1:$AH$3999,1),$E328+4,1)</f>
        <v>$AL$286</v>
      </c>
      <c r="J329" s="417" t="str">
        <f aca="false">ADDRESS(MATCH(J323,SL_CHARTS_2012!$AH$1:$AH$3999,1),$E328+4,1)</f>
        <v>$AL$292</v>
      </c>
      <c r="K329" s="353"/>
      <c r="L329" s="353"/>
      <c r="M329" s="353"/>
      <c r="N329" s="353"/>
      <c r="O329" s="353"/>
      <c r="P329" s="353"/>
      <c r="Q329" s="353"/>
      <c r="R329" s="353"/>
      <c r="S329" s="353"/>
      <c r="T329" s="353"/>
      <c r="U329" s="353"/>
      <c r="V329" s="353"/>
      <c r="W329" s="353"/>
      <c r="X329" s="353"/>
      <c r="Y329" s="353"/>
      <c r="Z329" s="353"/>
      <c r="AA329" s="353"/>
      <c r="AB329" s="353"/>
      <c r="AC329" s="353"/>
    </row>
    <row r="330" s="349" customFormat="true" ht="15" hidden="true" customHeight="true" outlineLevel="0" collapsed="false">
      <c r="B330" s="484"/>
      <c r="C330" s="178"/>
      <c r="D330" s="179" t="s">
        <v>222</v>
      </c>
      <c r="E330" s="180" t="str">
        <f aca="false">ADDRESS(MATCH(E321,SL_CHARTS_2012!$AH$1:$AH$3999,1),$E328+4,1)</f>
        <v>$AL$317</v>
      </c>
      <c r="F330" s="180" t="str">
        <f aca="false">ADDRESS(MATCH(F321,SL_CHARTS_2012!$AH$1:$AH$3999,1),$E328+4,1)</f>
        <v>$AL$374</v>
      </c>
      <c r="G330" s="180" t="str">
        <f aca="false">ADDRESS(MATCH(G321,SL_CHARTS_2012!$AH$1:$AH$3999,1),$E328+4,1)</f>
        <v>$AL$310</v>
      </c>
      <c r="H330" s="180" t="str">
        <f aca="false">ADDRESS(MATCH(H321,SL_CHARTS_2012!$AH$1:$AH$3999,1),$E328+4,1)</f>
        <v>$AL$324</v>
      </c>
      <c r="I330" s="180" t="str">
        <f aca="false">ADDRESS(MATCH(I321,SL_CHARTS_2012!$AH$1:$AH$3999,1),$E328+4,1)</f>
        <v>$AL$317</v>
      </c>
      <c r="J330" s="417" t="str">
        <f aca="false">ADDRESS(MATCH(J321,SL_CHARTS_2012!$AH$1:$AH$3999,1),$E328+4,1)</f>
        <v>$AL$325</v>
      </c>
      <c r="K330" s="353"/>
      <c r="L330" s="353"/>
      <c r="M330" s="353"/>
      <c r="N330" s="353"/>
      <c r="O330" s="353"/>
      <c r="P330" s="353"/>
      <c r="Q330" s="353"/>
      <c r="R330" s="353"/>
      <c r="S330" s="353"/>
      <c r="T330" s="353"/>
      <c r="U330" s="353"/>
      <c r="V330" s="353"/>
      <c r="W330" s="353"/>
      <c r="X330" s="353"/>
      <c r="Y330" s="353"/>
      <c r="Z330" s="353"/>
      <c r="AA330" s="353"/>
      <c r="AB330" s="353"/>
      <c r="AC330" s="353"/>
    </row>
    <row r="331" s="349" customFormat="true" ht="15" hidden="true" customHeight="true" outlineLevel="0" collapsed="false">
      <c r="B331" s="484"/>
      <c r="C331" s="173" t="s">
        <v>219</v>
      </c>
      <c r="D331" s="181" t="s">
        <v>221</v>
      </c>
      <c r="E331" s="174" t="str">
        <f aca="false">ADDRESS(MATCH(E327,SL_CHARTS_2012!$AH$1:$AH$3999,1),$E328+4,1)</f>
        <v>$AL$292</v>
      </c>
      <c r="F331" s="174" t="str">
        <f aca="false">ADDRESS(MATCH(F327,SL_CHARTS_2012!$AH$1:$AH$3999,1),$E328+4,1)</f>
        <v>$AL$266</v>
      </c>
      <c r="G331" s="174" t="str">
        <f aca="false">ADDRESS(MATCH(G327,SL_CHARTS_2012!$AH$1:$AH$3999,1),$E328+4,1)</f>
        <v>$AL$278</v>
      </c>
      <c r="H331" s="174" t="str">
        <f aca="false">ADDRESS(MATCH(H327,SL_CHARTS_2012!$AH$1:$AH$3999,1),$E328+4,1)</f>
        <v>$AL$281</v>
      </c>
      <c r="I331" s="174" t="str">
        <f aca="false">ADDRESS(MATCH(I327,SL_CHARTS_2012!$AH$1:$AH$3999,1),$E328+4,1)</f>
        <v>$AL$286</v>
      </c>
      <c r="J331" s="415" t="str">
        <f aca="false">ADDRESS(MATCH(J327,SL_CHARTS_2012!$AH$1:$AH$3999,1),$E328+4,1)</f>
        <v>$AL$292</v>
      </c>
      <c r="K331" s="353"/>
      <c r="L331" s="353"/>
      <c r="M331" s="353"/>
      <c r="N331" s="353"/>
      <c r="O331" s="353"/>
      <c r="P331" s="353"/>
      <c r="Q331" s="353"/>
      <c r="R331" s="353"/>
      <c r="S331" s="353"/>
      <c r="T331" s="353"/>
      <c r="U331" s="353"/>
      <c r="V331" s="353"/>
      <c r="W331" s="353"/>
      <c r="X331" s="353"/>
      <c r="Y331" s="353"/>
      <c r="Z331" s="353"/>
      <c r="AA331" s="353"/>
      <c r="AB331" s="353"/>
      <c r="AC331" s="353"/>
    </row>
    <row r="332" s="349" customFormat="true" ht="15" hidden="true" customHeight="true" outlineLevel="0" collapsed="false">
      <c r="B332" s="484"/>
      <c r="C332" s="173"/>
      <c r="D332" s="181" t="s">
        <v>222</v>
      </c>
      <c r="E332" s="174" t="str">
        <f aca="false">ADDRESS(MATCH(E325,SL_CHARTS_2012!$AH$1:$AH$3999,1),$E328+4,1)</f>
        <v>$AL$317</v>
      </c>
      <c r="F332" s="174" t="str">
        <f aca="false">ADDRESS(MATCH(F325,SL_CHARTS_2012!$AH$1:$AH$3999,1),$E328+4,1)</f>
        <v>$AL$374</v>
      </c>
      <c r="G332" s="174" t="str">
        <f aca="false">ADDRESS(MATCH(G325,SL_CHARTS_2012!$AH$1:$AH$3999,1),$E328+4,1)</f>
        <v>$AL$310</v>
      </c>
      <c r="H332" s="174" t="str">
        <f aca="false">ADDRESS(MATCH(H325,SL_CHARTS_2012!$AH$1:$AH$3999,1),$E328+4,1)</f>
        <v>$AL$324</v>
      </c>
      <c r="I332" s="174" t="str">
        <f aca="false">ADDRESS(MATCH(I325,SL_CHARTS_2012!$AH$1:$AH$3999,1),$E328+4,1)</f>
        <v>$AL$317</v>
      </c>
      <c r="J332" s="415" t="str">
        <f aca="false">ADDRESS(MATCH(J325,SL_CHARTS_2012!$AH$1:$AH$3999,1),$E328+4,1)</f>
        <v>$AL$325</v>
      </c>
      <c r="K332" s="353"/>
      <c r="L332" s="353"/>
      <c r="M332" s="353"/>
      <c r="N332" s="353"/>
      <c r="O332" s="353"/>
      <c r="P332" s="353"/>
      <c r="Q332" s="353"/>
      <c r="R332" s="353"/>
      <c r="S332" s="353"/>
      <c r="T332" s="353"/>
      <c r="U332" s="353"/>
      <c r="V332" s="353"/>
      <c r="W332" s="353"/>
      <c r="X332" s="353"/>
      <c r="Y332" s="353"/>
      <c r="Z332" s="353"/>
      <c r="AA332" s="353"/>
      <c r="AB332" s="353"/>
      <c r="AC332" s="353"/>
    </row>
    <row r="333" s="349" customFormat="true" ht="15" hidden="true" customHeight="true" outlineLevel="0" collapsed="false">
      <c r="B333" s="484"/>
      <c r="C333" s="175"/>
      <c r="D333" s="182" t="s">
        <v>223</v>
      </c>
      <c r="E333" s="183" t="s">
        <v>224</v>
      </c>
      <c r="F333" s="176"/>
      <c r="G333" s="176"/>
      <c r="H333" s="176"/>
      <c r="I333" s="176"/>
      <c r="J333" s="419"/>
      <c r="K333" s="353"/>
      <c r="L333" s="353"/>
      <c r="M333" s="353"/>
      <c r="N333" s="353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</row>
    <row r="334" s="349" customFormat="true" ht="15" hidden="true" customHeight="true" outlineLevel="0" collapsed="false">
      <c r="B334" s="484"/>
      <c r="C334" s="175"/>
      <c r="D334" s="182"/>
      <c r="E334" s="183" t="s">
        <v>225</v>
      </c>
      <c r="F334" s="176"/>
      <c r="G334" s="176"/>
      <c r="H334" s="176"/>
      <c r="I334" s="176"/>
      <c r="J334" s="419"/>
      <c r="K334" s="353"/>
      <c r="L334" s="353"/>
      <c r="M334" s="353"/>
      <c r="N334" s="353"/>
      <c r="O334" s="353"/>
      <c r="P334" s="353"/>
      <c r="Q334" s="353"/>
      <c r="R334" s="353"/>
      <c r="S334" s="353"/>
      <c r="T334" s="353"/>
      <c r="U334" s="353"/>
      <c r="V334" s="353"/>
      <c r="W334" s="353"/>
      <c r="X334" s="353"/>
      <c r="Y334" s="353"/>
      <c r="Z334" s="353"/>
      <c r="AA334" s="353"/>
      <c r="AB334" s="353"/>
      <c r="AC334" s="353"/>
    </row>
    <row r="335" s="349" customFormat="true" ht="15" hidden="true" customHeight="true" outlineLevel="0" collapsed="false">
      <c r="B335" s="484"/>
      <c r="C335" s="184" t="s">
        <v>226</v>
      </c>
      <c r="D335" s="185" t="s">
        <v>227</v>
      </c>
      <c r="E335" s="186" t="str">
        <f aca="false">CONCATENATE(E321,E$7,E323)</f>
        <v>40,5-38</v>
      </c>
      <c r="F335" s="186" t="str">
        <f aca="false">CONCATENATE(F321,F$7,F323)</f>
        <v>46,2-35,4</v>
      </c>
      <c r="G335" s="186" t="str">
        <f aca="false">CONCATENATE(G321,G$7,G323)</f>
        <v>39,8-36,6</v>
      </c>
      <c r="H335" s="186" t="str">
        <f aca="false">CONCATENATE(H321,H$7,H323)</f>
        <v>41,2-36,9</v>
      </c>
      <c r="I335" s="186" t="str">
        <f aca="false">CONCATENATE(I321,I$7,I323)</f>
        <v>40,5-37,4</v>
      </c>
      <c r="J335" s="420" t="str">
        <f aca="false">CONCATENATE(J321,J$7,J323)</f>
        <v>41,3-38</v>
      </c>
      <c r="K335" s="353"/>
      <c r="L335" s="353"/>
      <c r="M335" s="353"/>
      <c r="N335" s="353"/>
      <c r="O335" s="353"/>
      <c r="P335" s="353"/>
      <c r="Q335" s="353"/>
      <c r="R335" s="353"/>
      <c r="S335" s="353"/>
      <c r="T335" s="353"/>
      <c r="U335" s="353"/>
      <c r="V335" s="353"/>
      <c r="W335" s="353"/>
      <c r="X335" s="353"/>
      <c r="Y335" s="353"/>
      <c r="Z335" s="353"/>
      <c r="AA335" s="353"/>
      <c r="AB335" s="353"/>
      <c r="AC335" s="353"/>
    </row>
    <row r="336" s="349" customFormat="true" ht="15" hidden="true" customHeight="true" outlineLevel="0" collapsed="false">
      <c r="B336" s="484"/>
      <c r="C336" s="184"/>
      <c r="D336" s="187" t="s">
        <v>228</v>
      </c>
      <c r="E336" s="187" t="n">
        <f aca="true">AVERAGE(INDIRECT(CONCATENATE($E$333,E329,$E$334,E330),1))</f>
        <v>43.7569230769231</v>
      </c>
      <c r="F336" s="187" t="n">
        <f aca="true">AVERAGE(INDIRECT(CONCATENATE($E$333,F329,$E$334,F330),1))</f>
        <v>44.5521100917431</v>
      </c>
      <c r="G336" s="187" t="n">
        <f aca="true">AVERAGE(INDIRECT(CONCATENATE($E$333,G329,$E$334,G330),1))</f>
        <v>42.8772727272727</v>
      </c>
      <c r="H336" s="187" t="n">
        <f aca="true">AVERAGE(INDIRECT(CONCATENATE($E$333,H329,$E$334,H330),1))</f>
        <v>43.3184090909091</v>
      </c>
      <c r="I336" s="187" t="n">
        <f aca="true">AVERAGE(INDIRECT(CONCATENATE($E$333,I329,$E$334,I330),1))</f>
        <v>43.4471875</v>
      </c>
      <c r="J336" s="421" t="n">
        <f aca="true">AVERAGE(INDIRECT(CONCATENATE($E$333,J329,$E$334,J330),1))</f>
        <v>43.6402941176471</v>
      </c>
      <c r="K336" s="353"/>
      <c r="L336" s="353"/>
      <c r="M336" s="353"/>
      <c r="N336" s="353"/>
      <c r="O336" s="353"/>
      <c r="P336" s="353"/>
      <c r="Q336" s="353"/>
      <c r="R336" s="353"/>
      <c r="S336" s="353"/>
      <c r="T336" s="353"/>
      <c r="U336" s="353"/>
      <c r="V336" s="353"/>
      <c r="W336" s="353"/>
      <c r="X336" s="353"/>
      <c r="Y336" s="353"/>
      <c r="Z336" s="353"/>
      <c r="AA336" s="353"/>
      <c r="AB336" s="353"/>
      <c r="AC336" s="353"/>
    </row>
    <row r="337" s="349" customFormat="true" ht="15" hidden="true" customHeight="true" outlineLevel="0" collapsed="false">
      <c r="B337" s="484"/>
      <c r="C337" s="184"/>
      <c r="D337" s="188" t="s">
        <v>229</v>
      </c>
      <c r="E337" s="188" t="n">
        <f aca="true">MIN(INDIRECT(CONCATENATE($E$333,E329,$E$334,E330),1))</f>
        <v>42.44</v>
      </c>
      <c r="F337" s="188" t="n">
        <f aca="true">MIN(INDIRECT(CONCATENATE($E$333,F329,$E$334,F330),1))</f>
        <v>41.97</v>
      </c>
      <c r="G337" s="188" t="n">
        <f aca="true">MIN(INDIRECT(CONCATENATE($E$333,G329,$E$334,G330),1))</f>
        <v>41.97</v>
      </c>
      <c r="H337" s="188" t="n">
        <f aca="true">MIN(INDIRECT(CONCATENATE($E$333,H329,$E$334,H330),1))</f>
        <v>41.97</v>
      </c>
      <c r="I337" s="188" t="n">
        <f aca="true">MIN(INDIRECT(CONCATENATE($E$333,I329,$E$334,I330),1))</f>
        <v>41.97</v>
      </c>
      <c r="J337" s="422" t="n">
        <f aca="true">MIN(INDIRECT(CONCATENATE($E$333,J329,$E$334,J330),1))</f>
        <v>42.37</v>
      </c>
      <c r="K337" s="353"/>
      <c r="L337" s="353"/>
      <c r="M337" s="353"/>
      <c r="N337" s="353"/>
      <c r="O337" s="353"/>
      <c r="P337" s="353"/>
      <c r="Q337" s="353"/>
      <c r="R337" s="353"/>
      <c r="S337" s="353"/>
      <c r="T337" s="353"/>
      <c r="U337" s="353"/>
      <c r="V337" s="353"/>
      <c r="W337" s="353"/>
      <c r="X337" s="353"/>
      <c r="Y337" s="353"/>
      <c r="Z337" s="353"/>
      <c r="AA337" s="353"/>
      <c r="AB337" s="353"/>
      <c r="AC337" s="353"/>
    </row>
    <row r="338" s="349" customFormat="true" ht="15" hidden="true" customHeight="true" outlineLevel="0" collapsed="false">
      <c r="B338" s="484"/>
      <c r="C338" s="184"/>
      <c r="D338" s="188" t="s">
        <v>230</v>
      </c>
      <c r="E338" s="188" t="n">
        <f aca="true">MAX(INDIRECT(CONCATENATE($E$333,E329,$E$334,E330),1))</f>
        <v>45.66</v>
      </c>
      <c r="F338" s="188" t="n">
        <f aca="true">MAX(INDIRECT(CONCATENATE($E$333,F329,$E$334,F330),1))</f>
        <v>48.35</v>
      </c>
      <c r="G338" s="188" t="n">
        <f aca="true">MAX(INDIRECT(CONCATENATE($E$333,G329,$E$334,G330),1))</f>
        <v>45.26</v>
      </c>
      <c r="H338" s="188" t="n">
        <f aca="true">MAX(INDIRECT(CONCATENATE($E$333,H329,$E$334,H330),1))</f>
        <v>45.66</v>
      </c>
      <c r="I338" s="188" t="n">
        <f aca="true">MAX(INDIRECT(CONCATENATE($E$333,I329,$E$334,I330),1))</f>
        <v>45.66</v>
      </c>
      <c r="J338" s="422" t="n">
        <f aca="true">MAX(INDIRECT(CONCATENATE($E$333,J329,$E$334,J330),1))</f>
        <v>45.66</v>
      </c>
      <c r="K338" s="353"/>
      <c r="L338" s="353"/>
      <c r="M338" s="353"/>
      <c r="N338" s="353"/>
      <c r="O338" s="353"/>
      <c r="P338" s="353"/>
      <c r="Q338" s="353"/>
      <c r="R338" s="353"/>
      <c r="S338" s="353"/>
      <c r="T338" s="353"/>
      <c r="U338" s="353"/>
      <c r="V338" s="353"/>
      <c r="W338" s="353"/>
      <c r="X338" s="353"/>
      <c r="Y338" s="353"/>
      <c r="Z338" s="353"/>
      <c r="AA338" s="353"/>
      <c r="AB338" s="353"/>
      <c r="AC338" s="353"/>
    </row>
    <row r="339" s="349" customFormat="true" ht="15" hidden="true" customHeight="true" outlineLevel="0" collapsed="false">
      <c r="B339" s="484"/>
      <c r="C339" s="184"/>
      <c r="D339" s="189" t="s">
        <v>245</v>
      </c>
      <c r="E339" s="189" t="str">
        <f aca="false">CONCATENATE($E333,E330,$E334,E329)</f>
        <v>SL_CHARTS_2012!$AL$317:$AL$292</v>
      </c>
      <c r="F339" s="189" t="str">
        <f aca="false">CONCATENATE($E333,F330,$E334,F329)</f>
        <v>SL_CHARTS_2012!$AL$374:$AL$266</v>
      </c>
      <c r="G339" s="189" t="str">
        <f aca="false">CONCATENATE($E333,G330,$E334,G329)</f>
        <v>SL_CHARTS_2012!$AL$310:$AL$278</v>
      </c>
      <c r="H339" s="189" t="str">
        <f aca="false">CONCATENATE($E333,H330,$E334,H329)</f>
        <v>SL_CHARTS_2012!$AL$324:$AL$281</v>
      </c>
      <c r="I339" s="189" t="str">
        <f aca="false">CONCATENATE($E333,I330,$E334,I329)</f>
        <v>SL_CHARTS_2012!$AL$317:$AL$286</v>
      </c>
      <c r="J339" s="422" t="str">
        <f aca="false">CONCATENATE($E333,J330,$E334,J329)</f>
        <v>SL_CHARTS_2012!$AL$325:$AL$292</v>
      </c>
      <c r="K339" s="353"/>
      <c r="L339" s="353"/>
      <c r="M339" s="353"/>
      <c r="N339" s="353"/>
      <c r="O339" s="353"/>
      <c r="P339" s="353"/>
      <c r="Q339" s="353"/>
      <c r="R339" s="353"/>
      <c r="S339" s="353"/>
      <c r="T339" s="353"/>
      <c r="U339" s="353"/>
      <c r="V339" s="353"/>
      <c r="W339" s="353"/>
      <c r="X339" s="353"/>
      <c r="Y339" s="353"/>
      <c r="Z339" s="353"/>
      <c r="AA339" s="353"/>
      <c r="AB339" s="353"/>
      <c r="AC339" s="353"/>
    </row>
    <row r="340" s="349" customFormat="true" ht="15" hidden="true" customHeight="true" outlineLevel="0" collapsed="false">
      <c r="B340" s="484"/>
      <c r="C340" s="184"/>
      <c r="D340" s="189" t="s">
        <v>246</v>
      </c>
      <c r="E340" s="189" t="str">
        <f aca="true">ADDRESS(MATCH(E337,INDIRECT(E339,1),0)+MATCH(E323,SL_CHARTS_2012!$AH$1:$AH$3999,1)-1,$E328+4,1,1)</f>
        <v>$AL$292</v>
      </c>
      <c r="F340" s="189" t="str">
        <f aca="true">ADDRESS(MATCH(F337,INDIRECT(F339,1),0)+MATCH(F323,SL_CHARTS_2012!$AH$1:$AH$3999,1)-1,$E328+4,1,1)</f>
        <v>$AL$287</v>
      </c>
      <c r="G340" s="189" t="str">
        <f aca="true">ADDRESS(MATCH(G337,INDIRECT(G339,1),0)+MATCH(G323,SL_CHARTS_2012!$AH$1:$AH$3999,1)-1,$E328+4,1,1)</f>
        <v>$AL$287</v>
      </c>
      <c r="H340" s="189" t="str">
        <f aca="true">ADDRESS(MATCH(H337,INDIRECT(H339,1),0)+MATCH(H323,SL_CHARTS_2012!$AH$1:$AH$3999,1)-1,$E328+4,1,1)</f>
        <v>$AL$287</v>
      </c>
      <c r="I340" s="189" t="str">
        <f aca="true">ADDRESS(MATCH(I337,INDIRECT(I339,1),0)+MATCH(I323,SL_CHARTS_2012!$AH$1:$AH$3999,1)-1,$E328+4,1,1)</f>
        <v>$AL$287</v>
      </c>
      <c r="J340" s="422" t="str">
        <f aca="true">ADDRESS(MATCH(J337,INDIRECT(J339,1),0)+MATCH(J323,SL_CHARTS_2012!$AH$1:$AH$3999,1)-1,$E328+4,1,1)</f>
        <v>$AL$325</v>
      </c>
      <c r="K340" s="353"/>
      <c r="L340" s="353"/>
      <c r="M340" s="353"/>
      <c r="N340" s="353"/>
      <c r="O340" s="353"/>
      <c r="P340" s="353"/>
      <c r="Q340" s="353"/>
      <c r="R340" s="353"/>
      <c r="S340" s="353"/>
      <c r="T340" s="353"/>
      <c r="U340" s="353"/>
      <c r="V340" s="353"/>
      <c r="W340" s="353"/>
      <c r="X340" s="353"/>
      <c r="Y340" s="353"/>
      <c r="Z340" s="353"/>
      <c r="AA340" s="353"/>
      <c r="AB340" s="353"/>
      <c r="AC340" s="353"/>
    </row>
    <row r="341" s="349" customFormat="true" ht="15" hidden="true" customHeight="true" outlineLevel="0" collapsed="false">
      <c r="B341" s="484"/>
      <c r="C341" s="184"/>
      <c r="D341" s="189" t="s">
        <v>247</v>
      </c>
      <c r="E341" s="189" t="str">
        <f aca="true">ADDRESS(MATCH(E337,INDIRECT(E339,1),0)+MATCH(E323,SL_CHARTS_2012!$AH$1:$AH$3999,1)-1,$E328+6,1,1)</f>
        <v>$AN$292</v>
      </c>
      <c r="F341" s="189" t="str">
        <f aca="true">ADDRESS(MATCH(F337,INDIRECT(F339,1),0)+MATCH(F323,SL_CHARTS_2012!$AH$1:$AH$3999,1)-1,$E328+6,1,1)</f>
        <v>$AN$287</v>
      </c>
      <c r="G341" s="189" t="str">
        <f aca="true">ADDRESS(MATCH(G337,INDIRECT(G339,1),0)+MATCH(G323,SL_CHARTS_2012!$AH$1:$AH$3999,1)-1,$E328+6,1,1)</f>
        <v>$AN$287</v>
      </c>
      <c r="H341" s="189" t="str">
        <f aca="true">ADDRESS(MATCH(H337,INDIRECT(H339,1),0)+MATCH(H323,SL_CHARTS_2012!$AH$1:$AH$3999,1)-1,$E328+6,1,1)</f>
        <v>$AN$287</v>
      </c>
      <c r="I341" s="189" t="str">
        <f aca="true">ADDRESS(MATCH(I337,INDIRECT(I339,1),0)+MATCH(I323,SL_CHARTS_2012!$AH$1:$AH$3999,1)-1,$E328+6,1,1)</f>
        <v>$AN$287</v>
      </c>
      <c r="J341" s="422" t="str">
        <f aca="true">ADDRESS(MATCH(J337,INDIRECT(J339,1),0)+MATCH(J323,SL_CHARTS_2012!$AH$1:$AH$3999,1)-1,$E328+6,1,1)</f>
        <v>$AN$325</v>
      </c>
      <c r="K341" s="353"/>
      <c r="L341" s="353"/>
      <c r="M341" s="353"/>
      <c r="N341" s="353"/>
      <c r="O341" s="353"/>
      <c r="P341" s="353"/>
      <c r="Q341" s="353"/>
      <c r="R341" s="353"/>
      <c r="S341" s="353"/>
      <c r="T341" s="353"/>
      <c r="U341" s="353"/>
      <c r="V341" s="353"/>
      <c r="W341" s="353"/>
      <c r="X341" s="353"/>
      <c r="Y341" s="353"/>
      <c r="Z341" s="353"/>
      <c r="AA341" s="353"/>
      <c r="AB341" s="353"/>
      <c r="AC341" s="353"/>
    </row>
    <row r="342" s="349" customFormat="true" ht="15" hidden="true" customHeight="true" outlineLevel="0" collapsed="false">
      <c r="B342" s="484"/>
      <c r="C342" s="184"/>
      <c r="D342" s="189" t="s">
        <v>248</v>
      </c>
      <c r="E342" s="189" t="str">
        <f aca="true">ADDRESS(MATCH(E338,INDIRECT(E339,1),0)+MATCH(E323,SL_CHARTS_2012!$AH$1:$AH$3999,1)-1,$E328+4,1,1)</f>
        <v>$AL$313</v>
      </c>
      <c r="F342" s="189" t="str">
        <f aca="true">ADDRESS(MATCH(F338,INDIRECT(F339,1),0)+MATCH(F323,SL_CHARTS_2012!$AH$1:$AH$3999,1)-1,$E328+4,1,1)</f>
        <v>$AL$352</v>
      </c>
      <c r="G342" s="189" t="str">
        <f aca="true">ADDRESS(MATCH(G338,INDIRECT(G339,1),0)+MATCH(G323,SL_CHARTS_2012!$AH$1:$AH$3999,1)-1,$E328+4,1,1)</f>
        <v>$AL$310</v>
      </c>
      <c r="H342" s="189" t="str">
        <f aca="true">ADDRESS(MATCH(H338,INDIRECT(H339,1),0)+MATCH(H323,SL_CHARTS_2012!$AH$1:$AH$3999,1)-1,$E328+4,1,1)</f>
        <v>$AL$313</v>
      </c>
      <c r="I342" s="189" t="str">
        <f aca="true">ADDRESS(MATCH(I338,INDIRECT(I339,1),0)+MATCH(I323,SL_CHARTS_2012!$AH$1:$AH$3999,1)-1,$E328+4,1,1)</f>
        <v>$AL$313</v>
      </c>
      <c r="J342" s="422" t="str">
        <f aca="true">ADDRESS(MATCH(J338,INDIRECT(J339,1),0)+MATCH(J323,SL_CHARTS_2012!$AH$1:$AH$3999,1)-1,$E328+4,1,1)</f>
        <v>$AL$313</v>
      </c>
      <c r="K342" s="353"/>
      <c r="L342" s="353"/>
      <c r="M342" s="353"/>
      <c r="N342" s="353"/>
      <c r="O342" s="353"/>
      <c r="P342" s="353"/>
      <c r="Q342" s="353"/>
      <c r="R342" s="353"/>
      <c r="S342" s="353"/>
      <c r="T342" s="353"/>
      <c r="U342" s="353"/>
      <c r="V342" s="353"/>
      <c r="W342" s="353"/>
      <c r="X342" s="353"/>
      <c r="Y342" s="353"/>
      <c r="Z342" s="353"/>
      <c r="AA342" s="353"/>
      <c r="AB342" s="353"/>
      <c r="AC342" s="353"/>
    </row>
    <row r="343" s="349" customFormat="true" ht="15" hidden="true" customHeight="true" outlineLevel="0" collapsed="false">
      <c r="B343" s="484"/>
      <c r="C343" s="184"/>
      <c r="D343" s="189" t="s">
        <v>249</v>
      </c>
      <c r="E343" s="189" t="str">
        <f aca="true">ADDRESS(MATCH(E338,INDIRECT(E339,1),0)+MATCH(E323,SL_CHARTS_2012!$AH$1:$AH$3999,1)-1,$E328+5,1,1)</f>
        <v>$AM$313</v>
      </c>
      <c r="F343" s="189" t="str">
        <f aca="true">ADDRESS(MATCH(F338,INDIRECT(F339,1),0)+MATCH(F323,SL_CHARTS_2012!$AH$1:$AH$3999,1)-1,$E328+5,1,1)</f>
        <v>$AM$352</v>
      </c>
      <c r="G343" s="189" t="str">
        <f aca="true">ADDRESS(MATCH(G338,INDIRECT(G339,1),0)+MATCH(G323,SL_CHARTS_2012!$AH$1:$AH$3999,1)-1,$E328+5,1,1)</f>
        <v>$AM$310</v>
      </c>
      <c r="H343" s="189" t="str">
        <f aca="true">ADDRESS(MATCH(H338,INDIRECT(H339,1),0)+MATCH(H323,SL_CHARTS_2012!$AH$1:$AH$3999,1)-1,$E328+5,1,1)</f>
        <v>$AM$313</v>
      </c>
      <c r="I343" s="189" t="str">
        <f aca="true">ADDRESS(MATCH(I338,INDIRECT(I339,1),0)+MATCH(I323,SL_CHARTS_2012!$AH$1:$AH$3999,1)-1,$E328+5,1,1)</f>
        <v>$AM$313</v>
      </c>
      <c r="J343" s="422" t="str">
        <f aca="true">ADDRESS(MATCH(J338,INDIRECT(J339,1),0)+MATCH(J323,SL_CHARTS_2012!$AH$1:$AH$3999,1)-1,$E328+5,1,1)</f>
        <v>$AM$313</v>
      </c>
      <c r="K343" s="353"/>
      <c r="L343" s="353"/>
      <c r="M343" s="353"/>
      <c r="N343" s="353"/>
      <c r="O343" s="353"/>
      <c r="P343" s="353"/>
      <c r="Q343" s="353"/>
      <c r="R343" s="353"/>
      <c r="S343" s="353"/>
      <c r="T343" s="353"/>
      <c r="U343" s="353"/>
      <c r="V343" s="353"/>
      <c r="W343" s="353"/>
      <c r="X343" s="353"/>
      <c r="Y343" s="353"/>
      <c r="Z343" s="353"/>
      <c r="AA343" s="353"/>
      <c r="AB343" s="353"/>
      <c r="AC343" s="353"/>
    </row>
    <row r="344" s="349" customFormat="true" ht="15" hidden="true" customHeight="true" outlineLevel="0" collapsed="false">
      <c r="B344" s="484"/>
      <c r="C344" s="184"/>
      <c r="D344" s="189" t="s">
        <v>231</v>
      </c>
      <c r="E344" s="189" t="n">
        <f aca="true">IF((-(INDIRECT(CONCATENATE($E333,E340))-INDIRECT(CONCATENATE($E333,E341))))&lt;0, (-(INDIRECT(CONCATENATE($E333,E340))-INDIRECT(CONCATENATE($E333,E341)))), -15)</f>
        <v>-13.87</v>
      </c>
      <c r="F344" s="189" t="n">
        <f aca="true">IF((-(INDIRECT(CONCATENATE($E333,F340))-INDIRECT(CONCATENATE($E333,F341))))&lt;0, (-(INDIRECT(CONCATENATE($E333,F340))-INDIRECT(CONCATENATE($E333,F341)))), -15)</f>
        <v>-16.32</v>
      </c>
      <c r="G344" s="189" t="n">
        <f aca="true">IF((-(INDIRECT(CONCATENATE($E333,G340))-INDIRECT(CONCATENATE($E333,G341))))&lt;0, (-(INDIRECT(CONCATENATE($E333,G340))-INDIRECT(CONCATENATE($E333,G341)))), -15)</f>
        <v>-16.32</v>
      </c>
      <c r="H344" s="189" t="n">
        <f aca="true">IF((-(INDIRECT(CONCATENATE($E333,H340))-INDIRECT(CONCATENATE($E333,H341))))&lt;0, (-(INDIRECT(CONCATENATE($E333,H340))-INDIRECT(CONCATENATE($E333,H341)))), -15)</f>
        <v>-16.32</v>
      </c>
      <c r="I344" s="189" t="n">
        <f aca="true">IF((-(INDIRECT(CONCATENATE($E333,I340))-INDIRECT(CONCATENATE($E333,I341))))&lt;0, (-(INDIRECT(CONCATENATE($E333,I340))-INDIRECT(CONCATENATE($E333,I341)))), -15)</f>
        <v>-16.32</v>
      </c>
      <c r="J344" s="422" t="n">
        <f aca="true">IF((-(INDIRECT(CONCATENATE($E333,J340))-INDIRECT(CONCATENATE($E333,J341))))&lt;0, (-(INDIRECT(CONCATENATE($E333,J340))-INDIRECT(CONCATENATE($E333,J341)))), -15)</f>
        <v>-8.72</v>
      </c>
      <c r="K344" s="353"/>
      <c r="L344" s="353"/>
      <c r="M344" s="353"/>
      <c r="N344" s="353"/>
      <c r="O344" s="353"/>
      <c r="P344" s="353"/>
      <c r="Q344" s="353"/>
      <c r="R344" s="353"/>
      <c r="S344" s="353"/>
      <c r="T344" s="353"/>
      <c r="U344" s="353"/>
      <c r="V344" s="353"/>
      <c r="W344" s="353"/>
      <c r="X344" s="353"/>
      <c r="Y344" s="353"/>
      <c r="Z344" s="353"/>
      <c r="AA344" s="353"/>
      <c r="AB344" s="353"/>
      <c r="AC344" s="353"/>
    </row>
    <row r="345" s="349" customFormat="true" ht="15" hidden="true" customHeight="true" outlineLevel="0" collapsed="false">
      <c r="B345" s="484"/>
      <c r="C345" s="184"/>
      <c r="D345" s="189" t="s">
        <v>232</v>
      </c>
      <c r="E345" s="189" t="n">
        <f aca="true">IF(INDIRECT(CONCATENATE($E333,E342))-INDIRECT(CONCATENATE($E333,E343))&lt;0, ABS(INDIRECT(CONCATENATE($E333,E342))-INDIRECT(CONCATENATE($E333,E343))), 15)</f>
        <v>3.44</v>
      </c>
      <c r="F345" s="189" t="n">
        <f aca="true">IF(INDIRECT(CONCATENATE($E333,F342))-INDIRECT(CONCATENATE($E333,F343))&lt;0, ABS(INDIRECT(CONCATENATE($E333,F342))-INDIRECT(CONCATENATE($E333,F343))), 15)</f>
        <v>0.869999999999997</v>
      </c>
      <c r="G345" s="189" t="n">
        <f aca="true">IF(INDIRECT(CONCATENATE($E333,G342))-INDIRECT(CONCATENATE($E333,G343))&lt;0, ABS(INDIRECT(CONCATENATE($E333,G342))-INDIRECT(CONCATENATE($E333,G343))), 15)</f>
        <v>5.32</v>
      </c>
      <c r="H345" s="189" t="n">
        <f aca="true">IF(INDIRECT(CONCATENATE($E333,H342))-INDIRECT(CONCATENATE($E333,H343))&lt;0, ABS(INDIRECT(CONCATENATE($E333,H342))-INDIRECT(CONCATENATE($E333,H343))), 15)</f>
        <v>3.44</v>
      </c>
      <c r="I345" s="189" t="n">
        <f aca="true">IF(INDIRECT(CONCATENATE($E333,I342))-INDIRECT(CONCATENATE($E333,I343))&lt;0, ABS(INDIRECT(CONCATENATE($E333,I342))-INDIRECT(CONCATENATE($E333,I343))), 15)</f>
        <v>3.44</v>
      </c>
      <c r="J345" s="422" t="n">
        <f aca="true">IF(INDIRECT(CONCATENATE($E333,J342))-INDIRECT(CONCATENATE($E333,J343))&lt;0, ABS(INDIRECT(CONCATENATE($E333,J342))-INDIRECT(CONCATENATE($E333,J343))), 15)</f>
        <v>3.44</v>
      </c>
      <c r="K345" s="353"/>
      <c r="L345" s="353"/>
      <c r="M345" s="353"/>
      <c r="N345" s="353"/>
      <c r="O345" s="353"/>
      <c r="P345" s="353"/>
      <c r="Q345" s="353"/>
      <c r="R345" s="353"/>
      <c r="S345" s="353"/>
      <c r="T345" s="353"/>
      <c r="U345" s="353"/>
      <c r="V345" s="353"/>
      <c r="W345" s="353"/>
      <c r="X345" s="353"/>
      <c r="Y345" s="353"/>
      <c r="Z345" s="353"/>
      <c r="AA345" s="353"/>
      <c r="AB345" s="353"/>
      <c r="AC345" s="353"/>
    </row>
    <row r="346" s="349" customFormat="true" ht="15" hidden="true" customHeight="true" outlineLevel="0" collapsed="false">
      <c r="B346" s="484"/>
      <c r="C346" s="184"/>
      <c r="D346" s="189" t="s">
        <v>233</v>
      </c>
      <c r="E346" s="191" t="n">
        <f aca="false">E337+E344</f>
        <v>28.57</v>
      </c>
      <c r="F346" s="191" t="n">
        <f aca="false">F337+F344</f>
        <v>25.65</v>
      </c>
      <c r="G346" s="191" t="n">
        <f aca="false">G337+G344</f>
        <v>25.65</v>
      </c>
      <c r="H346" s="191" t="n">
        <f aca="false">H337+H344</f>
        <v>25.65</v>
      </c>
      <c r="I346" s="191" t="n">
        <f aca="false">I337+I344</f>
        <v>25.65</v>
      </c>
      <c r="J346" s="423" t="n">
        <f aca="false">J337+J344</f>
        <v>33.65</v>
      </c>
      <c r="K346" s="353"/>
      <c r="L346" s="353"/>
      <c r="M346" s="353"/>
      <c r="N346" s="353"/>
      <c r="O346" s="353"/>
      <c r="P346" s="353"/>
      <c r="Q346" s="353"/>
      <c r="R346" s="353"/>
      <c r="S346" s="353"/>
      <c r="T346" s="353"/>
      <c r="U346" s="353"/>
      <c r="V346" s="353"/>
      <c r="W346" s="353"/>
      <c r="X346" s="353"/>
      <c r="Y346" s="353"/>
      <c r="Z346" s="353"/>
      <c r="AA346" s="353"/>
      <c r="AB346" s="353"/>
      <c r="AC346" s="353"/>
    </row>
    <row r="347" s="349" customFormat="true" ht="15" hidden="true" customHeight="true" outlineLevel="0" collapsed="false">
      <c r="B347" s="484"/>
      <c r="C347" s="184"/>
      <c r="D347" s="189" t="s">
        <v>234</v>
      </c>
      <c r="E347" s="191" t="n">
        <f aca="false">E338+E345</f>
        <v>49.1</v>
      </c>
      <c r="F347" s="191" t="n">
        <f aca="false">F338+F345</f>
        <v>49.22</v>
      </c>
      <c r="G347" s="191" t="n">
        <f aca="false">G338+G345</f>
        <v>50.58</v>
      </c>
      <c r="H347" s="191" t="n">
        <f aca="false">H338+H345</f>
        <v>49.1</v>
      </c>
      <c r="I347" s="191" t="n">
        <f aca="false">I338+I345</f>
        <v>49.1</v>
      </c>
      <c r="J347" s="423" t="n">
        <f aca="false">J338+J345</f>
        <v>49.1</v>
      </c>
      <c r="K347" s="353"/>
      <c r="L347" s="353"/>
      <c r="M347" s="353"/>
      <c r="N347" s="353"/>
      <c r="O347" s="353"/>
      <c r="P347" s="353"/>
      <c r="Q347" s="353"/>
      <c r="R347" s="353"/>
      <c r="S347" s="353"/>
      <c r="T347" s="353"/>
      <c r="U347" s="353"/>
      <c r="V347" s="353"/>
      <c r="W347" s="353"/>
      <c r="X347" s="353"/>
      <c r="Y347" s="353"/>
      <c r="Z347" s="353"/>
      <c r="AA347" s="353"/>
      <c r="AB347" s="353"/>
      <c r="AC347" s="353"/>
    </row>
    <row r="348" s="349" customFormat="true" ht="15" hidden="true" customHeight="true" outlineLevel="0" collapsed="false">
      <c r="B348" s="484"/>
      <c r="C348" s="192" t="s">
        <v>235</v>
      </c>
      <c r="D348" s="193" t="s">
        <v>227</v>
      </c>
      <c r="E348" s="194" t="str">
        <f aca="false">CONCATENATE(E325,E$7,E327)</f>
        <v>40,5-38</v>
      </c>
      <c r="F348" s="194" t="str">
        <f aca="false">CONCATENATE(F325,F$7,F327)</f>
        <v>46,2-35,4</v>
      </c>
      <c r="G348" s="194" t="str">
        <f aca="false">CONCATENATE(G325,G$7,G327)</f>
        <v>39,8-36,6</v>
      </c>
      <c r="H348" s="194" t="str">
        <f aca="false">CONCATENATE(H325,H$7,H327)</f>
        <v>41,2-36,9</v>
      </c>
      <c r="I348" s="194" t="str">
        <f aca="false">CONCATENATE(I325,I$7,I327)</f>
        <v>40,5-37,4</v>
      </c>
      <c r="J348" s="424" t="str">
        <f aca="false">CONCATENATE(J325,J$7,J327)</f>
        <v>41,3-38</v>
      </c>
      <c r="K348" s="353"/>
      <c r="L348" s="353"/>
      <c r="M348" s="353"/>
      <c r="N348" s="353"/>
      <c r="O348" s="353"/>
      <c r="P348" s="353"/>
      <c r="Q348" s="353"/>
      <c r="R348" s="353"/>
      <c r="S348" s="353"/>
      <c r="T348" s="353"/>
      <c r="U348" s="353"/>
      <c r="V348" s="353"/>
      <c r="W348" s="353"/>
      <c r="X348" s="353"/>
      <c r="Y348" s="353"/>
      <c r="Z348" s="353"/>
      <c r="AA348" s="353"/>
      <c r="AB348" s="353"/>
      <c r="AC348" s="353"/>
    </row>
    <row r="349" s="349" customFormat="true" ht="15" hidden="true" customHeight="true" outlineLevel="0" collapsed="false">
      <c r="B349" s="484"/>
      <c r="C349" s="192"/>
      <c r="D349" s="195" t="s">
        <v>228</v>
      </c>
      <c r="E349" s="195" t="n">
        <f aca="true">AVERAGE(INDIRECT(CONCATENATE($E333,E331,$E334,E332),1))</f>
        <v>43.7569230769231</v>
      </c>
      <c r="F349" s="195" t="n">
        <f aca="true">AVERAGE(INDIRECT(CONCATENATE($E333,F331,$E334,F332),1))</f>
        <v>44.5521100917431</v>
      </c>
      <c r="G349" s="195" t="n">
        <f aca="true">AVERAGE(INDIRECT(CONCATENATE($E333,G331,$E334,G332),1))</f>
        <v>42.8772727272727</v>
      </c>
      <c r="H349" s="195" t="n">
        <f aca="true">AVERAGE(INDIRECT(CONCATENATE($E333,H331,$E334,H332),1))</f>
        <v>43.3184090909091</v>
      </c>
      <c r="I349" s="195" t="n">
        <f aca="true">AVERAGE(INDIRECT(CONCATENATE($E333,I331,$E334,I332),1))</f>
        <v>43.4471875</v>
      </c>
      <c r="J349" s="425" t="n">
        <f aca="true">AVERAGE(INDIRECT(CONCATENATE($E333,J331,$E334,J332),1))</f>
        <v>43.6402941176471</v>
      </c>
      <c r="K349" s="353"/>
      <c r="L349" s="353"/>
      <c r="M349" s="353"/>
      <c r="N349" s="353"/>
      <c r="O349" s="353"/>
      <c r="P349" s="353"/>
      <c r="Q349" s="353"/>
      <c r="R349" s="353"/>
      <c r="S349" s="353"/>
      <c r="T349" s="353"/>
      <c r="U349" s="353"/>
      <c r="V349" s="353"/>
      <c r="W349" s="353"/>
      <c r="X349" s="353"/>
      <c r="Y349" s="353"/>
      <c r="Z349" s="353"/>
      <c r="AA349" s="353"/>
      <c r="AB349" s="353"/>
      <c r="AC349" s="353"/>
    </row>
    <row r="350" s="349" customFormat="true" ht="15" hidden="true" customHeight="true" outlineLevel="0" collapsed="false">
      <c r="B350" s="484"/>
      <c r="C350" s="192"/>
      <c r="D350" s="196" t="s">
        <v>229</v>
      </c>
      <c r="E350" s="196" t="n">
        <f aca="true">MIN(INDIRECT(CONCATENATE($E333,E331,$E334,E332),1))</f>
        <v>42.44</v>
      </c>
      <c r="F350" s="196" t="n">
        <f aca="true">MIN(INDIRECT(CONCATENATE($E333,F331,$E334,F332),1))</f>
        <v>41.97</v>
      </c>
      <c r="G350" s="196" t="n">
        <f aca="true">MIN(INDIRECT(CONCATENATE($E333,G331,$E334,G332),1))</f>
        <v>41.97</v>
      </c>
      <c r="H350" s="196" t="n">
        <f aca="true">MIN(INDIRECT(CONCATENATE($E333,H331,$E334,H332),1))</f>
        <v>41.97</v>
      </c>
      <c r="I350" s="196" t="n">
        <f aca="true">MIN(INDIRECT(CONCATENATE($E333,I331,$E334,I332),1))</f>
        <v>41.97</v>
      </c>
      <c r="J350" s="426" t="n">
        <f aca="true">MIN(INDIRECT(CONCATENATE($E333,J331,$E334,J332),1))</f>
        <v>42.37</v>
      </c>
      <c r="K350" s="353"/>
      <c r="L350" s="353"/>
      <c r="M350" s="353"/>
      <c r="N350" s="353"/>
      <c r="O350" s="353"/>
      <c r="P350" s="353"/>
      <c r="Q350" s="353"/>
      <c r="R350" s="353"/>
      <c r="S350" s="353"/>
      <c r="T350" s="353"/>
      <c r="U350" s="353"/>
      <c r="V350" s="353"/>
      <c r="W350" s="353"/>
      <c r="X350" s="353"/>
      <c r="Y350" s="353"/>
      <c r="Z350" s="353"/>
      <c r="AA350" s="353"/>
      <c r="AB350" s="353"/>
      <c r="AC350" s="353"/>
    </row>
    <row r="351" s="349" customFormat="true" ht="15" hidden="true" customHeight="true" outlineLevel="0" collapsed="false">
      <c r="B351" s="484"/>
      <c r="C351" s="192"/>
      <c r="D351" s="196" t="s">
        <v>230</v>
      </c>
      <c r="E351" s="196" t="n">
        <f aca="true">MAX(INDIRECT(CONCATENATE($E333,E331,$E334,E332),1))</f>
        <v>45.66</v>
      </c>
      <c r="F351" s="196" t="n">
        <f aca="true">MAX(INDIRECT(CONCATENATE($E333,F331,$E334,F332),1))</f>
        <v>48.35</v>
      </c>
      <c r="G351" s="196" t="n">
        <f aca="true">MAX(INDIRECT(CONCATENATE($E333,G331,$E334,G332),1))</f>
        <v>45.26</v>
      </c>
      <c r="H351" s="196" t="n">
        <f aca="true">MAX(INDIRECT(CONCATENATE($E333,H331,$E334,H332),1))</f>
        <v>45.66</v>
      </c>
      <c r="I351" s="196" t="n">
        <f aca="true">MAX(INDIRECT(CONCATENATE($E333,I331,$E334,I332),1))</f>
        <v>45.66</v>
      </c>
      <c r="J351" s="426" t="n">
        <f aca="true">MAX(INDIRECT(CONCATENATE($E333,J331,$E334,J332),1))</f>
        <v>45.66</v>
      </c>
      <c r="K351" s="353"/>
      <c r="L351" s="353"/>
      <c r="M351" s="353"/>
      <c r="N351" s="353"/>
      <c r="O351" s="353"/>
      <c r="P351" s="353"/>
      <c r="Q351" s="353"/>
      <c r="R351" s="353"/>
      <c r="S351" s="353"/>
      <c r="T351" s="353"/>
      <c r="U351" s="353"/>
      <c r="V351" s="353"/>
      <c r="W351" s="353"/>
      <c r="X351" s="353"/>
      <c r="Y351" s="353"/>
      <c r="Z351" s="353"/>
      <c r="AA351" s="353"/>
      <c r="AB351" s="353"/>
      <c r="AC351" s="353"/>
    </row>
    <row r="352" s="349" customFormat="true" ht="15" hidden="true" customHeight="true" outlineLevel="0" collapsed="false">
      <c r="B352" s="484"/>
      <c r="C352" s="192"/>
      <c r="D352" s="197" t="s">
        <v>245</v>
      </c>
      <c r="E352" s="197" t="str">
        <f aca="false">CONCATENATE($E333,E332,$E334,E331)</f>
        <v>SL_CHARTS_2012!$AL$317:$AL$292</v>
      </c>
      <c r="F352" s="197" t="str">
        <f aca="false">CONCATENATE($E333,F332,$E334,F331)</f>
        <v>SL_CHARTS_2012!$AL$374:$AL$266</v>
      </c>
      <c r="G352" s="197" t="str">
        <f aca="false">CONCATENATE($E333,G332,$E334,G331)</f>
        <v>SL_CHARTS_2012!$AL$310:$AL$278</v>
      </c>
      <c r="H352" s="197" t="str">
        <f aca="false">CONCATENATE($E333,H332,$E334,H331)</f>
        <v>SL_CHARTS_2012!$AL$324:$AL$281</v>
      </c>
      <c r="I352" s="197" t="str">
        <f aca="false">CONCATENATE($E333,I332,$E334,I331)</f>
        <v>SL_CHARTS_2012!$AL$317:$AL$286</v>
      </c>
      <c r="J352" s="426" t="str">
        <f aca="false">CONCATENATE($E333,J332,$E334,J331)</f>
        <v>SL_CHARTS_2012!$AL$325:$AL$292</v>
      </c>
      <c r="K352" s="353"/>
      <c r="L352" s="353"/>
      <c r="M352" s="353"/>
      <c r="N352" s="353"/>
      <c r="O352" s="353"/>
      <c r="P352" s="353"/>
      <c r="Q352" s="353"/>
      <c r="R352" s="353"/>
      <c r="S352" s="353"/>
      <c r="T352" s="353"/>
      <c r="U352" s="353"/>
      <c r="V352" s="353"/>
      <c r="W352" s="353"/>
      <c r="X352" s="353"/>
      <c r="Y352" s="353"/>
      <c r="Z352" s="353"/>
      <c r="AA352" s="353"/>
      <c r="AB352" s="353"/>
      <c r="AC352" s="353"/>
    </row>
    <row r="353" s="349" customFormat="true" ht="15" hidden="true" customHeight="true" outlineLevel="0" collapsed="false">
      <c r="B353" s="484"/>
      <c r="C353" s="192"/>
      <c r="D353" s="197" t="s">
        <v>246</v>
      </c>
      <c r="E353" s="197" t="str">
        <f aca="true">ADDRESS(MATCH(E350,INDIRECT(E352,1),0)+MATCH(E323,SL_CHARTS_2012!$AH$1:$AH$3999,1)-1,$E328+4,1,1)</f>
        <v>$AL$292</v>
      </c>
      <c r="F353" s="197" t="str">
        <f aca="true">ADDRESS(MATCH(F350,INDIRECT(F352,1),0)+MATCH(F323,SL_CHARTS_2012!$AH$1:$AH$3999,1)-1,$E328+4,1,1)</f>
        <v>$AL$287</v>
      </c>
      <c r="G353" s="197" t="str">
        <f aca="true">ADDRESS(MATCH(G350,INDIRECT(G352,1),0)+MATCH(G323,SL_CHARTS_2012!$AH$1:$AH$3999,1)-1,$E328+4,1,1)</f>
        <v>$AL$287</v>
      </c>
      <c r="H353" s="197" t="str">
        <f aca="true">ADDRESS(MATCH(H350,INDIRECT(H352,1),0)+MATCH(H323,SL_CHARTS_2012!$AH$1:$AH$3999,1)-1,$E328+4,1,1)</f>
        <v>$AL$287</v>
      </c>
      <c r="I353" s="197" t="str">
        <f aca="true">ADDRESS(MATCH(I350,INDIRECT(I352,1),0)+MATCH(I323,SL_CHARTS_2012!$AH$1:$AH$3999,1)-1,$E328+4,1,1)</f>
        <v>$AL$287</v>
      </c>
      <c r="J353" s="426" t="str">
        <f aca="true">ADDRESS(MATCH(J350,INDIRECT(J352,1),0)+MATCH(J323,SL_CHARTS_2012!$AH$1:$AH$3999,1)-1,$E328+4,1,1)</f>
        <v>$AL$325</v>
      </c>
      <c r="K353" s="353"/>
      <c r="L353" s="353"/>
      <c r="M353" s="353"/>
      <c r="N353" s="353"/>
      <c r="O353" s="353"/>
      <c r="P353" s="353"/>
      <c r="Q353" s="353"/>
      <c r="R353" s="353"/>
      <c r="S353" s="353"/>
      <c r="T353" s="353"/>
      <c r="U353" s="353"/>
      <c r="V353" s="353"/>
      <c r="W353" s="353"/>
      <c r="X353" s="353"/>
      <c r="Y353" s="353"/>
      <c r="Z353" s="353"/>
      <c r="AA353" s="353"/>
      <c r="AB353" s="353"/>
      <c r="AC353" s="353"/>
    </row>
    <row r="354" s="349" customFormat="true" ht="15" hidden="true" customHeight="true" outlineLevel="0" collapsed="false">
      <c r="B354" s="484"/>
      <c r="C354" s="192"/>
      <c r="D354" s="197" t="s">
        <v>247</v>
      </c>
      <c r="E354" s="197" t="str">
        <f aca="true">ADDRESS(MATCH(E350,INDIRECT(E352,1),0)+MATCH(E323,SL_CHARTS_2012!$AH$1:$AH$3999,1)-1,$E328+6,1,1)</f>
        <v>$AN$292</v>
      </c>
      <c r="F354" s="197" t="str">
        <f aca="true">ADDRESS(MATCH(F350,INDIRECT(F352,1),0)+MATCH(F323,SL_CHARTS_2012!$AH$1:$AH$3999,1)-1,$E328+6,1,1)</f>
        <v>$AN$287</v>
      </c>
      <c r="G354" s="197" t="str">
        <f aca="true">ADDRESS(MATCH(G350,INDIRECT(G352,1),0)+MATCH(G323,SL_CHARTS_2012!$AH$1:$AH$3999,1)-1,$E328+6,1,1)</f>
        <v>$AN$287</v>
      </c>
      <c r="H354" s="197" t="str">
        <f aca="true">ADDRESS(MATCH(H350,INDIRECT(H352,1),0)+MATCH(H323,SL_CHARTS_2012!$AH$1:$AH$3999,1)-1,$E328+6,1,1)</f>
        <v>$AN$287</v>
      </c>
      <c r="I354" s="197" t="str">
        <f aca="true">ADDRESS(MATCH(I350,INDIRECT(I352,1),0)+MATCH(I323,SL_CHARTS_2012!$AH$1:$AH$3999,1)-1,$E328+6,1,1)</f>
        <v>$AN$287</v>
      </c>
      <c r="J354" s="426" t="str">
        <f aca="true">ADDRESS(MATCH(J350,INDIRECT(J352,1),0)+MATCH(J323,SL_CHARTS_2012!$AH$1:$AH$3999,1)-1,$E328+6,1,1)</f>
        <v>$AN$325</v>
      </c>
      <c r="K354" s="353"/>
      <c r="L354" s="353"/>
      <c r="M354" s="353"/>
      <c r="N354" s="353"/>
      <c r="O354" s="353"/>
      <c r="P354" s="353"/>
      <c r="Q354" s="353"/>
      <c r="R354" s="353"/>
      <c r="S354" s="353"/>
      <c r="T354" s="353"/>
      <c r="U354" s="353"/>
      <c r="V354" s="353"/>
      <c r="W354" s="353"/>
      <c r="X354" s="353"/>
      <c r="Y354" s="353"/>
      <c r="Z354" s="353"/>
      <c r="AA354" s="353"/>
      <c r="AB354" s="353"/>
      <c r="AC354" s="353"/>
    </row>
    <row r="355" s="349" customFormat="true" ht="15" hidden="true" customHeight="true" outlineLevel="0" collapsed="false">
      <c r="B355" s="484"/>
      <c r="C355" s="192"/>
      <c r="D355" s="197" t="s">
        <v>248</v>
      </c>
      <c r="E355" s="197" t="str">
        <f aca="true">ADDRESS(MATCH(E351,INDIRECT(E352,1),0)+MATCH(E327,SL_CHARTS_2012!$AH$1:$AH$3999,1)-1,$E328+4,1,1)</f>
        <v>$AL$313</v>
      </c>
      <c r="F355" s="197" t="str">
        <f aca="true">ADDRESS(MATCH(F351,INDIRECT(F352,1),0)+MATCH(F327,SL_CHARTS_2012!$AH$1:$AH$3999,1)-1,$E328+4,1,1)</f>
        <v>$AL$352</v>
      </c>
      <c r="G355" s="197" t="str">
        <f aca="true">ADDRESS(MATCH(G351,INDIRECT(G352,1),0)+MATCH(G327,SL_CHARTS_2012!$AH$1:$AH$3999,1)-1,$E328+4,1,1)</f>
        <v>$AL$310</v>
      </c>
      <c r="H355" s="197" t="str">
        <f aca="true">ADDRESS(MATCH(H351,INDIRECT(H352,1),0)+MATCH(H327,SL_CHARTS_2012!$AH$1:$AH$3999,1)-1,$E328+4,1,1)</f>
        <v>$AL$313</v>
      </c>
      <c r="I355" s="197" t="str">
        <f aca="true">ADDRESS(MATCH(I351,INDIRECT(I352,1),0)+MATCH(I327,SL_CHARTS_2012!$AH$1:$AH$3999,1)-1,$E328+4,1,1)</f>
        <v>$AL$313</v>
      </c>
      <c r="J355" s="426" t="str">
        <f aca="true">ADDRESS(MATCH(J351,INDIRECT(J352,1),0)+MATCH(J327,SL_CHARTS_2012!$AH$1:$AH$3999,1)-1,$E328+4,1,1)</f>
        <v>$AL$313</v>
      </c>
      <c r="K355" s="353"/>
      <c r="L355" s="353"/>
      <c r="M355" s="353"/>
      <c r="N355" s="353"/>
      <c r="O355" s="353"/>
      <c r="P355" s="353"/>
      <c r="Q355" s="353"/>
      <c r="R355" s="353"/>
      <c r="S355" s="353"/>
      <c r="T355" s="353"/>
      <c r="U355" s="353"/>
      <c r="V355" s="353"/>
      <c r="W355" s="353"/>
      <c r="X355" s="353"/>
      <c r="Y355" s="353"/>
      <c r="Z355" s="353"/>
      <c r="AA355" s="353"/>
      <c r="AB355" s="353"/>
      <c r="AC355" s="353"/>
    </row>
    <row r="356" s="349" customFormat="true" ht="15" hidden="true" customHeight="true" outlineLevel="0" collapsed="false">
      <c r="B356" s="484"/>
      <c r="C356" s="192"/>
      <c r="D356" s="197" t="s">
        <v>249</v>
      </c>
      <c r="E356" s="197" t="str">
        <f aca="true">ADDRESS(MATCH(E351,INDIRECT(E352,1),0)+MATCH(E327,SL_CHARTS_2012!$AH$1:$AH$3999,1)-1,$E328+5,1,1)</f>
        <v>$AM$313</v>
      </c>
      <c r="F356" s="197" t="str">
        <f aca="true">ADDRESS(MATCH(F351,INDIRECT(F352,1),0)+MATCH(F327,SL_CHARTS_2012!$AH$1:$AH$3999,1)-1,$E328+5,1,1)</f>
        <v>$AM$352</v>
      </c>
      <c r="G356" s="197" t="str">
        <f aca="true">ADDRESS(MATCH(G351,INDIRECT(G352,1),0)+MATCH(G327,SL_CHARTS_2012!$AH$1:$AH$3999,1)-1,$E328+5,1,1)</f>
        <v>$AM$310</v>
      </c>
      <c r="H356" s="197" t="str">
        <f aca="true">ADDRESS(MATCH(H351,INDIRECT(H352,1),0)+MATCH(H327,SL_CHARTS_2012!$AH$1:$AH$3999,1)-1,$E328+5,1,1)</f>
        <v>$AM$313</v>
      </c>
      <c r="I356" s="197" t="str">
        <f aca="true">ADDRESS(MATCH(I351,INDIRECT(I352,1),0)+MATCH(I327,SL_CHARTS_2012!$AH$1:$AH$3999,1)-1,$E328+5,1,1)</f>
        <v>$AM$313</v>
      </c>
      <c r="J356" s="426" t="str">
        <f aca="true">ADDRESS(MATCH(J351,INDIRECT(J352,1),0)+MATCH(J327,SL_CHARTS_2012!$AH$1:$AH$3999,1)-1,$E328+5,1,1)</f>
        <v>$AM$313</v>
      </c>
      <c r="K356" s="353"/>
      <c r="L356" s="353"/>
      <c r="M356" s="353"/>
      <c r="N356" s="353"/>
      <c r="O356" s="353"/>
      <c r="P356" s="353"/>
      <c r="Q356" s="353"/>
      <c r="R356" s="353"/>
      <c r="S356" s="353"/>
      <c r="T356" s="353"/>
      <c r="U356" s="353"/>
      <c r="V356" s="353"/>
      <c r="W356" s="353"/>
      <c r="X356" s="353"/>
      <c r="Y356" s="353"/>
      <c r="Z356" s="353"/>
      <c r="AA356" s="353"/>
      <c r="AB356" s="353"/>
      <c r="AC356" s="353"/>
    </row>
    <row r="357" s="349" customFormat="true" ht="15" hidden="true" customHeight="true" outlineLevel="0" collapsed="false">
      <c r="B357" s="484"/>
      <c r="C357" s="192"/>
      <c r="D357" s="197" t="s">
        <v>231</v>
      </c>
      <c r="E357" s="198" t="n">
        <f aca="true">IF((-(INDIRECT(CONCATENATE($E333,E353))-INDIRECT(CONCATENATE($E333,E354))))&lt;0, (-(INDIRECT(CONCATENATE($E333,E353))-INDIRECT(CONCATENATE($E333,E354)))), -15)</f>
        <v>-13.87</v>
      </c>
      <c r="F357" s="198" t="n">
        <f aca="true">IF((-(INDIRECT(CONCATENATE($E333,F353))-INDIRECT(CONCATENATE($E333,F354))))&lt;0, (-(INDIRECT(CONCATENATE($E333,F353))-INDIRECT(CONCATENATE($E333,F354)))), -15)</f>
        <v>-16.32</v>
      </c>
      <c r="G357" s="198" t="n">
        <f aca="true">IF((-(INDIRECT(CONCATENATE($E333,G353))-INDIRECT(CONCATENATE($E333,G354))))&lt;0, (-(INDIRECT(CONCATENATE($E333,G353))-INDIRECT(CONCATENATE($E333,G354)))), -15)</f>
        <v>-16.32</v>
      </c>
      <c r="H357" s="198" t="n">
        <f aca="true">IF((-(INDIRECT(CONCATENATE($E333,H353))-INDIRECT(CONCATENATE($E333,H354))))&lt;0, (-(INDIRECT(CONCATENATE($E333,H353))-INDIRECT(CONCATENATE($E333,H354)))), -15)</f>
        <v>-16.32</v>
      </c>
      <c r="I357" s="198" t="n">
        <f aca="true">IF((-(INDIRECT(CONCATENATE($E333,I353))-INDIRECT(CONCATENATE($E333,I354))))&lt;0, (-(INDIRECT(CONCATENATE($E333,I353))-INDIRECT(CONCATENATE($E333,I354)))), -15)</f>
        <v>-16.32</v>
      </c>
      <c r="J357" s="424" t="n">
        <f aca="true">IF((-(INDIRECT(CONCATENATE($E333,J353))-INDIRECT(CONCATENATE($E333,J354))))&lt;0, (-(INDIRECT(CONCATENATE($E333,J353))-INDIRECT(CONCATENATE($E333,J354)))), -15)</f>
        <v>-8.72</v>
      </c>
      <c r="K357" s="353"/>
      <c r="L357" s="353"/>
      <c r="M357" s="353"/>
      <c r="N357" s="353"/>
      <c r="O357" s="353"/>
      <c r="P357" s="353"/>
      <c r="Q357" s="353"/>
      <c r="R357" s="353"/>
      <c r="S357" s="353"/>
      <c r="T357" s="353"/>
      <c r="U357" s="353"/>
      <c r="V357" s="353"/>
      <c r="W357" s="353"/>
      <c r="X357" s="353"/>
      <c r="Y357" s="353"/>
      <c r="Z357" s="353"/>
      <c r="AA357" s="353"/>
      <c r="AB357" s="353"/>
      <c r="AC357" s="353"/>
    </row>
    <row r="358" s="349" customFormat="true" ht="15" hidden="true" customHeight="true" outlineLevel="0" collapsed="false">
      <c r="B358" s="484"/>
      <c r="C358" s="192"/>
      <c r="D358" s="197" t="s">
        <v>232</v>
      </c>
      <c r="E358" s="198" t="n">
        <f aca="true">IF(INDIRECT(CONCATENATE($E333,E355))-INDIRECT(CONCATENATE($E333,E356))&lt;0, ABS(INDIRECT(CONCATENATE($E333,E355))-INDIRECT(CONCATENATE($E333,E356))), 15)</f>
        <v>3.44</v>
      </c>
      <c r="F358" s="198" t="n">
        <f aca="true">IF(INDIRECT(CONCATENATE($E333,F355))-INDIRECT(CONCATENATE($E333,F356))&lt;0, ABS(INDIRECT(CONCATENATE($E333,F355))-INDIRECT(CONCATENATE($E333,F356))), 15)</f>
        <v>0.869999999999997</v>
      </c>
      <c r="G358" s="198" t="n">
        <f aca="true">IF(INDIRECT(CONCATENATE($E333,G355))-INDIRECT(CONCATENATE($E333,G356))&lt;0, ABS(INDIRECT(CONCATENATE($E333,G355))-INDIRECT(CONCATENATE($E333,G356))), 15)</f>
        <v>5.32</v>
      </c>
      <c r="H358" s="198" t="n">
        <f aca="true">IF(INDIRECT(CONCATENATE($E333,H355))-INDIRECT(CONCATENATE($E333,H356))&lt;0, ABS(INDIRECT(CONCATENATE($E333,H355))-INDIRECT(CONCATENATE($E333,H356))), 15)</f>
        <v>3.44</v>
      </c>
      <c r="I358" s="198" t="n">
        <f aca="true">IF(INDIRECT(CONCATENATE($E333,I355))-INDIRECT(CONCATENATE($E333,I356))&lt;0, ABS(INDIRECT(CONCATENATE($E333,I355))-INDIRECT(CONCATENATE($E333,I356))), 15)</f>
        <v>3.44</v>
      </c>
      <c r="J358" s="424" t="n">
        <f aca="true">IF(INDIRECT(CONCATENATE($E333,J355))-INDIRECT(CONCATENATE($E333,J356))&lt;0, ABS(INDIRECT(CONCATENATE($E333,J355))-INDIRECT(CONCATENATE($E333,J356))), 15)</f>
        <v>3.44</v>
      </c>
      <c r="K358" s="353"/>
      <c r="L358" s="353"/>
      <c r="M358" s="353"/>
      <c r="N358" s="353"/>
      <c r="O358" s="353"/>
      <c r="P358" s="353"/>
      <c r="Q358" s="353"/>
      <c r="R358" s="353"/>
      <c r="S358" s="353"/>
      <c r="T358" s="353"/>
      <c r="U358" s="353"/>
      <c r="V358" s="353"/>
      <c r="W358" s="353"/>
      <c r="X358" s="353"/>
      <c r="Y358" s="353"/>
      <c r="Z358" s="353"/>
      <c r="AA358" s="353"/>
      <c r="AB358" s="353"/>
      <c r="AC358" s="353"/>
    </row>
    <row r="359" s="349" customFormat="true" ht="15" hidden="true" customHeight="true" outlineLevel="0" collapsed="false">
      <c r="B359" s="484"/>
      <c r="C359" s="192"/>
      <c r="D359" s="197" t="s">
        <v>233</v>
      </c>
      <c r="E359" s="199" t="n">
        <f aca="false">E350+E357</f>
        <v>28.57</v>
      </c>
      <c r="F359" s="199" t="n">
        <f aca="false">F350+F357</f>
        <v>25.65</v>
      </c>
      <c r="G359" s="199" t="n">
        <f aca="false">G350+G357</f>
        <v>25.65</v>
      </c>
      <c r="H359" s="199" t="n">
        <f aca="false">H350+H357</f>
        <v>25.65</v>
      </c>
      <c r="I359" s="199" t="n">
        <f aca="false">I350+I357</f>
        <v>25.65</v>
      </c>
      <c r="J359" s="427" t="n">
        <f aca="false">J350+J357</f>
        <v>33.65</v>
      </c>
      <c r="K359" s="353"/>
      <c r="L359" s="353"/>
      <c r="M359" s="353"/>
      <c r="N359" s="353"/>
      <c r="O359" s="353"/>
      <c r="P359" s="353"/>
      <c r="Q359" s="353"/>
      <c r="R359" s="353"/>
      <c r="S359" s="353"/>
      <c r="T359" s="353"/>
      <c r="U359" s="353"/>
      <c r="V359" s="353"/>
      <c r="W359" s="353"/>
      <c r="X359" s="353"/>
      <c r="Y359" s="353"/>
      <c r="Z359" s="353"/>
      <c r="AA359" s="353"/>
      <c r="AB359" s="353"/>
      <c r="AC359" s="353"/>
    </row>
    <row r="360" s="349" customFormat="true" ht="15" hidden="true" customHeight="true" outlineLevel="0" collapsed="false">
      <c r="B360" s="484"/>
      <c r="C360" s="192"/>
      <c r="D360" s="200" t="s">
        <v>234</v>
      </c>
      <c r="E360" s="201" t="n">
        <f aca="false">E351+E358</f>
        <v>49.1</v>
      </c>
      <c r="F360" s="201" t="n">
        <f aca="false">F351+F358</f>
        <v>49.22</v>
      </c>
      <c r="G360" s="201" t="n">
        <f aca="false">G351+G358</f>
        <v>50.58</v>
      </c>
      <c r="H360" s="201" t="n">
        <f aca="false">H351+H358</f>
        <v>49.1</v>
      </c>
      <c r="I360" s="201" t="n">
        <f aca="false">I351+I358</f>
        <v>49.1</v>
      </c>
      <c r="J360" s="428" t="n">
        <f aca="false">J351+J358</f>
        <v>49.1</v>
      </c>
      <c r="K360" s="353"/>
      <c r="L360" s="353"/>
      <c r="M360" s="353"/>
      <c r="N360" s="353"/>
      <c r="O360" s="353"/>
      <c r="P360" s="353"/>
      <c r="Q360" s="353"/>
      <c r="R360" s="353"/>
      <c r="S360" s="353"/>
      <c r="T360" s="353"/>
      <c r="U360" s="353"/>
      <c r="V360" s="353"/>
      <c r="W360" s="353"/>
      <c r="X360" s="353"/>
      <c r="Y360" s="353"/>
      <c r="Z360" s="353"/>
      <c r="AA360" s="353"/>
      <c r="AB360" s="353"/>
      <c r="AC360" s="353"/>
    </row>
    <row r="361" s="349" customFormat="true" ht="15" hidden="true" customHeight="true" outlineLevel="0" collapsed="false">
      <c r="B361" s="357"/>
      <c r="C361" s="0"/>
      <c r="D361" s="0"/>
      <c r="E361" s="0"/>
      <c r="F361" s="0"/>
      <c r="G361" s="0"/>
      <c r="H361" s="0"/>
      <c r="I361" s="0"/>
      <c r="J361" s="478"/>
      <c r="K361" s="353"/>
      <c r="L361" s="353"/>
      <c r="M361" s="353"/>
      <c r="N361" s="353"/>
      <c r="O361" s="353"/>
      <c r="P361" s="353"/>
      <c r="Q361" s="353"/>
      <c r="R361" s="353"/>
      <c r="S361" s="353"/>
      <c r="T361" s="353"/>
      <c r="U361" s="353"/>
      <c r="V361" s="353"/>
      <c r="W361" s="353"/>
      <c r="X361" s="353"/>
      <c r="Y361" s="353"/>
      <c r="Z361" s="353"/>
      <c r="AA361" s="353"/>
      <c r="AB361" s="353"/>
      <c r="AC361" s="353"/>
    </row>
    <row r="362" s="349" customFormat="true" ht="15" hidden="false" customHeight="true" outlineLevel="0" collapsed="false">
      <c r="B362" s="169" t="s">
        <v>274</v>
      </c>
      <c r="C362" s="169"/>
      <c r="D362" s="169"/>
      <c r="E362" s="169"/>
      <c r="F362" s="169"/>
      <c r="G362" s="169"/>
      <c r="H362" s="169"/>
      <c r="I362" s="169"/>
      <c r="J362" s="169"/>
      <c r="K362" s="353"/>
      <c r="L362" s="353"/>
      <c r="M362" s="353"/>
      <c r="N362" s="353"/>
      <c r="O362" s="353"/>
      <c r="P362" s="353"/>
      <c r="Q362" s="353"/>
      <c r="R362" s="353"/>
      <c r="S362" s="353"/>
      <c r="T362" s="353"/>
      <c r="U362" s="353"/>
      <c r="V362" s="353"/>
      <c r="W362" s="353"/>
      <c r="X362" s="353"/>
      <c r="Y362" s="353"/>
      <c r="Z362" s="353"/>
      <c r="AA362" s="353"/>
      <c r="AB362" s="353"/>
      <c r="AC362" s="353"/>
    </row>
    <row r="363" s="349" customFormat="true" ht="15" hidden="false" customHeight="true" outlineLevel="0" collapsed="false">
      <c r="B363" s="358" t="s">
        <v>257</v>
      </c>
      <c r="C363" s="203" t="s">
        <v>216</v>
      </c>
      <c r="D363" s="312" t="s">
        <v>238</v>
      </c>
      <c r="E363" s="314" t="str">
        <f aca="false">ADDRESS(MATCH(E4,SL_CHARTS_2012!$AP$1:$AP$39999,1),$E$371,1)</f>
        <v>$AP$7</v>
      </c>
      <c r="F363" s="314" t="str">
        <f aca="false">ADDRESS(MATCH(F4,SL_CHARTS_2012!$AP$1:$AP$39999,1),$E$371,1)</f>
        <v>$AP$7</v>
      </c>
      <c r="G363" s="314" t="str">
        <f aca="false">ADDRESS(MATCH(G4,SL_CHARTS_2012!$AP$1:$AP$39999,1),$E$371,1)</f>
        <v>$AP$7</v>
      </c>
      <c r="H363" s="314" t="str">
        <f aca="false">ADDRESS(MATCH(H4,SL_CHARTS_2012!$AP$1:$AP$39999,1),$E$371,1)</f>
        <v>$AP$7</v>
      </c>
      <c r="I363" s="314" t="str">
        <f aca="false">ADDRESS(MATCH(I4,SL_CHARTS_2012!$AP$1:$AP$39999,1),$E$371,1)</f>
        <v>$AP$7</v>
      </c>
      <c r="J363" s="485" t="str">
        <f aca="false">ADDRESS(MATCH(J4,SL_CHARTS_2012!$AP$1:$AP$39999,1),$E$371,1)</f>
        <v>$AP$7</v>
      </c>
      <c r="K363" s="353"/>
      <c r="L363" s="353"/>
      <c r="M363" s="353"/>
      <c r="N363" s="353"/>
      <c r="O363" s="353"/>
      <c r="P363" s="353"/>
      <c r="Q363" s="353"/>
      <c r="R363" s="353"/>
      <c r="S363" s="353"/>
      <c r="T363" s="353"/>
      <c r="U363" s="353"/>
      <c r="V363" s="353"/>
      <c r="W363" s="353"/>
      <c r="X363" s="353"/>
      <c r="Y363" s="353"/>
      <c r="Z363" s="353"/>
      <c r="AA363" s="353"/>
      <c r="AB363" s="353"/>
      <c r="AC363" s="353"/>
    </row>
    <row r="364" s="349" customFormat="true" ht="15" hidden="false" customHeight="true" outlineLevel="0" collapsed="false">
      <c r="B364" s="358"/>
      <c r="C364" s="203"/>
      <c r="D364" s="204" t="s">
        <v>239</v>
      </c>
      <c r="E364" s="359" t="n">
        <f aca="true">INDIRECT(CONCATENATE($E$372,ADDRESS(MATCH(E4,SL_CHARTS_2012!$AP$1:$AP$39999,1),$E$371,1)))</f>
        <v>27</v>
      </c>
      <c r="F364" s="359" t="n">
        <f aca="true">INDIRECT(CONCATENATE($E$372,ADDRESS(MATCH(F4,SL_CHARTS_2012!$AP$1:$AP$39999,1),$E$371,1)))</f>
        <v>27</v>
      </c>
      <c r="G364" s="359" t="n">
        <f aca="true">INDIRECT(CONCATENATE($E$372,ADDRESS(MATCH(G4,SL_CHARTS_2012!$AP$1:$AP$39999,1),$E$371,1)))</f>
        <v>27</v>
      </c>
      <c r="H364" s="359" t="n">
        <f aca="true">INDIRECT(CONCATENATE($E$372,ADDRESS(MATCH(H4,SL_CHARTS_2012!$AP$1:$AP$39999,1),$E$371,1)))</f>
        <v>27</v>
      </c>
      <c r="I364" s="359" t="n">
        <f aca="true">INDIRECT(CONCATENATE($E$372,ADDRESS(MATCH(I4,SL_CHARTS_2012!$AP$1:$AP$39999,1),$E$371,1)))</f>
        <v>27</v>
      </c>
      <c r="J364" s="486" t="n">
        <f aca="true">INDIRECT(CONCATENATE($E$372,ADDRESS(MATCH(J4,SL_CHARTS_2012!$AP$1:$AP$39999,1),$E$371,1)))</f>
        <v>27</v>
      </c>
      <c r="K364" s="353"/>
      <c r="L364" s="353"/>
      <c r="M364" s="353"/>
      <c r="N364" s="353"/>
      <c r="O364" s="353"/>
      <c r="P364" s="353"/>
      <c r="Q364" s="353"/>
      <c r="R364" s="353"/>
      <c r="S364" s="353"/>
      <c r="T364" s="353"/>
      <c r="U364" s="353"/>
      <c r="V364" s="353"/>
      <c r="W364" s="353"/>
      <c r="X364" s="353"/>
      <c r="Y364" s="353"/>
      <c r="Z364" s="353"/>
      <c r="AA364" s="353"/>
      <c r="AB364" s="353"/>
      <c r="AC364" s="353"/>
    </row>
    <row r="365" s="349" customFormat="true" ht="15" hidden="false" customHeight="true" outlineLevel="0" collapsed="false">
      <c r="B365" s="358"/>
      <c r="C365" s="203"/>
      <c r="D365" s="312" t="s">
        <v>240</v>
      </c>
      <c r="E365" s="314" t="str">
        <f aca="false">ADDRESS(MATCH(E8,SL_CHARTS_2012!$AP$1:$AP$39999,1),$E$371,1)</f>
        <v>$AP$7</v>
      </c>
      <c r="F365" s="314" t="str">
        <f aca="false">ADDRESS(MATCH(F8,SL_CHARTS_2012!$AP$1:$AP$39999,1),$E$371,1)</f>
        <v>$AP$7</v>
      </c>
      <c r="G365" s="314" t="str">
        <f aca="false">ADDRESS(MATCH(G8,SL_CHARTS_2012!$AP$1:$AP$39999,1),$E$371,1)</f>
        <v>$AP$7</v>
      </c>
      <c r="H365" s="314" t="str">
        <f aca="false">ADDRESS(MATCH(H8,SL_CHARTS_2012!$AP$1:$AP$39999,1),$E$371,1)</f>
        <v>$AP$7</v>
      </c>
      <c r="I365" s="314" t="str">
        <f aca="false">ADDRESS(MATCH(I8,SL_CHARTS_2012!$AP$1:$AP$39999,1),$E$371,1)</f>
        <v>$AP$7</v>
      </c>
      <c r="J365" s="485" t="str">
        <f aca="false">ADDRESS(MATCH(J8,SL_CHARTS_2012!$AP$1:$AP$39999,1),$E$371,1)</f>
        <v>$AP$7</v>
      </c>
      <c r="K365" s="353"/>
      <c r="L365" s="353"/>
      <c r="M365" s="353"/>
      <c r="N365" s="353"/>
      <c r="O365" s="353"/>
      <c r="P365" s="353"/>
      <c r="Q365" s="353"/>
      <c r="R365" s="353"/>
      <c r="S365" s="353"/>
      <c r="T365" s="353"/>
      <c r="U365" s="353"/>
      <c r="V365" s="353"/>
      <c r="W365" s="353"/>
      <c r="X365" s="353"/>
      <c r="Y365" s="353"/>
      <c r="Z365" s="353"/>
      <c r="AA365" s="353"/>
      <c r="AB365" s="353"/>
      <c r="AC365" s="353"/>
    </row>
    <row r="366" s="349" customFormat="true" ht="15" hidden="false" customHeight="true" outlineLevel="0" collapsed="false">
      <c r="B366" s="358"/>
      <c r="C366" s="203"/>
      <c r="D366" s="204" t="s">
        <v>241</v>
      </c>
      <c r="E366" s="359" t="n">
        <f aca="true">INDIRECT(CONCATENATE($E$372,ADDRESS(MATCH(E8,SL_CHARTS_2012!$AP$1:$AP$39999,1),$E$371,1)))</f>
        <v>27</v>
      </c>
      <c r="F366" s="359" t="n">
        <f aca="true">INDIRECT(CONCATENATE($E$372,ADDRESS(MATCH(F8,SL_CHARTS_2012!$AP$1:$AP$39999,1),$E$371,1)))</f>
        <v>27</v>
      </c>
      <c r="G366" s="359" t="n">
        <f aca="true">INDIRECT(CONCATENATE($E$372,ADDRESS(MATCH(G8,SL_CHARTS_2012!$AP$1:$AP$39999,1),$E$371,1)))</f>
        <v>27</v>
      </c>
      <c r="H366" s="359" t="n">
        <f aca="true">INDIRECT(CONCATENATE($E$372,ADDRESS(MATCH(H8,SL_CHARTS_2012!$AP$1:$AP$39999,1),$E$371,1)))</f>
        <v>27</v>
      </c>
      <c r="I366" s="359" t="n">
        <f aca="true">INDIRECT(CONCATENATE($E$372,ADDRESS(MATCH(I8,SL_CHARTS_2012!$AP$1:$AP$39999,1),$E$371,1)))</f>
        <v>27</v>
      </c>
      <c r="J366" s="486" t="n">
        <f aca="true">INDIRECT(CONCATENATE($E$372,ADDRESS(MATCH(J8,SL_CHARTS_2012!$AP$1:$AP$39999,1),$E$371,1)))</f>
        <v>27</v>
      </c>
      <c r="K366" s="353"/>
      <c r="L366" s="353"/>
      <c r="M366" s="353"/>
      <c r="N366" s="353"/>
      <c r="O366" s="353"/>
      <c r="P366" s="353"/>
      <c r="Q366" s="353"/>
      <c r="R366" s="353"/>
      <c r="S366" s="353"/>
      <c r="T366" s="353"/>
      <c r="U366" s="353"/>
      <c r="V366" s="353"/>
      <c r="W366" s="353"/>
      <c r="X366" s="353"/>
      <c r="Y366" s="353"/>
      <c r="Z366" s="353"/>
      <c r="AA366" s="353"/>
      <c r="AB366" s="353"/>
      <c r="AC366" s="353"/>
    </row>
    <row r="367" s="349" customFormat="true" ht="15" hidden="false" customHeight="true" outlineLevel="0" collapsed="false">
      <c r="B367" s="358"/>
      <c r="C367" s="205" t="s">
        <v>219</v>
      </c>
      <c r="D367" s="228" t="s">
        <v>238</v>
      </c>
      <c r="E367" s="361" t="str">
        <f aca="false">ADDRESS(MATCH(E6,SL_CHARTS_2012!$AP$1:$AP$39999,1),$E$371,1)</f>
        <v>$AP$7</v>
      </c>
      <c r="F367" s="361" t="str">
        <f aca="false">ADDRESS(MATCH(F6,SL_CHARTS_2012!$AP$1:$AP$39999,1),$E$371,1)</f>
        <v>$AP$7</v>
      </c>
      <c r="G367" s="361" t="str">
        <f aca="false">ADDRESS(MATCH(G6,SL_CHARTS_2012!$AP$1:$AP$39999,1),$E$371,1)</f>
        <v>$AP$7</v>
      </c>
      <c r="H367" s="361" t="str">
        <f aca="false">ADDRESS(MATCH(H6,SL_CHARTS_2012!$AP$1:$AP$39999,1),$E$371,1)</f>
        <v>$AP$7</v>
      </c>
      <c r="I367" s="361" t="str">
        <f aca="false">ADDRESS(MATCH(I6,SL_CHARTS_2012!$AP$1:$AP$39999,1),$E$371,1)</f>
        <v>$AP$7</v>
      </c>
      <c r="J367" s="487" t="str">
        <f aca="false">ADDRESS(MATCH(J6,SL_CHARTS_2012!$AP$1:$AP$39999,1),$E$371,1)</f>
        <v>$AP$7</v>
      </c>
      <c r="K367" s="353"/>
      <c r="L367" s="353"/>
      <c r="M367" s="353"/>
      <c r="N367" s="353"/>
      <c r="O367" s="353"/>
      <c r="P367" s="353"/>
      <c r="Q367" s="353"/>
      <c r="R367" s="353"/>
      <c r="S367" s="353"/>
      <c r="T367" s="353"/>
      <c r="U367" s="353"/>
      <c r="V367" s="353"/>
      <c r="W367" s="353"/>
      <c r="X367" s="353"/>
      <c r="Y367" s="353"/>
      <c r="Z367" s="353"/>
      <c r="AA367" s="353"/>
      <c r="AB367" s="353"/>
      <c r="AC367" s="353"/>
    </row>
    <row r="368" s="349" customFormat="true" ht="15" hidden="false" customHeight="true" outlineLevel="0" collapsed="false">
      <c r="B368" s="358"/>
      <c r="C368" s="205"/>
      <c r="D368" s="351" t="s">
        <v>217</v>
      </c>
      <c r="E368" s="361" t="n">
        <f aca="true">INDIRECT(CONCATENATE($E$372,ADDRESS(MATCH(E6,SL_CHARTS_2012!$AP$1:$AP$39999,1),$E$371,1)))</f>
        <v>27</v>
      </c>
      <c r="F368" s="361" t="n">
        <f aca="true">INDIRECT(CONCATENATE($E$372,ADDRESS(MATCH(F6,SL_CHARTS_2012!$AP$1:$AP$39999,1),$E$371,1)))</f>
        <v>27</v>
      </c>
      <c r="G368" s="361" t="n">
        <f aca="true">INDIRECT(CONCATENATE($E$372,ADDRESS(MATCH(G6,SL_CHARTS_2012!$AP$1:$AP$39999,1),$E$371,1)))</f>
        <v>27</v>
      </c>
      <c r="H368" s="361" t="n">
        <f aca="true">INDIRECT(CONCATENATE($E$372,ADDRESS(MATCH(H6,SL_CHARTS_2012!$AP$1:$AP$39999,1),$E$371,1)))</f>
        <v>27</v>
      </c>
      <c r="I368" s="361" t="n">
        <f aca="true">INDIRECT(CONCATENATE($E$372,ADDRESS(MATCH(I6,SL_CHARTS_2012!$AP$1:$AP$39999,1),$E$371,1)))</f>
        <v>27</v>
      </c>
      <c r="J368" s="487" t="n">
        <f aca="true">INDIRECT(CONCATENATE($E$372,ADDRESS(MATCH(J6,SL_CHARTS_2012!$AP$1:$AP$39999,1),$E$371,1)))</f>
        <v>27</v>
      </c>
      <c r="K368" s="353"/>
      <c r="L368" s="353"/>
      <c r="M368" s="353"/>
      <c r="N368" s="353"/>
      <c r="O368" s="353"/>
      <c r="P368" s="353"/>
      <c r="Q368" s="353"/>
      <c r="R368" s="353"/>
      <c r="S368" s="353"/>
      <c r="T368" s="353"/>
      <c r="U368" s="353"/>
      <c r="V368" s="353"/>
      <c r="W368" s="353"/>
      <c r="X368" s="353"/>
      <c r="Y368" s="353"/>
      <c r="Z368" s="353"/>
      <c r="AA368" s="353"/>
      <c r="AB368" s="353"/>
      <c r="AC368" s="353"/>
    </row>
    <row r="369" s="349" customFormat="true" ht="15" hidden="false" customHeight="true" outlineLevel="0" collapsed="false">
      <c r="B369" s="358"/>
      <c r="C369" s="205"/>
      <c r="D369" s="228" t="s">
        <v>240</v>
      </c>
      <c r="E369" s="361" t="str">
        <f aca="false">ADDRESS(MATCH(E10,SL_CHARTS_2012!$AP$1:$AP$39999,1),$E$371,1)</f>
        <v>$AP$7</v>
      </c>
      <c r="F369" s="361" t="str">
        <f aca="false">ADDRESS(MATCH(F10,SL_CHARTS_2012!$AP$1:$AP$39999,1),$E$371,1)</f>
        <v>$AP$7</v>
      </c>
      <c r="G369" s="361" t="str">
        <f aca="false">ADDRESS(MATCH(G10,SL_CHARTS_2012!$AP$1:$AP$39999,1),$E$371,1)</f>
        <v>$AP$7</v>
      </c>
      <c r="H369" s="361" t="str">
        <f aca="false">ADDRESS(MATCH(H10,SL_CHARTS_2012!$AP$1:$AP$39999,1),$E$371,1)</f>
        <v>$AP$7</v>
      </c>
      <c r="I369" s="361" t="str">
        <f aca="false">ADDRESS(MATCH(I10,SL_CHARTS_2012!$AP$1:$AP$39999,1),$E$371,1)</f>
        <v>$AP$7</v>
      </c>
      <c r="J369" s="487" t="str">
        <f aca="false">ADDRESS(MATCH(J10,SL_CHARTS_2012!$AP$1:$AP$39999,1),$E$371,1)</f>
        <v>$AP$7</v>
      </c>
      <c r="K369" s="353"/>
      <c r="L369" s="353"/>
      <c r="M369" s="353"/>
      <c r="N369" s="353"/>
      <c r="O369" s="353"/>
      <c r="P369" s="353"/>
      <c r="Q369" s="353"/>
      <c r="R369" s="353"/>
      <c r="S369" s="353"/>
      <c r="T369" s="353"/>
      <c r="U369" s="353"/>
      <c r="V369" s="353"/>
      <c r="W369" s="353"/>
      <c r="X369" s="353"/>
      <c r="Y369" s="353"/>
      <c r="Z369" s="353"/>
      <c r="AA369" s="353"/>
      <c r="AB369" s="353"/>
      <c r="AC369" s="353"/>
    </row>
    <row r="370" s="349" customFormat="true" ht="15" hidden="false" customHeight="true" outlineLevel="0" collapsed="false">
      <c r="B370" s="358"/>
      <c r="C370" s="205"/>
      <c r="D370" s="351" t="s">
        <v>218</v>
      </c>
      <c r="E370" s="361" t="n">
        <f aca="true">INDIRECT(CONCATENATE($E$372,ADDRESS(MATCH(E10,SL_CHARTS_2012!$AP$1:$AP$39999,1),$E$371,1)))</f>
        <v>27</v>
      </c>
      <c r="F370" s="361" t="n">
        <f aca="true">INDIRECT(CONCATENATE($E$372,ADDRESS(MATCH(F10,SL_CHARTS_2012!$AP$1:$AP$39999,1),$E$371,1)))</f>
        <v>27</v>
      </c>
      <c r="G370" s="361" t="n">
        <f aca="true">INDIRECT(CONCATENATE($E$372,ADDRESS(MATCH(G10,SL_CHARTS_2012!$AP$1:$AP$39999,1),$E$371,1)))</f>
        <v>27</v>
      </c>
      <c r="H370" s="361" t="n">
        <f aca="true">INDIRECT(CONCATENATE($E$372,ADDRESS(MATCH(H10,SL_CHARTS_2012!$AP$1:$AP$39999,1),$E$371,1)))</f>
        <v>27</v>
      </c>
      <c r="I370" s="361" t="n">
        <f aca="true">INDIRECT(CONCATENATE($E$372,ADDRESS(MATCH(I10,SL_CHARTS_2012!$AP$1:$AP$39999,1),$E$371,1)))</f>
        <v>27</v>
      </c>
      <c r="J370" s="487" t="n">
        <f aca="true">INDIRECT(CONCATENATE($E$372,ADDRESS(MATCH(J10,SL_CHARTS_2012!$AP$1:$AP$39999,1),$E$371,1)))</f>
        <v>27</v>
      </c>
      <c r="K370" s="353"/>
      <c r="L370" s="353"/>
      <c r="M370" s="353"/>
      <c r="N370" s="353"/>
      <c r="O370" s="353"/>
      <c r="P370" s="353"/>
      <c r="Q370" s="353"/>
      <c r="R370" s="353"/>
      <c r="S370" s="353"/>
      <c r="T370" s="353"/>
      <c r="U370" s="353"/>
      <c r="V370" s="353"/>
      <c r="W370" s="353"/>
      <c r="X370" s="353"/>
      <c r="Y370" s="353"/>
      <c r="Z370" s="353"/>
      <c r="AA370" s="353"/>
      <c r="AB370" s="353"/>
      <c r="AC370" s="353"/>
    </row>
    <row r="371" s="349" customFormat="true" ht="15" hidden="false" customHeight="true" outlineLevel="0" collapsed="false">
      <c r="B371" s="358"/>
      <c r="C371" s="207" t="s">
        <v>220</v>
      </c>
      <c r="D371" s="207"/>
      <c r="E371" s="208" t="n">
        <v>42</v>
      </c>
      <c r="F371" s="208"/>
      <c r="G371" s="208"/>
      <c r="H371" s="208"/>
      <c r="I371" s="208"/>
      <c r="J371" s="208"/>
      <c r="K371" s="353"/>
      <c r="L371" s="353"/>
      <c r="M371" s="353"/>
      <c r="N371" s="353"/>
      <c r="O371" s="353"/>
      <c r="P371" s="353"/>
      <c r="Q371" s="353"/>
      <c r="R371" s="353"/>
      <c r="S371" s="353"/>
      <c r="T371" s="353"/>
      <c r="U371" s="353"/>
      <c r="V371" s="353"/>
      <c r="W371" s="353"/>
      <c r="X371" s="353"/>
      <c r="Y371" s="353"/>
      <c r="Z371" s="353"/>
      <c r="AA371" s="353"/>
      <c r="AB371" s="353"/>
      <c r="AC371" s="353"/>
    </row>
    <row r="372" s="349" customFormat="true" ht="15" hidden="false" customHeight="true" outlineLevel="0" collapsed="false">
      <c r="B372" s="358"/>
      <c r="C372" s="318"/>
      <c r="D372" s="213" t="s">
        <v>223</v>
      </c>
      <c r="E372" s="214" t="s">
        <v>224</v>
      </c>
      <c r="F372" s="204"/>
      <c r="G372" s="204"/>
      <c r="H372" s="204"/>
      <c r="I372" s="204"/>
      <c r="J372" s="429"/>
      <c r="K372" s="353"/>
      <c r="L372" s="353"/>
      <c r="M372" s="353"/>
      <c r="N372" s="353"/>
      <c r="O372" s="353"/>
      <c r="P372" s="353"/>
      <c r="Q372" s="353"/>
      <c r="R372" s="353"/>
      <c r="S372" s="353"/>
      <c r="T372" s="353"/>
      <c r="U372" s="353"/>
      <c r="V372" s="353"/>
      <c r="W372" s="353"/>
      <c r="X372" s="353"/>
      <c r="Y372" s="353"/>
      <c r="Z372" s="353"/>
      <c r="AA372" s="353"/>
      <c r="AB372" s="353"/>
      <c r="AC372" s="353"/>
    </row>
    <row r="373" s="349" customFormat="true" ht="15" hidden="false" customHeight="true" outlineLevel="0" collapsed="false">
      <c r="B373" s="358"/>
      <c r="C373" s="318"/>
      <c r="D373" s="213"/>
      <c r="E373" s="214" t="s">
        <v>225</v>
      </c>
      <c r="F373" s="204"/>
      <c r="G373" s="204"/>
      <c r="H373" s="204"/>
      <c r="I373" s="204"/>
      <c r="J373" s="429"/>
      <c r="K373" s="353"/>
      <c r="L373" s="353"/>
      <c r="M373" s="353"/>
      <c r="N373" s="353"/>
      <c r="O373" s="353"/>
      <c r="P373" s="353"/>
      <c r="Q373" s="353"/>
      <c r="R373" s="353"/>
      <c r="S373" s="353"/>
      <c r="T373" s="353"/>
      <c r="U373" s="353"/>
      <c r="V373" s="353"/>
      <c r="W373" s="353"/>
      <c r="X373" s="353"/>
      <c r="Y373" s="353"/>
      <c r="Z373" s="353"/>
      <c r="AA373" s="353"/>
      <c r="AB373" s="353"/>
      <c r="AC373" s="353"/>
    </row>
    <row r="374" s="349" customFormat="true" ht="15" hidden="false" customHeight="true" outlineLevel="0" collapsed="false">
      <c r="B374" s="358"/>
      <c r="C374" s="209" t="s">
        <v>216</v>
      </c>
      <c r="D374" s="210" t="s">
        <v>221</v>
      </c>
      <c r="E374" s="362" t="str">
        <f aca="false">IF(E364&gt;E4, ADDRESS(MATCH(E366,SL_CHARTS_2012!$AP$1:$AP$3999,1),$E$371+3,1),E375)</f>
        <v>$AS$7</v>
      </c>
      <c r="F374" s="362" t="str">
        <f aca="false">IF(F364&gt;F4, ADDRESS(MATCH(F366,SL_CHARTS_2012!$AP$1:$AP$3999,1),$E$371+3,1),F375)</f>
        <v>$AS$7</v>
      </c>
      <c r="G374" s="362" t="str">
        <f aca="false">IF(G364&gt;G4, ADDRESS(MATCH(G366,SL_CHARTS_2012!$AP$1:$AP$3999,1),$E$371+3,1),G375)</f>
        <v>$AS$7</v>
      </c>
      <c r="H374" s="362" t="str">
        <f aca="false">IF(H364&gt;H4, ADDRESS(MATCH(H366,SL_CHARTS_2012!$AP$1:$AP$3999,1),$E$371+3,1),H375)</f>
        <v>$AS$7</v>
      </c>
      <c r="I374" s="362" t="str">
        <f aca="false">IF(I364&gt;I4, ADDRESS(MATCH(I366,SL_CHARTS_2012!$AP$1:$AP$3999,1),$E$371+3,1),I375)</f>
        <v>$AS$7</v>
      </c>
      <c r="J374" s="488" t="str">
        <f aca="false">IF(J364&gt;J4, ADDRESS(MATCH(J366,SL_CHARTS_2012!$AP$1:$AP$3999,1),$E$371+3,1),J375)</f>
        <v>$AS$7</v>
      </c>
      <c r="K374" s="353"/>
      <c r="L374" s="353"/>
      <c r="M374" s="353"/>
      <c r="N374" s="353"/>
      <c r="O374" s="353"/>
      <c r="P374" s="353"/>
      <c r="Q374" s="353"/>
      <c r="R374" s="353"/>
      <c r="S374" s="353"/>
      <c r="T374" s="353"/>
      <c r="U374" s="353"/>
      <c r="V374" s="353"/>
      <c r="W374" s="353"/>
      <c r="X374" s="353"/>
      <c r="Y374" s="353"/>
      <c r="Z374" s="353"/>
      <c r="AA374" s="353"/>
      <c r="AB374" s="353"/>
      <c r="AC374" s="353"/>
    </row>
    <row r="375" s="349" customFormat="true" ht="15" hidden="false" customHeight="true" outlineLevel="0" collapsed="false">
      <c r="B375" s="358"/>
      <c r="C375" s="209"/>
      <c r="D375" s="210" t="s">
        <v>222</v>
      </c>
      <c r="E375" s="362" t="str">
        <f aca="false">IF(E366&lt;E8,ADDRESS(MATCH(E364,SL_CHARTS_2012!$AP$1:$AP$3999,1),$E$371+3,1),E374)</f>
        <v>$AS$7</v>
      </c>
      <c r="F375" s="362" t="str">
        <f aca="false">IF(F366&lt;F8,ADDRESS(MATCH(F364,SL_CHARTS_2012!$AP$1:$AP$3999,1),$E$371+3,1),F374)</f>
        <v>$AS$7</v>
      </c>
      <c r="G375" s="362" t="str">
        <f aca="false">IF(G366&lt;G8,ADDRESS(MATCH(G364,SL_CHARTS_2012!$AP$1:$AP$3999,1),$E$371+3,1),G374)</f>
        <v>$AS$7</v>
      </c>
      <c r="H375" s="362" t="str">
        <f aca="false">IF(H366&lt;H8,ADDRESS(MATCH(H364,SL_CHARTS_2012!$AP$1:$AP$3999,1),$E$371+3,1),H374)</f>
        <v>$AS$7</v>
      </c>
      <c r="I375" s="362" t="str">
        <f aca="false">IF(I366&lt;I8,ADDRESS(MATCH(I364,SL_CHARTS_2012!$AP$1:$AP$3999,1),$E$371+3,1),I374)</f>
        <v>$AS$7</v>
      </c>
      <c r="J375" s="488" t="str">
        <f aca="false">IF(J366&lt;J8,ADDRESS(MATCH(J364,SL_CHARTS_2012!$AP$1:$AP$3999,1),$E$371+3,1),J374)</f>
        <v>$AS$7</v>
      </c>
      <c r="K375" s="353"/>
      <c r="L375" s="353"/>
      <c r="M375" s="353"/>
      <c r="N375" s="353"/>
      <c r="O375" s="353"/>
      <c r="P375" s="353"/>
      <c r="Q375" s="353"/>
      <c r="R375" s="353"/>
      <c r="S375" s="353"/>
      <c r="T375" s="353"/>
      <c r="U375" s="353"/>
      <c r="V375" s="353"/>
      <c r="W375" s="353"/>
      <c r="X375" s="353"/>
      <c r="Y375" s="353"/>
      <c r="Z375" s="353"/>
      <c r="AA375" s="353"/>
      <c r="AB375" s="353"/>
      <c r="AC375" s="353"/>
    </row>
    <row r="376" s="349" customFormat="true" ht="15" hidden="false" customHeight="true" outlineLevel="0" collapsed="false">
      <c r="B376" s="358"/>
      <c r="C376" s="205" t="s">
        <v>219</v>
      </c>
      <c r="D376" s="258" t="s">
        <v>221</v>
      </c>
      <c r="E376" s="363" t="str">
        <f aca="false">IF(E368&gt;E6, ADDRESS(MATCH(E370,SL_CHARTS_2012!$AP$1:$AP$3999,1),$E$371+3,1),E377)</f>
        <v>$AS$7</v>
      </c>
      <c r="F376" s="363" t="str">
        <f aca="false">IF(F368&gt;F6, ADDRESS(MATCH(F370,SL_CHARTS_2012!$AP$1:$AP$3999,1),$E$371+3,1),F377)</f>
        <v>$AS$7</v>
      </c>
      <c r="G376" s="363" t="str">
        <f aca="false">IF(G368&gt;G6, ADDRESS(MATCH(G370,SL_CHARTS_2012!$AP$1:$AP$3999,1),$E$371+3,1),G377)</f>
        <v>$AS$7</v>
      </c>
      <c r="H376" s="363" t="str">
        <f aca="false">IF(H368&gt;H6, ADDRESS(MATCH(H370,SL_CHARTS_2012!$AP$1:$AP$3999,1),$E$371+3,1),H377)</f>
        <v>$AS$7</v>
      </c>
      <c r="I376" s="363" t="str">
        <f aca="false">IF(I368&gt;I6, ADDRESS(MATCH(I370,SL_CHARTS_2012!$AP$1:$AP$3999,1),$E$371+3,1),I377)</f>
        <v>$AS$7</v>
      </c>
      <c r="J376" s="489" t="str">
        <f aca="false">IF(J368&gt;J6, ADDRESS(MATCH(J370,SL_CHARTS_2012!$AP$1:$AP$3999,1),$E$371+3,1),J377)</f>
        <v>$AS$7</v>
      </c>
      <c r="K376" s="353"/>
      <c r="L376" s="353"/>
      <c r="M376" s="353"/>
      <c r="N376" s="353"/>
      <c r="O376" s="353"/>
      <c r="P376" s="353"/>
      <c r="Q376" s="353"/>
      <c r="R376" s="353"/>
      <c r="S376" s="353"/>
      <c r="T376" s="353"/>
      <c r="U376" s="353"/>
      <c r="V376" s="353"/>
      <c r="W376" s="353"/>
      <c r="X376" s="353"/>
      <c r="Y376" s="353"/>
      <c r="Z376" s="353"/>
      <c r="AA376" s="353"/>
      <c r="AB376" s="353"/>
      <c r="AC376" s="353"/>
    </row>
    <row r="377" s="349" customFormat="true" ht="15" hidden="false" customHeight="true" outlineLevel="0" collapsed="false">
      <c r="B377" s="358"/>
      <c r="C377" s="205"/>
      <c r="D377" s="258" t="s">
        <v>222</v>
      </c>
      <c r="E377" s="363" t="str">
        <f aca="false">IF(E370&lt;E10,ADDRESS(MATCH(E368,SL_CHARTS_2012!$AP$1:$AP$3999,1),$E$371+3,1),E376)</f>
        <v>$AS$7</v>
      </c>
      <c r="F377" s="363" t="str">
        <f aca="false">IF(F370&lt;F10,ADDRESS(MATCH(F368,SL_CHARTS_2012!$AP$1:$AP$3999,1),$E$371+3,1),F376)</f>
        <v>$AS$7</v>
      </c>
      <c r="G377" s="363" t="str">
        <f aca="false">IF(G370&lt;G10,ADDRESS(MATCH(G368,SL_CHARTS_2012!$AP$1:$AP$3999,1),$E$371+3,1),G376)</f>
        <v>$AS$7</v>
      </c>
      <c r="H377" s="363" t="str">
        <f aca="false">IF(H370&lt;H10,ADDRESS(MATCH(H368,SL_CHARTS_2012!$AP$1:$AP$3999,1),$E$371+3,1),H376)</f>
        <v>$AS$7</v>
      </c>
      <c r="I377" s="363" t="str">
        <f aca="false">IF(I370&lt;I10,ADDRESS(MATCH(I368,SL_CHARTS_2012!$AP$1:$AP$3999,1),$E$371+3,1),I376)</f>
        <v>$AS$7</v>
      </c>
      <c r="J377" s="489" t="str">
        <f aca="false">IF(J370&lt;J10,ADDRESS(MATCH(J368,SL_CHARTS_2012!$AP$1:$AP$3999,1),$E$371+3,1),J376)</f>
        <v>$AS$7</v>
      </c>
      <c r="K377" s="353"/>
      <c r="L377" s="353"/>
      <c r="M377" s="353"/>
      <c r="N377" s="353"/>
      <c r="O377" s="353"/>
      <c r="P377" s="353"/>
      <c r="Q377" s="353"/>
      <c r="R377" s="353"/>
      <c r="S377" s="353"/>
      <c r="T377" s="353"/>
      <c r="U377" s="353"/>
      <c r="V377" s="353"/>
      <c r="W377" s="353"/>
      <c r="X377" s="353"/>
      <c r="Y377" s="353"/>
      <c r="Z377" s="353"/>
      <c r="AA377" s="353"/>
      <c r="AB377" s="353"/>
      <c r="AC377" s="353"/>
    </row>
    <row r="378" s="349" customFormat="true" ht="15" hidden="false" customHeight="true" outlineLevel="0" collapsed="false">
      <c r="B378" s="358"/>
      <c r="C378" s="215" t="s">
        <v>226</v>
      </c>
      <c r="D378" s="320" t="s">
        <v>227</v>
      </c>
      <c r="E378" s="364" t="str">
        <f aca="false">CONCATENATE(ROUND(E364,1),E$7,ROUND(E366,1))</f>
        <v>27-27</v>
      </c>
      <c r="F378" s="364" t="str">
        <f aca="false">CONCATENATE(ROUND(F364,1),F$7,ROUND(F366,1))</f>
        <v>27-27</v>
      </c>
      <c r="G378" s="364" t="str">
        <f aca="false">CONCATENATE(ROUND(G364,1),G$7,ROUND(G366,1))</f>
        <v>27-27</v>
      </c>
      <c r="H378" s="364" t="str">
        <f aca="false">CONCATENATE(ROUND(H364,1),H$7,ROUND(H366,1))</f>
        <v>27-27</v>
      </c>
      <c r="I378" s="364" t="str">
        <f aca="false">CONCATENATE(ROUND(I364,1),I$7,ROUND(I366,1))</f>
        <v>27-27</v>
      </c>
      <c r="J378" s="490" t="str">
        <f aca="false">CONCATENATE(ROUND(J364,1),J$7,ROUND(J366,1))</f>
        <v>27-27</v>
      </c>
      <c r="K378" s="353"/>
      <c r="L378" s="353"/>
      <c r="M378" s="353"/>
      <c r="N378" s="353"/>
      <c r="O378" s="353"/>
      <c r="P378" s="353"/>
      <c r="Q378" s="353"/>
      <c r="R378" s="353"/>
      <c r="S378" s="353"/>
      <c r="T378" s="353"/>
      <c r="U378" s="353"/>
      <c r="V378" s="353"/>
      <c r="W378" s="353"/>
      <c r="X378" s="353"/>
      <c r="Y378" s="353"/>
      <c r="Z378" s="353"/>
      <c r="AA378" s="353"/>
      <c r="AB378" s="353"/>
      <c r="AC378" s="353"/>
    </row>
    <row r="379" s="349" customFormat="true" ht="15" hidden="false" customHeight="true" outlineLevel="0" collapsed="false">
      <c r="B379" s="358"/>
      <c r="C379" s="215"/>
      <c r="D379" s="323" t="s">
        <v>228</v>
      </c>
      <c r="E379" s="365" t="n">
        <f aca="true">AVERAGE(INDIRECT(CONCATENATE($E$232,E374,$E$233,E375),1))</f>
        <v>21</v>
      </c>
      <c r="F379" s="365" t="n">
        <f aca="true">AVERAGE(INDIRECT(CONCATENATE($E$232,F374,$E$233,F375),1))</f>
        <v>21</v>
      </c>
      <c r="G379" s="365" t="n">
        <f aca="true">AVERAGE(INDIRECT(CONCATENATE($E$232,G374,$E$233,G375),1))</f>
        <v>21</v>
      </c>
      <c r="H379" s="365" t="n">
        <f aca="true">AVERAGE(INDIRECT(CONCATENATE($E$232,H374,$E$233,H375),1))</f>
        <v>21</v>
      </c>
      <c r="I379" s="365" t="n">
        <f aca="true">AVERAGE(INDIRECT(CONCATENATE($E$232,I374,$E$233,I375),1))</f>
        <v>21</v>
      </c>
      <c r="J379" s="491" t="n">
        <f aca="true">AVERAGE(INDIRECT(CONCATENATE($E$232,J374,$E$233,J375),1))</f>
        <v>21</v>
      </c>
      <c r="K379" s="353"/>
      <c r="L379" s="353"/>
      <c r="M379" s="353"/>
      <c r="N379" s="353"/>
      <c r="O379" s="353"/>
      <c r="P379" s="353"/>
      <c r="Q379" s="353"/>
      <c r="R379" s="353"/>
      <c r="S379" s="353"/>
      <c r="T379" s="353"/>
      <c r="U379" s="353"/>
      <c r="V379" s="353"/>
      <c r="W379" s="353"/>
      <c r="X379" s="353"/>
      <c r="Y379" s="353"/>
      <c r="Z379" s="353"/>
      <c r="AA379" s="353"/>
      <c r="AB379" s="353"/>
      <c r="AC379" s="353"/>
    </row>
    <row r="380" s="349" customFormat="true" ht="15" hidden="false" customHeight="true" outlineLevel="0" collapsed="false">
      <c r="B380" s="358"/>
      <c r="C380" s="215"/>
      <c r="D380" s="324" t="s">
        <v>229</v>
      </c>
      <c r="E380" s="366" t="n">
        <f aca="true">MIN(INDIRECT(CONCATENATE($E$232,E374,$E$233,E375),1))</f>
        <v>21</v>
      </c>
      <c r="F380" s="366" t="n">
        <f aca="true">MIN(INDIRECT(CONCATENATE($E$232,F374,$E$233,F375),1))</f>
        <v>21</v>
      </c>
      <c r="G380" s="366" t="n">
        <f aca="true">MIN(INDIRECT(CONCATENATE($E$232,G374,$E$233,G375),1))</f>
        <v>21</v>
      </c>
      <c r="H380" s="366" t="n">
        <f aca="true">MIN(INDIRECT(CONCATENATE($E$232,H374,$E$233,H375),1))</f>
        <v>21</v>
      </c>
      <c r="I380" s="366" t="n">
        <f aca="true">MIN(INDIRECT(CONCATENATE($E$232,I374,$E$233,I375),1))</f>
        <v>21</v>
      </c>
      <c r="J380" s="492" t="n">
        <f aca="true">MIN(INDIRECT(CONCATENATE($E$232,J374,$E$233,J375),1))</f>
        <v>21</v>
      </c>
      <c r="K380" s="353"/>
      <c r="L380" s="353"/>
      <c r="M380" s="353"/>
      <c r="N380" s="353"/>
      <c r="O380" s="353"/>
      <c r="P380" s="353"/>
      <c r="Q380" s="353"/>
      <c r="R380" s="353"/>
      <c r="S380" s="353"/>
      <c r="T380" s="353"/>
      <c r="U380" s="353"/>
      <c r="V380" s="353"/>
      <c r="W380" s="353"/>
      <c r="X380" s="353"/>
      <c r="Y380" s="353"/>
      <c r="Z380" s="353"/>
      <c r="AA380" s="353"/>
      <c r="AB380" s="353"/>
      <c r="AC380" s="353"/>
    </row>
    <row r="381" s="349" customFormat="true" ht="15" hidden="false" customHeight="true" outlineLevel="0" collapsed="false">
      <c r="B381" s="358"/>
      <c r="C381" s="215"/>
      <c r="D381" s="219" t="s">
        <v>230</v>
      </c>
      <c r="E381" s="367" t="n">
        <f aca="true">MAX(INDIRECT(CONCATENATE($E$232,E374,$E$233,E375),1))</f>
        <v>21</v>
      </c>
      <c r="F381" s="367" t="n">
        <f aca="true">MAX(INDIRECT(CONCATENATE($E$232,F374,$E$233,F375),1))</f>
        <v>21</v>
      </c>
      <c r="G381" s="367" t="n">
        <f aca="true">MAX(INDIRECT(CONCATENATE($E$232,G374,$E$233,G375),1))</f>
        <v>21</v>
      </c>
      <c r="H381" s="367" t="n">
        <f aca="true">MAX(INDIRECT(CONCATENATE($E$232,H374,$E$233,H375),1))</f>
        <v>21</v>
      </c>
      <c r="I381" s="367" t="n">
        <f aca="true">MAX(INDIRECT(CONCATENATE($E$232,I374,$E$233,I375),1))</f>
        <v>21</v>
      </c>
      <c r="J381" s="493" t="n">
        <f aca="true">MAX(INDIRECT(CONCATENATE($E$232,J374,$E$233,J375),1))</f>
        <v>21</v>
      </c>
      <c r="K381" s="353"/>
      <c r="L381" s="353"/>
      <c r="M381" s="353"/>
      <c r="N381" s="353"/>
      <c r="O381" s="353"/>
      <c r="P381" s="353"/>
      <c r="Q381" s="353"/>
      <c r="R381" s="353"/>
      <c r="S381" s="353"/>
      <c r="T381" s="353"/>
      <c r="U381" s="353"/>
      <c r="V381" s="353"/>
      <c r="W381" s="353"/>
      <c r="X381" s="353"/>
      <c r="Y381" s="353"/>
      <c r="Z381" s="353"/>
      <c r="AA381" s="353"/>
      <c r="AB381" s="353"/>
      <c r="AC381" s="353"/>
    </row>
    <row r="382" s="349" customFormat="true" ht="15" hidden="false" customHeight="true" outlineLevel="0" collapsed="false">
      <c r="B382" s="358"/>
      <c r="C382" s="368" t="s">
        <v>219</v>
      </c>
      <c r="D382" s="259" t="s">
        <v>227</v>
      </c>
      <c r="E382" s="369" t="str">
        <f aca="false">CONCATENATE(ROUND(E368,1),E$7,ROUND(E370,1))</f>
        <v>27-27</v>
      </c>
      <c r="F382" s="369" t="str">
        <f aca="false">CONCATENATE(ROUND(F368,1),F$7,ROUND(F370,1))</f>
        <v>27-27</v>
      </c>
      <c r="G382" s="369" t="str">
        <f aca="false">CONCATENATE(ROUND(G368,1),G$7,ROUND(G370,1))</f>
        <v>27-27</v>
      </c>
      <c r="H382" s="369" t="str">
        <f aca="false">CONCATENATE(ROUND(H368,1),H$7,ROUND(H370,1))</f>
        <v>27-27</v>
      </c>
      <c r="I382" s="369" t="str">
        <f aca="false">CONCATENATE(ROUND(I368,1),I$7,ROUND(I370,1))</f>
        <v>27-27</v>
      </c>
      <c r="J382" s="494" t="str">
        <f aca="false">CONCATENATE(ROUND(J368,1),J$7,ROUND(J370,1))</f>
        <v>27-27</v>
      </c>
      <c r="K382" s="353"/>
      <c r="L382" s="353"/>
      <c r="M382" s="353"/>
      <c r="N382" s="353"/>
      <c r="O382" s="353"/>
      <c r="P382" s="353"/>
      <c r="Q382" s="353"/>
      <c r="R382" s="353"/>
      <c r="S382" s="353"/>
      <c r="T382" s="353"/>
      <c r="U382" s="353"/>
      <c r="V382" s="353"/>
      <c r="W382" s="353"/>
      <c r="X382" s="353"/>
      <c r="Y382" s="353"/>
      <c r="Z382" s="353"/>
      <c r="AA382" s="353"/>
      <c r="AB382" s="353"/>
      <c r="AC382" s="353"/>
    </row>
    <row r="383" s="349" customFormat="true" ht="15" hidden="false" customHeight="true" outlineLevel="0" collapsed="false">
      <c r="B383" s="358"/>
      <c r="C383" s="368"/>
      <c r="D383" s="226" t="s">
        <v>228</v>
      </c>
      <c r="E383" s="370" t="n">
        <f aca="true">AVERAGE(INDIRECT(CONCATENATE($E$232,E376,$E$233,E377),1))</f>
        <v>21</v>
      </c>
      <c r="F383" s="370" t="n">
        <f aca="true">AVERAGE(INDIRECT(CONCATENATE($E$232,F376,$E$233,F377),1))</f>
        <v>21</v>
      </c>
      <c r="G383" s="370" t="n">
        <f aca="true">AVERAGE(INDIRECT(CONCATENATE($E$232,G376,$E$233,G377),1))</f>
        <v>21</v>
      </c>
      <c r="H383" s="370" t="n">
        <f aca="true">AVERAGE(INDIRECT(CONCATENATE($E$232,H376,$E$233,H377),1))</f>
        <v>21</v>
      </c>
      <c r="I383" s="370" t="n">
        <f aca="true">AVERAGE(INDIRECT(CONCATENATE($E$232,I376,$E$233,I377),1))</f>
        <v>21</v>
      </c>
      <c r="J383" s="495" t="n">
        <f aca="true">AVERAGE(INDIRECT(CONCATENATE($E$232,J376,$E$233,J377),1))</f>
        <v>21</v>
      </c>
      <c r="K383" s="353"/>
      <c r="L383" s="353"/>
      <c r="M383" s="353"/>
      <c r="N383" s="353"/>
      <c r="O383" s="353"/>
      <c r="P383" s="353"/>
      <c r="Q383" s="353"/>
      <c r="R383" s="353"/>
      <c r="S383" s="353"/>
      <c r="T383" s="353"/>
      <c r="U383" s="353"/>
      <c r="V383" s="353"/>
      <c r="W383" s="353"/>
      <c r="X383" s="353"/>
      <c r="Y383" s="353"/>
      <c r="Z383" s="353"/>
      <c r="AA383" s="353"/>
      <c r="AB383" s="353"/>
      <c r="AC383" s="353"/>
    </row>
    <row r="384" s="349" customFormat="true" ht="15" hidden="false" customHeight="true" outlineLevel="0" collapsed="false">
      <c r="B384" s="358"/>
      <c r="C384" s="368"/>
      <c r="D384" s="227" t="s">
        <v>229</v>
      </c>
      <c r="E384" s="371" t="n">
        <f aca="true">MIN(INDIRECT(CONCATENATE($E$232,E376,$E$233,E377),1))</f>
        <v>21</v>
      </c>
      <c r="F384" s="371" t="n">
        <f aca="true">MIN(INDIRECT(CONCATENATE($E$232,F376,$E$233,F377),1))</f>
        <v>21</v>
      </c>
      <c r="G384" s="371" t="n">
        <f aca="true">MIN(INDIRECT(CONCATENATE($E$232,G376,$E$233,G377),1))</f>
        <v>21</v>
      </c>
      <c r="H384" s="371" t="n">
        <f aca="true">MIN(INDIRECT(CONCATENATE($E$232,H376,$E$233,H377),1))</f>
        <v>21</v>
      </c>
      <c r="I384" s="371" t="n">
        <f aca="true">MIN(INDIRECT(CONCATENATE($E$232,I376,$E$233,I377),1))</f>
        <v>21</v>
      </c>
      <c r="J384" s="496" t="n">
        <f aca="true">MIN(INDIRECT(CONCATENATE($E$232,J376,$E$233,J377),1))</f>
        <v>21</v>
      </c>
      <c r="K384" s="353"/>
      <c r="L384" s="353"/>
      <c r="M384" s="353"/>
      <c r="N384" s="353"/>
      <c r="O384" s="353"/>
      <c r="P384" s="353"/>
      <c r="Q384" s="353"/>
      <c r="R384" s="353"/>
      <c r="S384" s="353"/>
      <c r="T384" s="353"/>
      <c r="U384" s="353"/>
      <c r="V384" s="353"/>
      <c r="W384" s="353"/>
      <c r="X384" s="353"/>
      <c r="Y384" s="353"/>
      <c r="Z384" s="353"/>
      <c r="AA384" s="353"/>
      <c r="AB384" s="353"/>
      <c r="AC384" s="353"/>
    </row>
    <row r="385" s="349" customFormat="true" ht="15" hidden="false" customHeight="true" outlineLevel="0" collapsed="false">
      <c r="B385" s="358"/>
      <c r="C385" s="368"/>
      <c r="D385" s="372" t="s">
        <v>230</v>
      </c>
      <c r="E385" s="373" t="n">
        <f aca="true">MAX(INDIRECT(CONCATENATE($E$232,E376,$E$233,E377),1))</f>
        <v>21</v>
      </c>
      <c r="F385" s="373" t="n">
        <f aca="true">MAX(INDIRECT(CONCATENATE($E$232,F376,$E$233,F377),1))</f>
        <v>21</v>
      </c>
      <c r="G385" s="373" t="n">
        <f aca="true">MAX(INDIRECT(CONCATENATE($E$232,G376,$E$233,G377),1))</f>
        <v>21</v>
      </c>
      <c r="H385" s="373" t="n">
        <f aca="true">MAX(INDIRECT(CONCATENATE($E$232,H376,$E$233,H377),1))</f>
        <v>21</v>
      </c>
      <c r="I385" s="373" t="n">
        <f aca="true">MAX(INDIRECT(CONCATENATE($E$232,I376,$E$233,I377),1))</f>
        <v>21</v>
      </c>
      <c r="J385" s="497" t="n">
        <f aca="true">MAX(INDIRECT(CONCATENATE($E$232,J376,$E$233,J377),1))</f>
        <v>21</v>
      </c>
      <c r="K385" s="353"/>
      <c r="L385" s="353"/>
      <c r="M385" s="353"/>
      <c r="N385" s="353"/>
      <c r="O385" s="353"/>
      <c r="P385" s="353"/>
      <c r="Q385" s="353"/>
      <c r="R385" s="353"/>
      <c r="S385" s="353"/>
      <c r="T385" s="353"/>
      <c r="U385" s="353"/>
      <c r="V385" s="353"/>
      <c r="W385" s="353"/>
      <c r="X385" s="353"/>
      <c r="Y385" s="353"/>
      <c r="Z385" s="353"/>
      <c r="AA385" s="353"/>
      <c r="AB385" s="353"/>
      <c r="AC385" s="353"/>
    </row>
    <row r="386" s="349" customFormat="true" ht="15" hidden="false" customHeight="true" outlineLevel="0" collapsed="false">
      <c r="B386" s="374" t="s">
        <v>258</v>
      </c>
      <c r="C386" s="171" t="s">
        <v>216</v>
      </c>
      <c r="D386" s="234" t="s">
        <v>238</v>
      </c>
      <c r="E386" s="271" t="str">
        <f aca="false">ADDRESS(MATCH(E4,SL_CHARTS_2012!$AV$1:$AV$39999,1),$E$394,1)</f>
        <v>$AV$11</v>
      </c>
      <c r="F386" s="271" t="str">
        <f aca="false">ADDRESS(MATCH(F4,SL_CHARTS_2012!$AV$1:$AV$39999,1),$E$394,1)</f>
        <v>$AV$12</v>
      </c>
      <c r="G386" s="271" t="str">
        <f aca="false">ADDRESS(MATCH(G4,SL_CHARTS_2012!$AV$1:$AV$39999,1),$E$394,1)</f>
        <v>$AV$11</v>
      </c>
      <c r="H386" s="271" t="str">
        <f aca="false">ADDRESS(MATCH(H4,SL_CHARTS_2012!$AV$1:$AV$39999,1),$E$394,1)</f>
        <v>$AV$11</v>
      </c>
      <c r="I386" s="271" t="str">
        <f aca="false">ADDRESS(MATCH(I4,SL_CHARTS_2012!$AV$1:$AV$39999,1),$E$394,1)</f>
        <v>$AV$11</v>
      </c>
      <c r="J386" s="498" t="str">
        <f aca="false">ADDRESS(MATCH(J4,SL_CHARTS_2012!$AV$1:$AV$39999,1),$E$394,1)</f>
        <v>$AV$11</v>
      </c>
      <c r="K386" s="353"/>
      <c r="L386" s="353"/>
      <c r="M386" s="353"/>
      <c r="N386" s="353"/>
      <c r="O386" s="353"/>
      <c r="P386" s="353"/>
      <c r="Q386" s="353"/>
      <c r="R386" s="353"/>
      <c r="S386" s="353"/>
      <c r="T386" s="353"/>
      <c r="U386" s="353"/>
      <c r="V386" s="353"/>
      <c r="W386" s="353"/>
      <c r="X386" s="353"/>
      <c r="Y386" s="353"/>
      <c r="Z386" s="353"/>
      <c r="AA386" s="353"/>
      <c r="AB386" s="353"/>
      <c r="AC386" s="353"/>
    </row>
    <row r="387" s="349" customFormat="true" ht="15" hidden="false" customHeight="true" outlineLevel="0" collapsed="false">
      <c r="B387" s="374"/>
      <c r="C387" s="171"/>
      <c r="D387" s="172" t="s">
        <v>239</v>
      </c>
      <c r="E387" s="270" t="n">
        <f aca="true">INDIRECT(CONCATENATE($E$372,ADDRESS(MATCH(E4,SL_CHARTS_2012!$AV$1:$AV$39999,1),$E$394,1)))</f>
        <v>37</v>
      </c>
      <c r="F387" s="270" t="n">
        <f aca="true">INDIRECT(CONCATENATE($E$372,ADDRESS(MATCH(F4,SL_CHARTS_2012!$AV$1:$AV$39999,1),$E$394,1)))</f>
        <v>45</v>
      </c>
      <c r="G387" s="270" t="n">
        <f aca="true">INDIRECT(CONCATENATE($E$372,ADDRESS(MATCH(G4,SL_CHARTS_2012!$AV$1:$AV$39999,1),$E$394,1)))</f>
        <v>37</v>
      </c>
      <c r="H387" s="270" t="n">
        <f aca="true">INDIRECT(CONCATENATE($E$372,ADDRESS(MATCH(H4,SL_CHARTS_2012!$AV$1:$AV$39999,1),$E$394,1)))</f>
        <v>37</v>
      </c>
      <c r="I387" s="270" t="n">
        <f aca="true">INDIRECT(CONCATENATE($E$372,ADDRESS(MATCH(I4,SL_CHARTS_2012!$AV$1:$AV$39999,1),$E$394,1)))</f>
        <v>37</v>
      </c>
      <c r="J387" s="499" t="n">
        <f aca="true">INDIRECT(CONCATENATE($E$372,ADDRESS(MATCH(J4,SL_CHARTS_2012!$AV$1:$AV$39999,1),$E$394,1)))</f>
        <v>37</v>
      </c>
      <c r="K387" s="353"/>
      <c r="L387" s="353"/>
      <c r="M387" s="353"/>
      <c r="N387" s="353"/>
      <c r="O387" s="353"/>
      <c r="P387" s="353"/>
      <c r="Q387" s="353"/>
      <c r="R387" s="353"/>
      <c r="S387" s="353"/>
      <c r="T387" s="353"/>
      <c r="U387" s="353"/>
      <c r="V387" s="353"/>
      <c r="W387" s="353"/>
      <c r="X387" s="353"/>
      <c r="Y387" s="353"/>
      <c r="Z387" s="353"/>
      <c r="AA387" s="353"/>
      <c r="AB387" s="353"/>
      <c r="AC387" s="353"/>
    </row>
    <row r="388" s="349" customFormat="true" ht="15" hidden="false" customHeight="true" outlineLevel="0" collapsed="false">
      <c r="B388" s="374"/>
      <c r="C388" s="171"/>
      <c r="D388" s="234" t="s">
        <v>240</v>
      </c>
      <c r="E388" s="271" t="str">
        <f aca="false">ADDRESS(MATCH(E8,SL_CHARTS_2012!$AV$1:$AV$39999,1),$E$394,1)</f>
        <v>$AV$11</v>
      </c>
      <c r="F388" s="271" t="str">
        <f aca="false">ADDRESS(MATCH(F8,SL_CHARTS_2012!$AV$1:$AV$39999,1),$E$394,1)</f>
        <v>$AV$10</v>
      </c>
      <c r="G388" s="271" t="str">
        <f aca="false">ADDRESS(MATCH(G8,SL_CHARTS_2012!$AV$1:$AV$39999,1),$E$394,1)</f>
        <v>$AV$10</v>
      </c>
      <c r="H388" s="271" t="str">
        <f aca="false">ADDRESS(MATCH(H8,SL_CHARTS_2012!$AV$1:$AV$39999,1),$E$394,1)</f>
        <v>$AV$10</v>
      </c>
      <c r="I388" s="271" t="str">
        <f aca="false">ADDRESS(MATCH(I8,SL_CHARTS_2012!$AV$1:$AV$39999,1),$E$394,1)</f>
        <v>$AV$11</v>
      </c>
      <c r="J388" s="498" t="str">
        <f aca="false">ADDRESS(MATCH(J8,SL_CHARTS_2012!$AV$1:$AV$39999,1),$E$394,1)</f>
        <v>$AV$11</v>
      </c>
      <c r="K388" s="353"/>
      <c r="L388" s="353"/>
      <c r="M388" s="353"/>
      <c r="N388" s="353"/>
      <c r="O388" s="353"/>
      <c r="P388" s="353"/>
      <c r="Q388" s="353"/>
      <c r="R388" s="353"/>
      <c r="S388" s="353"/>
      <c r="T388" s="353"/>
      <c r="U388" s="353"/>
      <c r="V388" s="353"/>
      <c r="W388" s="353"/>
      <c r="X388" s="353"/>
      <c r="Y388" s="353"/>
      <c r="Z388" s="353"/>
      <c r="AA388" s="353"/>
      <c r="AB388" s="353"/>
      <c r="AC388" s="353"/>
    </row>
    <row r="389" s="349" customFormat="true" ht="15" hidden="false" customHeight="true" outlineLevel="0" collapsed="false">
      <c r="B389" s="374"/>
      <c r="C389" s="171"/>
      <c r="D389" s="172" t="s">
        <v>241</v>
      </c>
      <c r="E389" s="270" t="n">
        <f aca="true">INDIRECT(CONCATENATE($E$395,ADDRESS(MATCH(E8,SL_CHARTS_2012!$AV$1:$AV$39999,1),$E$394,1)))</f>
        <v>37</v>
      </c>
      <c r="F389" s="270" t="n">
        <f aca="true">INDIRECT(CONCATENATE($E$395,ADDRESS(MATCH(F8,SL_CHARTS_2012!$AV$1:$AV$39999,1),$E$394,1)))</f>
        <v>30</v>
      </c>
      <c r="G389" s="270" t="n">
        <f aca="true">INDIRECT(CONCATENATE($E$395,ADDRESS(MATCH(G8,SL_CHARTS_2012!$AV$1:$AV$39999,1),$E$394,1)))</f>
        <v>30</v>
      </c>
      <c r="H389" s="270" t="n">
        <f aca="true">INDIRECT(CONCATENATE($E$395,ADDRESS(MATCH(H8,SL_CHARTS_2012!$AV$1:$AV$39999,1),$E$394,1)))</f>
        <v>30</v>
      </c>
      <c r="I389" s="270" t="n">
        <f aca="true">INDIRECT(CONCATENATE($E$395,ADDRESS(MATCH(I8,SL_CHARTS_2012!$AV$1:$AV$39999,1),$E$394,1)))</f>
        <v>37</v>
      </c>
      <c r="J389" s="499" t="n">
        <f aca="true">INDIRECT(CONCATENATE($E$395,ADDRESS(MATCH(J8,SL_CHARTS_2012!$AV$1:$AV$39999,1),$E$394,1)))</f>
        <v>37</v>
      </c>
      <c r="K389" s="353"/>
      <c r="L389" s="353"/>
      <c r="M389" s="353"/>
      <c r="N389" s="353"/>
      <c r="O389" s="353"/>
      <c r="P389" s="353"/>
      <c r="Q389" s="353"/>
      <c r="R389" s="353"/>
      <c r="S389" s="353"/>
      <c r="T389" s="353"/>
      <c r="U389" s="353"/>
      <c r="V389" s="353"/>
      <c r="W389" s="353"/>
      <c r="X389" s="353"/>
      <c r="Y389" s="353"/>
      <c r="Z389" s="353"/>
      <c r="AA389" s="353"/>
      <c r="AB389" s="353"/>
      <c r="AC389" s="353"/>
    </row>
    <row r="390" s="349" customFormat="true" ht="15" hidden="false" customHeight="true" outlineLevel="0" collapsed="false">
      <c r="B390" s="374"/>
      <c r="C390" s="173" t="s">
        <v>219</v>
      </c>
      <c r="D390" s="238" t="s">
        <v>238</v>
      </c>
      <c r="E390" s="376" t="str">
        <f aca="false">ADDRESS(MATCH(E6,SL_CHARTS_2012!$AV$1:$AV$39999,1),$E$394,1)</f>
        <v>$AV$11</v>
      </c>
      <c r="F390" s="376" t="str">
        <f aca="false">ADDRESS(MATCH(F6,SL_CHARTS_2012!$AV$1:$AV$39999,1),$E$394,1)</f>
        <v>$AV$12</v>
      </c>
      <c r="G390" s="376" t="str">
        <f aca="false">ADDRESS(MATCH(G6,SL_CHARTS_2012!$AV$1:$AV$39999,1),$E$394,1)</f>
        <v>$AV$11</v>
      </c>
      <c r="H390" s="376" t="str">
        <f aca="false">ADDRESS(MATCH(H6,SL_CHARTS_2012!$AV$1:$AV$39999,1),$E$394,1)</f>
        <v>$AV$11</v>
      </c>
      <c r="I390" s="376" t="str">
        <f aca="false">ADDRESS(MATCH(I6,SL_CHARTS_2012!$AV$1:$AV$39999,1),$E$394,1)</f>
        <v>$AV$11</v>
      </c>
      <c r="J390" s="500" t="str">
        <f aca="false">ADDRESS(MATCH(J6,SL_CHARTS_2012!$AV$1:$AV$39999,1),$E$394,1)</f>
        <v>$AV$11</v>
      </c>
      <c r="K390" s="353"/>
      <c r="L390" s="353"/>
      <c r="M390" s="353"/>
      <c r="N390" s="353"/>
      <c r="O390" s="353"/>
      <c r="P390" s="353"/>
      <c r="Q390" s="353"/>
      <c r="R390" s="353"/>
      <c r="S390" s="353"/>
      <c r="T390" s="353"/>
      <c r="U390" s="353"/>
      <c r="V390" s="353"/>
      <c r="W390" s="353"/>
      <c r="X390" s="353"/>
      <c r="Y390" s="353"/>
      <c r="Z390" s="353"/>
      <c r="AA390" s="353"/>
      <c r="AB390" s="353"/>
      <c r="AC390" s="353"/>
    </row>
    <row r="391" s="349" customFormat="true" ht="15" hidden="false" customHeight="true" outlineLevel="0" collapsed="false">
      <c r="B391" s="374"/>
      <c r="C391" s="173"/>
      <c r="D391" s="240" t="s">
        <v>217</v>
      </c>
      <c r="E391" s="376" t="n">
        <f aca="true">INDIRECT(CONCATENATE($E$372,ADDRESS(MATCH(E6,SL_CHARTS_2012!$AV$1:$AV$39999,1),$E$394,1)))</f>
        <v>37</v>
      </c>
      <c r="F391" s="376" t="n">
        <f aca="true">INDIRECT(CONCATENATE($E$372,ADDRESS(MATCH(F6,SL_CHARTS_2012!$AV$1:$AV$39999,1),$E$394,1)))</f>
        <v>45</v>
      </c>
      <c r="G391" s="376" t="n">
        <f aca="true">INDIRECT(CONCATENATE($E$372,ADDRESS(MATCH(G6,SL_CHARTS_2012!$AV$1:$AV$39999,1),$E$394,1)))</f>
        <v>37</v>
      </c>
      <c r="H391" s="376" t="n">
        <f aca="true">INDIRECT(CONCATENATE($E$372,ADDRESS(MATCH(H6,SL_CHARTS_2012!$AV$1:$AV$39999,1),$E$394,1)))</f>
        <v>37</v>
      </c>
      <c r="I391" s="376" t="n">
        <f aca="true">INDIRECT(CONCATENATE($E$372,ADDRESS(MATCH(I6,SL_CHARTS_2012!$AV$1:$AV$39999,1),$E$394,1)))</f>
        <v>37</v>
      </c>
      <c r="J391" s="500" t="n">
        <f aca="true">INDIRECT(CONCATENATE($E$372,ADDRESS(MATCH(J6,SL_CHARTS_2012!$AV$1:$AV$39999,1),$E$394,1)))</f>
        <v>37</v>
      </c>
      <c r="K391" s="353"/>
      <c r="L391" s="353"/>
      <c r="M391" s="353"/>
      <c r="N391" s="353"/>
      <c r="O391" s="353"/>
      <c r="P391" s="353"/>
      <c r="Q391" s="353"/>
      <c r="R391" s="353"/>
      <c r="S391" s="353"/>
      <c r="T391" s="353"/>
      <c r="U391" s="353"/>
      <c r="V391" s="353"/>
      <c r="W391" s="353"/>
      <c r="X391" s="353"/>
      <c r="Y391" s="353"/>
      <c r="Z391" s="353"/>
      <c r="AA391" s="353"/>
      <c r="AB391" s="353"/>
      <c r="AC391" s="353"/>
    </row>
    <row r="392" s="349" customFormat="true" ht="15" hidden="false" customHeight="true" outlineLevel="0" collapsed="false">
      <c r="B392" s="374"/>
      <c r="C392" s="173"/>
      <c r="D392" s="238" t="s">
        <v>240</v>
      </c>
      <c r="E392" s="376" t="str">
        <f aca="false">ADDRESS(MATCH(E8,SL_CHARTS_2012!$AV$1:$AV$39999,1),$E$394,1)</f>
        <v>$AV$11</v>
      </c>
      <c r="F392" s="376" t="str">
        <f aca="false">ADDRESS(MATCH(F8,SL_CHARTS_2012!$AV$1:$AV$39999,1),$E$394,1)</f>
        <v>$AV$10</v>
      </c>
      <c r="G392" s="376" t="str">
        <f aca="false">ADDRESS(MATCH(G8,SL_CHARTS_2012!$AV$1:$AV$39999,1),$E$394,1)</f>
        <v>$AV$10</v>
      </c>
      <c r="H392" s="376" t="str">
        <f aca="false">ADDRESS(MATCH(H8,SL_CHARTS_2012!$AV$1:$AV$39999,1),$E$394,1)</f>
        <v>$AV$10</v>
      </c>
      <c r="I392" s="376" t="str">
        <f aca="false">ADDRESS(MATCH(I8,SL_CHARTS_2012!$AV$1:$AV$39999,1),$E$394,1)</f>
        <v>$AV$11</v>
      </c>
      <c r="J392" s="500" t="str">
        <f aca="false">ADDRESS(MATCH(J8,SL_CHARTS_2012!$AV$1:$AV$39999,1),$E$394,1)</f>
        <v>$AV$11</v>
      </c>
      <c r="K392" s="353"/>
      <c r="L392" s="353"/>
      <c r="M392" s="353"/>
      <c r="N392" s="353"/>
      <c r="O392" s="353"/>
      <c r="P392" s="353"/>
      <c r="Q392" s="353"/>
      <c r="R392" s="353"/>
      <c r="S392" s="353"/>
      <c r="T392" s="353"/>
      <c r="U392" s="353"/>
      <c r="V392" s="353"/>
      <c r="W392" s="353"/>
      <c r="X392" s="353"/>
      <c r="Y392" s="353"/>
      <c r="Z392" s="353"/>
      <c r="AA392" s="353"/>
      <c r="AB392" s="353"/>
      <c r="AC392" s="353"/>
    </row>
    <row r="393" s="349" customFormat="true" ht="15" hidden="false" customHeight="true" outlineLevel="0" collapsed="false">
      <c r="B393" s="374"/>
      <c r="C393" s="173"/>
      <c r="D393" s="240" t="s">
        <v>218</v>
      </c>
      <c r="E393" s="376" t="n">
        <f aca="true">INDIRECT(CONCATENATE($E$395,ADDRESS(MATCH(E8,SL_CHARTS_2012!$AV$1:$AV$39999,1),$E$394,1)))</f>
        <v>37</v>
      </c>
      <c r="F393" s="376" t="n">
        <f aca="true">INDIRECT(CONCATENATE($E$395,ADDRESS(MATCH(F8,SL_CHARTS_2012!$AV$1:$AV$39999,1),$E$394,1)))</f>
        <v>30</v>
      </c>
      <c r="G393" s="376" t="n">
        <f aca="true">INDIRECT(CONCATENATE($E$395,ADDRESS(MATCH(G8,SL_CHARTS_2012!$AV$1:$AV$39999,1),$E$394,1)))</f>
        <v>30</v>
      </c>
      <c r="H393" s="376" t="n">
        <f aca="true">INDIRECT(CONCATENATE($E$395,ADDRESS(MATCH(H8,SL_CHARTS_2012!$AV$1:$AV$39999,1),$E$394,1)))</f>
        <v>30</v>
      </c>
      <c r="I393" s="376" t="n">
        <f aca="true">INDIRECT(CONCATENATE($E$395,ADDRESS(MATCH(I8,SL_CHARTS_2012!$AV$1:$AV$39999,1),$E$394,1)))</f>
        <v>37</v>
      </c>
      <c r="J393" s="500" t="n">
        <f aca="true">INDIRECT(CONCATENATE($E$395,ADDRESS(MATCH(J8,SL_CHARTS_2012!$AV$1:$AV$39999,1),$E$394,1)))</f>
        <v>37</v>
      </c>
      <c r="K393" s="353"/>
      <c r="L393" s="353"/>
      <c r="M393" s="353"/>
      <c r="N393" s="353"/>
      <c r="O393" s="353"/>
      <c r="P393" s="353"/>
      <c r="Q393" s="353"/>
      <c r="R393" s="353"/>
      <c r="S393" s="353"/>
      <c r="T393" s="353"/>
      <c r="U393" s="353"/>
      <c r="V393" s="353"/>
      <c r="W393" s="353"/>
      <c r="X393" s="353"/>
      <c r="Y393" s="353"/>
      <c r="Z393" s="353"/>
      <c r="AA393" s="353"/>
      <c r="AB393" s="353"/>
      <c r="AC393" s="353"/>
    </row>
    <row r="394" s="349" customFormat="true" ht="15" hidden="false" customHeight="true" outlineLevel="0" collapsed="false">
      <c r="B394" s="374"/>
      <c r="C394" s="175" t="s">
        <v>220</v>
      </c>
      <c r="D394" s="175"/>
      <c r="E394" s="176" t="n">
        <v>48</v>
      </c>
      <c r="F394" s="176"/>
      <c r="G394" s="176"/>
      <c r="H394" s="176"/>
      <c r="I394" s="176"/>
      <c r="J394" s="176"/>
      <c r="K394" s="353"/>
      <c r="L394" s="353"/>
      <c r="M394" s="353"/>
      <c r="N394" s="353"/>
      <c r="O394" s="353"/>
      <c r="P394" s="353"/>
      <c r="Q394" s="353"/>
      <c r="R394" s="353"/>
      <c r="S394" s="353"/>
      <c r="T394" s="353"/>
      <c r="U394" s="353"/>
      <c r="V394" s="353"/>
      <c r="W394" s="353"/>
      <c r="X394" s="353"/>
      <c r="Y394" s="353"/>
      <c r="Z394" s="353"/>
      <c r="AA394" s="353"/>
      <c r="AB394" s="353"/>
      <c r="AC394" s="353"/>
    </row>
    <row r="395" s="349" customFormat="true" ht="15" hidden="false" customHeight="true" outlineLevel="0" collapsed="false">
      <c r="B395" s="374"/>
      <c r="C395" s="243"/>
      <c r="D395" s="182" t="s">
        <v>223</v>
      </c>
      <c r="E395" s="183" t="s">
        <v>224</v>
      </c>
      <c r="F395" s="172"/>
      <c r="G395" s="172"/>
      <c r="H395" s="172"/>
      <c r="I395" s="172"/>
      <c r="J395" s="414"/>
      <c r="K395" s="353"/>
      <c r="L395" s="353"/>
      <c r="M395" s="353"/>
      <c r="N395" s="353"/>
      <c r="O395" s="353"/>
      <c r="P395" s="353"/>
      <c r="Q395" s="353"/>
      <c r="R395" s="353"/>
      <c r="S395" s="353"/>
      <c r="T395" s="353"/>
      <c r="U395" s="353"/>
      <c r="V395" s="353"/>
      <c r="W395" s="353"/>
      <c r="X395" s="353"/>
      <c r="Y395" s="353"/>
      <c r="Z395" s="353"/>
      <c r="AA395" s="353"/>
      <c r="AB395" s="353"/>
      <c r="AC395" s="353"/>
    </row>
    <row r="396" s="349" customFormat="true" ht="15" hidden="false" customHeight="true" outlineLevel="0" collapsed="false">
      <c r="B396" s="374"/>
      <c r="C396" s="243"/>
      <c r="D396" s="182"/>
      <c r="E396" s="183" t="s">
        <v>225</v>
      </c>
      <c r="F396" s="172"/>
      <c r="G396" s="172"/>
      <c r="H396" s="172"/>
      <c r="I396" s="172"/>
      <c r="J396" s="414"/>
      <c r="K396" s="353"/>
      <c r="L396" s="353"/>
      <c r="M396" s="353"/>
      <c r="N396" s="353"/>
      <c r="O396" s="353"/>
      <c r="P396" s="353"/>
      <c r="Q396" s="353"/>
      <c r="R396" s="353"/>
      <c r="S396" s="353"/>
      <c r="T396" s="353"/>
      <c r="U396" s="353"/>
      <c r="V396" s="353"/>
      <c r="W396" s="353"/>
      <c r="X396" s="353"/>
      <c r="Y396" s="353"/>
      <c r="Z396" s="353"/>
      <c r="AA396" s="353"/>
      <c r="AB396" s="353"/>
      <c r="AC396" s="353"/>
    </row>
    <row r="397" s="349" customFormat="true" ht="15" hidden="false" customHeight="true" outlineLevel="0" collapsed="false">
      <c r="B397" s="374"/>
      <c r="C397" s="178" t="s">
        <v>216</v>
      </c>
      <c r="D397" s="245" t="s">
        <v>221</v>
      </c>
      <c r="E397" s="274" t="str">
        <f aca="false">IF(E387&gt;E4, ADDRESS(MATCH(E389,SL_CHARTS_2012!$AV$1:$AV$3999,1),$E$394+3,1),E398)</f>
        <v>$AY$11</v>
      </c>
      <c r="F397" s="274" t="str">
        <f aca="false">IF(F387&gt;F4, ADDRESS(MATCH(F389,SL_CHARTS_2012!$AV$1:$AV$3999,1),$E$394+3,1),F398)</f>
        <v>$AY$12</v>
      </c>
      <c r="G397" s="274" t="str">
        <f aca="false">IF(G387&gt;G4, ADDRESS(MATCH(G389,SL_CHARTS_2012!$AV$1:$AV$3999,1),$E$394+3,1),G398)</f>
        <v>$AY$11</v>
      </c>
      <c r="H397" s="274" t="str">
        <f aca="false">IF(H387&gt;H4, ADDRESS(MATCH(H389,SL_CHARTS_2012!$AV$1:$AV$3999,1),$E$394+3,1),H398)</f>
        <v>$AY$11</v>
      </c>
      <c r="I397" s="274" t="str">
        <f aca="false">IF(I387&gt;I4, ADDRESS(MATCH(I389,SL_CHARTS_2012!$AV$1:$AV$3999,1),$E$394+3,1),I398)</f>
        <v>$AY$11</v>
      </c>
      <c r="J397" s="501" t="str">
        <f aca="false">IF(J387&gt;J4, ADDRESS(MATCH(J389,SL_CHARTS_2012!$AV$1:$AV$3999,1),$E$394+3,1),J398)</f>
        <v>$AY$11</v>
      </c>
      <c r="K397" s="353"/>
      <c r="L397" s="353"/>
      <c r="M397" s="353"/>
      <c r="N397" s="353"/>
      <c r="O397" s="353"/>
      <c r="P397" s="353"/>
      <c r="Q397" s="353"/>
      <c r="R397" s="353"/>
      <c r="S397" s="353"/>
      <c r="T397" s="353"/>
      <c r="U397" s="353"/>
      <c r="V397" s="353"/>
      <c r="W397" s="353"/>
      <c r="X397" s="353"/>
      <c r="Y397" s="353"/>
      <c r="Z397" s="353"/>
      <c r="AA397" s="353"/>
      <c r="AB397" s="353"/>
      <c r="AC397" s="353"/>
    </row>
    <row r="398" s="349" customFormat="true" ht="15" hidden="false" customHeight="true" outlineLevel="0" collapsed="false">
      <c r="B398" s="374"/>
      <c r="C398" s="178"/>
      <c r="D398" s="245" t="s">
        <v>222</v>
      </c>
      <c r="E398" s="274" t="str">
        <f aca="false">IF(E389&lt;E8,ADDRESS(MATCH(E387,SL_CHARTS_2012!$AV$1:$AV$3999,1),$E$394+3,1),E397)</f>
        <v>$AY$11</v>
      </c>
      <c r="F398" s="274" t="str">
        <f aca="false">IF(F389&lt;F8,ADDRESS(MATCH(F387,SL_CHARTS_2012!$AV$1:$AV$3999,1),$E$394+3,1),F397)</f>
        <v>$AY$12</v>
      </c>
      <c r="G398" s="274" t="str">
        <f aca="false">IF(G389&lt;G8,ADDRESS(MATCH(G387,SL_CHARTS_2012!$AV$1:$AV$3999,1),$E$394+3,1),G397)</f>
        <v>$AY$11</v>
      </c>
      <c r="H398" s="274" t="str">
        <f aca="false">IF(H389&lt;H8,ADDRESS(MATCH(H387,SL_CHARTS_2012!$AV$1:$AV$3999,1),$E$394+3,1),H397)</f>
        <v>$AY$11</v>
      </c>
      <c r="I398" s="274" t="str">
        <f aca="false">IF(I389&lt;I8,ADDRESS(MATCH(I387,SL_CHARTS_2012!$AV$1:$AV$3999,1),$E$394+3,1),I397)</f>
        <v>$AY$11</v>
      </c>
      <c r="J398" s="501" t="str">
        <f aca="false">IF(J389&lt;J8,ADDRESS(MATCH(J387,SL_CHARTS_2012!$AV$1:$AV$3999,1),$E$394+3,1),J397)</f>
        <v>$AY$11</v>
      </c>
      <c r="K398" s="353"/>
      <c r="L398" s="353"/>
      <c r="M398" s="353"/>
      <c r="N398" s="353"/>
      <c r="O398" s="353"/>
      <c r="P398" s="353"/>
      <c r="Q398" s="353"/>
      <c r="R398" s="353"/>
      <c r="S398" s="353"/>
      <c r="T398" s="353"/>
      <c r="U398" s="353"/>
      <c r="V398" s="353"/>
      <c r="W398" s="353"/>
      <c r="X398" s="353"/>
      <c r="Y398" s="353"/>
      <c r="Z398" s="353"/>
      <c r="AA398" s="353"/>
      <c r="AB398" s="353"/>
      <c r="AC398" s="353"/>
    </row>
    <row r="399" s="349" customFormat="true" ht="15" hidden="false" customHeight="true" outlineLevel="0" collapsed="false">
      <c r="B399" s="374"/>
      <c r="C399" s="173" t="s">
        <v>219</v>
      </c>
      <c r="D399" s="181" t="s">
        <v>221</v>
      </c>
      <c r="E399" s="275" t="str">
        <f aca="false">IF(E391&gt;E4, ADDRESS(MATCH(E393,SL_CHARTS_2012!$AV$1:$AV$3999,1),$E$394+3,1),E400)</f>
        <v>$AY$11</v>
      </c>
      <c r="F399" s="275" t="str">
        <f aca="false">IF(F391&gt;F4, ADDRESS(MATCH(F393,SL_CHARTS_2012!$AV$1:$AV$3999,1),$E$394+3,1),F400)</f>
        <v>$AY$12</v>
      </c>
      <c r="G399" s="275" t="str">
        <f aca="false">IF(G391&gt;G4, ADDRESS(MATCH(G393,SL_CHARTS_2012!$AV$1:$AV$3999,1),$E$394+3,1),G400)</f>
        <v>$AY$11</v>
      </c>
      <c r="H399" s="275" t="str">
        <f aca="false">IF(H391&gt;H4, ADDRESS(MATCH(H393,SL_CHARTS_2012!$AV$1:$AV$3999,1),$E$394+3,1),H400)</f>
        <v>$AY$11</v>
      </c>
      <c r="I399" s="275" t="str">
        <f aca="false">IF(I391&gt;I4, ADDRESS(MATCH(I393,SL_CHARTS_2012!$AV$1:$AV$3999,1),$E$394+3,1),I400)</f>
        <v>$AY$11</v>
      </c>
      <c r="J399" s="502" t="str">
        <f aca="false">IF(J391&gt;J4, ADDRESS(MATCH(J393,SL_CHARTS_2012!$AV$1:$AV$3999,1),$E$394+3,1),J400)</f>
        <v>$AY$11</v>
      </c>
      <c r="K399" s="353"/>
      <c r="L399" s="353"/>
      <c r="M399" s="353"/>
      <c r="N399" s="353"/>
      <c r="O399" s="353"/>
      <c r="P399" s="353"/>
      <c r="Q399" s="353"/>
      <c r="R399" s="353"/>
      <c r="S399" s="353"/>
      <c r="T399" s="353"/>
      <c r="U399" s="353"/>
      <c r="V399" s="353"/>
      <c r="W399" s="353"/>
      <c r="X399" s="353"/>
      <c r="Y399" s="353"/>
      <c r="Z399" s="353"/>
      <c r="AA399" s="353"/>
      <c r="AB399" s="353"/>
      <c r="AC399" s="353"/>
    </row>
    <row r="400" s="349" customFormat="true" ht="15" hidden="false" customHeight="true" outlineLevel="0" collapsed="false">
      <c r="B400" s="374"/>
      <c r="C400" s="173"/>
      <c r="D400" s="181" t="s">
        <v>222</v>
      </c>
      <c r="E400" s="275" t="str">
        <f aca="false">IF(E393&lt;E8,ADDRESS(MATCH(E391,SL_CHARTS_2012!$AV$1:$AV$3999,1),$E$394+3,1),E399)</f>
        <v>$AY$11</v>
      </c>
      <c r="F400" s="275" t="str">
        <f aca="false">IF(F393&lt;F8,ADDRESS(MATCH(F391,SL_CHARTS_2012!$AV$1:$AV$3999,1),$E$394+3,1),F399)</f>
        <v>$AY$12</v>
      </c>
      <c r="G400" s="275" t="str">
        <f aca="false">IF(G393&lt;G8,ADDRESS(MATCH(G391,SL_CHARTS_2012!$AV$1:$AV$3999,1),$E$394+3,1),G399)</f>
        <v>$AY$11</v>
      </c>
      <c r="H400" s="275" t="str">
        <f aca="false">IF(H393&lt;H8,ADDRESS(MATCH(H391,SL_CHARTS_2012!$AV$1:$AV$3999,1),$E$394+3,1),H399)</f>
        <v>$AY$11</v>
      </c>
      <c r="I400" s="275" t="str">
        <f aca="false">IF(I393&lt;I8,ADDRESS(MATCH(I391,SL_CHARTS_2012!$AV$1:$AV$3999,1),$E$394+3,1),I399)</f>
        <v>$AY$11</v>
      </c>
      <c r="J400" s="502" t="str">
        <f aca="false">IF(J393&lt;J8,ADDRESS(MATCH(J391,SL_CHARTS_2012!$AV$1:$AV$3999,1),$E$394+3,1),J399)</f>
        <v>$AY$11</v>
      </c>
      <c r="K400" s="353"/>
      <c r="L400" s="353"/>
      <c r="M400" s="353"/>
      <c r="N400" s="353"/>
      <c r="O400" s="353"/>
      <c r="P400" s="353"/>
      <c r="Q400" s="353"/>
      <c r="R400" s="353"/>
      <c r="S400" s="353"/>
      <c r="T400" s="353"/>
      <c r="U400" s="353"/>
      <c r="V400" s="353"/>
      <c r="W400" s="353"/>
      <c r="X400" s="353"/>
      <c r="Y400" s="353"/>
      <c r="Z400" s="353"/>
      <c r="AA400" s="353"/>
      <c r="AB400" s="353"/>
      <c r="AC400" s="353"/>
    </row>
    <row r="401" s="349" customFormat="true" ht="15" hidden="false" customHeight="true" outlineLevel="0" collapsed="false">
      <c r="B401" s="374"/>
      <c r="C401" s="184" t="s">
        <v>226</v>
      </c>
      <c r="D401" s="185" t="s">
        <v>227</v>
      </c>
      <c r="E401" s="301" t="str">
        <f aca="false">CONCATENATE(ROUND(E387,1),E$7,ROUND(E389,1))</f>
        <v>37-37</v>
      </c>
      <c r="F401" s="301" t="str">
        <f aca="false">CONCATENATE(ROUND(F387,1),F$7,ROUND(F389,1))</f>
        <v>45-30</v>
      </c>
      <c r="G401" s="301" t="str">
        <f aca="false">CONCATENATE(ROUND(G387,1),G$7,ROUND(G389,1))</f>
        <v>37-30</v>
      </c>
      <c r="H401" s="301" t="str">
        <f aca="false">CONCATENATE(ROUND(H387,1),H$7,ROUND(H389,1))</f>
        <v>37-30</v>
      </c>
      <c r="I401" s="301" t="str">
        <f aca="false">CONCATENATE(ROUND(I387,1),I$7,ROUND(I389,1))</f>
        <v>37-37</v>
      </c>
      <c r="J401" s="503" t="str">
        <f aca="false">CONCATENATE(ROUND(J387,1),J$7,ROUND(J389,1))</f>
        <v>37-37</v>
      </c>
      <c r="K401" s="353"/>
      <c r="L401" s="353"/>
      <c r="M401" s="353"/>
      <c r="N401" s="353"/>
      <c r="O401" s="353"/>
      <c r="P401" s="353"/>
      <c r="Q401" s="353"/>
      <c r="R401" s="353"/>
      <c r="S401" s="353"/>
      <c r="T401" s="353"/>
      <c r="U401" s="353"/>
      <c r="V401" s="353"/>
      <c r="W401" s="353"/>
      <c r="X401" s="353"/>
      <c r="Y401" s="353"/>
      <c r="Z401" s="353"/>
      <c r="AA401" s="353"/>
      <c r="AB401" s="353"/>
      <c r="AC401" s="353"/>
    </row>
    <row r="402" s="349" customFormat="true" ht="15" hidden="false" customHeight="true" outlineLevel="0" collapsed="false">
      <c r="B402" s="374"/>
      <c r="C402" s="184"/>
      <c r="D402" s="187" t="s">
        <v>228</v>
      </c>
      <c r="E402" s="302" t="n">
        <f aca="true">AVERAGE(INDIRECT(CONCATENATE($E$232,E397,$E$233,E398),1))</f>
        <v>33</v>
      </c>
      <c r="F402" s="302" t="n">
        <f aca="true">AVERAGE(INDIRECT(CONCATENATE($E$232,F397,$E$233,F398),1))</f>
        <v>62</v>
      </c>
      <c r="G402" s="302" t="n">
        <f aca="true">AVERAGE(INDIRECT(CONCATENATE($E$232,G397,$E$233,G398),1))</f>
        <v>33</v>
      </c>
      <c r="H402" s="302" t="n">
        <f aca="true">AVERAGE(INDIRECT(CONCATENATE($E$232,H397,$E$233,H398),1))</f>
        <v>33</v>
      </c>
      <c r="I402" s="302" t="n">
        <f aca="true">AVERAGE(INDIRECT(CONCATENATE($E$232,I397,$E$233,I398),1))</f>
        <v>33</v>
      </c>
      <c r="J402" s="504" t="n">
        <f aca="true">AVERAGE(INDIRECT(CONCATENATE($E$232,J397,$E$233,J398),1))</f>
        <v>33</v>
      </c>
      <c r="K402" s="353"/>
      <c r="L402" s="353"/>
      <c r="M402" s="353"/>
      <c r="N402" s="353"/>
      <c r="O402" s="353"/>
      <c r="P402" s="353"/>
      <c r="Q402" s="353"/>
      <c r="R402" s="353"/>
      <c r="S402" s="353"/>
      <c r="T402" s="353"/>
      <c r="U402" s="353"/>
      <c r="V402" s="353"/>
      <c r="W402" s="353"/>
      <c r="X402" s="353"/>
      <c r="Y402" s="353"/>
      <c r="Z402" s="353"/>
      <c r="AA402" s="353"/>
      <c r="AB402" s="353"/>
      <c r="AC402" s="353"/>
    </row>
    <row r="403" s="349" customFormat="true" ht="15" hidden="false" customHeight="true" outlineLevel="0" collapsed="false">
      <c r="B403" s="374"/>
      <c r="C403" s="184"/>
      <c r="D403" s="188" t="s">
        <v>229</v>
      </c>
      <c r="E403" s="303" t="n">
        <f aca="true">MIN(INDIRECT(CONCATENATE($E$232,E397,$E$233,E398),1))</f>
        <v>33</v>
      </c>
      <c r="F403" s="303" t="n">
        <f aca="true">MIN(INDIRECT(CONCATENATE($E$232,F397,$E$233,F398),1))</f>
        <v>62</v>
      </c>
      <c r="G403" s="303" t="n">
        <f aca="true">MIN(INDIRECT(CONCATENATE($E$232,G397,$E$233,G398),1))</f>
        <v>33</v>
      </c>
      <c r="H403" s="303" t="n">
        <f aca="true">MIN(INDIRECT(CONCATENATE($E$232,H397,$E$233,H398),1))</f>
        <v>33</v>
      </c>
      <c r="I403" s="303" t="n">
        <f aca="true">MIN(INDIRECT(CONCATENATE($E$232,I397,$E$233,I398),1))</f>
        <v>33</v>
      </c>
      <c r="J403" s="505" t="n">
        <f aca="true">MIN(INDIRECT(CONCATENATE($E$232,J397,$E$233,J398),1))</f>
        <v>33</v>
      </c>
      <c r="K403" s="353"/>
      <c r="L403" s="353"/>
      <c r="M403" s="353"/>
      <c r="N403" s="353"/>
      <c r="O403" s="353"/>
      <c r="P403" s="353"/>
      <c r="Q403" s="353"/>
      <c r="R403" s="353"/>
      <c r="S403" s="353"/>
      <c r="T403" s="353"/>
      <c r="U403" s="353"/>
      <c r="V403" s="353"/>
      <c r="W403" s="353"/>
      <c r="X403" s="353"/>
      <c r="Y403" s="353"/>
      <c r="Z403" s="353"/>
      <c r="AA403" s="353"/>
      <c r="AB403" s="353"/>
      <c r="AC403" s="353"/>
    </row>
    <row r="404" s="349" customFormat="true" ht="15" hidden="false" customHeight="true" outlineLevel="0" collapsed="false">
      <c r="B404" s="374"/>
      <c r="C404" s="184"/>
      <c r="D404" s="188" t="s">
        <v>230</v>
      </c>
      <c r="E404" s="303" t="n">
        <f aca="true">MAX(INDIRECT(CONCATENATE($E$232,E397,$E$233,E398),1))</f>
        <v>33</v>
      </c>
      <c r="F404" s="303" t="n">
        <f aca="true">MAX(INDIRECT(CONCATENATE($E$232,F397,$E$233,F398),1))</f>
        <v>62</v>
      </c>
      <c r="G404" s="303" t="n">
        <f aca="true">MAX(INDIRECT(CONCATENATE($E$232,G397,$E$233,G398),1))</f>
        <v>33</v>
      </c>
      <c r="H404" s="303" t="n">
        <f aca="true">MAX(INDIRECT(CONCATENATE($E$232,H397,$E$233,H398),1))</f>
        <v>33</v>
      </c>
      <c r="I404" s="303" t="n">
        <f aca="true">MAX(INDIRECT(CONCATENATE($E$232,I397,$E$233,I398),1))</f>
        <v>33</v>
      </c>
      <c r="J404" s="505" t="n">
        <f aca="true">MAX(INDIRECT(CONCATENATE($E$232,J397,$E$233,J398),1))</f>
        <v>33</v>
      </c>
      <c r="K404" s="353"/>
      <c r="L404" s="353"/>
      <c r="M404" s="353"/>
      <c r="N404" s="353"/>
      <c r="O404" s="353"/>
      <c r="P404" s="353"/>
      <c r="Q404" s="353"/>
      <c r="R404" s="353"/>
      <c r="S404" s="353"/>
      <c r="T404" s="353"/>
      <c r="U404" s="353"/>
      <c r="V404" s="353"/>
      <c r="W404" s="353"/>
      <c r="X404" s="353"/>
      <c r="Y404" s="353"/>
      <c r="Z404" s="353"/>
      <c r="AA404" s="353"/>
      <c r="AB404" s="353"/>
      <c r="AC404" s="353"/>
    </row>
    <row r="405" s="349" customFormat="true" ht="15" hidden="false" customHeight="true" outlineLevel="0" collapsed="false">
      <c r="B405" s="374"/>
      <c r="C405" s="377" t="s">
        <v>219</v>
      </c>
      <c r="D405" s="193" t="s">
        <v>227</v>
      </c>
      <c r="E405" s="305" t="str">
        <f aca="false">CONCATENATE(ROUND(E391,1),E$7,ROUND(E393,1))</f>
        <v>37-37</v>
      </c>
      <c r="F405" s="305" t="str">
        <f aca="false">CONCATENATE(ROUND(F391,1),F$7,ROUND(F393,1))</f>
        <v>45-30</v>
      </c>
      <c r="G405" s="305" t="str">
        <f aca="false">CONCATENATE(ROUND(G391,1),G$7,ROUND(G393,1))</f>
        <v>37-30</v>
      </c>
      <c r="H405" s="305" t="str">
        <f aca="false">CONCATENATE(ROUND(H391,1),H$7,ROUND(H393,1))</f>
        <v>37-30</v>
      </c>
      <c r="I405" s="305" t="str">
        <f aca="false">CONCATENATE(ROUND(I391,1),I$7,ROUND(I393,1))</f>
        <v>37-37</v>
      </c>
      <c r="J405" s="506" t="str">
        <f aca="false">CONCATENATE(ROUND(J391,1),J$7,ROUND(J393,1))</f>
        <v>37-37</v>
      </c>
      <c r="K405" s="353"/>
      <c r="L405" s="353"/>
      <c r="M405" s="353"/>
      <c r="N405" s="353"/>
      <c r="O405" s="353"/>
      <c r="P405" s="353"/>
      <c r="Q405" s="353"/>
      <c r="R405" s="353"/>
      <c r="S405" s="353"/>
      <c r="T405" s="353"/>
      <c r="U405" s="353"/>
      <c r="V405" s="353"/>
      <c r="W405" s="353"/>
      <c r="X405" s="353"/>
      <c r="Y405" s="353"/>
      <c r="Z405" s="353"/>
      <c r="AA405" s="353"/>
      <c r="AB405" s="353"/>
      <c r="AC405" s="353"/>
    </row>
    <row r="406" s="349" customFormat="true" ht="15" hidden="false" customHeight="true" outlineLevel="0" collapsed="false">
      <c r="B406" s="374"/>
      <c r="C406" s="377"/>
      <c r="D406" s="250" t="s">
        <v>228</v>
      </c>
      <c r="E406" s="288" t="n">
        <f aca="true">AVERAGE(INDIRECT(CONCATENATE($E$232,E399,$E$233,E400),1))</f>
        <v>33</v>
      </c>
      <c r="F406" s="288" t="n">
        <f aca="true">AVERAGE(INDIRECT(CONCATENATE($E$232,F399,$E$233,F400),1))</f>
        <v>62</v>
      </c>
      <c r="G406" s="288" t="n">
        <f aca="true">AVERAGE(INDIRECT(CONCATENATE($E$232,G399,$E$233,G400),1))</f>
        <v>33</v>
      </c>
      <c r="H406" s="288" t="n">
        <f aca="true">AVERAGE(INDIRECT(CONCATENATE($E$232,H399,$E$233,H400),1))</f>
        <v>33</v>
      </c>
      <c r="I406" s="288" t="n">
        <f aca="true">AVERAGE(INDIRECT(CONCATENATE($E$232,I399,$E$233,I400),1))</f>
        <v>33</v>
      </c>
      <c r="J406" s="507" t="n">
        <f aca="true">AVERAGE(INDIRECT(CONCATENATE($E$232,J399,$E$233,J400),1))</f>
        <v>33</v>
      </c>
      <c r="K406" s="353"/>
      <c r="L406" s="353"/>
      <c r="M406" s="353"/>
      <c r="N406" s="353"/>
      <c r="O406" s="353"/>
      <c r="P406" s="353"/>
      <c r="Q406" s="353"/>
      <c r="R406" s="353"/>
      <c r="S406" s="353"/>
      <c r="T406" s="353"/>
      <c r="U406" s="353"/>
      <c r="V406" s="353"/>
      <c r="W406" s="353"/>
      <c r="X406" s="353"/>
      <c r="Y406" s="353"/>
      <c r="Z406" s="353"/>
      <c r="AA406" s="353"/>
      <c r="AB406" s="353"/>
      <c r="AC406" s="353"/>
    </row>
    <row r="407" s="349" customFormat="true" ht="15" hidden="false" customHeight="true" outlineLevel="0" collapsed="false">
      <c r="B407" s="374"/>
      <c r="C407" s="377"/>
      <c r="D407" s="251" t="s">
        <v>229</v>
      </c>
      <c r="E407" s="289" t="n">
        <f aca="true">MIN(INDIRECT(CONCATENATE($E$232,E399,$E$233,E400),1))</f>
        <v>33</v>
      </c>
      <c r="F407" s="289" t="n">
        <f aca="true">MIN(INDIRECT(CONCATENATE($E$232,F399,$E$233,F400),1))</f>
        <v>62</v>
      </c>
      <c r="G407" s="289" t="n">
        <f aca="true">MIN(INDIRECT(CONCATENATE($E$232,G399,$E$233,G400),1))</f>
        <v>33</v>
      </c>
      <c r="H407" s="289" t="n">
        <f aca="true">MIN(INDIRECT(CONCATENATE($E$232,H399,$E$233,H400),1))</f>
        <v>33</v>
      </c>
      <c r="I407" s="289" t="n">
        <f aca="true">MIN(INDIRECT(CONCATENATE($E$232,I399,$E$233,I400),1))</f>
        <v>33</v>
      </c>
      <c r="J407" s="508" t="n">
        <f aca="true">MIN(INDIRECT(CONCATENATE($E$232,J399,$E$233,J400),1))</f>
        <v>33</v>
      </c>
      <c r="K407" s="353"/>
      <c r="L407" s="353"/>
      <c r="M407" s="353"/>
      <c r="N407" s="353"/>
      <c r="O407" s="353"/>
      <c r="P407" s="353"/>
      <c r="Q407" s="353"/>
      <c r="R407" s="353"/>
      <c r="S407" s="353"/>
      <c r="T407" s="353"/>
      <c r="U407" s="353"/>
      <c r="V407" s="353"/>
      <c r="W407" s="353"/>
      <c r="X407" s="353"/>
      <c r="Y407" s="353"/>
      <c r="Z407" s="353"/>
      <c r="AA407" s="353"/>
      <c r="AB407" s="353"/>
      <c r="AC407" s="353"/>
    </row>
    <row r="408" s="349" customFormat="true" ht="15" hidden="false" customHeight="true" outlineLevel="0" collapsed="false">
      <c r="B408" s="374"/>
      <c r="C408" s="377"/>
      <c r="D408" s="378" t="s">
        <v>230</v>
      </c>
      <c r="E408" s="379" t="n">
        <f aca="true">MAX(INDIRECT(CONCATENATE($E$232,E399,$E$233,E400),1))</f>
        <v>33</v>
      </c>
      <c r="F408" s="379" t="n">
        <f aca="true">MAX(INDIRECT(CONCATENATE($E$232,F399,$E$233,F400),1))</f>
        <v>62</v>
      </c>
      <c r="G408" s="379" t="n">
        <f aca="true">MAX(INDIRECT(CONCATENATE($E$232,G399,$E$233,G400),1))</f>
        <v>33</v>
      </c>
      <c r="H408" s="379" t="n">
        <f aca="true">MAX(INDIRECT(CONCATENATE($E$232,H399,$E$233,H400),1))</f>
        <v>33</v>
      </c>
      <c r="I408" s="379" t="n">
        <f aca="true">MAX(INDIRECT(CONCATENATE($E$232,I399,$E$233,I400),1))</f>
        <v>33</v>
      </c>
      <c r="J408" s="509" t="n">
        <f aca="true">MAX(INDIRECT(CONCATENATE($E$232,J399,$E$233,J400),1))</f>
        <v>33</v>
      </c>
      <c r="K408" s="353"/>
      <c r="L408" s="353"/>
      <c r="M408" s="353"/>
      <c r="N408" s="353"/>
      <c r="O408" s="353"/>
      <c r="P408" s="353"/>
      <c r="Q408" s="353"/>
      <c r="R408" s="353"/>
      <c r="S408" s="353"/>
      <c r="T408" s="353"/>
      <c r="U408" s="353"/>
      <c r="V408" s="353"/>
      <c r="W408" s="353"/>
      <c r="X408" s="353"/>
      <c r="Y408" s="353"/>
      <c r="Z408" s="353"/>
      <c r="AA408" s="353"/>
      <c r="AB408" s="353"/>
      <c r="AC408" s="353"/>
    </row>
    <row r="409" s="349" customFormat="true" ht="15" hidden="false" customHeight="true" outlineLevel="0" collapsed="false">
      <c r="B409" s="380" t="s">
        <v>259</v>
      </c>
      <c r="C409" s="203" t="s">
        <v>216</v>
      </c>
      <c r="D409" s="312" t="s">
        <v>238</v>
      </c>
      <c r="E409" s="317" t="str">
        <f aca="false">ADDRESS(MATCH(E4,SL_CHARTS_2012!$BB$1:$BB$39999,1),$E$417,1)</f>
        <v>$BB$13</v>
      </c>
      <c r="F409" s="317" t="str">
        <f aca="false">ADDRESS(MATCH(F4,SL_CHARTS_2012!$BB$1:$BB$39999,1),$E$417,1)</f>
        <v>$BB$14</v>
      </c>
      <c r="G409" s="317" t="str">
        <f aca="false">ADDRESS(MATCH(G4,SL_CHARTS_2012!$BB$1:$BB$39999,1),$E$417,1)</f>
        <v>$BB$13</v>
      </c>
      <c r="H409" s="317" t="str">
        <f aca="false">ADDRESS(MATCH(H4,SL_CHARTS_2012!$BB$1:$BB$39999,1),$E$417,1)</f>
        <v>$BB$13</v>
      </c>
      <c r="I409" s="317" t="str">
        <f aca="false">ADDRESS(MATCH(I4,SL_CHARTS_2012!$BB$1:$BB$39999,1),$E$417,1)</f>
        <v>$BB$13</v>
      </c>
      <c r="J409" s="480" t="str">
        <f aca="false">ADDRESS(MATCH(J4,SL_CHARTS_2012!$BB$1:$BB$39999,1),$E$417,1)</f>
        <v>$BB$13</v>
      </c>
      <c r="K409" s="353"/>
      <c r="L409" s="353"/>
      <c r="M409" s="353"/>
      <c r="N409" s="353"/>
      <c r="O409" s="353"/>
      <c r="P409" s="353"/>
      <c r="Q409" s="353"/>
      <c r="R409" s="353"/>
      <c r="S409" s="353"/>
      <c r="T409" s="353"/>
      <c r="U409" s="353"/>
      <c r="V409" s="353"/>
      <c r="W409" s="353"/>
      <c r="X409" s="353"/>
      <c r="Y409" s="353"/>
      <c r="Z409" s="353"/>
      <c r="AA409" s="353"/>
      <c r="AB409" s="353"/>
      <c r="AC409" s="353"/>
    </row>
    <row r="410" s="349" customFormat="true" ht="15" hidden="false" customHeight="true" outlineLevel="0" collapsed="false">
      <c r="B410" s="380"/>
      <c r="C410" s="203"/>
      <c r="D410" s="204" t="s">
        <v>239</v>
      </c>
      <c r="E410" s="315" t="n">
        <f aca="true">INDIRECT(CONCATENATE($E$418,ADDRESS(MATCH(E4,SL_CHARTS_2012!$BB$1:$BB$39999,1),$E$417,1)))</f>
        <v>38</v>
      </c>
      <c r="F410" s="315" t="n">
        <f aca="true">INDIRECT(CONCATENATE($E$418,ADDRESS(MATCH(F4,SL_CHARTS_2012!$BB$1:$BB$39999,1),$E$417,1)))</f>
        <v>46</v>
      </c>
      <c r="G410" s="315" t="n">
        <f aca="true">INDIRECT(CONCATENATE($E$418,ADDRESS(MATCH(G4,SL_CHARTS_2012!$BB$1:$BB$39999,1),$E$417,1)))</f>
        <v>38</v>
      </c>
      <c r="H410" s="315" t="n">
        <f aca="true">INDIRECT(CONCATENATE($E$418,ADDRESS(MATCH(H4,SL_CHARTS_2012!$BB$1:$BB$39999,1),$E$417,1)))</f>
        <v>38</v>
      </c>
      <c r="I410" s="315" t="n">
        <f aca="true">INDIRECT(CONCATENATE($E$418,ADDRESS(MATCH(I4,SL_CHARTS_2012!$BB$1:$BB$39999,1),$E$417,1)))</f>
        <v>38</v>
      </c>
      <c r="J410" s="481" t="n">
        <f aca="true">INDIRECT(CONCATENATE($E$418,ADDRESS(MATCH(J4,SL_CHARTS_2012!$BB$1:$BB$39999,1),$E$417,1)))</f>
        <v>38</v>
      </c>
      <c r="K410" s="353"/>
      <c r="L410" s="353"/>
      <c r="M410" s="353"/>
      <c r="N410" s="353"/>
      <c r="O410" s="353"/>
      <c r="P410" s="353"/>
      <c r="Q410" s="353"/>
      <c r="R410" s="353"/>
      <c r="S410" s="353"/>
      <c r="T410" s="353"/>
      <c r="U410" s="353"/>
      <c r="V410" s="353"/>
      <c r="W410" s="353"/>
      <c r="X410" s="353"/>
      <c r="Y410" s="353"/>
      <c r="Z410" s="353"/>
      <c r="AA410" s="353"/>
      <c r="AB410" s="353"/>
      <c r="AC410" s="353"/>
    </row>
    <row r="411" s="349" customFormat="true" ht="15" hidden="false" customHeight="true" outlineLevel="0" collapsed="false">
      <c r="B411" s="380"/>
      <c r="C411" s="203"/>
      <c r="D411" s="312" t="s">
        <v>240</v>
      </c>
      <c r="E411" s="317" t="str">
        <f aca="false">ADDRESS(MATCH(E8,SL_CHARTS_2012!$BB$1:$BB$39999,1),$E$417,1)</f>
        <v>$BB$13</v>
      </c>
      <c r="F411" s="317" t="str">
        <f aca="false">ADDRESS(MATCH(F8,SL_CHARTS_2012!$BB$1:$BB$39999,1),$E$417,1)</f>
        <v>$BB$12</v>
      </c>
      <c r="G411" s="317" t="str">
        <f aca="false">ADDRESS(MATCH(G8,SL_CHARTS_2012!$BB$1:$BB$39999,1),$E$417,1)</f>
        <v>$BB$12</v>
      </c>
      <c r="H411" s="317" t="str">
        <f aca="false">ADDRESS(MATCH(H8,SL_CHARTS_2012!$BB$1:$BB$39999,1),$E$417,1)</f>
        <v>$BB$12</v>
      </c>
      <c r="I411" s="317" t="str">
        <f aca="false">ADDRESS(MATCH(I8,SL_CHARTS_2012!$BB$1:$BB$39999,1),$E$417,1)</f>
        <v>$BB$12</v>
      </c>
      <c r="J411" s="480" t="str">
        <f aca="false">ADDRESS(MATCH(J8,SL_CHARTS_2012!$BB$1:$BB$39999,1),$E$417,1)</f>
        <v>$BB$13</v>
      </c>
      <c r="K411" s="353"/>
      <c r="L411" s="353"/>
      <c r="M411" s="353"/>
      <c r="N411" s="353"/>
      <c r="O411" s="353"/>
      <c r="P411" s="353"/>
      <c r="Q411" s="353"/>
      <c r="R411" s="353"/>
      <c r="S411" s="353"/>
      <c r="T411" s="353"/>
      <c r="U411" s="353"/>
      <c r="V411" s="353"/>
      <c r="W411" s="353"/>
      <c r="X411" s="353"/>
      <c r="Y411" s="353"/>
      <c r="Z411" s="353"/>
      <c r="AA411" s="353"/>
      <c r="AB411" s="353"/>
      <c r="AC411" s="353"/>
    </row>
    <row r="412" s="349" customFormat="true" ht="15" hidden="false" customHeight="true" outlineLevel="0" collapsed="false">
      <c r="B412" s="380"/>
      <c r="C412" s="203"/>
      <c r="D412" s="204" t="s">
        <v>241</v>
      </c>
      <c r="E412" s="315" t="n">
        <f aca="true">INDIRECT(CONCATENATE($E$395,ADDRESS(MATCH(E8,SL_CHARTS_2012!$BB$1:$BB$39999,1),$E$417,1)))</f>
        <v>38</v>
      </c>
      <c r="F412" s="315" t="n">
        <f aca="true">INDIRECT(CONCATENATE($E$395,ADDRESS(MATCH(F8,SL_CHARTS_2012!$BB$1:$BB$39999,1),$E$417,1)))</f>
        <v>33</v>
      </c>
      <c r="G412" s="315" t="n">
        <f aca="true">INDIRECT(CONCATENATE($E$395,ADDRESS(MATCH(G8,SL_CHARTS_2012!$BB$1:$BB$39999,1),$E$417,1)))</f>
        <v>33</v>
      </c>
      <c r="H412" s="315" t="n">
        <f aca="true">INDIRECT(CONCATENATE($E$395,ADDRESS(MATCH(H8,SL_CHARTS_2012!$BB$1:$BB$39999,1),$E$417,1)))</f>
        <v>33</v>
      </c>
      <c r="I412" s="315" t="n">
        <f aca="true">INDIRECT(CONCATENATE($E$395,ADDRESS(MATCH(I8,SL_CHARTS_2012!$BB$1:$BB$39999,1),$E$417,1)))</f>
        <v>33</v>
      </c>
      <c r="J412" s="481" t="n">
        <f aca="true">INDIRECT(CONCATENATE($E$395,ADDRESS(MATCH(J8,SL_CHARTS_2012!$BB$1:$BB$39999,1),$E$417,1)))</f>
        <v>38</v>
      </c>
      <c r="K412" s="353"/>
      <c r="L412" s="353"/>
      <c r="M412" s="353"/>
      <c r="N412" s="353"/>
      <c r="O412" s="353"/>
      <c r="P412" s="353"/>
      <c r="Q412" s="353"/>
      <c r="R412" s="353"/>
      <c r="S412" s="353"/>
      <c r="T412" s="353"/>
      <c r="U412" s="353"/>
      <c r="V412" s="353"/>
      <c r="W412" s="353"/>
      <c r="X412" s="353"/>
      <c r="Y412" s="353"/>
      <c r="Z412" s="353"/>
      <c r="AA412" s="353"/>
      <c r="AB412" s="353"/>
      <c r="AC412" s="353"/>
    </row>
    <row r="413" s="349" customFormat="true" ht="15" hidden="false" customHeight="true" outlineLevel="0" collapsed="false">
      <c r="B413" s="380"/>
      <c r="C413" s="205" t="s">
        <v>219</v>
      </c>
      <c r="D413" s="228" t="s">
        <v>238</v>
      </c>
      <c r="E413" s="360" t="str">
        <f aca="false">ADDRESS(MATCH(E6,SL_CHARTS_2012!$BB$1:$BB$39999,1),$E$417,1)</f>
        <v>$BB$13</v>
      </c>
      <c r="F413" s="360" t="str">
        <f aca="false">ADDRESS(MATCH(F6,SL_CHARTS_2012!$BB$1:$BB$39999,1),$E$417,1)</f>
        <v>$BB$14</v>
      </c>
      <c r="G413" s="360" t="str">
        <f aca="false">ADDRESS(MATCH(G6,SL_CHARTS_2012!$BB$1:$BB$39999,1),$E$417,1)</f>
        <v>$BB$13</v>
      </c>
      <c r="H413" s="360" t="str">
        <f aca="false">ADDRESS(MATCH(H6,SL_CHARTS_2012!$BB$1:$BB$39999,1),$E$417,1)</f>
        <v>$BB$13</v>
      </c>
      <c r="I413" s="360" t="str">
        <f aca="false">ADDRESS(MATCH(I6,SL_CHARTS_2012!$BB$1:$BB$39999,1),$E$417,1)</f>
        <v>$BB$13</v>
      </c>
      <c r="J413" s="482" t="str">
        <f aca="false">ADDRESS(MATCH(J6,SL_CHARTS_2012!$BB$1:$BB$39999,1),$E$417,1)</f>
        <v>$BB$13</v>
      </c>
      <c r="K413" s="353"/>
      <c r="L413" s="353"/>
      <c r="M413" s="353"/>
      <c r="N413" s="353"/>
      <c r="O413" s="353"/>
      <c r="P413" s="353"/>
      <c r="Q413" s="353"/>
      <c r="R413" s="353"/>
      <c r="S413" s="353"/>
      <c r="T413" s="353"/>
      <c r="U413" s="353"/>
      <c r="V413" s="353"/>
      <c r="W413" s="353"/>
      <c r="X413" s="353"/>
      <c r="Y413" s="353"/>
      <c r="Z413" s="353"/>
      <c r="AA413" s="353"/>
      <c r="AB413" s="353"/>
      <c r="AC413" s="353"/>
    </row>
    <row r="414" s="349" customFormat="true" ht="15" hidden="false" customHeight="true" outlineLevel="0" collapsed="false">
      <c r="B414" s="380"/>
      <c r="C414" s="205"/>
      <c r="D414" s="351" t="s">
        <v>217</v>
      </c>
      <c r="E414" s="360" t="n">
        <f aca="true">INDIRECT(CONCATENATE($E$418,ADDRESS(MATCH(E6,SL_CHARTS_2012!$BB$1:$BB$39999,1),$E$417,1)))</f>
        <v>38</v>
      </c>
      <c r="F414" s="360" t="n">
        <f aca="true">INDIRECT(CONCATENATE($E$418,ADDRESS(MATCH(F6,SL_CHARTS_2012!$BB$1:$BB$39999,1),$E$417,1)))</f>
        <v>46</v>
      </c>
      <c r="G414" s="360" t="n">
        <f aca="true">INDIRECT(CONCATENATE($E$418,ADDRESS(MATCH(G6,SL_CHARTS_2012!$BB$1:$BB$39999,1),$E$417,1)))</f>
        <v>38</v>
      </c>
      <c r="H414" s="360" t="n">
        <f aca="true">INDIRECT(CONCATENATE($E$418,ADDRESS(MATCH(H6,SL_CHARTS_2012!$BB$1:$BB$39999,1),$E$417,1)))</f>
        <v>38</v>
      </c>
      <c r="I414" s="360" t="n">
        <f aca="true">INDIRECT(CONCATENATE($E$418,ADDRESS(MATCH(I6,SL_CHARTS_2012!$BB$1:$BB$39999,1),$E$417,1)))</f>
        <v>38</v>
      </c>
      <c r="J414" s="482" t="n">
        <f aca="true">INDIRECT(CONCATENATE($E$418,ADDRESS(MATCH(J6,SL_CHARTS_2012!$BB$1:$BB$39999,1),$E$417,1)))</f>
        <v>38</v>
      </c>
      <c r="K414" s="353"/>
      <c r="L414" s="353"/>
      <c r="M414" s="353"/>
      <c r="N414" s="353"/>
      <c r="O414" s="353"/>
      <c r="P414" s="353"/>
      <c r="Q414" s="353"/>
      <c r="R414" s="353"/>
      <c r="S414" s="353"/>
      <c r="T414" s="353"/>
      <c r="U414" s="353"/>
      <c r="V414" s="353"/>
      <c r="W414" s="353"/>
      <c r="X414" s="353"/>
      <c r="Y414" s="353"/>
      <c r="Z414" s="353"/>
      <c r="AA414" s="353"/>
      <c r="AB414" s="353"/>
      <c r="AC414" s="353"/>
    </row>
    <row r="415" s="349" customFormat="true" ht="15" hidden="false" customHeight="true" outlineLevel="0" collapsed="false">
      <c r="B415" s="380"/>
      <c r="C415" s="205"/>
      <c r="D415" s="228" t="s">
        <v>240</v>
      </c>
      <c r="E415" s="360" t="str">
        <f aca="false">ADDRESS(MATCH(E10,SL_CHARTS_2012!$BB$1:$BB$39999,1),$E$417,1)</f>
        <v>$BB$13</v>
      </c>
      <c r="F415" s="360" t="str">
        <f aca="false">ADDRESS(MATCH(F10,SL_CHARTS_2012!$BB$1:$BB$39999,1),$E$417,1)</f>
        <v>$BB$12</v>
      </c>
      <c r="G415" s="360" t="str">
        <f aca="false">ADDRESS(MATCH(G10,SL_CHARTS_2012!$BB$1:$BB$39999,1),$E$417,1)</f>
        <v>$BB$12</v>
      </c>
      <c r="H415" s="360" t="str">
        <f aca="false">ADDRESS(MATCH(H10,SL_CHARTS_2012!$BB$1:$BB$39999,1),$E$417,1)</f>
        <v>$BB$12</v>
      </c>
      <c r="I415" s="360" t="str">
        <f aca="false">ADDRESS(MATCH(I10,SL_CHARTS_2012!$BB$1:$BB$39999,1),$E$417,1)</f>
        <v>$BB$12</v>
      </c>
      <c r="J415" s="482" t="str">
        <f aca="false">ADDRESS(MATCH(J10,SL_CHARTS_2012!$BB$1:$BB$39999,1),$E$417,1)</f>
        <v>$BB$13</v>
      </c>
      <c r="K415" s="353"/>
      <c r="L415" s="353"/>
      <c r="M415" s="353"/>
      <c r="N415" s="353"/>
      <c r="O415" s="353"/>
      <c r="P415" s="353"/>
      <c r="Q415" s="353"/>
      <c r="R415" s="353"/>
      <c r="S415" s="353"/>
      <c r="T415" s="353"/>
      <c r="U415" s="353"/>
      <c r="V415" s="353"/>
      <c r="W415" s="353"/>
      <c r="X415" s="353"/>
      <c r="Y415" s="353"/>
      <c r="Z415" s="353"/>
      <c r="AA415" s="353"/>
      <c r="AB415" s="353"/>
      <c r="AC415" s="353"/>
    </row>
    <row r="416" s="349" customFormat="true" ht="15" hidden="false" customHeight="true" outlineLevel="0" collapsed="false">
      <c r="B416" s="380"/>
      <c r="C416" s="205"/>
      <c r="D416" s="351" t="s">
        <v>218</v>
      </c>
      <c r="E416" s="360" t="n">
        <f aca="true">INDIRECT(CONCATENATE($E$395,ADDRESS(MATCH(E10,SL_CHARTS_2012!$BB$1:$BB$39999,1),$E$417,1)))</f>
        <v>38</v>
      </c>
      <c r="F416" s="360" t="n">
        <f aca="true">INDIRECT(CONCATENATE($E$395,ADDRESS(MATCH(F10,SL_CHARTS_2012!$BB$1:$BB$39999,1),$E$417,1)))</f>
        <v>33</v>
      </c>
      <c r="G416" s="360" t="n">
        <f aca="true">INDIRECT(CONCATENATE($E$395,ADDRESS(MATCH(G10,SL_CHARTS_2012!$BB$1:$BB$39999,1),$E$417,1)))</f>
        <v>33</v>
      </c>
      <c r="H416" s="360" t="n">
        <f aca="true">INDIRECT(CONCATENATE($E$395,ADDRESS(MATCH(H10,SL_CHARTS_2012!$BB$1:$BB$39999,1),$E$417,1)))</f>
        <v>33</v>
      </c>
      <c r="I416" s="360" t="n">
        <f aca="true">INDIRECT(CONCATENATE($E$395,ADDRESS(MATCH(I10,SL_CHARTS_2012!$BB$1:$BB$39999,1),$E$417,1)))</f>
        <v>33</v>
      </c>
      <c r="J416" s="482" t="n">
        <f aca="true">INDIRECT(CONCATENATE($E$395,ADDRESS(MATCH(J10,SL_CHARTS_2012!$BB$1:$BB$39999,1),$E$417,1)))</f>
        <v>38</v>
      </c>
      <c r="K416" s="353"/>
      <c r="L416" s="353"/>
      <c r="M416" s="353"/>
      <c r="N416" s="353"/>
      <c r="O416" s="353"/>
      <c r="P416" s="353"/>
      <c r="Q416" s="353"/>
      <c r="R416" s="353"/>
      <c r="S416" s="353"/>
      <c r="T416" s="353"/>
      <c r="U416" s="353"/>
      <c r="V416" s="353"/>
      <c r="W416" s="353"/>
      <c r="X416" s="353"/>
      <c r="Y416" s="353"/>
      <c r="Z416" s="353"/>
      <c r="AA416" s="353"/>
      <c r="AB416" s="353"/>
      <c r="AC416" s="353"/>
    </row>
    <row r="417" s="349" customFormat="true" ht="15" hidden="false" customHeight="true" outlineLevel="0" collapsed="false">
      <c r="B417" s="380"/>
      <c r="C417" s="207" t="s">
        <v>220</v>
      </c>
      <c r="D417" s="207"/>
      <c r="E417" s="208" t="n">
        <v>54</v>
      </c>
      <c r="F417" s="208"/>
      <c r="G417" s="208"/>
      <c r="H417" s="208"/>
      <c r="I417" s="208"/>
      <c r="J417" s="208"/>
      <c r="K417" s="353"/>
      <c r="L417" s="353"/>
      <c r="M417" s="353"/>
      <c r="N417" s="353"/>
      <c r="O417" s="353"/>
      <c r="P417" s="353"/>
      <c r="Q417" s="353"/>
      <c r="R417" s="353"/>
      <c r="S417" s="353"/>
      <c r="T417" s="353"/>
      <c r="U417" s="353"/>
      <c r="V417" s="353"/>
      <c r="W417" s="353"/>
      <c r="X417" s="353"/>
      <c r="Y417" s="353"/>
      <c r="Z417" s="353"/>
      <c r="AA417" s="353"/>
      <c r="AB417" s="353"/>
      <c r="AC417" s="353"/>
    </row>
    <row r="418" s="349" customFormat="true" ht="15" hidden="false" customHeight="true" outlineLevel="0" collapsed="false">
      <c r="B418" s="380"/>
      <c r="C418" s="318"/>
      <c r="D418" s="213" t="s">
        <v>223</v>
      </c>
      <c r="E418" s="214" t="s">
        <v>224</v>
      </c>
      <c r="F418" s="204"/>
      <c r="G418" s="204"/>
      <c r="H418" s="204"/>
      <c r="I418" s="204"/>
      <c r="J418" s="429"/>
      <c r="K418" s="353"/>
      <c r="L418" s="353"/>
      <c r="M418" s="353"/>
      <c r="N418" s="353"/>
      <c r="O418" s="353"/>
      <c r="P418" s="353"/>
      <c r="Q418" s="353"/>
      <c r="R418" s="353"/>
      <c r="S418" s="353"/>
      <c r="T418" s="353"/>
      <c r="U418" s="353"/>
      <c r="V418" s="353"/>
      <c r="W418" s="353"/>
      <c r="X418" s="353"/>
      <c r="Y418" s="353"/>
      <c r="Z418" s="353"/>
      <c r="AA418" s="353"/>
      <c r="AB418" s="353"/>
      <c r="AC418" s="353"/>
    </row>
    <row r="419" s="349" customFormat="true" ht="15" hidden="false" customHeight="true" outlineLevel="0" collapsed="false">
      <c r="B419" s="380"/>
      <c r="C419" s="318"/>
      <c r="D419" s="213"/>
      <c r="E419" s="214" t="s">
        <v>225</v>
      </c>
      <c r="F419" s="204"/>
      <c r="G419" s="204"/>
      <c r="H419" s="204"/>
      <c r="I419" s="204"/>
      <c r="J419" s="429"/>
      <c r="K419" s="353"/>
      <c r="L419" s="353"/>
      <c r="M419" s="353"/>
      <c r="N419" s="353"/>
      <c r="O419" s="353"/>
      <c r="P419" s="353"/>
      <c r="Q419" s="353"/>
      <c r="R419" s="353"/>
      <c r="S419" s="353"/>
      <c r="T419" s="353"/>
      <c r="U419" s="353"/>
      <c r="V419" s="353"/>
      <c r="W419" s="353"/>
      <c r="X419" s="353"/>
      <c r="Y419" s="353"/>
      <c r="Z419" s="353"/>
      <c r="AA419" s="353"/>
      <c r="AB419" s="353"/>
      <c r="AC419" s="353"/>
    </row>
    <row r="420" s="349" customFormat="true" ht="15" hidden="false" customHeight="true" outlineLevel="0" collapsed="false">
      <c r="B420" s="380"/>
      <c r="C420" s="209" t="s">
        <v>216</v>
      </c>
      <c r="D420" s="210" t="s">
        <v>221</v>
      </c>
      <c r="E420" s="211" t="s">
        <v>287</v>
      </c>
      <c r="F420" s="211" t="str">
        <f aca="false">IF(F410&gt;F4, ADDRESS(MATCH(F412,SL_CHARTS_2012!$BB$1:$BB$3999,1),$E$417+3,1),F421)</f>
        <v>$BE$14</v>
      </c>
      <c r="G420" s="211" t="str">
        <f aca="false">IF(G410&gt;G4, ADDRESS(MATCH(G412,SL_CHARTS_2012!$BB$1:$BB$3999,1),$E$417+3,1),G421)</f>
        <v>$BE$13</v>
      </c>
      <c r="H420" s="211" t="str">
        <f aca="false">IF(H410&gt;H4, ADDRESS(MATCH(H412,SL_CHARTS_2012!$BB$1:$BB$3999,1),$E$417+3,1),H421)</f>
        <v>$BE$13</v>
      </c>
      <c r="I420" s="211" t="str">
        <f aca="false">IF(I410&gt;I4, ADDRESS(MATCH(I412,SL_CHARTS_2012!$BB$1:$BB$3999,1),$E$417+3,1),I421)</f>
        <v>$BE$13</v>
      </c>
      <c r="J420" s="211" t="str">
        <f aca="false">IF(J410&gt;J4, ADDRESS(MATCH(J412,SL_CHARTS_2012!$BB$1:$BB$3999,1),$E$417+3,1),J421)</f>
        <v>$BE$13</v>
      </c>
      <c r="K420" s="353"/>
      <c r="L420" s="353"/>
      <c r="M420" s="353"/>
      <c r="N420" s="353"/>
      <c r="O420" s="353"/>
      <c r="P420" s="353"/>
      <c r="Q420" s="353"/>
      <c r="R420" s="353"/>
      <c r="S420" s="353"/>
      <c r="T420" s="353"/>
      <c r="U420" s="353"/>
      <c r="V420" s="353"/>
      <c r="W420" s="353"/>
      <c r="X420" s="353"/>
      <c r="Y420" s="353"/>
      <c r="Z420" s="353"/>
      <c r="AA420" s="353"/>
      <c r="AB420" s="353"/>
      <c r="AC420" s="353"/>
    </row>
    <row r="421" s="349" customFormat="true" ht="15" hidden="false" customHeight="true" outlineLevel="0" collapsed="false">
      <c r="B421" s="380"/>
      <c r="C421" s="209"/>
      <c r="D421" s="210" t="s">
        <v>222</v>
      </c>
      <c r="E421" s="211" t="s">
        <v>287</v>
      </c>
      <c r="F421" s="211" t="str">
        <f aca="false">IF(F412&lt;F8,ADDRESS(MATCH(F410,SL_CHARTS_2012!$BB$1:$BB$3999,1),$E$417+3,1),F420)</f>
        <v>$BE$14</v>
      </c>
      <c r="G421" s="211" t="str">
        <f aca="false">IF(G412&lt;G8,ADDRESS(MATCH(G410,SL_CHARTS_2012!$BB$1:$BB$3999,1),$E$417+3,1),G420)</f>
        <v>$BE$13</v>
      </c>
      <c r="H421" s="211" t="str">
        <f aca="false">IF(H412&lt;H8,ADDRESS(MATCH(H410,SL_CHARTS_2012!$BB$1:$BB$3999,1),$E$417+3,1),H420)</f>
        <v>$BE$13</v>
      </c>
      <c r="I421" s="211" t="str">
        <f aca="false">IF(I412&lt;I8,ADDRESS(MATCH(I410,SL_CHARTS_2012!$BB$1:$BB$3999,1),$E$417+3,1),I420)</f>
        <v>$BE$13</v>
      </c>
      <c r="J421" s="211" t="s">
        <v>287</v>
      </c>
      <c r="K421" s="353"/>
      <c r="L421" s="353"/>
      <c r="M421" s="353"/>
      <c r="N421" s="353"/>
      <c r="O421" s="353"/>
      <c r="P421" s="353"/>
      <c r="Q421" s="353"/>
      <c r="R421" s="353"/>
      <c r="S421" s="353"/>
      <c r="T421" s="353"/>
      <c r="U421" s="353"/>
      <c r="V421" s="353"/>
      <c r="W421" s="353"/>
      <c r="X421" s="353"/>
      <c r="Y421" s="353"/>
      <c r="Z421" s="353"/>
      <c r="AA421" s="353"/>
      <c r="AB421" s="353"/>
      <c r="AC421" s="353"/>
    </row>
    <row r="422" s="349" customFormat="true" ht="15" hidden="false" customHeight="true" outlineLevel="0" collapsed="false">
      <c r="B422" s="380"/>
      <c r="C422" s="205" t="s">
        <v>219</v>
      </c>
      <c r="D422" s="258" t="s">
        <v>221</v>
      </c>
      <c r="E422" s="206" t="s">
        <v>287</v>
      </c>
      <c r="F422" s="206" t="str">
        <f aca="false">IF(F414&gt;F4, ADDRESS(MATCH(F416,SL_CHARTS_2012!$BB$1:$BB$3999,1),$E$417+3,1),F423)</f>
        <v>$BE$14</v>
      </c>
      <c r="G422" s="206" t="str">
        <f aca="false">IF(G414&gt;G4, ADDRESS(MATCH(G416,SL_CHARTS_2012!$BB$1:$BB$3999,1),$E$417+3,1),G423)</f>
        <v>$BE$13</v>
      </c>
      <c r="H422" s="206" t="str">
        <f aca="false">IF(H414&gt;H4, ADDRESS(MATCH(H416,SL_CHARTS_2012!$BB$1:$BB$3999,1),$E$417+3,1),H423)</f>
        <v>$BE$13</v>
      </c>
      <c r="I422" s="206" t="str">
        <f aca="false">IF(I414&gt;I4, ADDRESS(MATCH(I416,SL_CHARTS_2012!$BB$1:$BB$3999,1),$E$417+3,1),I423)</f>
        <v>$BE$13</v>
      </c>
      <c r="J422" s="206" t="s">
        <v>287</v>
      </c>
      <c r="K422" s="353"/>
      <c r="L422" s="353"/>
      <c r="M422" s="353"/>
      <c r="N422" s="353"/>
      <c r="O422" s="353"/>
      <c r="P422" s="353"/>
      <c r="Q422" s="353"/>
      <c r="R422" s="353"/>
      <c r="S422" s="353"/>
      <c r="T422" s="353"/>
      <c r="U422" s="353"/>
      <c r="V422" s="353"/>
      <c r="W422" s="353"/>
      <c r="X422" s="353"/>
      <c r="Y422" s="353"/>
      <c r="Z422" s="353"/>
      <c r="AA422" s="353"/>
      <c r="AB422" s="353"/>
      <c r="AC422" s="353"/>
    </row>
    <row r="423" s="349" customFormat="true" ht="15" hidden="false" customHeight="true" outlineLevel="0" collapsed="false">
      <c r="B423" s="380"/>
      <c r="C423" s="205"/>
      <c r="D423" s="258" t="s">
        <v>222</v>
      </c>
      <c r="E423" s="206" t="s">
        <v>287</v>
      </c>
      <c r="F423" s="206" t="str">
        <f aca="false">IF(F416&lt;F8,ADDRESS(MATCH(F414,SL_CHARTS_2012!$BB$1:$BB$3999,1),$E$417+3,1),F422)</f>
        <v>$BE$14</v>
      </c>
      <c r="G423" s="206" t="str">
        <f aca="false">IF(G416&lt;G8,ADDRESS(MATCH(G414,SL_CHARTS_2012!$BB$1:$BB$3999,1),$E$417+3,1),G422)</f>
        <v>$BE$13</v>
      </c>
      <c r="H423" s="206" t="str">
        <f aca="false">IF(H416&lt;H8,ADDRESS(MATCH(H414,SL_CHARTS_2012!$BB$1:$BB$3999,1),$E$417+3,1),H422)</f>
        <v>$BE$13</v>
      </c>
      <c r="I423" s="206" t="str">
        <f aca="false">IF(I416&lt;I8,ADDRESS(MATCH(I414,SL_CHARTS_2012!$BB$1:$BB$3999,1),$E$417+3,1),I422)</f>
        <v>$BE$13</v>
      </c>
      <c r="J423" s="206" t="str">
        <f aca="false">IF(J416&lt;J8,ADDRESS(MATCH(J414,SL_CHARTS_2012!$BB$1:$BB$3999,1),$E$417+3,1),J422)</f>
        <v>$BE$13</v>
      </c>
      <c r="K423" s="353"/>
      <c r="L423" s="353"/>
      <c r="M423" s="353"/>
      <c r="N423" s="353"/>
      <c r="O423" s="353"/>
      <c r="P423" s="353"/>
      <c r="Q423" s="353"/>
      <c r="R423" s="353"/>
      <c r="S423" s="353"/>
      <c r="T423" s="353"/>
      <c r="U423" s="353"/>
      <c r="V423" s="353"/>
      <c r="W423" s="353"/>
      <c r="X423" s="353"/>
      <c r="Y423" s="353"/>
      <c r="Z423" s="353"/>
      <c r="AA423" s="353"/>
      <c r="AB423" s="353"/>
      <c r="AC423" s="353"/>
    </row>
    <row r="424" s="349" customFormat="true" ht="15" hidden="false" customHeight="true" outlineLevel="0" collapsed="false">
      <c r="B424" s="380"/>
      <c r="C424" s="215" t="s">
        <v>226</v>
      </c>
      <c r="D424" s="216" t="s">
        <v>227</v>
      </c>
      <c r="E424" s="321" t="str">
        <f aca="false">CONCATENATE(ROUND(E410,1),E$7,ROUND(E412,1))</f>
        <v>38-38</v>
      </c>
      <c r="F424" s="321" t="str">
        <f aca="false">CONCATENATE(ROUND(F410,1),F$7,ROUND(F412,1))</f>
        <v>46-33</v>
      </c>
      <c r="G424" s="321" t="str">
        <f aca="false">CONCATENATE(ROUND(G410,1),G$7,ROUND(G412,1))</f>
        <v>38-33</v>
      </c>
      <c r="H424" s="321" t="str">
        <f aca="false">CONCATENATE(ROUND(H410,1),H$7,ROUND(H412,1))</f>
        <v>38-33</v>
      </c>
      <c r="I424" s="321" t="str">
        <f aca="false">CONCATENATE(ROUND(I410,1),I$7,ROUND(I412,1))</f>
        <v>38-33</v>
      </c>
      <c r="J424" s="510" t="str">
        <f aca="false">CONCATENATE(ROUND(J410,1),J$7,ROUND(J412,1))</f>
        <v>38-38</v>
      </c>
      <c r="K424" s="353"/>
      <c r="L424" s="353"/>
      <c r="M424" s="353"/>
      <c r="N424" s="353"/>
      <c r="O424" s="353"/>
      <c r="P424" s="353"/>
      <c r="Q424" s="353"/>
      <c r="R424" s="353"/>
      <c r="S424" s="353"/>
      <c r="T424" s="353"/>
      <c r="U424" s="353"/>
      <c r="V424" s="353"/>
      <c r="W424" s="353"/>
      <c r="X424" s="353"/>
      <c r="Y424" s="353"/>
      <c r="Z424" s="353"/>
      <c r="AA424" s="353"/>
      <c r="AB424" s="353"/>
      <c r="AC424" s="353"/>
    </row>
    <row r="425" s="349" customFormat="true" ht="15" hidden="false" customHeight="true" outlineLevel="0" collapsed="false">
      <c r="B425" s="380"/>
      <c r="C425" s="215"/>
      <c r="D425" s="218" t="s">
        <v>228</v>
      </c>
      <c r="E425" s="323" t="n">
        <f aca="true">AVERAGE(INDIRECT(CONCATENATE($E$418,E420,$E$419,E421),1))</f>
        <v>24</v>
      </c>
      <c r="F425" s="323" t="n">
        <f aca="true">AVERAGE(INDIRECT(CONCATENATE($E$418,F420,$E$419,F421),1))</f>
        <v>62</v>
      </c>
      <c r="G425" s="323" t="n">
        <f aca="true">AVERAGE(INDIRECT(CONCATENATE($E$418,G420,$E$419,G421),1))</f>
        <v>24</v>
      </c>
      <c r="H425" s="323" t="n">
        <f aca="true">AVERAGE(INDIRECT(CONCATENATE($E$418,H420,$E$419,H421),1))</f>
        <v>24</v>
      </c>
      <c r="I425" s="323" t="n">
        <f aca="true">AVERAGE(INDIRECT(CONCATENATE($E$418,I420,$E$419,I421),1))</f>
        <v>24</v>
      </c>
      <c r="J425" s="323" t="n">
        <f aca="true">AVERAGE(INDIRECT(CONCATENATE($E$418,J420,$E$419,J421),1))</f>
        <v>24</v>
      </c>
      <c r="K425" s="353"/>
      <c r="L425" s="353"/>
      <c r="M425" s="353"/>
      <c r="N425" s="353"/>
      <c r="O425" s="353"/>
      <c r="P425" s="353"/>
      <c r="Q425" s="353"/>
      <c r="R425" s="353"/>
      <c r="S425" s="353"/>
      <c r="T425" s="353"/>
      <c r="U425" s="353"/>
      <c r="V425" s="353"/>
      <c r="W425" s="353"/>
      <c r="X425" s="353"/>
      <c r="Y425" s="353"/>
      <c r="Z425" s="353"/>
      <c r="AA425" s="353"/>
      <c r="AB425" s="353"/>
      <c r="AC425" s="353"/>
    </row>
    <row r="426" s="349" customFormat="true" ht="15" hidden="false" customHeight="true" outlineLevel="0" collapsed="false">
      <c r="B426" s="380"/>
      <c r="C426" s="215"/>
      <c r="D426" s="219" t="s">
        <v>229</v>
      </c>
      <c r="E426" s="324" t="n">
        <f aca="true">MIN(INDIRECT(CONCATENATE($E$418,E420,$E$419,E421),1))</f>
        <v>24</v>
      </c>
      <c r="F426" s="324" t="n">
        <f aca="true">MIN(INDIRECT(CONCATENATE($E$418,F420,$E$419,F421),1))</f>
        <v>62</v>
      </c>
      <c r="G426" s="324" t="n">
        <f aca="true">MIN(INDIRECT(CONCATENATE($E$418,G420,$E$419,G421),1))</f>
        <v>24</v>
      </c>
      <c r="H426" s="324" t="n">
        <f aca="true">MIN(INDIRECT(CONCATENATE($E$418,H420,$E$419,H421),1))</f>
        <v>24</v>
      </c>
      <c r="I426" s="324" t="n">
        <f aca="true">MIN(INDIRECT(CONCATENATE($E$418,I420,$E$419,I421),1))</f>
        <v>24</v>
      </c>
      <c r="J426" s="324" t="n">
        <f aca="true">MIN(INDIRECT(CONCATENATE($E$418,J420,$E$419,J421),1))</f>
        <v>24</v>
      </c>
      <c r="K426" s="353"/>
      <c r="L426" s="353"/>
      <c r="M426" s="353"/>
      <c r="N426" s="353"/>
      <c r="O426" s="353"/>
      <c r="P426" s="353"/>
      <c r="Q426" s="353"/>
      <c r="R426" s="353"/>
      <c r="S426" s="353"/>
      <c r="T426" s="353"/>
      <c r="U426" s="353"/>
      <c r="V426" s="353"/>
      <c r="W426" s="353"/>
      <c r="X426" s="353"/>
      <c r="Y426" s="353"/>
      <c r="Z426" s="353"/>
      <c r="AA426" s="353"/>
      <c r="AB426" s="353"/>
      <c r="AC426" s="353"/>
    </row>
    <row r="427" s="349" customFormat="true" ht="15" hidden="false" customHeight="true" outlineLevel="0" collapsed="false">
      <c r="B427" s="380"/>
      <c r="C427" s="215"/>
      <c r="D427" s="219" t="s">
        <v>230</v>
      </c>
      <c r="E427" s="219" t="n">
        <f aca="true">MAX(INDIRECT(CONCATENATE($E$418,E420,$E$419,E421),1))</f>
        <v>24</v>
      </c>
      <c r="F427" s="219" t="n">
        <f aca="true">MAX(INDIRECT(CONCATENATE($E$418,F420,$E$419,F421),1))</f>
        <v>62</v>
      </c>
      <c r="G427" s="219" t="n">
        <f aca="true">MAX(INDIRECT(CONCATENATE($E$418,G420,$E$419,G421),1))</f>
        <v>24</v>
      </c>
      <c r="H427" s="219" t="n">
        <f aca="true">MAX(INDIRECT(CONCATENATE($E$418,H420,$E$419,H421),1))</f>
        <v>24</v>
      </c>
      <c r="I427" s="219" t="n">
        <f aca="true">MAX(INDIRECT(CONCATENATE($E$418,I420,$E$419,I421),1))</f>
        <v>24</v>
      </c>
      <c r="J427" s="219" t="n">
        <f aca="true">MAX(INDIRECT(CONCATENATE($E$418,J420,$E$419,J421),1))</f>
        <v>24</v>
      </c>
      <c r="K427" s="353"/>
      <c r="L427" s="353"/>
      <c r="M427" s="353"/>
      <c r="N427" s="353"/>
      <c r="O427" s="353"/>
      <c r="P427" s="353"/>
      <c r="Q427" s="353"/>
      <c r="R427" s="353"/>
      <c r="S427" s="353"/>
      <c r="T427" s="353"/>
      <c r="U427" s="353"/>
      <c r="V427" s="353"/>
      <c r="W427" s="353"/>
      <c r="X427" s="353"/>
      <c r="Y427" s="353"/>
      <c r="Z427" s="353"/>
      <c r="AA427" s="353"/>
      <c r="AB427" s="353"/>
      <c r="AC427" s="353"/>
    </row>
    <row r="428" s="349" customFormat="true" ht="15" hidden="false" customHeight="true" outlineLevel="0" collapsed="false">
      <c r="B428" s="380"/>
      <c r="C428" s="368" t="s">
        <v>219</v>
      </c>
      <c r="D428" s="259" t="s">
        <v>227</v>
      </c>
      <c r="E428" s="260" t="str">
        <f aca="false">CONCATENATE(ROUND(E414,1),E$7,ROUND(E416,1))</f>
        <v>38-38</v>
      </c>
      <c r="F428" s="260" t="str">
        <f aca="false">CONCATENATE(ROUND(F414,1),F$7,ROUND(F416,1))</f>
        <v>46-33</v>
      </c>
      <c r="G428" s="260" t="str">
        <f aca="false">CONCATENATE(ROUND(G414,1),G$7,ROUND(G416,1))</f>
        <v>38-33</v>
      </c>
      <c r="H428" s="260" t="str">
        <f aca="false">CONCATENATE(ROUND(H414,1),H$7,ROUND(H416,1))</f>
        <v>38-33</v>
      </c>
      <c r="I428" s="260" t="str">
        <f aca="false">CONCATENATE(ROUND(I414,1),I$7,ROUND(I416,1))</f>
        <v>38-33</v>
      </c>
      <c r="J428" s="260" t="str">
        <f aca="false">CONCATENATE(ROUND(J414,1),J$7,ROUND(J416,1))</f>
        <v>38-38</v>
      </c>
      <c r="K428" s="353"/>
      <c r="L428" s="353"/>
      <c r="M428" s="353"/>
      <c r="N428" s="353"/>
      <c r="O428" s="353"/>
      <c r="P428" s="353"/>
      <c r="Q428" s="353"/>
      <c r="R428" s="353"/>
      <c r="S428" s="353"/>
      <c r="T428" s="353"/>
      <c r="U428" s="353"/>
      <c r="V428" s="353"/>
      <c r="W428" s="353"/>
      <c r="X428" s="353"/>
      <c r="Y428" s="353"/>
      <c r="Z428" s="353"/>
      <c r="AA428" s="353"/>
      <c r="AB428" s="353"/>
      <c r="AC428" s="353"/>
    </row>
    <row r="429" s="349" customFormat="true" ht="15" hidden="false" customHeight="true" outlineLevel="0" collapsed="false">
      <c r="B429" s="380"/>
      <c r="C429" s="368"/>
      <c r="D429" s="226" t="s">
        <v>228</v>
      </c>
      <c r="E429" s="261" t="n">
        <f aca="true">AVERAGE(INDIRECT(CONCATENATE($E$232,E422,$E$233,E423),1))</f>
        <v>24</v>
      </c>
      <c r="F429" s="261" t="n">
        <f aca="true">AVERAGE(INDIRECT(CONCATENATE($E$232,F422,$E$233,F423),1))</f>
        <v>62</v>
      </c>
      <c r="G429" s="261" t="n">
        <f aca="true">AVERAGE(INDIRECT(CONCATENATE($E$232,G422,$E$233,G423),1))</f>
        <v>24</v>
      </c>
      <c r="H429" s="261" t="n">
        <f aca="true">AVERAGE(INDIRECT(CONCATENATE($E$232,H422,$E$233,H423),1))</f>
        <v>24</v>
      </c>
      <c r="I429" s="261" t="n">
        <f aca="true">AVERAGE(INDIRECT(CONCATENATE($E$232,I422,$E$233,I423),1))</f>
        <v>24</v>
      </c>
      <c r="J429" s="261" t="n">
        <f aca="true">AVERAGE(INDIRECT(CONCATENATE($E$232,J422,$E$233,J423),1))</f>
        <v>24</v>
      </c>
      <c r="K429" s="353"/>
      <c r="L429" s="353"/>
      <c r="M429" s="353"/>
      <c r="N429" s="353"/>
      <c r="O429" s="353"/>
      <c r="P429" s="353"/>
      <c r="Q429" s="353"/>
      <c r="R429" s="353"/>
      <c r="S429" s="353"/>
      <c r="T429" s="353"/>
      <c r="U429" s="353"/>
      <c r="V429" s="353"/>
      <c r="W429" s="353"/>
      <c r="X429" s="353"/>
      <c r="Y429" s="353"/>
      <c r="Z429" s="353"/>
      <c r="AA429" s="353"/>
      <c r="AB429" s="353"/>
      <c r="AC429" s="353"/>
    </row>
    <row r="430" s="349" customFormat="true" ht="15" hidden="false" customHeight="true" outlineLevel="0" collapsed="false">
      <c r="B430" s="380"/>
      <c r="C430" s="368"/>
      <c r="D430" s="227" t="s">
        <v>229</v>
      </c>
      <c r="E430" s="262" t="n">
        <f aca="true">MIN(INDIRECT(CONCATENATE($E$232,E422,$E$233,E423),1))</f>
        <v>24</v>
      </c>
      <c r="F430" s="262" t="n">
        <f aca="true">MIN(INDIRECT(CONCATENATE($E$232,F422,$E$233,F423),1))</f>
        <v>62</v>
      </c>
      <c r="G430" s="262" t="n">
        <f aca="true">MIN(INDIRECT(CONCATENATE($E$232,G422,$E$233,G423),1))</f>
        <v>24</v>
      </c>
      <c r="H430" s="262" t="n">
        <f aca="true">MIN(INDIRECT(CONCATENATE($E$232,H422,$E$233,H423),1))</f>
        <v>24</v>
      </c>
      <c r="I430" s="262" t="n">
        <f aca="true">MIN(INDIRECT(CONCATENATE($E$232,I422,$E$233,I423),1))</f>
        <v>24</v>
      </c>
      <c r="J430" s="262" t="n">
        <f aca="true">MIN(INDIRECT(CONCATENATE($E$232,J422,$E$233,J423),1))</f>
        <v>24</v>
      </c>
      <c r="K430" s="353"/>
      <c r="L430" s="353"/>
      <c r="M430" s="353"/>
      <c r="N430" s="353"/>
      <c r="O430" s="353"/>
      <c r="P430" s="353"/>
      <c r="Q430" s="353"/>
      <c r="R430" s="353"/>
      <c r="S430" s="353"/>
      <c r="T430" s="353"/>
      <c r="U430" s="353"/>
      <c r="V430" s="353"/>
      <c r="W430" s="353"/>
      <c r="X430" s="353"/>
      <c r="Y430" s="353"/>
      <c r="Z430" s="353"/>
      <c r="AA430" s="353"/>
      <c r="AB430" s="353"/>
      <c r="AC430" s="353"/>
    </row>
    <row r="431" s="349" customFormat="true" ht="15" hidden="false" customHeight="true" outlineLevel="0" collapsed="false">
      <c r="B431" s="380"/>
      <c r="C431" s="368"/>
      <c r="D431" s="372" t="s">
        <v>230</v>
      </c>
      <c r="E431" s="372" t="n">
        <f aca="true">MAX(INDIRECT(CONCATENATE($E$232,E422,$E$233,E423),1))</f>
        <v>24</v>
      </c>
      <c r="F431" s="372" t="n">
        <f aca="true">MAX(INDIRECT(CONCATENATE($E$232,F422,$E$233,F423),1))</f>
        <v>62</v>
      </c>
      <c r="G431" s="372" t="n">
        <f aca="true">MAX(INDIRECT(CONCATENATE($E$232,G422,$E$233,G423),1))</f>
        <v>24</v>
      </c>
      <c r="H431" s="372" t="n">
        <f aca="true">MAX(INDIRECT(CONCATENATE($E$232,H422,$E$233,H423),1))</f>
        <v>24</v>
      </c>
      <c r="I431" s="372" t="n">
        <f aca="true">MAX(INDIRECT(CONCATENATE($E$232,I422,$E$233,I423),1))</f>
        <v>24</v>
      </c>
      <c r="J431" s="372" t="n">
        <f aca="true">MAX(INDIRECT(CONCATENATE($E$232,J422,$E$233,J423),1))</f>
        <v>24</v>
      </c>
      <c r="K431" s="353"/>
      <c r="L431" s="353"/>
      <c r="M431" s="353"/>
      <c r="N431" s="353"/>
      <c r="O431" s="353"/>
      <c r="P431" s="353"/>
      <c r="Q431" s="353"/>
      <c r="R431" s="353"/>
      <c r="S431" s="353"/>
      <c r="T431" s="353"/>
      <c r="U431" s="353"/>
      <c r="V431" s="353"/>
      <c r="W431" s="353"/>
      <c r="X431" s="353"/>
      <c r="Y431" s="353"/>
      <c r="Z431" s="353"/>
      <c r="AA431" s="353"/>
      <c r="AB431" s="353"/>
      <c r="AC431" s="353"/>
    </row>
    <row r="432" s="349" customFormat="true" ht="15" hidden="false" customHeight="true" outlineLevel="0" collapsed="false">
      <c r="B432" s="383" t="s">
        <v>260</v>
      </c>
      <c r="C432" s="171" t="s">
        <v>216</v>
      </c>
      <c r="D432" s="234" t="s">
        <v>238</v>
      </c>
      <c r="E432" s="271" t="str">
        <f aca="false">ADDRESS(MATCH(E4,SL_CHARTS_2012!$BH$1:$BH$39999,1),$E$440,1)</f>
        <v>$BH$7</v>
      </c>
      <c r="F432" s="271" t="str">
        <f aca="false">ADDRESS(MATCH(F4,SL_CHARTS_2012!$BH$1:$BH$39999,1),$E$440,1)</f>
        <v>$BH$7</v>
      </c>
      <c r="G432" s="271" t="str">
        <f aca="false">ADDRESS(MATCH(G4,SL_CHARTS_2012!$BH$1:$BH$39999,1),$E$440,1)</f>
        <v>$BH$7</v>
      </c>
      <c r="H432" s="271" t="str">
        <f aca="false">ADDRESS(MATCH(H4,SL_CHARTS_2012!$BH$1:$BH$39999,1),$E$440,1)</f>
        <v>$BH$7</v>
      </c>
      <c r="I432" s="271" t="str">
        <f aca="false">ADDRESS(MATCH(I4,SL_CHARTS_2012!$BH$1:$BH$39999,1),$E$440,1)</f>
        <v>$BH$7</v>
      </c>
      <c r="J432" s="498" t="str">
        <f aca="false">ADDRESS(MATCH(J4,SL_CHARTS_2012!$BH$1:$BH$39999,1),$E$440,1)</f>
        <v>$BH$7</v>
      </c>
      <c r="K432" s="353"/>
      <c r="L432" s="353"/>
      <c r="M432" s="353"/>
      <c r="N432" s="353"/>
      <c r="O432" s="353"/>
      <c r="P432" s="353"/>
      <c r="Q432" s="353"/>
      <c r="R432" s="353"/>
      <c r="S432" s="353"/>
      <c r="T432" s="353"/>
      <c r="U432" s="353"/>
      <c r="V432" s="353"/>
      <c r="W432" s="353"/>
      <c r="X432" s="353"/>
      <c r="Y432" s="353"/>
      <c r="Z432" s="353"/>
      <c r="AA432" s="353"/>
      <c r="AB432" s="353"/>
      <c r="AC432" s="353"/>
    </row>
    <row r="433" s="349" customFormat="true" ht="15" hidden="false" customHeight="true" outlineLevel="0" collapsed="false">
      <c r="B433" s="383"/>
      <c r="C433" s="383"/>
      <c r="D433" s="172" t="s">
        <v>239</v>
      </c>
      <c r="E433" s="270" t="n">
        <f aca="true">INDIRECT(CONCATENATE($E$372,ADDRESS(MATCH(E4,SL_CHARTS_2012!$BH$1:$BH$39999,1),$E$440,1)))</f>
        <v>35</v>
      </c>
      <c r="F433" s="270" t="n">
        <f aca="true">INDIRECT(CONCATENATE($E$372,ADDRESS(MATCH(F4,SL_CHARTS_2012!$BH$1:$BH$39999,1),$E$440,1)))</f>
        <v>35</v>
      </c>
      <c r="G433" s="270" t="n">
        <f aca="true">INDIRECT(CONCATENATE($E$372,ADDRESS(MATCH(G4,SL_CHARTS_2012!$BH$1:$BH$39999,1),$E$440,1)))</f>
        <v>35</v>
      </c>
      <c r="H433" s="270" t="n">
        <f aca="true">INDIRECT(CONCATENATE($E$372,ADDRESS(MATCH(H4,SL_CHARTS_2012!$BH$1:$BH$39999,1),$E$440,1)))</f>
        <v>35</v>
      </c>
      <c r="I433" s="270" t="n">
        <f aca="true">INDIRECT(CONCATENATE($E$372,ADDRESS(MATCH(I4,SL_CHARTS_2012!$BH$1:$BH$39999,1),$E$440,1)))</f>
        <v>35</v>
      </c>
      <c r="J433" s="499" t="n">
        <f aca="true">INDIRECT(CONCATENATE($E$372,ADDRESS(MATCH(J4,SL_CHARTS_2012!$BH$1:$BH$39999,1),$E$440,1)))</f>
        <v>35</v>
      </c>
      <c r="K433" s="353"/>
      <c r="L433" s="353"/>
      <c r="M433" s="353"/>
      <c r="N433" s="353"/>
      <c r="O433" s="353"/>
      <c r="P433" s="353"/>
      <c r="Q433" s="353"/>
      <c r="R433" s="353"/>
      <c r="S433" s="353"/>
      <c r="T433" s="353"/>
      <c r="U433" s="353"/>
      <c r="V433" s="353"/>
      <c r="W433" s="353"/>
      <c r="X433" s="353"/>
      <c r="Y433" s="353"/>
      <c r="Z433" s="353"/>
      <c r="AA433" s="353"/>
      <c r="AB433" s="353"/>
      <c r="AC433" s="353"/>
    </row>
    <row r="434" s="349" customFormat="true" ht="15" hidden="false" customHeight="true" outlineLevel="0" collapsed="false">
      <c r="B434" s="383"/>
      <c r="C434" s="383"/>
      <c r="D434" s="234" t="s">
        <v>240</v>
      </c>
      <c r="E434" s="271" t="str">
        <f aca="false">ADDRESS(MATCH(E8,SL_CHARTS_2012!$BH$1:$BH$39999,1),$E$440,1)</f>
        <v>$BH$7</v>
      </c>
      <c r="F434" s="271" t="str">
        <f aca="false">ADDRESS(MATCH(F8,SL_CHARTS_2012!$BH$1:$BH$39999,1),$E$440,1)</f>
        <v>$BH$7</v>
      </c>
      <c r="G434" s="271" t="str">
        <f aca="false">ADDRESS(MATCH(G8,SL_CHARTS_2012!$BH$1:$BH$39999,1),$E$440,1)</f>
        <v>$BH$7</v>
      </c>
      <c r="H434" s="271" t="str">
        <f aca="false">ADDRESS(MATCH(H8,SL_CHARTS_2012!$BH$1:$BH$39999,1),$E$440,1)</f>
        <v>$BH$7</v>
      </c>
      <c r="I434" s="271" t="str">
        <f aca="false">ADDRESS(MATCH(I8,SL_CHARTS_2012!$BH$1:$BH$39999,1),$E$440,1)</f>
        <v>$BH$7</v>
      </c>
      <c r="J434" s="498" t="str">
        <f aca="false">ADDRESS(MATCH(J8,SL_CHARTS_2012!$BH$1:$BH$39999,1),$E$440,1)</f>
        <v>$BH$7</v>
      </c>
      <c r="K434" s="353"/>
      <c r="L434" s="353"/>
      <c r="M434" s="353"/>
      <c r="N434" s="353"/>
      <c r="O434" s="353"/>
      <c r="P434" s="353"/>
      <c r="Q434" s="353"/>
      <c r="R434" s="353"/>
      <c r="S434" s="353"/>
      <c r="T434" s="353"/>
      <c r="U434" s="353"/>
      <c r="V434" s="353"/>
      <c r="W434" s="353"/>
      <c r="X434" s="353"/>
      <c r="Y434" s="353"/>
      <c r="Z434" s="353"/>
      <c r="AA434" s="353"/>
      <c r="AB434" s="353"/>
      <c r="AC434" s="353"/>
    </row>
    <row r="435" s="349" customFormat="true" ht="15" hidden="false" customHeight="true" outlineLevel="0" collapsed="false">
      <c r="B435" s="383"/>
      <c r="C435" s="383"/>
      <c r="D435" s="172" t="s">
        <v>241</v>
      </c>
      <c r="E435" s="270" t="n">
        <f aca="true">INDIRECT(CONCATENATE($E$395,ADDRESS(MATCH(E8,SL_CHARTS_2012!$BH$1:$BH$39999,1),$E$440,1)))</f>
        <v>35</v>
      </c>
      <c r="F435" s="270" t="n">
        <f aca="true">INDIRECT(CONCATENATE($E$395,ADDRESS(MATCH(F8,SL_CHARTS_2012!$BH$1:$BH$39999,1),$E$440,1)))</f>
        <v>35</v>
      </c>
      <c r="G435" s="270" t="n">
        <f aca="true">INDIRECT(CONCATENATE($E$395,ADDRESS(MATCH(G8,SL_CHARTS_2012!$BH$1:$BH$39999,1),$E$440,1)))</f>
        <v>35</v>
      </c>
      <c r="H435" s="270" t="n">
        <f aca="true">INDIRECT(CONCATENATE($E$395,ADDRESS(MATCH(H8,SL_CHARTS_2012!$BH$1:$BH$39999,1),$E$440,1)))</f>
        <v>35</v>
      </c>
      <c r="I435" s="270" t="n">
        <f aca="true">INDIRECT(CONCATENATE($E$395,ADDRESS(MATCH(I8,SL_CHARTS_2012!$BH$1:$BH$39999,1),$E$440,1)))</f>
        <v>35</v>
      </c>
      <c r="J435" s="499" t="n">
        <f aca="true">INDIRECT(CONCATENATE($E$395,ADDRESS(MATCH(J8,SL_CHARTS_2012!$BH$1:$BH$39999,1),$E$440,1)))</f>
        <v>35</v>
      </c>
      <c r="K435" s="353"/>
      <c r="L435" s="353"/>
      <c r="M435" s="353"/>
      <c r="N435" s="353"/>
      <c r="O435" s="353"/>
      <c r="P435" s="353"/>
      <c r="Q435" s="353"/>
      <c r="R435" s="353"/>
      <c r="S435" s="353"/>
      <c r="T435" s="353"/>
      <c r="U435" s="353"/>
      <c r="V435" s="353"/>
      <c r="W435" s="353"/>
      <c r="X435" s="353"/>
      <c r="Y435" s="353"/>
      <c r="Z435" s="353"/>
      <c r="AA435" s="353"/>
      <c r="AB435" s="353"/>
      <c r="AC435" s="353"/>
    </row>
    <row r="436" s="349" customFormat="true" ht="15" hidden="false" customHeight="true" outlineLevel="0" collapsed="false">
      <c r="B436" s="383"/>
      <c r="C436" s="173" t="s">
        <v>219</v>
      </c>
      <c r="D436" s="238" t="s">
        <v>238</v>
      </c>
      <c r="E436" s="376" t="str">
        <f aca="false">ADDRESS(MATCH(E6,SL_CHARTS_2012!$BH$1:$BH$39999,1),$E$440,1)</f>
        <v>$BH$7</v>
      </c>
      <c r="F436" s="376" t="str">
        <f aca="false">ADDRESS(MATCH(F6,SL_CHARTS_2012!$BH$1:$BH$39999,1),$E$440,1)</f>
        <v>$BH$7</v>
      </c>
      <c r="G436" s="376" t="str">
        <f aca="false">ADDRESS(MATCH(G6,SL_CHARTS_2012!$BH$1:$BH$39999,1),$E$440,1)</f>
        <v>$BH$7</v>
      </c>
      <c r="H436" s="376" t="str">
        <f aca="false">ADDRESS(MATCH(H6,SL_CHARTS_2012!$BH$1:$BH$39999,1),$E$440,1)</f>
        <v>$BH$7</v>
      </c>
      <c r="I436" s="376" t="str">
        <f aca="false">ADDRESS(MATCH(I6,SL_CHARTS_2012!$BH$1:$BH$39999,1),$E$440,1)</f>
        <v>$BH$7</v>
      </c>
      <c r="J436" s="500" t="str">
        <f aca="false">ADDRESS(MATCH(J6,SL_CHARTS_2012!$BH$1:$BH$39999,1),$E$440,1)</f>
        <v>$BH$7</v>
      </c>
      <c r="K436" s="353"/>
      <c r="L436" s="353"/>
      <c r="M436" s="353"/>
      <c r="N436" s="353"/>
      <c r="O436" s="353"/>
      <c r="P436" s="353"/>
      <c r="Q436" s="353"/>
      <c r="R436" s="353"/>
      <c r="S436" s="353"/>
      <c r="T436" s="353"/>
      <c r="U436" s="353"/>
      <c r="V436" s="353"/>
      <c r="W436" s="353"/>
      <c r="X436" s="353"/>
      <c r="Y436" s="353"/>
      <c r="Z436" s="353"/>
      <c r="AA436" s="353"/>
      <c r="AB436" s="353"/>
      <c r="AC436" s="353"/>
    </row>
    <row r="437" s="349" customFormat="true" ht="15" hidden="false" customHeight="true" outlineLevel="0" collapsed="false">
      <c r="B437" s="383"/>
      <c r="C437" s="173"/>
      <c r="D437" s="240" t="s">
        <v>217</v>
      </c>
      <c r="E437" s="376" t="n">
        <f aca="true">INDIRECT(CONCATENATE($E$372,ADDRESS(MATCH(E6,SL_CHARTS_2012!$BH$1:$BH$39999,1),$E$440,1)))</f>
        <v>35</v>
      </c>
      <c r="F437" s="376" t="n">
        <f aca="true">INDIRECT(CONCATENATE($E$372,ADDRESS(MATCH(F6,SL_CHARTS_2012!$BH$1:$BH$39999,1),$E$440,1)))</f>
        <v>35</v>
      </c>
      <c r="G437" s="376" t="n">
        <f aca="true">INDIRECT(CONCATENATE($E$372,ADDRESS(MATCH(G6,SL_CHARTS_2012!$BH$1:$BH$39999,1),$E$440,1)))</f>
        <v>35</v>
      </c>
      <c r="H437" s="376" t="n">
        <f aca="true">INDIRECT(CONCATENATE($E$372,ADDRESS(MATCH(H6,SL_CHARTS_2012!$BH$1:$BH$39999,1),$E$440,1)))</f>
        <v>35</v>
      </c>
      <c r="I437" s="376" t="n">
        <f aca="true">INDIRECT(CONCATENATE($E$372,ADDRESS(MATCH(I6,SL_CHARTS_2012!$BH$1:$BH$39999,1),$E$440,1)))</f>
        <v>35</v>
      </c>
      <c r="J437" s="500" t="n">
        <f aca="true">INDIRECT(CONCATENATE($E$372,ADDRESS(MATCH(J6,SL_CHARTS_2012!$BH$1:$BH$39999,1),$E$440,1)))</f>
        <v>35</v>
      </c>
      <c r="K437" s="353"/>
      <c r="L437" s="353"/>
      <c r="M437" s="353"/>
      <c r="N437" s="353"/>
      <c r="O437" s="353"/>
      <c r="P437" s="353"/>
      <c r="Q437" s="353"/>
      <c r="R437" s="353"/>
      <c r="S437" s="353"/>
      <c r="T437" s="353"/>
      <c r="U437" s="353"/>
      <c r="V437" s="353"/>
      <c r="W437" s="353"/>
      <c r="X437" s="353"/>
      <c r="Y437" s="353"/>
      <c r="Z437" s="353"/>
      <c r="AA437" s="353"/>
      <c r="AB437" s="353"/>
      <c r="AC437" s="353"/>
    </row>
    <row r="438" s="349" customFormat="true" ht="15" hidden="false" customHeight="true" outlineLevel="0" collapsed="false">
      <c r="B438" s="383"/>
      <c r="C438" s="173"/>
      <c r="D438" s="238" t="s">
        <v>240</v>
      </c>
      <c r="E438" s="376" t="str">
        <f aca="false">ADDRESS(MATCH(E10,SL_CHARTS_2012!$BH$1:$BH$39999,1),$E$440,1)</f>
        <v>$BH$7</v>
      </c>
      <c r="F438" s="376" t="str">
        <f aca="false">ADDRESS(MATCH(F10,SL_CHARTS_2012!$BH$1:$BH$39999,1),$E$440,1)</f>
        <v>$BH$7</v>
      </c>
      <c r="G438" s="376" t="str">
        <f aca="false">ADDRESS(MATCH(G10,SL_CHARTS_2012!$BH$1:$BH$39999,1),$E$440,1)</f>
        <v>$BH$7</v>
      </c>
      <c r="H438" s="376" t="str">
        <f aca="false">ADDRESS(MATCH(H10,SL_CHARTS_2012!$BH$1:$BH$39999,1),$E$440,1)</f>
        <v>$BH$7</v>
      </c>
      <c r="I438" s="376" t="str">
        <f aca="false">ADDRESS(MATCH(I10,SL_CHARTS_2012!$BH$1:$BH$39999,1),$E$440,1)</f>
        <v>$BH$7</v>
      </c>
      <c r="J438" s="500" t="str">
        <f aca="false">ADDRESS(MATCH(J10,SL_CHARTS_2012!$BH$1:$BH$39999,1),$E$440,1)</f>
        <v>$BH$7</v>
      </c>
      <c r="K438" s="353"/>
      <c r="L438" s="353"/>
      <c r="M438" s="353"/>
      <c r="N438" s="353"/>
      <c r="O438" s="353"/>
      <c r="P438" s="353"/>
      <c r="Q438" s="353"/>
      <c r="R438" s="353"/>
      <c r="S438" s="353"/>
      <c r="T438" s="353"/>
      <c r="U438" s="353"/>
      <c r="V438" s="353"/>
      <c r="W438" s="353"/>
      <c r="X438" s="353"/>
      <c r="Y438" s="353"/>
      <c r="Z438" s="353"/>
      <c r="AA438" s="353"/>
      <c r="AB438" s="353"/>
      <c r="AC438" s="353"/>
    </row>
    <row r="439" s="349" customFormat="true" ht="15" hidden="false" customHeight="true" outlineLevel="0" collapsed="false">
      <c r="B439" s="383"/>
      <c r="C439" s="173"/>
      <c r="D439" s="240" t="s">
        <v>218</v>
      </c>
      <c r="E439" s="376" t="n">
        <f aca="true">INDIRECT(CONCATENATE($E$395,ADDRESS(MATCH(E10,SL_CHARTS_2012!$BH$1:$BH$39999,1),$E$440,1)))</f>
        <v>35</v>
      </c>
      <c r="F439" s="376" t="n">
        <f aca="true">INDIRECT(CONCATENATE($E$395,ADDRESS(MATCH(F10,SL_CHARTS_2012!$BH$1:$BH$39999,1),$E$440,1)))</f>
        <v>35</v>
      </c>
      <c r="G439" s="376" t="n">
        <f aca="true">INDIRECT(CONCATENATE($E$395,ADDRESS(MATCH(G10,SL_CHARTS_2012!$BH$1:$BH$39999,1),$E$440,1)))</f>
        <v>35</v>
      </c>
      <c r="H439" s="376" t="n">
        <f aca="true">INDIRECT(CONCATENATE($E$395,ADDRESS(MATCH(H10,SL_CHARTS_2012!$BH$1:$BH$39999,1),$E$440,1)))</f>
        <v>35</v>
      </c>
      <c r="I439" s="376" t="n">
        <f aca="true">INDIRECT(CONCATENATE($E$395,ADDRESS(MATCH(I10,SL_CHARTS_2012!$BH$1:$BH$39999,1),$E$440,1)))</f>
        <v>35</v>
      </c>
      <c r="J439" s="500" t="n">
        <f aca="true">INDIRECT(CONCATENATE($E$395,ADDRESS(MATCH(J10,SL_CHARTS_2012!$BH$1:$BH$39999,1),$E$440,1)))</f>
        <v>35</v>
      </c>
      <c r="K439" s="353"/>
      <c r="L439" s="353"/>
      <c r="M439" s="353"/>
      <c r="N439" s="353"/>
      <c r="O439" s="353"/>
      <c r="P439" s="353"/>
      <c r="Q439" s="353"/>
      <c r="R439" s="353"/>
      <c r="S439" s="353"/>
      <c r="T439" s="353"/>
      <c r="U439" s="353"/>
      <c r="V439" s="353"/>
      <c r="W439" s="353"/>
      <c r="X439" s="353"/>
      <c r="Y439" s="353"/>
      <c r="Z439" s="353"/>
      <c r="AA439" s="353"/>
      <c r="AB439" s="353"/>
      <c r="AC439" s="353"/>
    </row>
    <row r="440" s="349" customFormat="true" ht="15" hidden="false" customHeight="true" outlineLevel="0" collapsed="false">
      <c r="B440" s="383"/>
      <c r="C440" s="175" t="s">
        <v>220</v>
      </c>
      <c r="D440" s="175"/>
      <c r="E440" s="176" t="n">
        <v>60</v>
      </c>
      <c r="F440" s="176"/>
      <c r="G440" s="176"/>
      <c r="H440" s="176"/>
      <c r="I440" s="176"/>
      <c r="J440" s="176"/>
      <c r="K440" s="353"/>
      <c r="L440" s="353"/>
      <c r="M440" s="353"/>
      <c r="N440" s="353"/>
      <c r="O440" s="353"/>
      <c r="P440" s="353"/>
      <c r="Q440" s="353"/>
      <c r="R440" s="353"/>
      <c r="S440" s="353"/>
      <c r="T440" s="353"/>
      <c r="U440" s="353"/>
      <c r="V440" s="353"/>
      <c r="W440" s="353"/>
      <c r="X440" s="353"/>
      <c r="Y440" s="353"/>
      <c r="Z440" s="353"/>
      <c r="AA440" s="353"/>
      <c r="AB440" s="353"/>
      <c r="AC440" s="353"/>
    </row>
    <row r="441" s="349" customFormat="true" ht="15" hidden="false" customHeight="true" outlineLevel="0" collapsed="false">
      <c r="B441" s="383"/>
      <c r="C441" s="243"/>
      <c r="D441" s="182" t="s">
        <v>223</v>
      </c>
      <c r="E441" s="183" t="s">
        <v>224</v>
      </c>
      <c r="F441" s="172"/>
      <c r="G441" s="172"/>
      <c r="H441" s="172"/>
      <c r="I441" s="172"/>
      <c r="J441" s="414"/>
      <c r="K441" s="353"/>
      <c r="L441" s="353"/>
      <c r="M441" s="353"/>
      <c r="N441" s="353"/>
      <c r="O441" s="353"/>
      <c r="P441" s="353"/>
      <c r="Q441" s="353"/>
      <c r="R441" s="353"/>
      <c r="S441" s="353"/>
      <c r="T441" s="353"/>
      <c r="U441" s="353"/>
      <c r="V441" s="353"/>
      <c r="W441" s="353"/>
      <c r="X441" s="353"/>
      <c r="Y441" s="353"/>
      <c r="Z441" s="353"/>
      <c r="AA441" s="353"/>
      <c r="AB441" s="353"/>
      <c r="AC441" s="353"/>
    </row>
    <row r="442" s="349" customFormat="true" ht="15" hidden="false" customHeight="true" outlineLevel="0" collapsed="false">
      <c r="B442" s="383"/>
      <c r="C442" s="243"/>
      <c r="D442" s="182"/>
      <c r="E442" s="183" t="s">
        <v>225</v>
      </c>
      <c r="F442" s="172"/>
      <c r="G442" s="172"/>
      <c r="H442" s="172"/>
      <c r="I442" s="172"/>
      <c r="J442" s="414"/>
      <c r="K442" s="353"/>
      <c r="L442" s="353"/>
      <c r="M442" s="353"/>
      <c r="N442" s="353"/>
      <c r="O442" s="353"/>
      <c r="P442" s="353"/>
      <c r="Q442" s="353"/>
      <c r="R442" s="353"/>
      <c r="S442" s="353"/>
      <c r="T442" s="353"/>
      <c r="U442" s="353"/>
      <c r="V442" s="353"/>
      <c r="W442" s="353"/>
      <c r="X442" s="353"/>
      <c r="Y442" s="353"/>
      <c r="Z442" s="353"/>
      <c r="AA442" s="353"/>
      <c r="AB442" s="353"/>
      <c r="AC442" s="353"/>
    </row>
    <row r="443" s="349" customFormat="true" ht="15" hidden="false" customHeight="true" outlineLevel="0" collapsed="false">
      <c r="B443" s="383"/>
      <c r="C443" s="178" t="s">
        <v>216</v>
      </c>
      <c r="D443" s="245" t="s">
        <v>221</v>
      </c>
      <c r="E443" s="274" t="str">
        <f aca="false">IF(E433&gt;E4, ADDRESS(MATCH(E435,SL_CHARTS_2012!$BH$1:$BH$3999,1),$E$440+3,1),E444)</f>
        <v>$BK$7</v>
      </c>
      <c r="F443" s="274" t="str">
        <f aca="false">IF(F433&gt;F4, ADDRESS(MATCH(F435,SL_CHARTS_2012!$BH$1:$BH$3999,1),$E$440+3,1),F444)</f>
        <v>$BK$7</v>
      </c>
      <c r="G443" s="274" t="str">
        <f aca="false">IF(G433&gt;G4, ADDRESS(MATCH(G435,SL_CHARTS_2012!$BH$1:$BH$3999,1),$E$440+3,1),G444)</f>
        <v>$BK$7</v>
      </c>
      <c r="H443" s="274" t="str">
        <f aca="false">IF(H433&gt;H4, ADDRESS(MATCH(H435,SL_CHARTS_2012!$BH$1:$BH$3999,1),$E$440+3,1),H444)</f>
        <v>$BK$7</v>
      </c>
      <c r="I443" s="274" t="str">
        <f aca="false">IF(I433&gt;I4, ADDRESS(MATCH(I435,SL_CHARTS_2012!$BH$1:$BH$3999,1),$E$440+3,1),I444)</f>
        <v>$BK$7</v>
      </c>
      <c r="J443" s="501" t="str">
        <f aca="false">IF(J433&gt;J4, ADDRESS(MATCH(J435,SL_CHARTS_2012!$BH$1:$BH$3999,1),$E$440+3,1),J444)</f>
        <v>$BK$7</v>
      </c>
      <c r="K443" s="353"/>
      <c r="L443" s="353"/>
      <c r="M443" s="353"/>
      <c r="N443" s="353"/>
      <c r="O443" s="353"/>
      <c r="P443" s="353"/>
      <c r="Q443" s="353"/>
      <c r="R443" s="353"/>
      <c r="S443" s="353"/>
      <c r="T443" s="353"/>
      <c r="U443" s="353"/>
      <c r="V443" s="353"/>
      <c r="W443" s="353"/>
      <c r="X443" s="353"/>
      <c r="Y443" s="353"/>
      <c r="Z443" s="353"/>
      <c r="AA443" s="353"/>
      <c r="AB443" s="353"/>
      <c r="AC443" s="353"/>
    </row>
    <row r="444" s="349" customFormat="true" ht="15" hidden="false" customHeight="true" outlineLevel="0" collapsed="false">
      <c r="B444" s="383"/>
      <c r="C444" s="178"/>
      <c r="D444" s="245" t="s">
        <v>222</v>
      </c>
      <c r="E444" s="274" t="str">
        <f aca="false">IF(E435&lt;E8,ADDRESS(MATCH(E433,SL_CHARTS_2012!$BH$1:$BH$3999,1),$E$440+3,1),E443)</f>
        <v>$BK$7</v>
      </c>
      <c r="F444" s="274" t="str">
        <f aca="false">IF(F435&lt;F8,ADDRESS(MATCH(F433,SL_CHARTS_2012!$BH$1:$BH$3999,1),$E$440+3,1),F443)</f>
        <v>$BK$7</v>
      </c>
      <c r="G444" s="274" t="str">
        <f aca="false">IF(G435&lt;G8,ADDRESS(MATCH(G433,SL_CHARTS_2012!$BH$1:$BH$3999,1),$E$440+3,1),G443)</f>
        <v>$BK$7</v>
      </c>
      <c r="H444" s="274" t="str">
        <f aca="false">IF(H435&lt;H8,ADDRESS(MATCH(H433,SL_CHARTS_2012!$BH$1:$BH$3999,1),$E$440+3,1),H443)</f>
        <v>$BK$7</v>
      </c>
      <c r="I444" s="274" t="str">
        <f aca="false">IF(I435&lt;I8,ADDRESS(MATCH(I433,SL_CHARTS_2012!$BH$1:$BH$3999,1),$E$440+3,1),I443)</f>
        <v>$BK$7</v>
      </c>
      <c r="J444" s="501" t="str">
        <f aca="false">IF(J435&lt;J8,ADDRESS(MATCH(J433,SL_CHARTS_2012!$BH$1:$BH$3999,1),$E$440+3,1),J443)</f>
        <v>$BK$7</v>
      </c>
      <c r="K444" s="353"/>
      <c r="L444" s="353"/>
      <c r="M444" s="353"/>
      <c r="N444" s="353"/>
      <c r="O444" s="353"/>
      <c r="P444" s="353"/>
      <c r="Q444" s="353"/>
      <c r="R444" s="353"/>
      <c r="S444" s="353"/>
      <c r="T444" s="353"/>
      <c r="U444" s="353"/>
      <c r="V444" s="353"/>
      <c r="W444" s="353"/>
      <c r="X444" s="353"/>
      <c r="Y444" s="353"/>
      <c r="Z444" s="353"/>
      <c r="AA444" s="353"/>
      <c r="AB444" s="353"/>
      <c r="AC444" s="353"/>
    </row>
    <row r="445" s="349" customFormat="true" ht="15" hidden="false" customHeight="true" outlineLevel="0" collapsed="false">
      <c r="B445" s="383"/>
      <c r="C445" s="173" t="s">
        <v>219</v>
      </c>
      <c r="D445" s="181" t="s">
        <v>221</v>
      </c>
      <c r="E445" s="275" t="str">
        <f aca="false">IF(E437&gt;E4, ADDRESS(MATCH(E439,SL_CHARTS_2012!$BH$1:$BH$3999,1),$E$440+3,1),E446)</f>
        <v>$BK$7</v>
      </c>
      <c r="F445" s="275" t="str">
        <f aca="false">IF(F437&gt;F4, ADDRESS(MATCH(F439,SL_CHARTS_2012!$BH$1:$BH$3999,1),$E$440+3,1),F446)</f>
        <v>$BK$7</v>
      </c>
      <c r="G445" s="275" t="str">
        <f aca="false">IF(G437&gt;G4, ADDRESS(MATCH(G439,SL_CHARTS_2012!$BH$1:$BH$3999,1),$E$440+3,1),G446)</f>
        <v>$BK$7</v>
      </c>
      <c r="H445" s="275" t="str">
        <f aca="false">IF(H437&gt;H4, ADDRESS(MATCH(H439,SL_CHARTS_2012!$BH$1:$BH$3999,1),$E$440+3,1),H446)</f>
        <v>$BK$7</v>
      </c>
      <c r="I445" s="275" t="str">
        <f aca="false">IF(I437&gt;I4, ADDRESS(MATCH(I439,SL_CHARTS_2012!$BH$1:$BH$3999,1),$E$440+3,1),I446)</f>
        <v>$BK$7</v>
      </c>
      <c r="J445" s="502" t="str">
        <f aca="false">IF(J437&gt;J4, ADDRESS(MATCH(J439,SL_CHARTS_2012!$BH$1:$BH$3999,1),$E$440+3,1),J446)</f>
        <v>$BK$7</v>
      </c>
      <c r="K445" s="353"/>
      <c r="L445" s="353"/>
      <c r="M445" s="353"/>
      <c r="N445" s="353"/>
      <c r="O445" s="353"/>
      <c r="P445" s="353"/>
      <c r="Q445" s="353"/>
      <c r="R445" s="353"/>
      <c r="S445" s="353"/>
      <c r="T445" s="353"/>
      <c r="U445" s="353"/>
      <c r="V445" s="353"/>
      <c r="W445" s="353"/>
      <c r="X445" s="353"/>
      <c r="Y445" s="353"/>
      <c r="Z445" s="353"/>
      <c r="AA445" s="353"/>
      <c r="AB445" s="353"/>
      <c r="AC445" s="353"/>
    </row>
    <row r="446" s="349" customFormat="true" ht="15" hidden="false" customHeight="true" outlineLevel="0" collapsed="false">
      <c r="B446" s="383"/>
      <c r="C446" s="173"/>
      <c r="D446" s="181" t="s">
        <v>222</v>
      </c>
      <c r="E446" s="275" t="str">
        <f aca="false">IF(E439&lt;E8,ADDRESS(MATCH(E437,SL_CHARTS_2012!$BH$1:$BH$3999,1),$E$440+3,1),E445)</f>
        <v>$BK$7</v>
      </c>
      <c r="F446" s="275" t="str">
        <f aca="false">IF(F439&lt;F8,ADDRESS(MATCH(F437,SL_CHARTS_2012!$BH$1:$BH$3999,1),$E$440+3,1),F445)</f>
        <v>$BK$7</v>
      </c>
      <c r="G446" s="275" t="str">
        <f aca="false">IF(G439&lt;G8,ADDRESS(MATCH(G437,SL_CHARTS_2012!$BH$1:$BH$3999,1),$E$440+3,1),G445)</f>
        <v>$BK$7</v>
      </c>
      <c r="H446" s="275" t="str">
        <f aca="false">IF(H439&lt;H8,ADDRESS(MATCH(H437,SL_CHARTS_2012!$BH$1:$BH$3999,1),$E$440+3,1),H445)</f>
        <v>$BK$7</v>
      </c>
      <c r="I446" s="275" t="str">
        <f aca="false">IF(I439&lt;I8,ADDRESS(MATCH(I437,SL_CHARTS_2012!$BH$1:$BH$3999,1),$E$440+3,1),I445)</f>
        <v>$BK$7</v>
      </c>
      <c r="J446" s="502" t="str">
        <f aca="false">IF(J439&lt;J8,ADDRESS(MATCH(J437,SL_CHARTS_2012!$BH$1:$BH$3999,1),$E$440+3,1),J445)</f>
        <v>$BK$7</v>
      </c>
      <c r="K446" s="353"/>
      <c r="L446" s="353"/>
      <c r="M446" s="353"/>
      <c r="N446" s="353"/>
      <c r="O446" s="353"/>
      <c r="P446" s="353"/>
      <c r="Q446" s="353"/>
      <c r="R446" s="353"/>
      <c r="S446" s="353"/>
      <c r="T446" s="353"/>
      <c r="U446" s="353"/>
      <c r="V446" s="353"/>
      <c r="W446" s="353"/>
      <c r="X446" s="353"/>
      <c r="Y446" s="353"/>
      <c r="Z446" s="353"/>
      <c r="AA446" s="353"/>
      <c r="AB446" s="353"/>
      <c r="AC446" s="353"/>
    </row>
    <row r="447" customFormat="false" ht="15" hidden="false" customHeight="true" outlineLevel="0" collapsed="false">
      <c r="A447" s="349"/>
      <c r="B447" s="383"/>
      <c r="C447" s="184" t="s">
        <v>226</v>
      </c>
      <c r="D447" s="276" t="s">
        <v>227</v>
      </c>
      <c r="E447" s="277" t="str">
        <f aca="false">CONCATENATE(ROUND(E433,1),E$7,ROUND(E435,1))</f>
        <v>35-35</v>
      </c>
      <c r="F447" s="277" t="str">
        <f aca="false">CONCATENATE(ROUND(F433,1),F$7,ROUND(F435,1))</f>
        <v>35-35</v>
      </c>
      <c r="G447" s="277" t="str">
        <f aca="false">CONCATENATE(ROUND(G433,1),G$7,ROUND(G435,1))</f>
        <v>35-35</v>
      </c>
      <c r="H447" s="277" t="str">
        <f aca="false">CONCATENATE(ROUND(H433,1),H$7,ROUND(H435,1))</f>
        <v>35-35</v>
      </c>
      <c r="I447" s="277" t="str">
        <f aca="false">CONCATENATE(ROUND(I433,1),I$7,ROUND(I435,1))</f>
        <v>35-35</v>
      </c>
      <c r="J447" s="511" t="str">
        <f aca="false">CONCATENATE(ROUND(J433,1),J$7,ROUND(J435,1))</f>
        <v>35-35</v>
      </c>
      <c r="K447" s="353"/>
      <c r="L447" s="353"/>
      <c r="M447" s="353"/>
      <c r="N447" s="353"/>
      <c r="O447" s="353"/>
      <c r="P447" s="353"/>
      <c r="Q447" s="353"/>
      <c r="R447" s="353"/>
      <c r="S447" s="353"/>
      <c r="T447" s="353"/>
      <c r="U447" s="353"/>
      <c r="V447" s="353"/>
      <c r="W447" s="353"/>
      <c r="X447" s="353"/>
      <c r="Y447" s="353"/>
      <c r="Z447" s="353"/>
      <c r="AA447" s="353"/>
      <c r="AB447" s="353"/>
      <c r="AC447" s="353"/>
    </row>
    <row r="448" customFormat="false" ht="15" hidden="false" customHeight="true" outlineLevel="0" collapsed="false">
      <c r="A448" s="349"/>
      <c r="B448" s="383"/>
      <c r="C448" s="184"/>
      <c r="D448" s="279" t="s">
        <v>228</v>
      </c>
      <c r="E448" s="280" t="n">
        <f aca="true">AVERAGE(INDIRECT(CONCATENATE($E$232,E443,$E$233,E444),1))</f>
        <v>12</v>
      </c>
      <c r="F448" s="280" t="n">
        <f aca="true">AVERAGE(INDIRECT(CONCATENATE($E$232,F443,$E$233,F444),1))</f>
        <v>12</v>
      </c>
      <c r="G448" s="280" t="n">
        <f aca="true">AVERAGE(INDIRECT(CONCATENATE($E$232,G443,$E$233,G444),1))</f>
        <v>12</v>
      </c>
      <c r="H448" s="280" t="n">
        <f aca="true">AVERAGE(INDIRECT(CONCATENATE($E$232,H443,$E$233,H444),1))</f>
        <v>12</v>
      </c>
      <c r="I448" s="280" t="n">
        <f aca="true">AVERAGE(INDIRECT(CONCATENATE($E$232,I443,$E$233,I444),1))</f>
        <v>12</v>
      </c>
      <c r="J448" s="512" t="n">
        <f aca="true">AVERAGE(INDIRECT(CONCATENATE($E$232,J443,$E$233,J444),1))</f>
        <v>12</v>
      </c>
      <c r="K448" s="353"/>
      <c r="L448" s="353"/>
      <c r="M448" s="353"/>
      <c r="N448" s="353"/>
      <c r="O448" s="353"/>
      <c r="P448" s="353"/>
      <c r="Q448" s="353"/>
      <c r="R448" s="353"/>
      <c r="S448" s="353"/>
      <c r="T448" s="353"/>
      <c r="U448" s="353"/>
      <c r="V448" s="353"/>
      <c r="W448" s="353"/>
      <c r="X448" s="353"/>
      <c r="Y448" s="353"/>
      <c r="Z448" s="353"/>
      <c r="AA448" s="353"/>
      <c r="AB448" s="353"/>
      <c r="AC448" s="353"/>
    </row>
    <row r="449" customFormat="false" ht="15" hidden="false" customHeight="true" outlineLevel="0" collapsed="false">
      <c r="A449" s="349"/>
      <c r="B449" s="383"/>
      <c r="C449" s="184"/>
      <c r="D449" s="281" t="s">
        <v>229</v>
      </c>
      <c r="E449" s="282" t="n">
        <f aca="true">MIN(INDIRECT(CONCATENATE($E$232,E443,$E$233,E444),1))</f>
        <v>12</v>
      </c>
      <c r="F449" s="282" t="n">
        <f aca="true">MIN(INDIRECT(CONCATENATE($E$232,F443,$E$233,F444),1))</f>
        <v>12</v>
      </c>
      <c r="G449" s="282" t="n">
        <f aca="true">MIN(INDIRECT(CONCATENATE($E$232,G443,$E$233,G444),1))</f>
        <v>12</v>
      </c>
      <c r="H449" s="282" t="n">
        <f aca="true">MIN(INDIRECT(CONCATENATE($E$232,H443,$E$233,H444),1))</f>
        <v>12</v>
      </c>
      <c r="I449" s="282" t="n">
        <f aca="true">MIN(INDIRECT(CONCATENATE($E$232,I443,$E$233,I444),1))</f>
        <v>12</v>
      </c>
      <c r="J449" s="513" t="n">
        <f aca="true">MIN(INDIRECT(CONCATENATE($E$232,J443,$E$233,J444),1))</f>
        <v>12</v>
      </c>
      <c r="K449" s="353"/>
      <c r="L449" s="353"/>
      <c r="M449" s="353"/>
      <c r="N449" s="353"/>
      <c r="O449" s="353"/>
      <c r="P449" s="353"/>
      <c r="Q449" s="353"/>
      <c r="R449" s="353"/>
      <c r="S449" s="353"/>
      <c r="T449" s="353"/>
      <c r="U449" s="353"/>
      <c r="V449" s="353"/>
      <c r="W449" s="353"/>
      <c r="X449" s="353"/>
      <c r="Y449" s="353"/>
      <c r="Z449" s="353"/>
      <c r="AA449" s="353"/>
      <c r="AB449" s="353"/>
      <c r="AC449" s="353"/>
    </row>
    <row r="450" customFormat="false" ht="15" hidden="false" customHeight="true" outlineLevel="0" collapsed="false">
      <c r="A450" s="349"/>
      <c r="B450" s="383"/>
      <c r="C450" s="184"/>
      <c r="D450" s="281" t="s">
        <v>230</v>
      </c>
      <c r="E450" s="282" t="n">
        <f aca="true">MAX(INDIRECT(CONCATENATE($E$232,E443,$E$233,E444),1))</f>
        <v>12</v>
      </c>
      <c r="F450" s="282" t="n">
        <f aca="true">MAX(INDIRECT(CONCATENATE($E$232,F443,$E$233,F444),1))</f>
        <v>12</v>
      </c>
      <c r="G450" s="282" t="n">
        <f aca="true">MAX(INDIRECT(CONCATENATE($E$232,G443,$E$233,G444),1))</f>
        <v>12</v>
      </c>
      <c r="H450" s="282" t="n">
        <f aca="true">MAX(INDIRECT(CONCATENATE($E$232,H443,$E$233,H444),1))</f>
        <v>12</v>
      </c>
      <c r="I450" s="282" t="n">
        <f aca="true">MAX(INDIRECT(CONCATENATE($E$232,I443,$E$233,I444),1))</f>
        <v>12</v>
      </c>
      <c r="J450" s="513" t="n">
        <f aca="true">MAX(INDIRECT(CONCATENATE($E$232,J443,$E$233,J444),1))</f>
        <v>12</v>
      </c>
      <c r="K450" s="353"/>
      <c r="L450" s="353"/>
      <c r="M450" s="353"/>
      <c r="N450" s="353"/>
      <c r="O450" s="353"/>
      <c r="P450" s="353"/>
      <c r="Q450" s="353"/>
      <c r="R450" s="353"/>
      <c r="S450" s="353"/>
      <c r="T450" s="353"/>
      <c r="U450" s="353"/>
      <c r="V450" s="353"/>
      <c r="W450" s="353"/>
      <c r="X450" s="353"/>
      <c r="Y450" s="353"/>
      <c r="Z450" s="353"/>
      <c r="AA450" s="353"/>
      <c r="AB450" s="353"/>
      <c r="AC450" s="353"/>
    </row>
    <row r="451" customFormat="false" ht="15" hidden="false" customHeight="true" outlineLevel="0" collapsed="false">
      <c r="A451" s="349"/>
      <c r="B451" s="383"/>
      <c r="C451" s="377" t="s">
        <v>219</v>
      </c>
      <c r="D451" s="193" t="s">
        <v>227</v>
      </c>
      <c r="E451" s="305" t="str">
        <f aca="false">CONCATENATE(ROUND(E437,1),E$7,ROUND(E439,1))</f>
        <v>35-35</v>
      </c>
      <c r="F451" s="305" t="str">
        <f aca="false">CONCATENATE(ROUND(F437,1),F$7,ROUND(F439,1))</f>
        <v>35-35</v>
      </c>
      <c r="G451" s="305" t="str">
        <f aca="false">CONCATENATE(ROUND(G437,1),G$7,ROUND(G439,1))</f>
        <v>35-35</v>
      </c>
      <c r="H451" s="305" t="str">
        <f aca="false">CONCATENATE(ROUND(H437,1),H$7,ROUND(H439,1))</f>
        <v>35-35</v>
      </c>
      <c r="I451" s="305" t="str">
        <f aca="false">CONCATENATE(ROUND(I437,1),I$7,ROUND(I439,1))</f>
        <v>35-35</v>
      </c>
      <c r="J451" s="506" t="str">
        <f aca="false">CONCATENATE(ROUND(J437,1),J$7,ROUND(J439,1))</f>
        <v>35-35</v>
      </c>
      <c r="K451" s="353"/>
      <c r="L451" s="353"/>
      <c r="M451" s="353"/>
      <c r="N451" s="353"/>
      <c r="O451" s="353"/>
      <c r="P451" s="353"/>
      <c r="Q451" s="353"/>
      <c r="R451" s="353"/>
      <c r="S451" s="353"/>
      <c r="T451" s="353"/>
      <c r="U451" s="353"/>
      <c r="V451" s="353"/>
      <c r="W451" s="353"/>
      <c r="X451" s="353"/>
      <c r="Y451" s="353"/>
      <c r="Z451" s="353"/>
      <c r="AA451" s="353"/>
      <c r="AB451" s="353"/>
      <c r="AC451" s="353"/>
    </row>
    <row r="452" customFormat="false" ht="15" hidden="false" customHeight="true" outlineLevel="0" collapsed="false">
      <c r="A452" s="349"/>
      <c r="B452" s="383"/>
      <c r="C452" s="377"/>
      <c r="D452" s="250" t="s">
        <v>228</v>
      </c>
      <c r="E452" s="288" t="n">
        <f aca="true">AVERAGE(INDIRECT(CONCATENATE($E$232,E445,$E$233,E446),1))</f>
        <v>12</v>
      </c>
      <c r="F452" s="288" t="n">
        <f aca="true">AVERAGE(INDIRECT(CONCATENATE($E$232,F445,$E$233,F446),1))</f>
        <v>12</v>
      </c>
      <c r="G452" s="288" t="n">
        <f aca="true">AVERAGE(INDIRECT(CONCATENATE($E$232,G445,$E$233,G446),1))</f>
        <v>12</v>
      </c>
      <c r="H452" s="288" t="n">
        <f aca="true">AVERAGE(INDIRECT(CONCATENATE($E$232,H445,$E$233,H446),1))</f>
        <v>12</v>
      </c>
      <c r="I452" s="288" t="n">
        <f aca="true">AVERAGE(INDIRECT(CONCATENATE($E$232,I445,$E$233,I446),1))</f>
        <v>12</v>
      </c>
      <c r="J452" s="507" t="n">
        <f aca="true">AVERAGE(INDIRECT(CONCATENATE($E$232,J445,$E$233,J446),1))</f>
        <v>12</v>
      </c>
      <c r="K452" s="353"/>
      <c r="L452" s="353"/>
      <c r="M452" s="353"/>
      <c r="N452" s="353"/>
      <c r="O452" s="353"/>
      <c r="P452" s="353"/>
      <c r="Q452" s="353"/>
      <c r="R452" s="353"/>
      <c r="S452" s="353"/>
      <c r="T452" s="353"/>
      <c r="U452" s="353"/>
      <c r="V452" s="353"/>
      <c r="W452" s="353"/>
      <c r="X452" s="353"/>
      <c r="Y452" s="353"/>
      <c r="Z452" s="353"/>
      <c r="AA452" s="353"/>
      <c r="AB452" s="353"/>
      <c r="AC452" s="353"/>
    </row>
    <row r="453" customFormat="false" ht="15" hidden="false" customHeight="true" outlineLevel="0" collapsed="false">
      <c r="A453" s="349"/>
      <c r="B453" s="383"/>
      <c r="C453" s="377"/>
      <c r="D453" s="251" t="s">
        <v>229</v>
      </c>
      <c r="E453" s="289" t="n">
        <f aca="true">MIN(INDIRECT(CONCATENATE($E$232,E445,$E$233,E446),1))</f>
        <v>12</v>
      </c>
      <c r="F453" s="289" t="n">
        <f aca="true">MIN(INDIRECT(CONCATENATE($E$232,F445,$E$233,F446),1))</f>
        <v>12</v>
      </c>
      <c r="G453" s="289" t="n">
        <f aca="true">MIN(INDIRECT(CONCATENATE($E$232,G445,$E$233,G446),1))</f>
        <v>12</v>
      </c>
      <c r="H453" s="289" t="n">
        <f aca="true">MIN(INDIRECT(CONCATENATE($E$232,H445,$E$233,H446),1))</f>
        <v>12</v>
      </c>
      <c r="I453" s="289" t="n">
        <f aca="true">MIN(INDIRECT(CONCATENATE($E$232,I445,$E$233,I446),1))</f>
        <v>12</v>
      </c>
      <c r="J453" s="508" t="n">
        <f aca="true">MIN(INDIRECT(CONCATENATE($E$232,J445,$E$233,J446),1))</f>
        <v>12</v>
      </c>
      <c r="K453" s="353"/>
      <c r="L453" s="353"/>
      <c r="M453" s="353"/>
      <c r="N453" s="353"/>
      <c r="O453" s="353"/>
      <c r="P453" s="353"/>
      <c r="Q453" s="353"/>
      <c r="R453" s="353"/>
      <c r="S453" s="353"/>
      <c r="T453" s="353"/>
      <c r="U453" s="353"/>
      <c r="V453" s="353"/>
      <c r="W453" s="353"/>
      <c r="X453" s="353"/>
      <c r="Y453" s="353"/>
      <c r="Z453" s="353"/>
      <c r="AA453" s="353"/>
      <c r="AB453" s="353"/>
      <c r="AC453" s="353"/>
    </row>
    <row r="454" customFormat="false" ht="15" hidden="false" customHeight="true" outlineLevel="0" collapsed="false">
      <c r="A454" s="349"/>
      <c r="B454" s="383"/>
      <c r="C454" s="377"/>
      <c r="D454" s="378" t="s">
        <v>230</v>
      </c>
      <c r="E454" s="379" t="n">
        <f aca="true">MAX(INDIRECT(CONCATENATE($E$232,E445,$E$233,E446),1))</f>
        <v>12</v>
      </c>
      <c r="F454" s="379" t="n">
        <f aca="true">MAX(INDIRECT(CONCATENATE($E$232,F445,$E$233,F446),1))</f>
        <v>12</v>
      </c>
      <c r="G454" s="379" t="n">
        <f aca="true">MAX(INDIRECT(CONCATENATE($E$232,G445,$E$233,G446),1))</f>
        <v>12</v>
      </c>
      <c r="H454" s="379" t="n">
        <f aca="true">MAX(INDIRECT(CONCATENATE($E$232,H445,$E$233,H446),1))</f>
        <v>12</v>
      </c>
      <c r="I454" s="379" t="n">
        <f aca="true">MAX(INDIRECT(CONCATENATE($E$232,I445,$E$233,I446),1))</f>
        <v>12</v>
      </c>
      <c r="J454" s="509" t="n">
        <f aca="true">MAX(INDIRECT(CONCATENATE($E$232,J445,$E$233,J446),1))</f>
        <v>12</v>
      </c>
      <c r="K454" s="353"/>
      <c r="L454" s="353"/>
      <c r="M454" s="353"/>
      <c r="N454" s="353"/>
      <c r="O454" s="353"/>
      <c r="P454" s="353"/>
      <c r="Q454" s="353"/>
      <c r="R454" s="353"/>
      <c r="S454" s="353"/>
      <c r="T454" s="353"/>
      <c r="U454" s="353"/>
      <c r="V454" s="353"/>
      <c r="W454" s="353"/>
      <c r="X454" s="353"/>
      <c r="Y454" s="353"/>
      <c r="Z454" s="353"/>
      <c r="AA454" s="353"/>
      <c r="AB454" s="353"/>
      <c r="AC454" s="353"/>
    </row>
    <row r="455" customFormat="false" ht="15" hidden="false" customHeight="true" outlineLevel="0" collapsed="false">
      <c r="A455" s="349"/>
      <c r="B455" s="355"/>
      <c r="C455" s="355"/>
      <c r="D455" s="355"/>
      <c r="E455" s="355"/>
      <c r="F455" s="355"/>
      <c r="G455" s="355"/>
      <c r="H455" s="355"/>
      <c r="I455" s="355"/>
      <c r="J455" s="483"/>
      <c r="K455" s="353"/>
      <c r="L455" s="353"/>
      <c r="M455" s="353"/>
      <c r="N455" s="353"/>
      <c r="O455" s="353"/>
      <c r="P455" s="353"/>
      <c r="Q455" s="353"/>
      <c r="R455" s="353"/>
      <c r="S455" s="353"/>
      <c r="T455" s="353"/>
      <c r="U455" s="353"/>
      <c r="V455" s="353"/>
      <c r="W455" s="353"/>
      <c r="X455" s="353"/>
      <c r="Y455" s="353"/>
      <c r="Z455" s="353"/>
      <c r="AA455" s="353"/>
      <c r="AB455" s="353"/>
      <c r="AC455" s="353"/>
    </row>
    <row r="456" customFormat="false" ht="15" hidden="false" customHeight="true" outlineLevel="0" collapsed="false">
      <c r="A456" s="349"/>
      <c r="B456" s="514" t="s">
        <v>274</v>
      </c>
      <c r="C456" s="514"/>
      <c r="D456" s="514"/>
      <c r="E456" s="514"/>
      <c r="F456" s="514"/>
      <c r="G456" s="514"/>
      <c r="H456" s="514"/>
      <c r="I456" s="514"/>
      <c r="J456" s="514"/>
      <c r="K456" s="515"/>
      <c r="L456" s="515"/>
      <c r="M456" s="515"/>
      <c r="N456" s="515"/>
      <c r="O456" s="515"/>
      <c r="P456" s="515"/>
      <c r="Q456" s="515"/>
      <c r="R456" s="515"/>
      <c r="S456" s="515"/>
      <c r="T456" s="515"/>
      <c r="U456" s="515"/>
      <c r="V456" s="515"/>
      <c r="W456" s="515"/>
      <c r="X456" s="515"/>
      <c r="Y456" s="515"/>
      <c r="Z456" s="515"/>
      <c r="AA456" s="515"/>
      <c r="AB456" s="515"/>
      <c r="AC456" s="515"/>
    </row>
    <row r="457" s="23" customFormat="true" ht="15" hidden="true" customHeight="true" outlineLevel="0" collapsed="false">
      <c r="B457" s="203" t="s">
        <v>95</v>
      </c>
      <c r="C457" s="203" t="s">
        <v>216</v>
      </c>
      <c r="D457" s="312" t="s">
        <v>238</v>
      </c>
      <c r="E457" s="222" t="str">
        <f aca="false">ADDRESS(MATCH(E458,SL_CHARTS_2012!$CG$1:$CG$39999,1),$E$465,1)</f>
        <v>$CG$46</v>
      </c>
      <c r="F457" s="222" t="str">
        <f aca="false">ADDRESS(MATCH(F458,SL_CHARTS_2012!$CG$1:$CG$39999,1),$E$465,1)</f>
        <v>$CG$52</v>
      </c>
      <c r="G457" s="222" t="str">
        <f aca="false">ADDRESS(MATCH(G458,SL_CHARTS_2012!$CG$1:$CG$39999,1),$E$465,1)</f>
        <v>$CG$45</v>
      </c>
      <c r="H457" s="222" t="str">
        <f aca="false">ADDRESS(MATCH(H458,SL_CHARTS_2012!$CG$1:$CG$39999,1),$E$465,1)</f>
        <v>$CG$47</v>
      </c>
      <c r="I457" s="222" t="str">
        <f aca="false">ADDRESS(MATCH(I458,SL_CHARTS_2012!$CG$1:$CG$39999,1),$E$465,1)</f>
        <v>$CG$46</v>
      </c>
      <c r="J457" s="222" t="str">
        <f aca="false">ADDRESS(MATCH(J458,SL_CHARTS_2012!$CG$1:$CG$39999,1),$E$465,1)</f>
        <v>$CG$47</v>
      </c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  <c r="Z457" s="222"/>
      <c r="AA457" s="222"/>
      <c r="AB457" s="222"/>
      <c r="AC457" s="222"/>
    </row>
    <row r="458" s="23" customFormat="true" ht="15" hidden="false" customHeight="true" outlineLevel="0" collapsed="false">
      <c r="B458" s="203"/>
      <c r="C458" s="203"/>
      <c r="D458" s="204" t="s">
        <v>239</v>
      </c>
      <c r="E458" s="350" t="n">
        <f aca="false">ROUNDUP(E$4,0)</f>
        <v>41</v>
      </c>
      <c r="F458" s="350" t="n">
        <f aca="false">ROUNDUP(F$4,0)</f>
        <v>47</v>
      </c>
      <c r="G458" s="350" t="n">
        <f aca="false">ROUNDUP(G$4,0)</f>
        <v>40</v>
      </c>
      <c r="H458" s="350" t="n">
        <f aca="false">ROUNDUP(H$4,0)</f>
        <v>42</v>
      </c>
      <c r="I458" s="350" t="n">
        <f aca="false">ROUNDUP(I$4,0)</f>
        <v>41</v>
      </c>
      <c r="J458" s="350" t="n">
        <f aca="false">ROUNDUP(J$4,0)</f>
        <v>42</v>
      </c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  <c r="AA458" s="350"/>
      <c r="AB458" s="350"/>
      <c r="AC458" s="350"/>
    </row>
    <row r="459" s="23" customFormat="true" ht="15" hidden="true" customHeight="true" outlineLevel="0" collapsed="false">
      <c r="B459" s="203"/>
      <c r="C459" s="203"/>
      <c r="D459" s="312" t="s">
        <v>240</v>
      </c>
      <c r="E459" s="317" t="str">
        <f aca="false">ADDRESS(MATCH(E460,SL_CHARTS_2012!$CG$1:$CG$39999,1),$E$465,1)</f>
        <v>$CG$43</v>
      </c>
      <c r="F459" s="317" t="str">
        <f aca="false">ADDRESS(MATCH(F460,SL_CHARTS_2012!$CG$1:$CG$39999,1),$E$465,1)</f>
        <v>$CG$40</v>
      </c>
      <c r="G459" s="317" t="str">
        <f aca="false">ADDRESS(MATCH(G460,SL_CHARTS_2012!$CG$1:$CG$39999,1),$E$465,1)</f>
        <v>$CG$41</v>
      </c>
      <c r="H459" s="317" t="str">
        <f aca="false">ADDRESS(MATCH(H460,SL_CHARTS_2012!$CG$1:$CG$39999,1),$E$465,1)</f>
        <v>$CG$41</v>
      </c>
      <c r="I459" s="317" t="str">
        <f aca="false">ADDRESS(MATCH(I460,SL_CHARTS_2012!$CG$1:$CG$39999,1),$E$465,1)</f>
        <v>$CG$42</v>
      </c>
      <c r="J459" s="317" t="str">
        <f aca="false">ADDRESS(MATCH(J460,SL_CHARTS_2012!$CG$1:$CG$39999,1),$E$465,1)</f>
        <v>$CG$43</v>
      </c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  <c r="Z459" s="222"/>
      <c r="AA459" s="222"/>
      <c r="AB459" s="222"/>
      <c r="AC459" s="222"/>
    </row>
    <row r="460" s="23" customFormat="true" ht="15" hidden="false" customHeight="true" outlineLevel="0" collapsed="false">
      <c r="B460" s="203"/>
      <c r="C460" s="203"/>
      <c r="D460" s="204" t="s">
        <v>241</v>
      </c>
      <c r="E460" s="315" t="n">
        <f aca="false">ROUNDDOWN(E$8,0)</f>
        <v>38</v>
      </c>
      <c r="F460" s="315" t="n">
        <f aca="false">ROUNDDOWN(F$8,0)</f>
        <v>35</v>
      </c>
      <c r="G460" s="315" t="n">
        <f aca="false">ROUNDDOWN(G$8,0)</f>
        <v>36</v>
      </c>
      <c r="H460" s="315" t="n">
        <f aca="false">ROUNDDOWN(H$8,0)</f>
        <v>36</v>
      </c>
      <c r="I460" s="315" t="n">
        <f aca="false">ROUNDDOWN(I$8,0)</f>
        <v>37</v>
      </c>
      <c r="J460" s="315" t="n">
        <f aca="false">ROUNDDOWN(J$8,0)</f>
        <v>38</v>
      </c>
      <c r="K460" s="516"/>
      <c r="L460" s="516"/>
      <c r="M460" s="516"/>
      <c r="N460" s="516"/>
      <c r="O460" s="516"/>
      <c r="P460" s="516"/>
      <c r="Q460" s="516"/>
      <c r="R460" s="516"/>
      <c r="S460" s="516"/>
      <c r="T460" s="516"/>
      <c r="U460" s="516"/>
      <c r="V460" s="516"/>
      <c r="W460" s="516"/>
      <c r="X460" s="516"/>
      <c r="Y460" s="516"/>
      <c r="Z460" s="516"/>
      <c r="AA460" s="516"/>
      <c r="AB460" s="516"/>
      <c r="AC460" s="516"/>
    </row>
    <row r="461" customFormat="false" ht="15" hidden="true" customHeight="true" outlineLevel="0" collapsed="false">
      <c r="A461" s="23"/>
      <c r="B461" s="203"/>
      <c r="C461" s="205" t="s">
        <v>219</v>
      </c>
      <c r="D461" s="228" t="s">
        <v>238</v>
      </c>
      <c r="E461" s="230" t="str">
        <f aca="false">ADDRESS(MATCH(E462,SL_CHARTS_2012!$CG$1:$CG$39999,1),$E$465,1)</f>
        <v>$CG$46</v>
      </c>
      <c r="F461" s="230" t="str">
        <f aca="false">ADDRESS(MATCH(F462,SL_CHARTS_2012!$CG$1:$CG$39999,1),$E$465,1)</f>
        <v>$CG$52</v>
      </c>
      <c r="G461" s="230" t="str">
        <f aca="false">ADDRESS(MATCH(G462,SL_CHARTS_2012!$CG$1:$CG$39999,1),$E$465,1)</f>
        <v>$CG$45</v>
      </c>
      <c r="H461" s="230" t="str">
        <f aca="false">ADDRESS(MATCH(H462,SL_CHARTS_2012!$CG$1:$CG$39999,1),$E$465,1)</f>
        <v>$CG$47</v>
      </c>
      <c r="I461" s="230" t="str">
        <f aca="false">ADDRESS(MATCH(I462,SL_CHARTS_2012!$CG$1:$CG$39999,1),$E$465,1)</f>
        <v>$CG$46</v>
      </c>
      <c r="J461" s="230" t="str">
        <f aca="false">ADDRESS(MATCH(J462,SL_CHARTS_2012!$CG$1:$CG$39999,1),$E$465,1)</f>
        <v>$CG$47</v>
      </c>
      <c r="K461" s="265"/>
      <c r="L461" s="265"/>
      <c r="M461" s="265"/>
      <c r="N461" s="265"/>
      <c r="O461" s="265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  <c r="Z461" s="265"/>
      <c r="AA461" s="265"/>
      <c r="AB461" s="265"/>
      <c r="AC461" s="265"/>
    </row>
    <row r="462" customFormat="false" ht="15" hidden="false" customHeight="true" outlineLevel="0" collapsed="false">
      <c r="A462" s="23"/>
      <c r="B462" s="203"/>
      <c r="C462" s="205"/>
      <c r="D462" s="351" t="s">
        <v>217</v>
      </c>
      <c r="E462" s="352" t="n">
        <f aca="false">ROUNDUP(E$6,0)</f>
        <v>41</v>
      </c>
      <c r="F462" s="352" t="n">
        <f aca="false">ROUNDUP(F$6,0)</f>
        <v>47</v>
      </c>
      <c r="G462" s="352" t="n">
        <f aca="false">ROUNDUP(G$6,0)</f>
        <v>40</v>
      </c>
      <c r="H462" s="352" t="n">
        <f aca="false">ROUNDUP(H$6,0)</f>
        <v>42</v>
      </c>
      <c r="I462" s="352" t="n">
        <f aca="false">ROUNDUP(I$6,0)</f>
        <v>41</v>
      </c>
      <c r="J462" s="352" t="n">
        <f aca="false">ROUNDUP(J$6,0)</f>
        <v>42</v>
      </c>
      <c r="K462" s="517"/>
      <c r="L462" s="517"/>
      <c r="M462" s="517"/>
      <c r="N462" s="517"/>
      <c r="O462" s="517"/>
      <c r="P462" s="517"/>
      <c r="Q462" s="517"/>
      <c r="R462" s="517"/>
      <c r="S462" s="517"/>
      <c r="T462" s="517"/>
      <c r="U462" s="517"/>
      <c r="V462" s="517"/>
      <c r="W462" s="517"/>
      <c r="X462" s="517"/>
      <c r="Y462" s="517"/>
      <c r="Z462" s="517"/>
      <c r="AA462" s="517"/>
      <c r="AB462" s="517"/>
      <c r="AC462" s="517"/>
    </row>
    <row r="463" customFormat="false" ht="15" hidden="true" customHeight="true" outlineLevel="0" collapsed="false">
      <c r="A463" s="23"/>
      <c r="B463" s="203"/>
      <c r="C463" s="205"/>
      <c r="D463" s="228" t="s">
        <v>240</v>
      </c>
      <c r="E463" s="230" t="str">
        <f aca="false">ADDRESS(MATCH(E464,SL_CHARTS_2012!$CG$1:$CG$39999,1),$E$465,1)</f>
        <v>$CG$43</v>
      </c>
      <c r="F463" s="230" t="str">
        <f aca="false">ADDRESS(MATCH(F464,SL_CHARTS_2012!$CG$1:$CG$39999,1),$E$465,1)</f>
        <v>$CG$40</v>
      </c>
      <c r="G463" s="230" t="str">
        <f aca="false">ADDRESS(MATCH(G464,SL_CHARTS_2012!$CG$1:$CG$39999,1),$E$465,1)</f>
        <v>$CG$41</v>
      </c>
      <c r="H463" s="230" t="str">
        <f aca="false">ADDRESS(MATCH(H464,SL_CHARTS_2012!$CG$1:$CG$39999,1),$E$465,1)</f>
        <v>$CG$41</v>
      </c>
      <c r="I463" s="230" t="str">
        <f aca="false">ADDRESS(MATCH(I464,SL_CHARTS_2012!$CG$1:$CG$39999,1),$E$465,1)</f>
        <v>$CG$42</v>
      </c>
      <c r="J463" s="230" t="str">
        <f aca="false">ADDRESS(MATCH(J464,SL_CHARTS_2012!$CG$1:$CG$39999,1),$E$465,1)</f>
        <v>$CG$43</v>
      </c>
      <c r="K463" s="265"/>
      <c r="L463" s="265"/>
      <c r="M463" s="265"/>
      <c r="N463" s="265"/>
      <c r="O463" s="265"/>
      <c r="P463" s="265"/>
      <c r="Q463" s="265"/>
      <c r="R463" s="265"/>
      <c r="S463" s="265"/>
      <c r="T463" s="265"/>
      <c r="U463" s="265"/>
      <c r="V463" s="265"/>
      <c r="W463" s="265"/>
      <c r="X463" s="265"/>
      <c r="Y463" s="265"/>
      <c r="Z463" s="265"/>
      <c r="AA463" s="265"/>
      <c r="AB463" s="265"/>
      <c r="AC463" s="265"/>
    </row>
    <row r="464" customFormat="false" ht="15" hidden="false" customHeight="true" outlineLevel="0" collapsed="false">
      <c r="A464" s="23"/>
      <c r="B464" s="203"/>
      <c r="C464" s="205"/>
      <c r="D464" s="351" t="s">
        <v>218</v>
      </c>
      <c r="E464" s="352" t="n">
        <f aca="false">ROUNDDOWN(E$10,0)</f>
        <v>38</v>
      </c>
      <c r="F464" s="352" t="n">
        <f aca="false">ROUNDDOWN(F$10,0)</f>
        <v>35</v>
      </c>
      <c r="G464" s="352" t="n">
        <f aca="false">ROUNDDOWN(G$10,0)</f>
        <v>36</v>
      </c>
      <c r="H464" s="352" t="n">
        <f aca="false">ROUNDDOWN(H$10,0)</f>
        <v>36</v>
      </c>
      <c r="I464" s="352" t="n">
        <f aca="false">ROUNDDOWN(I$10,0)</f>
        <v>37</v>
      </c>
      <c r="J464" s="352" t="n">
        <f aca="false">ROUNDDOWN(J$10,0)</f>
        <v>38</v>
      </c>
      <c r="K464" s="517"/>
      <c r="L464" s="517"/>
      <c r="M464" s="517"/>
      <c r="N464" s="517"/>
      <c r="O464" s="517"/>
      <c r="P464" s="517"/>
      <c r="Q464" s="517"/>
      <c r="R464" s="517"/>
      <c r="S464" s="517"/>
      <c r="T464" s="517"/>
      <c r="U464" s="517"/>
      <c r="V464" s="517"/>
      <c r="W464" s="517"/>
      <c r="X464" s="517"/>
      <c r="Y464" s="517"/>
      <c r="Z464" s="517"/>
      <c r="AA464" s="517"/>
      <c r="AB464" s="517"/>
      <c r="AC464" s="517"/>
    </row>
    <row r="465" customFormat="false" ht="15" hidden="true" customHeight="true" outlineLevel="0" collapsed="false">
      <c r="A465" s="23"/>
      <c r="B465" s="203"/>
      <c r="C465" s="207" t="s">
        <v>220</v>
      </c>
      <c r="D465" s="207"/>
      <c r="E465" s="208" t="n">
        <v>85</v>
      </c>
      <c r="F465" s="208"/>
      <c r="G465" s="208"/>
      <c r="H465" s="208"/>
      <c r="I465" s="208"/>
      <c r="J465" s="208"/>
      <c r="K465" s="518"/>
      <c r="L465" s="518"/>
      <c r="M465" s="518"/>
      <c r="N465" s="518"/>
      <c r="O465" s="518"/>
      <c r="P465" s="518"/>
      <c r="Q465" s="518"/>
      <c r="R465" s="518"/>
      <c r="S465" s="518"/>
      <c r="T465" s="518"/>
      <c r="U465" s="518"/>
      <c r="V465" s="518"/>
      <c r="W465" s="518"/>
      <c r="X465" s="518"/>
      <c r="Y465" s="518"/>
      <c r="Z465" s="518"/>
      <c r="AA465" s="518"/>
      <c r="AB465" s="518"/>
      <c r="AC465" s="518"/>
    </row>
    <row r="466" customFormat="false" ht="15" hidden="true" customHeight="true" outlineLevel="0" collapsed="false">
      <c r="A466" s="23"/>
      <c r="B466" s="203"/>
      <c r="C466" s="209" t="s">
        <v>216</v>
      </c>
      <c r="D466" s="257" t="s">
        <v>263</v>
      </c>
      <c r="E466" s="211" t="str">
        <f aca="false">ADDRESS(MATCH(E460,SL_CHARTS_2012!$CG$1:$CG$39999,1),$E465+2,1)</f>
        <v>$CI$43</v>
      </c>
      <c r="F466" s="211" t="str">
        <f aca="false">ADDRESS(MATCH(F460,SL_CHARTS_2012!$CG$1:$CG$39999,1),$E465+2,1)</f>
        <v>$CI$40</v>
      </c>
      <c r="G466" s="211" t="str">
        <f aca="false">ADDRESS(MATCH(G460,SL_CHARTS_2012!$CG$1:$CG$39999,1),$E465+2,1)</f>
        <v>$CI$41</v>
      </c>
      <c r="H466" s="211" t="str">
        <f aca="false">ADDRESS(MATCH(H460,SL_CHARTS_2012!$CG$1:$CG$39999,1),$E465+2,1)</f>
        <v>$CI$41</v>
      </c>
      <c r="I466" s="211" t="str">
        <f aca="false">ADDRESS(MATCH(I460,SL_CHARTS_2012!$CG$1:$CG$39999,1),$E465+2,1)</f>
        <v>$CI$42</v>
      </c>
      <c r="J466" s="211" t="str">
        <f aca="false">ADDRESS(MATCH(J460,SL_CHARTS_2012!$CG$1:$CG$39999,1),$E465+2,1)</f>
        <v>$CI$43</v>
      </c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  <c r="AA466" s="211"/>
      <c r="AB466" s="211"/>
      <c r="AC466" s="211"/>
    </row>
    <row r="467" customFormat="false" ht="15" hidden="true" customHeight="true" outlineLevel="0" collapsed="false">
      <c r="A467" s="23"/>
      <c r="B467" s="203"/>
      <c r="C467" s="209"/>
      <c r="D467" s="257" t="s">
        <v>264</v>
      </c>
      <c r="E467" s="211" t="str">
        <f aca="false">ADDRESS(MATCH(E458,SL_CHARTS_2012!$CG$1:$CG$39999,1),$E465+2,1)</f>
        <v>$CI$46</v>
      </c>
      <c r="F467" s="211" t="str">
        <f aca="false">ADDRESS(MATCH(F458,SL_CHARTS_2012!$CG$1:$CG$39999,1),$E465+2,1)</f>
        <v>$CI$52</v>
      </c>
      <c r="G467" s="211" t="str">
        <f aca="false">ADDRESS(MATCH(G458,SL_CHARTS_2012!$CG$1:$CG$39999,1),$E465+2,1)</f>
        <v>$CI$45</v>
      </c>
      <c r="H467" s="211" t="str">
        <f aca="false">ADDRESS(MATCH(H458,SL_CHARTS_2012!$CG$1:$CG$39999,1),$E465+2,1)</f>
        <v>$CI$47</v>
      </c>
      <c r="I467" s="211" t="str">
        <f aca="false">ADDRESS(MATCH(I458,SL_CHARTS_2012!$CG$1:$CG$39999,1),$E465+2,1)</f>
        <v>$CI$46</v>
      </c>
      <c r="J467" s="211" t="str">
        <f aca="false">ADDRESS(MATCH(J458,SL_CHARTS_2012!$CG$1:$CG$39999,1),$E465+2,1)</f>
        <v>$CI$47</v>
      </c>
      <c r="K467" s="211"/>
      <c r="L467" s="211"/>
      <c r="M467" s="211"/>
      <c r="N467" s="211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  <c r="AA467" s="211"/>
      <c r="AB467" s="211"/>
      <c r="AC467" s="211"/>
    </row>
    <row r="468" customFormat="false" ht="15" hidden="true" customHeight="true" outlineLevel="0" collapsed="false">
      <c r="A468" s="23"/>
      <c r="B468" s="203"/>
      <c r="C468" s="209"/>
      <c r="D468" s="257" t="s">
        <v>265</v>
      </c>
      <c r="E468" s="211" t="str">
        <f aca="false">ADDRESS(MATCH(E460,SL_CHARTS_2012!$CG$1:$CG$39999,1),$E465+1,1)</f>
        <v>$CH$43</v>
      </c>
      <c r="F468" s="211" t="str">
        <f aca="false">ADDRESS(MATCH(F460,SL_CHARTS_2012!$CG$1:$CG$39999,1),$E465+1,1)</f>
        <v>$CH$40</v>
      </c>
      <c r="G468" s="211" t="str">
        <f aca="false">ADDRESS(MATCH(G460,SL_CHARTS_2012!$CG$1:$CG$39999,1),$E465+1,1)</f>
        <v>$CH$41</v>
      </c>
      <c r="H468" s="211" t="str">
        <f aca="false">ADDRESS(MATCH(H460,SL_CHARTS_2012!$CG$1:$CG$39999,1),$E465+1,1)</f>
        <v>$CH$41</v>
      </c>
      <c r="I468" s="211" t="str">
        <f aca="false">ADDRESS(MATCH(I460,SL_CHARTS_2012!$CG$1:$CG$39999,1),$E465+1,1)</f>
        <v>$CH$42</v>
      </c>
      <c r="J468" s="211" t="str">
        <f aca="false">ADDRESS(MATCH(J460,SL_CHARTS_2012!$CG$1:$CG$39999,1),$E465+1,1)</f>
        <v>$CH$43</v>
      </c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  <c r="AA468" s="211"/>
      <c r="AB468" s="211"/>
      <c r="AC468" s="211"/>
    </row>
    <row r="469" customFormat="false" ht="15" hidden="true" customHeight="true" outlineLevel="0" collapsed="false">
      <c r="A469" s="23"/>
      <c r="B469" s="203"/>
      <c r="C469" s="209"/>
      <c r="D469" s="257" t="s">
        <v>266</v>
      </c>
      <c r="E469" s="211" t="str">
        <f aca="false">ADDRESS(MATCH(E458,SL_CHARTS_2012!$CG$1:$CG$39999,1),$E465+1,1)</f>
        <v>$CH$46</v>
      </c>
      <c r="F469" s="211" t="str">
        <f aca="false">ADDRESS(MATCH(F458,SL_CHARTS_2012!$CG$1:$CG$39999,1),$E465+1,1)</f>
        <v>$CH$52</v>
      </c>
      <c r="G469" s="211" t="str">
        <f aca="false">ADDRESS(MATCH(G458,SL_CHARTS_2012!$CG$1:$CG$39999,1),$E465+1,1)</f>
        <v>$CH$45</v>
      </c>
      <c r="H469" s="211" t="str">
        <f aca="false">ADDRESS(MATCH(H458,SL_CHARTS_2012!$CG$1:$CG$39999,1),$E465+1,1)</f>
        <v>$CH$47</v>
      </c>
      <c r="I469" s="211" t="str">
        <f aca="false">ADDRESS(MATCH(I458,SL_CHARTS_2012!$CG$1:$CG$39999,1),$E465+1,1)</f>
        <v>$CH$46</v>
      </c>
      <c r="J469" s="211" t="str">
        <f aca="false">ADDRESS(MATCH(J458,SL_CHARTS_2012!$CG$1:$CG$39999,1),$E465+1,1)</f>
        <v>$CH$47</v>
      </c>
      <c r="K469" s="211"/>
      <c r="L469" s="211"/>
      <c r="M469" s="211"/>
      <c r="N469" s="211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  <c r="AA469" s="211"/>
      <c r="AB469" s="211"/>
      <c r="AC469" s="211"/>
    </row>
    <row r="470" customFormat="false" ht="15" hidden="true" customHeight="true" outlineLevel="0" collapsed="false">
      <c r="A470" s="23"/>
      <c r="B470" s="203"/>
      <c r="C470" s="209"/>
      <c r="D470" s="257" t="s">
        <v>267</v>
      </c>
      <c r="E470" s="211" t="str">
        <f aca="false">ADDRESS(MATCH(E460,SL_CHARTS_2012!$CG$1:$CG$39999,1),$E465+3,1)</f>
        <v>$CJ$43</v>
      </c>
      <c r="F470" s="211" t="str">
        <f aca="false">ADDRESS(MATCH(F460,SL_CHARTS_2012!$CG$1:$CG$39999,1),$E465+3,1)</f>
        <v>$CJ$40</v>
      </c>
      <c r="G470" s="211" t="str">
        <f aca="false">ADDRESS(MATCH(G460,SL_CHARTS_2012!$CG$1:$CG$39999,1),$E465+3,1)</f>
        <v>$CJ$41</v>
      </c>
      <c r="H470" s="211" t="str">
        <f aca="false">ADDRESS(MATCH(H460,SL_CHARTS_2012!$CG$1:$CG$39999,1),$E465+3,1)</f>
        <v>$CJ$41</v>
      </c>
      <c r="I470" s="211" t="str">
        <f aca="false">ADDRESS(MATCH(I460,SL_CHARTS_2012!$CG$1:$CG$39999,1),$E465+3,1)</f>
        <v>$CJ$42</v>
      </c>
      <c r="J470" s="211" t="str">
        <f aca="false">ADDRESS(MATCH(J460,SL_CHARTS_2012!$CG$1:$CG$39999,1),$E465+3,1)</f>
        <v>$CJ$43</v>
      </c>
      <c r="K470" s="211"/>
      <c r="L470" s="211"/>
      <c r="M470" s="211"/>
      <c r="N470" s="211"/>
      <c r="O470" s="211"/>
      <c r="P470" s="211"/>
      <c r="Q470" s="211"/>
      <c r="R470" s="211"/>
      <c r="S470" s="211"/>
      <c r="T470" s="211"/>
      <c r="U470" s="211"/>
      <c r="V470" s="211"/>
      <c r="W470" s="211"/>
      <c r="X470" s="211"/>
      <c r="Y470" s="211"/>
      <c r="Z470" s="211"/>
      <c r="AA470" s="211"/>
      <c r="AB470" s="211"/>
      <c r="AC470" s="211"/>
    </row>
    <row r="471" customFormat="false" ht="15" hidden="true" customHeight="true" outlineLevel="0" collapsed="false">
      <c r="A471" s="23"/>
      <c r="B471" s="203"/>
      <c r="C471" s="209"/>
      <c r="D471" s="257" t="s">
        <v>268</v>
      </c>
      <c r="E471" s="211" t="str">
        <f aca="false">ADDRESS(MATCH(E458,SL_CHARTS_2012!$CG$1:$CG$39999,1),$E465+3,1)</f>
        <v>$CJ$46</v>
      </c>
      <c r="F471" s="211" t="str">
        <f aca="false">ADDRESS(MATCH(F458,SL_CHARTS_2012!$CG$1:$CG$39999,1),$E465+3,1)</f>
        <v>$CJ$52</v>
      </c>
      <c r="G471" s="211" t="str">
        <f aca="false">ADDRESS(MATCH(G458,SL_CHARTS_2012!$CG$1:$CG$39999,1),$E465+3,1)</f>
        <v>$CJ$45</v>
      </c>
      <c r="H471" s="211" t="str">
        <f aca="false">ADDRESS(MATCH(H458,SL_CHARTS_2012!$CG$1:$CG$39999,1),$E465+3,1)</f>
        <v>$CJ$47</v>
      </c>
      <c r="I471" s="211" t="str">
        <f aca="false">ADDRESS(MATCH(I458,SL_CHARTS_2012!$CG$1:$CG$39999,1),$E465+3,1)</f>
        <v>$CJ$46</v>
      </c>
      <c r="J471" s="211" t="str">
        <f aca="false">ADDRESS(MATCH(J458,SL_CHARTS_2012!$CG$1:$CG$39999,1),$E465+3,1)</f>
        <v>$CJ$47</v>
      </c>
      <c r="K471" s="211"/>
      <c r="L471" s="211"/>
      <c r="M471" s="211"/>
      <c r="N471" s="211"/>
      <c r="O471" s="211"/>
      <c r="P471" s="211"/>
      <c r="Q471" s="211"/>
      <c r="R471" s="211"/>
      <c r="S471" s="211"/>
      <c r="T471" s="211"/>
      <c r="U471" s="211"/>
      <c r="V471" s="211"/>
      <c r="W471" s="211"/>
      <c r="X471" s="211"/>
      <c r="Y471" s="211"/>
      <c r="Z471" s="211"/>
      <c r="AA471" s="211"/>
      <c r="AB471" s="211"/>
      <c r="AC471" s="211"/>
    </row>
    <row r="472" customFormat="false" ht="15" hidden="true" customHeight="true" outlineLevel="0" collapsed="false">
      <c r="A472" s="23"/>
      <c r="B472" s="203"/>
      <c r="C472" s="205" t="s">
        <v>219</v>
      </c>
      <c r="D472" s="258" t="s">
        <v>221</v>
      </c>
      <c r="E472" s="206" t="str">
        <f aca="false">ADDRESS(MATCH(E464,SL_CHARTS_2012!$CG$1:$CG$39999,1),$E465+2,1)</f>
        <v>$CI$43</v>
      </c>
      <c r="F472" s="206" t="str">
        <f aca="false">ADDRESS(MATCH(F464,SL_CHARTS_2012!$CG$1:$CG$39999,1),$E465+2,1)</f>
        <v>$CI$40</v>
      </c>
      <c r="G472" s="206" t="str">
        <f aca="false">ADDRESS(MATCH(G464,SL_CHARTS_2012!$CG$1:$CG$39999,1),$E465+2,1)</f>
        <v>$CI$41</v>
      </c>
      <c r="H472" s="206" t="str">
        <f aca="false">ADDRESS(MATCH(H464,SL_CHARTS_2012!$CG$1:$CG$39999,1),$E465+2,1)</f>
        <v>$CI$41</v>
      </c>
      <c r="I472" s="206" t="str">
        <f aca="false">ADDRESS(MATCH(I464,SL_CHARTS_2012!$CG$1:$CG$39999,1),$E465+2,1)</f>
        <v>$CI$42</v>
      </c>
      <c r="J472" s="206" t="str">
        <f aca="false">ADDRESS(MATCH(J464,SL_CHARTS_2012!$CG$1:$CG$39999,1),$E465+2,1)</f>
        <v>$CI$43</v>
      </c>
      <c r="K472" s="206"/>
      <c r="L472" s="206"/>
      <c r="M472" s="206"/>
      <c r="N472" s="206"/>
      <c r="O472" s="206"/>
      <c r="P472" s="206"/>
      <c r="Q472" s="206"/>
      <c r="R472" s="206"/>
      <c r="S472" s="206"/>
      <c r="T472" s="206"/>
      <c r="U472" s="206"/>
      <c r="V472" s="206"/>
      <c r="W472" s="206"/>
      <c r="X472" s="206"/>
      <c r="Y472" s="206"/>
      <c r="Z472" s="206"/>
      <c r="AA472" s="206"/>
      <c r="AB472" s="206"/>
      <c r="AC472" s="206"/>
    </row>
    <row r="473" customFormat="false" ht="15" hidden="true" customHeight="true" outlineLevel="0" collapsed="false">
      <c r="A473" s="23"/>
      <c r="B473" s="203"/>
      <c r="C473" s="205"/>
      <c r="D473" s="258" t="s">
        <v>222</v>
      </c>
      <c r="E473" s="206" t="str">
        <f aca="false">ADDRESS(MATCH(E462,SL_CHARTS_2012!$CG$1:$CG$39999,1),$E465+2,1)</f>
        <v>$CI$46</v>
      </c>
      <c r="F473" s="206" t="str">
        <f aca="false">ADDRESS(MATCH(F462,SL_CHARTS_2012!$CG$1:$CG$39999,1),$E465+2,1)</f>
        <v>$CI$52</v>
      </c>
      <c r="G473" s="206" t="str">
        <f aca="false">ADDRESS(MATCH(G462,SL_CHARTS_2012!$CG$1:$CG$39999,1),$E465+2,1)</f>
        <v>$CI$45</v>
      </c>
      <c r="H473" s="206" t="str">
        <f aca="false">ADDRESS(MATCH(H462,SL_CHARTS_2012!$CG$1:$CG$39999,1),$E465+2,1)</f>
        <v>$CI$47</v>
      </c>
      <c r="I473" s="206" t="str">
        <f aca="false">ADDRESS(MATCH(I462,SL_CHARTS_2012!$CG$1:$CG$39999,1),$E465+2,1)</f>
        <v>$CI$46</v>
      </c>
      <c r="J473" s="206" t="str">
        <f aca="false">ADDRESS(MATCH(J462,SL_CHARTS_2012!$CG$1:$CG$39999,1),$E465+2,1)</f>
        <v>$CI$47</v>
      </c>
      <c r="K473" s="206"/>
      <c r="L473" s="206"/>
      <c r="M473" s="206"/>
      <c r="N473" s="206"/>
      <c r="O473" s="206"/>
      <c r="P473" s="206"/>
      <c r="Q473" s="206"/>
      <c r="R473" s="206"/>
      <c r="S473" s="206"/>
      <c r="T473" s="206"/>
      <c r="U473" s="206"/>
      <c r="V473" s="206"/>
      <c r="W473" s="206"/>
      <c r="X473" s="206"/>
      <c r="Y473" s="206"/>
      <c r="Z473" s="206"/>
      <c r="AA473" s="206"/>
      <c r="AB473" s="206"/>
      <c r="AC473" s="206"/>
    </row>
    <row r="474" customFormat="false" ht="15" hidden="true" customHeight="true" outlineLevel="0" collapsed="false">
      <c r="A474" s="23"/>
      <c r="B474" s="203"/>
      <c r="C474" s="205"/>
      <c r="D474" s="258" t="s">
        <v>265</v>
      </c>
      <c r="E474" s="206" t="str">
        <f aca="false">ADDRESS(MATCH(E464,SL_CHARTS_2012!$CG$1:$CG$39999,1),$E465+1,1)</f>
        <v>$CH$43</v>
      </c>
      <c r="F474" s="206" t="str">
        <f aca="false">ADDRESS(MATCH(F464,SL_CHARTS_2012!$CG$1:$CG$39999,1),$E465+1,1)</f>
        <v>$CH$40</v>
      </c>
      <c r="G474" s="206" t="str">
        <f aca="false">ADDRESS(MATCH(G464,SL_CHARTS_2012!$CG$1:$CG$39999,1),$E465+1,1)</f>
        <v>$CH$41</v>
      </c>
      <c r="H474" s="206" t="str">
        <f aca="false">ADDRESS(MATCH(H464,SL_CHARTS_2012!$CG$1:$CG$39999,1),$E465+1,1)</f>
        <v>$CH$41</v>
      </c>
      <c r="I474" s="206" t="str">
        <f aca="false">ADDRESS(MATCH(I464,SL_CHARTS_2012!$CG$1:$CG$39999,1),$E465+1,1)</f>
        <v>$CH$42</v>
      </c>
      <c r="J474" s="206" t="str">
        <f aca="false">ADDRESS(MATCH(J464,SL_CHARTS_2012!$CG$1:$CG$39999,1),$E465+1,1)</f>
        <v>$CH$43</v>
      </c>
      <c r="K474" s="206"/>
      <c r="L474" s="206"/>
      <c r="M474" s="206"/>
      <c r="N474" s="206"/>
      <c r="O474" s="206"/>
      <c r="P474" s="206"/>
      <c r="Q474" s="206"/>
      <c r="R474" s="206"/>
      <c r="S474" s="206"/>
      <c r="T474" s="206"/>
      <c r="U474" s="206"/>
      <c r="V474" s="206"/>
      <c r="W474" s="206"/>
      <c r="X474" s="206"/>
      <c r="Y474" s="206"/>
      <c r="Z474" s="206"/>
      <c r="AA474" s="206"/>
      <c r="AB474" s="206"/>
      <c r="AC474" s="206"/>
    </row>
    <row r="475" customFormat="false" ht="15" hidden="true" customHeight="true" outlineLevel="0" collapsed="false">
      <c r="A475" s="23"/>
      <c r="B475" s="203"/>
      <c r="C475" s="205"/>
      <c r="D475" s="258" t="s">
        <v>266</v>
      </c>
      <c r="E475" s="206" t="str">
        <f aca="false">ADDRESS(MATCH(E462,SL_CHARTS_2012!$CG$1:$CG$39999,1),$E465+1,1)</f>
        <v>$CH$46</v>
      </c>
      <c r="F475" s="206" t="str">
        <f aca="false">ADDRESS(MATCH(F462,SL_CHARTS_2012!$CG$1:$CG$39999,1),$E465+1,1)</f>
        <v>$CH$52</v>
      </c>
      <c r="G475" s="206" t="str">
        <f aca="false">ADDRESS(MATCH(G462,SL_CHARTS_2012!$CG$1:$CG$39999,1),$E465+1,1)</f>
        <v>$CH$45</v>
      </c>
      <c r="H475" s="206" t="str">
        <f aca="false">ADDRESS(MATCH(H462,SL_CHARTS_2012!$CG$1:$CG$39999,1),$E465+1,1)</f>
        <v>$CH$47</v>
      </c>
      <c r="I475" s="206" t="str">
        <f aca="false">ADDRESS(MATCH(I462,SL_CHARTS_2012!$CG$1:$CG$39999,1),$E465+1,1)</f>
        <v>$CH$46</v>
      </c>
      <c r="J475" s="206" t="str">
        <f aca="false">ADDRESS(MATCH(J462,SL_CHARTS_2012!$CG$1:$CG$39999,1),$E465+1,1)</f>
        <v>$CH$47</v>
      </c>
      <c r="K475" s="206"/>
      <c r="L475" s="206"/>
      <c r="M475" s="206"/>
      <c r="N475" s="206"/>
      <c r="O475" s="206"/>
      <c r="P475" s="206"/>
      <c r="Q475" s="206"/>
      <c r="R475" s="206"/>
      <c r="S475" s="206"/>
      <c r="T475" s="206"/>
      <c r="U475" s="206"/>
      <c r="V475" s="206"/>
      <c r="W475" s="206"/>
      <c r="X475" s="206"/>
      <c r="Y475" s="206"/>
      <c r="Z475" s="206"/>
      <c r="AA475" s="206"/>
      <c r="AB475" s="206"/>
      <c r="AC475" s="206"/>
    </row>
    <row r="476" customFormat="false" ht="15" hidden="true" customHeight="true" outlineLevel="0" collapsed="false">
      <c r="A476" s="23"/>
      <c r="B476" s="203"/>
      <c r="C476" s="205"/>
      <c r="D476" s="258" t="s">
        <v>267</v>
      </c>
      <c r="E476" s="206" t="str">
        <f aca="false">ADDRESS(MATCH(E464,SL_CHARTS_2012!$CG$1:$CG$39999,1),$E465+3,1)</f>
        <v>$CJ$43</v>
      </c>
      <c r="F476" s="206" t="str">
        <f aca="false">ADDRESS(MATCH(F464,SL_CHARTS_2012!$CG$1:$CG$39999,1),$E465+3,1)</f>
        <v>$CJ$40</v>
      </c>
      <c r="G476" s="206" t="str">
        <f aca="false">ADDRESS(MATCH(G464,SL_CHARTS_2012!$CG$1:$CG$39999,1),$E465+3,1)</f>
        <v>$CJ$41</v>
      </c>
      <c r="H476" s="206" t="str">
        <f aca="false">ADDRESS(MATCH(H464,SL_CHARTS_2012!$CG$1:$CG$39999,1),$E465+3,1)</f>
        <v>$CJ$41</v>
      </c>
      <c r="I476" s="206" t="str">
        <f aca="false">ADDRESS(MATCH(I464,SL_CHARTS_2012!$CG$1:$CG$39999,1),$E465+3,1)</f>
        <v>$CJ$42</v>
      </c>
      <c r="J476" s="206" t="str">
        <f aca="false">ADDRESS(MATCH(J464,SL_CHARTS_2012!$CG$1:$CG$39999,1),$E465+3,1)</f>
        <v>$CJ$43</v>
      </c>
      <c r="K476" s="206"/>
      <c r="L476" s="206"/>
      <c r="M476" s="206"/>
      <c r="N476" s="206"/>
      <c r="O476" s="206"/>
      <c r="P476" s="206"/>
      <c r="Q476" s="206"/>
      <c r="R476" s="206"/>
      <c r="S476" s="206"/>
      <c r="T476" s="206"/>
      <c r="U476" s="206"/>
      <c r="V476" s="206"/>
      <c r="W476" s="206"/>
      <c r="X476" s="206"/>
      <c r="Y476" s="206"/>
      <c r="Z476" s="206"/>
      <c r="AA476" s="206"/>
      <c r="AB476" s="206"/>
      <c r="AC476" s="206"/>
    </row>
    <row r="477" customFormat="false" ht="15" hidden="true" customHeight="true" outlineLevel="0" collapsed="false">
      <c r="A477" s="23"/>
      <c r="B477" s="203"/>
      <c r="C477" s="205"/>
      <c r="D477" s="258" t="s">
        <v>268</v>
      </c>
      <c r="E477" s="206" t="str">
        <f aca="false">ADDRESS(MATCH(E462,SL_CHARTS_2012!$CG$1:$CG$39999,1),$E465+3,1)</f>
        <v>$CJ$46</v>
      </c>
      <c r="F477" s="206" t="str">
        <f aca="false">ADDRESS(MATCH(F462,SL_CHARTS_2012!$CG$1:$CG$39999,1),$E465+3,1)</f>
        <v>$CJ$52</v>
      </c>
      <c r="G477" s="206" t="str">
        <f aca="false">ADDRESS(MATCH(G462,SL_CHARTS_2012!$CG$1:$CG$39999,1),$E465+3,1)</f>
        <v>$CJ$45</v>
      </c>
      <c r="H477" s="206" t="str">
        <f aca="false">ADDRESS(MATCH(H462,SL_CHARTS_2012!$CG$1:$CG$39999,1),$E465+3,1)</f>
        <v>$CJ$47</v>
      </c>
      <c r="I477" s="206" t="str">
        <f aca="false">ADDRESS(MATCH(I462,SL_CHARTS_2012!$CG$1:$CG$39999,1),$E465+3,1)</f>
        <v>$CJ$46</v>
      </c>
      <c r="J477" s="206" t="str">
        <f aca="false">ADDRESS(MATCH(J462,SL_CHARTS_2012!$CG$1:$CG$39999,1),$E465+3,1)</f>
        <v>$CJ$47</v>
      </c>
      <c r="K477" s="206"/>
      <c r="L477" s="206"/>
      <c r="M477" s="206"/>
      <c r="N477" s="206"/>
      <c r="O477" s="206"/>
      <c r="P477" s="206"/>
      <c r="Q477" s="206"/>
      <c r="R477" s="206"/>
      <c r="S477" s="206"/>
      <c r="T477" s="206"/>
      <c r="U477" s="206"/>
      <c r="V477" s="206"/>
      <c r="W477" s="206"/>
      <c r="X477" s="206"/>
      <c r="Y477" s="206"/>
      <c r="Z477" s="206"/>
      <c r="AA477" s="206"/>
      <c r="AB477" s="206"/>
      <c r="AC477" s="206"/>
    </row>
    <row r="478" customFormat="false" ht="15" hidden="true" customHeight="true" outlineLevel="0" collapsed="false">
      <c r="A478" s="23"/>
      <c r="B478" s="203"/>
      <c r="C478" s="207"/>
      <c r="D478" s="213" t="s">
        <v>223</v>
      </c>
      <c r="E478" s="214" t="s">
        <v>224</v>
      </c>
      <c r="F478" s="208"/>
      <c r="G478" s="208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  <c r="U478" s="208"/>
      <c r="V478" s="208"/>
      <c r="W478" s="208"/>
      <c r="X478" s="208"/>
      <c r="Y478" s="208"/>
      <c r="Z478" s="208"/>
      <c r="AA478" s="208"/>
      <c r="AB478" s="208"/>
      <c r="AC478" s="208"/>
    </row>
    <row r="479" customFormat="false" ht="15" hidden="true" customHeight="true" outlineLevel="0" collapsed="false">
      <c r="A479" s="23"/>
      <c r="B479" s="203"/>
      <c r="C479" s="207"/>
      <c r="D479" s="213"/>
      <c r="E479" s="214" t="s">
        <v>225</v>
      </c>
      <c r="F479" s="208"/>
      <c r="G479" s="208"/>
      <c r="H479" s="208"/>
      <c r="I479" s="208"/>
      <c r="J479" s="208"/>
      <c r="K479" s="208"/>
      <c r="L479" s="208"/>
      <c r="M479" s="208"/>
      <c r="N479" s="208"/>
      <c r="O479" s="208"/>
      <c r="P479" s="208"/>
      <c r="Q479" s="208"/>
      <c r="R479" s="208"/>
      <c r="S479" s="208"/>
      <c r="T479" s="208"/>
      <c r="U479" s="208"/>
      <c r="V479" s="208"/>
      <c r="W479" s="208"/>
      <c r="X479" s="208"/>
      <c r="Y479" s="208"/>
      <c r="Z479" s="208"/>
      <c r="AA479" s="208"/>
      <c r="AB479" s="208"/>
      <c r="AC479" s="208"/>
    </row>
    <row r="480" customFormat="false" ht="15" hidden="false" customHeight="true" outlineLevel="0" collapsed="false">
      <c r="A480" s="23"/>
      <c r="B480" s="203"/>
      <c r="C480" s="215" t="s">
        <v>226</v>
      </c>
      <c r="D480" s="216" t="s">
        <v>227</v>
      </c>
      <c r="E480" s="217" t="str">
        <f aca="false">CONCATENATE(E458,E$7,E460)</f>
        <v>41-38</v>
      </c>
      <c r="F480" s="217" t="str">
        <f aca="false">CONCATENATE(F458,F$7,F460)</f>
        <v>47-35</v>
      </c>
      <c r="G480" s="217" t="str">
        <f aca="false">CONCATENATE(G458,G$7,G460)</f>
        <v>40-36</v>
      </c>
      <c r="H480" s="217" t="str">
        <f aca="false">CONCATENATE(H458,H$7,H460)</f>
        <v>42-36</v>
      </c>
      <c r="I480" s="217" t="str">
        <f aca="false">CONCATENATE(I458,I$7,I460)</f>
        <v>41-37</v>
      </c>
      <c r="J480" s="217" t="str">
        <f aca="false">CONCATENATE(J458,J$7,J460)</f>
        <v>42-38</v>
      </c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  <c r="AA480" s="217"/>
      <c r="AB480" s="217"/>
      <c r="AC480" s="217"/>
    </row>
    <row r="481" customFormat="false" ht="15" hidden="false" customHeight="true" outlineLevel="0" collapsed="false">
      <c r="A481" s="23"/>
      <c r="B481" s="203"/>
      <c r="C481" s="215"/>
      <c r="D481" s="218" t="s">
        <v>228</v>
      </c>
      <c r="E481" s="218" t="n">
        <f aca="true">AVERAGE(INDIRECT(CONCATENATE($E$478,E466,$E$479,E467),1))</f>
        <v>34.3914401875</v>
      </c>
      <c r="F481" s="218" t="n">
        <f aca="true">AVERAGE(INDIRECT(CONCATENATE($E$478,F466,$E$479,F467),1))</f>
        <v>38.1175791153846</v>
      </c>
      <c r="G481" s="218" t="n">
        <f aca="true">AVERAGE(INDIRECT(CONCATENATE($E$478,G466,$E$479,G467),1))</f>
        <v>28.6209317</v>
      </c>
      <c r="H481" s="218" t="n">
        <f aca="true">AVERAGE(INDIRECT(CONCATENATE($E$478,H466,$E$479,H467),1))</f>
        <v>32.0867809285714</v>
      </c>
      <c r="I481" s="218" t="n">
        <f aca="true">AVERAGE(INDIRECT(CONCATENATE($E$478,I466,$E$479,I467),1))</f>
        <v>32.47894925</v>
      </c>
      <c r="J481" s="218" t="n">
        <f aca="true">AVERAGE(INDIRECT(CONCATENATE($E$478,J466,$E$479,J467),1))</f>
        <v>35.98143115</v>
      </c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  <c r="AA481" s="218"/>
      <c r="AB481" s="218"/>
      <c r="AC481" s="218"/>
    </row>
    <row r="482" customFormat="false" ht="15" hidden="true" customHeight="true" outlineLevel="0" collapsed="false">
      <c r="A482" s="23"/>
      <c r="B482" s="203"/>
      <c r="C482" s="215"/>
      <c r="D482" s="219" t="s">
        <v>269</v>
      </c>
      <c r="E482" s="219" t="n">
        <f aca="true">MIN(INDIRECT(CONCATENATE($E$478,E466,$E$479,E467),1))</f>
        <v>29.6214675</v>
      </c>
      <c r="F482" s="219" t="n">
        <f aca="true">MIN(INDIRECT(CONCATENATE($E$478,F466,$E$479,F467),1))</f>
        <v>14.9136645</v>
      </c>
      <c r="G482" s="219" t="n">
        <f aca="true">MIN(INDIRECT(CONCATENATE($E$478,G466,$E$479,G467),1))</f>
        <v>19.87132525</v>
      </c>
      <c r="H482" s="219" t="n">
        <f aca="true">MIN(INDIRECT(CONCATENATE($E$478,H466,$E$479,H467),1))</f>
        <v>19.87132525</v>
      </c>
      <c r="I482" s="219" t="n">
        <f aca="true">MIN(INDIRECT(CONCATENATE($E$478,I466,$E$479,I467),1))</f>
        <v>24.8289855</v>
      </c>
      <c r="J482" s="219" t="n">
        <f aca="true">MIN(INDIRECT(CONCATENATE($E$478,J466,$E$479,J467),1))</f>
        <v>29.6214675</v>
      </c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19"/>
      <c r="Z482" s="219"/>
      <c r="AA482" s="219"/>
      <c r="AB482" s="219"/>
      <c r="AC482" s="219"/>
    </row>
    <row r="483" customFormat="false" ht="15" hidden="true" customHeight="true" outlineLevel="0" collapsed="false">
      <c r="A483" s="23"/>
      <c r="B483" s="203"/>
      <c r="C483" s="215"/>
      <c r="D483" s="219" t="s">
        <v>270</v>
      </c>
      <c r="E483" s="219" t="n">
        <f aca="true">MAX(INDIRECT(CONCATENATE($E$478,E466,$E$479,E467),1))</f>
        <v>39.161413</v>
      </c>
      <c r="F483" s="219" t="n">
        <f aca="true">MAX(INDIRECT(CONCATENATE($E$478,F466,$E$479,F467),1))</f>
        <v>55.56074875</v>
      </c>
      <c r="G483" s="219" t="n">
        <f aca="true">MAX(INDIRECT(CONCATENATE($E$478,G466,$E$479,G467),1))</f>
        <v>35.981431</v>
      </c>
      <c r="H483" s="219" t="n">
        <f aca="true">MAX(INDIRECT(CONCATENATE($E$478,H466,$E$479,H467),1))</f>
        <v>42.341395</v>
      </c>
      <c r="I483" s="219" t="n">
        <f aca="true">MAX(INDIRECT(CONCATENATE($E$478,I466,$E$479,I467),1))</f>
        <v>39.161413</v>
      </c>
      <c r="J483" s="219" t="n">
        <f aca="true">MAX(INDIRECT(CONCATENATE($E$478,J466,$E$479,J467),1))</f>
        <v>42.341395</v>
      </c>
      <c r="K483" s="219"/>
      <c r="L483" s="219"/>
      <c r="M483" s="219"/>
      <c r="N483" s="219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19"/>
      <c r="Z483" s="219"/>
      <c r="AA483" s="219"/>
      <c r="AB483" s="219"/>
      <c r="AC483" s="219"/>
    </row>
    <row r="484" customFormat="false" ht="15" hidden="true" customHeight="true" outlineLevel="0" collapsed="false">
      <c r="A484" s="23"/>
      <c r="B484" s="203"/>
      <c r="C484" s="215"/>
      <c r="D484" s="220" t="s">
        <v>271</v>
      </c>
      <c r="E484" s="220" t="str">
        <f aca="false">CONCATENATE($E478,E467,$E479,E466)</f>
        <v>SL_CHARTS_2012!$CI$46:$CI$43</v>
      </c>
      <c r="F484" s="220" t="str">
        <f aca="false">CONCATENATE($E478,F467,$E479,F466)</f>
        <v>SL_CHARTS_2012!$CI$52:$CI$40</v>
      </c>
      <c r="G484" s="220" t="str">
        <f aca="false">CONCATENATE($E478,G467,$E479,G466)</f>
        <v>SL_CHARTS_2012!$CI$45:$CI$41</v>
      </c>
      <c r="H484" s="220" t="str">
        <f aca="false">CONCATENATE($E478,H467,$E479,H466)</f>
        <v>SL_CHARTS_2012!$CI$47:$CI$41</v>
      </c>
      <c r="I484" s="220" t="str">
        <f aca="false">CONCATENATE($E478,I467,$E479,I466)</f>
        <v>SL_CHARTS_2012!$CI$46:$CI$42</v>
      </c>
      <c r="J484" s="220" t="str">
        <f aca="false">CONCATENATE($E478,J467,$E479,J466)</f>
        <v>SL_CHARTS_2012!$CI$47:$CI$43</v>
      </c>
      <c r="K484" s="220"/>
      <c r="L484" s="220"/>
      <c r="M484" s="220"/>
      <c r="N484" s="220"/>
      <c r="O484" s="220"/>
      <c r="P484" s="220"/>
      <c r="Q484" s="220"/>
      <c r="R484" s="220"/>
      <c r="S484" s="220"/>
      <c r="T484" s="220"/>
      <c r="U484" s="220"/>
      <c r="V484" s="220"/>
      <c r="W484" s="220"/>
      <c r="X484" s="220"/>
      <c r="Y484" s="220"/>
      <c r="Z484" s="220"/>
      <c r="AA484" s="220"/>
      <c r="AB484" s="220"/>
      <c r="AC484" s="220"/>
    </row>
    <row r="485" customFormat="false" ht="15" hidden="true" customHeight="true" outlineLevel="0" collapsed="false">
      <c r="A485" s="23"/>
      <c r="B485" s="203"/>
      <c r="C485" s="215"/>
      <c r="D485" s="220" t="s">
        <v>272</v>
      </c>
      <c r="E485" s="220" t="str">
        <f aca="false">CONCATENATE($E478,E469,$E479,E468)</f>
        <v>SL_CHARTS_2012!$CH$46:$CH$43</v>
      </c>
      <c r="F485" s="220" t="str">
        <f aca="false">CONCATENATE($E478,F469,$E479,F468)</f>
        <v>SL_CHARTS_2012!$CH$52:$CH$40</v>
      </c>
      <c r="G485" s="220" t="str">
        <f aca="false">CONCATENATE($E478,G469,$E479,G468)</f>
        <v>SL_CHARTS_2012!$CH$45:$CH$41</v>
      </c>
      <c r="H485" s="220" t="str">
        <f aca="false">CONCATENATE($E478,H469,$E479,H468)</f>
        <v>SL_CHARTS_2012!$CH$47:$CH$41</v>
      </c>
      <c r="I485" s="220" t="str">
        <f aca="false">CONCATENATE($E478,I469,$E479,I468)</f>
        <v>SL_CHARTS_2012!$CH$46:$CH$42</v>
      </c>
      <c r="J485" s="220" t="str">
        <f aca="false">CONCATENATE($E478,J469,$E479,J468)</f>
        <v>SL_CHARTS_2012!$CH$47:$CH$43</v>
      </c>
      <c r="K485" s="220"/>
      <c r="L485" s="220"/>
      <c r="M485" s="220"/>
      <c r="N485" s="220"/>
      <c r="O485" s="220"/>
      <c r="P485" s="220"/>
      <c r="Q485" s="220"/>
      <c r="R485" s="220"/>
      <c r="S485" s="220"/>
      <c r="T485" s="220"/>
      <c r="U485" s="220"/>
      <c r="V485" s="220"/>
      <c r="W485" s="220"/>
      <c r="X485" s="220"/>
      <c r="Y485" s="220"/>
      <c r="Z485" s="220"/>
      <c r="AA485" s="220"/>
      <c r="AB485" s="220"/>
      <c r="AC485" s="220"/>
    </row>
    <row r="486" customFormat="false" ht="15" hidden="true" customHeight="true" outlineLevel="0" collapsed="false">
      <c r="A486" s="23"/>
      <c r="B486" s="203"/>
      <c r="C486" s="215"/>
      <c r="D486" s="220" t="s">
        <v>273</v>
      </c>
      <c r="E486" s="220" t="str">
        <f aca="false">CONCATENATE($E478,E471,$E479,E470)</f>
        <v>SL_CHARTS_2012!$CJ$46:$CJ$43</v>
      </c>
      <c r="F486" s="220" t="str">
        <f aca="false">CONCATENATE($E478,F471,$E479,F470)</f>
        <v>SL_CHARTS_2012!$CJ$52:$CJ$40</v>
      </c>
      <c r="G486" s="220" t="str">
        <f aca="false">CONCATENATE($E478,G471,$E479,G470)</f>
        <v>SL_CHARTS_2012!$CJ$45:$CJ$41</v>
      </c>
      <c r="H486" s="220" t="str">
        <f aca="false">CONCATENATE($E478,H471,$E479,H470)</f>
        <v>SL_CHARTS_2012!$CJ$47:$CJ$41</v>
      </c>
      <c r="I486" s="220" t="str">
        <f aca="false">CONCATENATE($E478,I471,$E479,I470)</f>
        <v>SL_CHARTS_2012!$CJ$46:$CJ$42</v>
      </c>
      <c r="J486" s="220" t="str">
        <f aca="false">CONCATENATE($E478,J471,$E479,J470)</f>
        <v>SL_CHARTS_2012!$CJ$47:$CJ$43</v>
      </c>
      <c r="K486" s="220"/>
      <c r="L486" s="220"/>
      <c r="M486" s="220"/>
      <c r="N486" s="220"/>
      <c r="O486" s="220"/>
      <c r="P486" s="220"/>
      <c r="Q486" s="220"/>
      <c r="R486" s="220"/>
      <c r="S486" s="220"/>
      <c r="T486" s="220"/>
      <c r="U486" s="220"/>
      <c r="V486" s="220"/>
      <c r="W486" s="220"/>
      <c r="X486" s="220"/>
      <c r="Y486" s="220"/>
      <c r="Z486" s="220"/>
      <c r="AA486" s="220"/>
      <c r="AB486" s="220"/>
      <c r="AC486" s="220"/>
    </row>
    <row r="487" customFormat="false" ht="15" hidden="true" customHeight="true" outlineLevel="0" collapsed="false">
      <c r="A487" s="23"/>
      <c r="B487" s="203"/>
      <c r="C487" s="215"/>
      <c r="D487" s="220" t="s">
        <v>246</v>
      </c>
      <c r="E487" s="220" t="str">
        <f aca="true">ADDRESS(MATCH(E482,INDIRECT(E484,1),0)+MATCH(E460,SL_CHARTS_2012!$CG$1:$CG$3999,1)-1,$E465+1,1,1)</f>
        <v>$CH$43</v>
      </c>
      <c r="F487" s="220" t="str">
        <f aca="true">ADDRESS(MATCH(F482,INDIRECT(F484,1),0)+MATCH(F460,SL_CHARTS_2012!$CG$1:$CG$3999,1)-1,$E465+1,1,1)</f>
        <v>$CH$40</v>
      </c>
      <c r="G487" s="220" t="str">
        <f aca="true">ADDRESS(MATCH(G482,INDIRECT(G484,1),0)+MATCH(G460,SL_CHARTS_2012!$CG$1:$CG$3999,1)-1,$E465+1,1,1)</f>
        <v>$CH$41</v>
      </c>
      <c r="H487" s="220" t="str">
        <f aca="true">ADDRESS(MATCH(H482,INDIRECT(H484,1),0)+MATCH(H460,SL_CHARTS_2012!$CG$1:$CG$3999,1)-1,$E465+1,1,1)</f>
        <v>$CH$41</v>
      </c>
      <c r="I487" s="220" t="str">
        <f aca="true">ADDRESS(MATCH(I482,INDIRECT(I484,1),0)+MATCH(I460,SL_CHARTS_2012!$CG$1:$CG$3999,1)-1,$E465+1,1,1)</f>
        <v>$CH$42</v>
      </c>
      <c r="J487" s="220" t="str">
        <f aca="true">ADDRESS(MATCH(J482,INDIRECT(J484,1),0)+MATCH(J460,SL_CHARTS_2012!$CG$1:$CG$3999,1)-1,$E465+1,1,1)</f>
        <v>$CH$43</v>
      </c>
      <c r="K487" s="220"/>
      <c r="L487" s="220"/>
      <c r="M487" s="220"/>
      <c r="N487" s="220"/>
      <c r="O487" s="220"/>
      <c r="P487" s="220"/>
      <c r="Q487" s="220"/>
      <c r="R487" s="220"/>
      <c r="S487" s="220"/>
      <c r="T487" s="220"/>
      <c r="U487" s="220"/>
      <c r="V487" s="220"/>
      <c r="W487" s="220"/>
      <c r="X487" s="220"/>
      <c r="Y487" s="220"/>
      <c r="Z487" s="220"/>
      <c r="AA487" s="220"/>
      <c r="AB487" s="220"/>
      <c r="AC487" s="220"/>
    </row>
    <row r="488" customFormat="false" ht="15" hidden="true" customHeight="true" outlineLevel="0" collapsed="false">
      <c r="A488" s="23"/>
      <c r="B488" s="203"/>
      <c r="C488" s="215"/>
      <c r="D488" s="220" t="s">
        <v>248</v>
      </c>
      <c r="E488" s="220" t="str">
        <f aca="true">ADDRESS(MATCH(E483,INDIRECT(E484,1),0)+MATCH(E460,SL_CHARTS_2012!$CG$1:$CG$3999,1)-1,$E465+3,1,1)</f>
        <v>$CJ$46</v>
      </c>
      <c r="F488" s="220" t="str">
        <f aca="true">ADDRESS(MATCH(F483,INDIRECT(F484,1),0)+MATCH(F460,SL_CHARTS_2012!$CG$1:$CG$3999,1)-1,$E465+3,1,1)</f>
        <v>$CJ$52</v>
      </c>
      <c r="G488" s="220" t="str">
        <f aca="true">ADDRESS(MATCH(G483,INDIRECT(G484,1),0)+MATCH(G460,SL_CHARTS_2012!$CG$1:$CG$3999,1)-1,$E465+3,1,1)</f>
        <v>$CJ$45</v>
      </c>
      <c r="H488" s="220" t="str">
        <f aca="true">ADDRESS(MATCH(H483,INDIRECT(H484,1),0)+MATCH(H460,SL_CHARTS_2012!$CG$1:$CG$3999,1)-1,$E465+3,1,1)</f>
        <v>$CJ$47</v>
      </c>
      <c r="I488" s="220" t="str">
        <f aca="true">ADDRESS(MATCH(I483,INDIRECT(I484,1),0)+MATCH(I460,SL_CHARTS_2012!$CG$1:$CG$3999,1)-1,$E465+3,1,1)</f>
        <v>$CJ$46</v>
      </c>
      <c r="J488" s="220" t="str">
        <f aca="true">ADDRESS(MATCH(J483,INDIRECT(J484,1),0)+MATCH(J460,SL_CHARTS_2012!$CG$1:$CG$3999,1)-1,$E465+3,1,1)</f>
        <v>$CJ$47</v>
      </c>
      <c r="K488" s="220"/>
      <c r="L488" s="220"/>
      <c r="M488" s="220"/>
      <c r="N488" s="220"/>
      <c r="O488" s="220"/>
      <c r="P488" s="220"/>
      <c r="Q488" s="220"/>
      <c r="R488" s="220"/>
      <c r="S488" s="220"/>
      <c r="T488" s="220"/>
      <c r="U488" s="220"/>
      <c r="V488" s="220"/>
      <c r="W488" s="220"/>
      <c r="X488" s="220"/>
      <c r="Y488" s="220"/>
      <c r="Z488" s="220"/>
      <c r="AA488" s="220"/>
      <c r="AB488" s="220"/>
      <c r="AC488" s="220"/>
    </row>
    <row r="489" customFormat="false" ht="15" hidden="false" customHeight="true" outlineLevel="0" collapsed="false">
      <c r="A489" s="23"/>
      <c r="B489" s="203"/>
      <c r="C489" s="215"/>
      <c r="D489" s="220" t="s">
        <v>233</v>
      </c>
      <c r="E489" s="222" t="n">
        <f aca="true">MIN(INDIRECT(E485))</f>
        <v>20.6</v>
      </c>
      <c r="F489" s="222" t="n">
        <f aca="true">MIN(INDIRECT(F485))</f>
        <v>-9.6</v>
      </c>
      <c r="G489" s="222" t="n">
        <f aca="true">MIN(INDIRECT(G485))</f>
        <v>1.6</v>
      </c>
      <c r="H489" s="222" t="n">
        <f aca="true">MIN(INDIRECT(H485))</f>
        <v>1.6</v>
      </c>
      <c r="I489" s="222" t="n">
        <f aca="true">MIN(INDIRECT(I485))</f>
        <v>12.8</v>
      </c>
      <c r="J489" s="222" t="n">
        <f aca="true">MIN(INDIRECT(J485))</f>
        <v>20.6</v>
      </c>
      <c r="K489" s="222"/>
      <c r="L489" s="222"/>
      <c r="M489" s="222"/>
      <c r="N489" s="222"/>
      <c r="O489" s="222"/>
      <c r="P489" s="222"/>
      <c r="Q489" s="222"/>
      <c r="R489" s="222"/>
      <c r="S489" s="222"/>
      <c r="T489" s="222"/>
      <c r="U489" s="222"/>
      <c r="V489" s="222"/>
      <c r="W489" s="222"/>
      <c r="X489" s="222"/>
      <c r="Y489" s="222"/>
      <c r="Z489" s="222"/>
      <c r="AA489" s="222"/>
      <c r="AB489" s="222"/>
      <c r="AC489" s="222"/>
    </row>
    <row r="490" customFormat="false" ht="15" hidden="false" customHeight="true" outlineLevel="0" collapsed="false">
      <c r="A490" s="23"/>
      <c r="B490" s="203"/>
      <c r="C490" s="215"/>
      <c r="D490" s="220" t="s">
        <v>234</v>
      </c>
      <c r="E490" s="222" t="n">
        <f aca="true">MAX(INDIRECT(E486))</f>
        <v>47.5</v>
      </c>
      <c r="F490" s="222" t="n">
        <f aca="true">MAX(INDIRECT(F486))</f>
        <v>63.5</v>
      </c>
      <c r="G490" s="222" t="n">
        <f aca="true">MAX(INDIRECT(G486))</f>
        <v>43.875</v>
      </c>
      <c r="H490" s="222" t="n">
        <f aca="true">MAX(INDIRECT(H486))</f>
        <v>51.125</v>
      </c>
      <c r="I490" s="222" t="n">
        <f aca="true">MAX(INDIRECT(I486))</f>
        <v>47.5</v>
      </c>
      <c r="J490" s="222" t="n">
        <f aca="true">MAX(INDIRECT(J486))</f>
        <v>51.125</v>
      </c>
      <c r="K490" s="222"/>
      <c r="L490" s="222"/>
      <c r="M490" s="222"/>
      <c r="N490" s="222"/>
      <c r="O490" s="222"/>
      <c r="P490" s="222"/>
      <c r="Q490" s="222"/>
      <c r="R490" s="222"/>
      <c r="S490" s="222"/>
      <c r="T490" s="222"/>
      <c r="U490" s="222"/>
      <c r="V490" s="222"/>
      <c r="W490" s="222"/>
      <c r="X490" s="222"/>
      <c r="Y490" s="222"/>
      <c r="Z490" s="222"/>
      <c r="AA490" s="222"/>
      <c r="AB490" s="222"/>
      <c r="AC490" s="222"/>
    </row>
    <row r="491" customFormat="false" ht="15" hidden="false" customHeight="true" outlineLevel="0" collapsed="false">
      <c r="A491" s="23"/>
      <c r="B491" s="203"/>
      <c r="C491" s="223" t="s">
        <v>235</v>
      </c>
      <c r="D491" s="259" t="s">
        <v>227</v>
      </c>
      <c r="E491" s="260" t="str">
        <f aca="false">CONCATENATE(E462,E$7,E464)</f>
        <v>41-38</v>
      </c>
      <c r="F491" s="260" t="str">
        <f aca="false">CONCATENATE(F462,F$7,F464)</f>
        <v>47-35</v>
      </c>
      <c r="G491" s="260" t="str">
        <f aca="false">CONCATENATE(G462,G$7,G464)</f>
        <v>40-36</v>
      </c>
      <c r="H491" s="260" t="str">
        <f aca="false">CONCATENATE(H462,H$7,H464)</f>
        <v>42-36</v>
      </c>
      <c r="I491" s="260" t="str">
        <f aca="false">CONCATENATE(I462,I$7,I464)</f>
        <v>41-37</v>
      </c>
      <c r="J491" s="260" t="str">
        <f aca="false">CONCATENATE(J462,J$7,J464)</f>
        <v>42-38</v>
      </c>
      <c r="K491" s="260"/>
      <c r="L491" s="260"/>
      <c r="M491" s="260"/>
      <c r="N491" s="260"/>
      <c r="O491" s="260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  <c r="AC491" s="260"/>
    </row>
    <row r="492" customFormat="false" ht="15" hidden="false" customHeight="true" outlineLevel="0" collapsed="false">
      <c r="A492" s="23"/>
      <c r="B492" s="203"/>
      <c r="C492" s="223"/>
      <c r="D492" s="261" t="s">
        <v>228</v>
      </c>
      <c r="E492" s="261" t="n">
        <f aca="true">AVERAGE(INDIRECT(CONCATENATE($E$478,E472,$E$479,E473),1))</f>
        <v>34.3914401875</v>
      </c>
      <c r="F492" s="261" t="n">
        <f aca="true">AVERAGE(INDIRECT(CONCATENATE($E$478,F472,$E$479,F473),1))</f>
        <v>38.1175791153846</v>
      </c>
      <c r="G492" s="261" t="n">
        <f aca="true">AVERAGE(INDIRECT(CONCATENATE($E$478,G472,$E$479,G473),1))</f>
        <v>28.6209317</v>
      </c>
      <c r="H492" s="261" t="n">
        <f aca="true">AVERAGE(INDIRECT(CONCATENATE($E$478,H472,$E$479,H473),1))</f>
        <v>32.0867809285714</v>
      </c>
      <c r="I492" s="261" t="n">
        <f aca="true">AVERAGE(INDIRECT(CONCATENATE($E$478,I472,$E$479,I473),1))</f>
        <v>32.47894925</v>
      </c>
      <c r="J492" s="261" t="n">
        <f aca="true">AVERAGE(INDIRECT(CONCATENATE($E$478,J472,$E$479,J473),1))</f>
        <v>35.98143115</v>
      </c>
      <c r="K492" s="261"/>
      <c r="L492" s="261"/>
      <c r="M492" s="261"/>
      <c r="N492" s="261"/>
      <c r="O492" s="261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  <c r="Z492" s="261"/>
      <c r="AA492" s="261"/>
      <c r="AB492" s="261"/>
      <c r="AC492" s="261"/>
    </row>
    <row r="493" customFormat="false" ht="15" hidden="true" customHeight="true" outlineLevel="0" collapsed="false">
      <c r="A493" s="23"/>
      <c r="B493" s="203"/>
      <c r="C493" s="223"/>
      <c r="D493" s="262" t="s">
        <v>269</v>
      </c>
      <c r="E493" s="262" t="n">
        <f aca="true">MIN(INDIRECT(CONCATENATE($E$478,E472,$E$479,E473),1))</f>
        <v>29.6214675</v>
      </c>
      <c r="F493" s="262" t="n">
        <f aca="true">MIN(INDIRECT(CONCATENATE($E$478,F472,$E$479,F473),1))</f>
        <v>14.9136645</v>
      </c>
      <c r="G493" s="262" t="n">
        <f aca="true">MIN(INDIRECT(CONCATENATE($E$478,G472,$E$479,G473),1))</f>
        <v>19.87132525</v>
      </c>
      <c r="H493" s="262" t="n">
        <f aca="true">MIN(INDIRECT(CONCATENATE($E$478,H472,$E$479,H473),1))</f>
        <v>19.87132525</v>
      </c>
      <c r="I493" s="262" t="n">
        <f aca="true">MIN(INDIRECT(CONCATENATE($E$478,I472,$E$479,I473),1))</f>
        <v>24.8289855</v>
      </c>
      <c r="J493" s="262" t="n">
        <f aca="true">MIN(INDIRECT(CONCATENATE($E$478,J472,$E$479,J473),1))</f>
        <v>29.6214675</v>
      </c>
      <c r="K493" s="262"/>
      <c r="L493" s="262"/>
      <c r="M493" s="262"/>
      <c r="N493" s="262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  <c r="AC493" s="262"/>
    </row>
    <row r="494" customFormat="false" ht="15" hidden="true" customHeight="true" outlineLevel="0" collapsed="false">
      <c r="A494" s="23"/>
      <c r="B494" s="203"/>
      <c r="C494" s="223"/>
      <c r="D494" s="262" t="s">
        <v>270</v>
      </c>
      <c r="E494" s="262" t="n">
        <f aca="true">MAX(INDIRECT(CONCATENATE($E$478,E472,$E$479,E473),1))</f>
        <v>39.161413</v>
      </c>
      <c r="F494" s="262" t="n">
        <f aca="true">MAX(INDIRECT(CONCATENATE($E$478,F472,$E$479,F473),1))</f>
        <v>55.56074875</v>
      </c>
      <c r="G494" s="262" t="n">
        <f aca="true">MAX(INDIRECT(CONCATENATE($E$478,G472,$E$479,G473),1))</f>
        <v>35.981431</v>
      </c>
      <c r="H494" s="262" t="n">
        <f aca="true">MAX(INDIRECT(CONCATENATE($E$478,H472,$E$479,H473),1))</f>
        <v>42.341395</v>
      </c>
      <c r="I494" s="262" t="n">
        <f aca="true">MAX(INDIRECT(CONCATENATE($E$478,I472,$E$479,I473),1))</f>
        <v>39.161413</v>
      </c>
      <c r="J494" s="262" t="n">
        <f aca="true">MAX(INDIRECT(CONCATENATE($E$478,J472,$E$479,J473),1))</f>
        <v>42.341395</v>
      </c>
      <c r="K494" s="262"/>
      <c r="L494" s="262"/>
      <c r="M494" s="262"/>
      <c r="N494" s="262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  <c r="AC494" s="262"/>
    </row>
    <row r="495" customFormat="false" ht="15" hidden="true" customHeight="true" outlineLevel="0" collapsed="false">
      <c r="A495" s="23"/>
      <c r="B495" s="203"/>
      <c r="C495" s="223"/>
      <c r="D495" s="263" t="s">
        <v>271</v>
      </c>
      <c r="E495" s="263" t="str">
        <f aca="false">CONCATENATE($E478,E473,$E479,E472)</f>
        <v>SL_CHARTS_2012!$CI$46:$CI$43</v>
      </c>
      <c r="F495" s="263" t="str">
        <f aca="false">CONCATENATE($E478,F473,$E479,F472)</f>
        <v>SL_CHARTS_2012!$CI$52:$CI$40</v>
      </c>
      <c r="G495" s="263" t="str">
        <f aca="false">CONCATENATE($E478,G473,$E479,G472)</f>
        <v>SL_CHARTS_2012!$CI$45:$CI$41</v>
      </c>
      <c r="H495" s="263" t="str">
        <f aca="false">CONCATENATE($E478,H473,$E479,H472)</f>
        <v>SL_CHARTS_2012!$CI$47:$CI$41</v>
      </c>
      <c r="I495" s="263" t="str">
        <f aca="false">CONCATENATE($E478,I473,$E479,I472)</f>
        <v>SL_CHARTS_2012!$CI$46:$CI$42</v>
      </c>
      <c r="J495" s="263" t="str">
        <f aca="false">CONCATENATE($E478,J473,$E479,J472)</f>
        <v>SL_CHARTS_2012!$CI$47:$CI$43</v>
      </c>
      <c r="K495" s="263"/>
      <c r="L495" s="263"/>
      <c r="M495" s="263"/>
      <c r="N495" s="263"/>
      <c r="O495" s="263"/>
      <c r="P495" s="263"/>
      <c r="Q495" s="263"/>
      <c r="R495" s="263"/>
      <c r="S495" s="263"/>
      <c r="T495" s="263"/>
      <c r="U495" s="263"/>
      <c r="V495" s="263"/>
      <c r="W495" s="263"/>
      <c r="X495" s="263"/>
      <c r="Y495" s="263"/>
      <c r="Z495" s="263"/>
      <c r="AA495" s="263"/>
      <c r="AB495" s="263"/>
      <c r="AC495" s="263"/>
    </row>
    <row r="496" customFormat="false" ht="15" hidden="true" customHeight="true" outlineLevel="0" collapsed="false">
      <c r="A496" s="23"/>
      <c r="B496" s="203"/>
      <c r="C496" s="223"/>
      <c r="D496" s="263" t="s">
        <v>272</v>
      </c>
      <c r="E496" s="263" t="str">
        <f aca="false">CONCATENATE($E478,E475,$E479,E474)</f>
        <v>SL_CHARTS_2012!$CH$46:$CH$43</v>
      </c>
      <c r="F496" s="263" t="str">
        <f aca="false">CONCATENATE($E478,F475,$E479,F474)</f>
        <v>SL_CHARTS_2012!$CH$52:$CH$40</v>
      </c>
      <c r="G496" s="263" t="str">
        <f aca="false">CONCATENATE($E478,G475,$E479,G474)</f>
        <v>SL_CHARTS_2012!$CH$45:$CH$41</v>
      </c>
      <c r="H496" s="263" t="str">
        <f aca="false">CONCATENATE($E478,H475,$E479,H474)</f>
        <v>SL_CHARTS_2012!$CH$47:$CH$41</v>
      </c>
      <c r="I496" s="263" t="str">
        <f aca="false">CONCATENATE($E478,I475,$E479,I474)</f>
        <v>SL_CHARTS_2012!$CH$46:$CH$42</v>
      </c>
      <c r="J496" s="263" t="str">
        <f aca="false">CONCATENATE($E478,J475,$E479,J474)</f>
        <v>SL_CHARTS_2012!$CH$47:$CH$43</v>
      </c>
      <c r="K496" s="263"/>
      <c r="L496" s="263"/>
      <c r="M496" s="263"/>
      <c r="N496" s="263"/>
      <c r="O496" s="263"/>
      <c r="P496" s="263"/>
      <c r="Q496" s="263"/>
      <c r="R496" s="263"/>
      <c r="S496" s="263"/>
      <c r="T496" s="263"/>
      <c r="U496" s="263"/>
      <c r="V496" s="263"/>
      <c r="W496" s="263"/>
      <c r="X496" s="263"/>
      <c r="Y496" s="263"/>
      <c r="Z496" s="263"/>
      <c r="AA496" s="263"/>
      <c r="AB496" s="263"/>
      <c r="AC496" s="263"/>
    </row>
    <row r="497" customFormat="false" ht="15" hidden="true" customHeight="true" outlineLevel="0" collapsed="false">
      <c r="A497" s="23"/>
      <c r="B497" s="203"/>
      <c r="C497" s="223"/>
      <c r="D497" s="263" t="s">
        <v>273</v>
      </c>
      <c r="E497" s="263" t="str">
        <f aca="false">CONCATENATE($E478,E477,$E479,E476)</f>
        <v>SL_CHARTS_2012!$CJ$46:$CJ$43</v>
      </c>
      <c r="F497" s="263" t="str">
        <f aca="false">CONCATENATE($E478,F477,$E479,F476)</f>
        <v>SL_CHARTS_2012!$CJ$52:$CJ$40</v>
      </c>
      <c r="G497" s="263" t="str">
        <f aca="false">CONCATENATE($E478,G477,$E479,G476)</f>
        <v>SL_CHARTS_2012!$CJ$45:$CJ$41</v>
      </c>
      <c r="H497" s="263" t="str">
        <f aca="false">CONCATENATE($E478,H477,$E479,H476)</f>
        <v>SL_CHARTS_2012!$CJ$47:$CJ$41</v>
      </c>
      <c r="I497" s="263" t="str">
        <f aca="false">CONCATENATE($E478,I477,$E479,I476)</f>
        <v>SL_CHARTS_2012!$CJ$46:$CJ$42</v>
      </c>
      <c r="J497" s="263" t="str">
        <f aca="false">CONCATENATE($E478,J477,$E479,J476)</f>
        <v>SL_CHARTS_2012!$CJ$47:$CJ$43</v>
      </c>
      <c r="K497" s="263"/>
      <c r="L497" s="263"/>
      <c r="M497" s="263"/>
      <c r="N497" s="263"/>
      <c r="O497" s="263"/>
      <c r="P497" s="263"/>
      <c r="Q497" s="263"/>
      <c r="R497" s="263"/>
      <c r="S497" s="263"/>
      <c r="T497" s="263"/>
      <c r="U497" s="263"/>
      <c r="V497" s="263"/>
      <c r="W497" s="263"/>
      <c r="X497" s="263"/>
      <c r="Y497" s="263"/>
      <c r="Z497" s="263"/>
      <c r="AA497" s="263"/>
      <c r="AB497" s="263"/>
      <c r="AC497" s="263"/>
    </row>
    <row r="498" customFormat="false" ht="15" hidden="true" customHeight="true" outlineLevel="0" collapsed="false">
      <c r="A498" s="23"/>
      <c r="B498" s="203"/>
      <c r="C498" s="223"/>
      <c r="D498" s="263" t="s">
        <v>246</v>
      </c>
      <c r="E498" s="263" t="str">
        <f aca="true">ADDRESS(MATCH(E493,INDIRECT(E495,1),0)+MATCH(E460,SL_CHARTS_2012!$CG$1:$CG$3999,1)-1,$E465+1,1,1)</f>
        <v>$CH$43</v>
      </c>
      <c r="F498" s="263" t="str">
        <f aca="true">ADDRESS(MATCH(F493,INDIRECT(F495,1),0)+MATCH(F460,SL_CHARTS_2012!$CG$1:$CG$3999,1)-1,$E465+1,1,1)</f>
        <v>$CH$40</v>
      </c>
      <c r="G498" s="263" t="str">
        <f aca="true">ADDRESS(MATCH(G493,INDIRECT(G495,1),0)+MATCH(G460,SL_CHARTS_2012!$CG$1:$CG$3999,1)-1,$E465+1,1,1)</f>
        <v>$CH$41</v>
      </c>
      <c r="H498" s="263" t="str">
        <f aca="true">ADDRESS(MATCH(H493,INDIRECT(H495,1),0)+MATCH(H460,SL_CHARTS_2012!$CG$1:$CG$3999,1)-1,$E465+1,1,1)</f>
        <v>$CH$41</v>
      </c>
      <c r="I498" s="263" t="str">
        <f aca="true">ADDRESS(MATCH(I493,INDIRECT(I495,1),0)+MATCH(I460,SL_CHARTS_2012!$CG$1:$CG$3999,1)-1,$E465+1,1,1)</f>
        <v>$CH$42</v>
      </c>
      <c r="J498" s="263" t="str">
        <f aca="true">ADDRESS(MATCH(J493,INDIRECT(J495,1),0)+MATCH(J460,SL_CHARTS_2012!$CG$1:$CG$3999,1)-1,$E465+1,1,1)</f>
        <v>$CH$43</v>
      </c>
      <c r="K498" s="263"/>
      <c r="L498" s="263"/>
      <c r="M498" s="263"/>
      <c r="N498" s="263"/>
      <c r="O498" s="263"/>
      <c r="P498" s="263"/>
      <c r="Q498" s="263"/>
      <c r="R498" s="263"/>
      <c r="S498" s="263"/>
      <c r="T498" s="263"/>
      <c r="U498" s="263"/>
      <c r="V498" s="263"/>
      <c r="W498" s="263"/>
      <c r="X498" s="263"/>
      <c r="Y498" s="263"/>
      <c r="Z498" s="263"/>
      <c r="AA498" s="263"/>
      <c r="AB498" s="263"/>
      <c r="AC498" s="263"/>
    </row>
    <row r="499" customFormat="false" ht="15" hidden="true" customHeight="true" outlineLevel="0" collapsed="false">
      <c r="A499" s="23"/>
      <c r="B499" s="203"/>
      <c r="C499" s="223"/>
      <c r="D499" s="263" t="s">
        <v>248</v>
      </c>
      <c r="E499" s="263" t="str">
        <f aca="true">ADDRESS(MATCH(E494,INDIRECT(E495,1),0)+MATCH(E460,SL_CHARTS_2012!$CG$1:$CG$3999,1)-1,$E465+3,1,1)</f>
        <v>$CJ$46</v>
      </c>
      <c r="F499" s="263" t="str">
        <f aca="true">ADDRESS(MATCH(F494,INDIRECT(F495,1),0)+MATCH(F460,SL_CHARTS_2012!$CG$1:$CG$3999,1)-1,$E465+3,1,1)</f>
        <v>$CJ$52</v>
      </c>
      <c r="G499" s="263" t="str">
        <f aca="true">ADDRESS(MATCH(G494,INDIRECT(G495,1),0)+MATCH(G460,SL_CHARTS_2012!$CG$1:$CG$3999,1)-1,$E465+3,1,1)</f>
        <v>$CJ$45</v>
      </c>
      <c r="H499" s="263" t="str">
        <f aca="true">ADDRESS(MATCH(H494,INDIRECT(H495,1),0)+MATCH(H460,SL_CHARTS_2012!$CG$1:$CG$3999,1)-1,$E465+3,1,1)</f>
        <v>$CJ$47</v>
      </c>
      <c r="I499" s="263" t="str">
        <f aca="true">ADDRESS(MATCH(I494,INDIRECT(I495,1),0)+MATCH(I460,SL_CHARTS_2012!$CG$1:$CG$3999,1)-1,$E465+3,1,1)</f>
        <v>$CJ$46</v>
      </c>
      <c r="J499" s="263" t="str">
        <f aca="true">ADDRESS(MATCH(J494,INDIRECT(J495,1),0)+MATCH(J460,SL_CHARTS_2012!$CG$1:$CG$3999,1)-1,$E465+3,1,1)</f>
        <v>$CJ$47</v>
      </c>
      <c r="K499" s="263"/>
      <c r="L499" s="263"/>
      <c r="M499" s="263"/>
      <c r="N499" s="263"/>
      <c r="O499" s="263"/>
      <c r="P499" s="263"/>
      <c r="Q499" s="263"/>
      <c r="R499" s="263"/>
      <c r="S499" s="263"/>
      <c r="T499" s="263"/>
      <c r="U499" s="263"/>
      <c r="V499" s="263"/>
      <c r="W499" s="263"/>
      <c r="X499" s="263"/>
      <c r="Y499" s="263"/>
      <c r="Z499" s="263"/>
      <c r="AA499" s="263"/>
      <c r="AB499" s="263"/>
      <c r="AC499" s="263"/>
    </row>
    <row r="500" customFormat="false" ht="15" hidden="false" customHeight="true" outlineLevel="0" collapsed="false">
      <c r="A500" s="23"/>
      <c r="B500" s="203"/>
      <c r="C500" s="223"/>
      <c r="D500" s="263" t="s">
        <v>233</v>
      </c>
      <c r="E500" s="265" t="n">
        <f aca="true">MIN(INDIRECT(E496))</f>
        <v>20.6</v>
      </c>
      <c r="F500" s="265" t="n">
        <f aca="true">MIN(INDIRECT(F496))</f>
        <v>-9.6</v>
      </c>
      <c r="G500" s="265" t="n">
        <f aca="true">MIN(INDIRECT(G496))</f>
        <v>1.6</v>
      </c>
      <c r="H500" s="265" t="n">
        <f aca="true">MIN(INDIRECT(H496))</f>
        <v>1.6</v>
      </c>
      <c r="I500" s="265" t="n">
        <f aca="true">MIN(INDIRECT(I496))</f>
        <v>12.8</v>
      </c>
      <c r="J500" s="265" t="n">
        <f aca="true">MIN(INDIRECT(J496))</f>
        <v>20.6</v>
      </c>
      <c r="K500" s="265"/>
      <c r="L500" s="265"/>
      <c r="M500" s="265"/>
      <c r="N500" s="265"/>
      <c r="O500" s="265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  <c r="Z500" s="265"/>
      <c r="AA500" s="265"/>
      <c r="AB500" s="265"/>
      <c r="AC500" s="265"/>
    </row>
    <row r="501" customFormat="false" ht="15" hidden="false" customHeight="true" outlineLevel="0" collapsed="false">
      <c r="A501" s="23"/>
      <c r="B501" s="203"/>
      <c r="C501" s="223"/>
      <c r="D501" s="231" t="s">
        <v>234</v>
      </c>
      <c r="E501" s="232" t="n">
        <f aca="true">MAX(INDIRECT(E497))</f>
        <v>47.5</v>
      </c>
      <c r="F501" s="232" t="n">
        <f aca="true">MAX(INDIRECT(F497))</f>
        <v>63.5</v>
      </c>
      <c r="G501" s="232" t="n">
        <f aca="true">MAX(INDIRECT(G497))</f>
        <v>43.875</v>
      </c>
      <c r="H501" s="232" t="n">
        <f aca="true">MAX(INDIRECT(H497))</f>
        <v>51.125</v>
      </c>
      <c r="I501" s="232" t="n">
        <f aca="true">MAX(INDIRECT(I497))</f>
        <v>47.5</v>
      </c>
      <c r="J501" s="232" t="n">
        <f aca="true">MAX(INDIRECT(J497))</f>
        <v>51.125</v>
      </c>
      <c r="K501" s="265"/>
      <c r="L501" s="265"/>
      <c r="M501" s="265"/>
      <c r="N501" s="265"/>
      <c r="O501" s="265"/>
      <c r="P501" s="265"/>
      <c r="Q501" s="265"/>
      <c r="R501" s="265"/>
      <c r="S501" s="265"/>
      <c r="T501" s="265"/>
      <c r="U501" s="265"/>
      <c r="V501" s="265"/>
      <c r="W501" s="265"/>
      <c r="X501" s="265"/>
      <c r="Y501" s="265"/>
      <c r="Z501" s="265"/>
      <c r="AA501" s="265"/>
      <c r="AB501" s="265"/>
      <c r="AC501" s="265"/>
    </row>
    <row r="502" customFormat="false" ht="15" hidden="false" customHeight="true" outlineLevel="0" collapsed="false">
      <c r="A502" s="23"/>
      <c r="J502" s="519"/>
      <c r="K502" s="353"/>
      <c r="L502" s="353"/>
      <c r="M502" s="353"/>
      <c r="N502" s="353"/>
      <c r="O502" s="353"/>
      <c r="P502" s="353"/>
      <c r="Q502" s="353"/>
      <c r="R502" s="353"/>
      <c r="S502" s="353"/>
      <c r="T502" s="353"/>
      <c r="U502" s="353"/>
      <c r="V502" s="353"/>
      <c r="W502" s="353"/>
      <c r="X502" s="353"/>
      <c r="Y502" s="353"/>
      <c r="Z502" s="353"/>
      <c r="AA502" s="353"/>
      <c r="AB502" s="353"/>
      <c r="AC502" s="353"/>
    </row>
    <row r="503" customFormat="false" ht="15" hidden="false" customHeight="true" outlineLevel="0" collapsed="false">
      <c r="A503" s="23"/>
      <c r="B503" s="520" t="s">
        <v>261</v>
      </c>
      <c r="C503" s="520"/>
      <c r="D503" s="520"/>
      <c r="E503" s="520"/>
      <c r="F503" s="520"/>
      <c r="G503" s="520"/>
      <c r="H503" s="520"/>
      <c r="I503" s="520"/>
      <c r="J503" s="520"/>
      <c r="K503" s="515"/>
      <c r="L503" s="515"/>
      <c r="M503" s="515"/>
      <c r="N503" s="515"/>
      <c r="O503" s="515"/>
      <c r="P503" s="515"/>
      <c r="Q503" s="515"/>
      <c r="R503" s="515"/>
      <c r="S503" s="515"/>
      <c r="T503" s="515"/>
      <c r="U503" s="515"/>
      <c r="V503" s="515"/>
      <c r="W503" s="515"/>
      <c r="X503" s="515"/>
      <c r="Y503" s="515"/>
      <c r="Z503" s="515"/>
      <c r="AA503" s="515"/>
      <c r="AB503" s="515"/>
      <c r="AC503" s="515"/>
    </row>
    <row r="504" s="349" customFormat="true" ht="15" hidden="true" customHeight="true" outlineLevel="0" collapsed="false">
      <c r="B504" s="203" t="s">
        <v>262</v>
      </c>
      <c r="C504" s="203" t="s">
        <v>216</v>
      </c>
      <c r="D504" s="312" t="s">
        <v>238</v>
      </c>
      <c r="E504" s="222" t="str">
        <f aca="false">ADDRESS(MATCH(E505,SL_CHARTS_2012!$CL$1:$CL$39999,1),$E$464,1)</f>
        <v>$AL$45</v>
      </c>
      <c r="F504" s="222" t="str">
        <f aca="false">ADDRESS(MATCH(F505,SL_CHARTS_2012!$CL$1:$CL$39999,1),$E$464,1)</f>
        <v>$AL$51</v>
      </c>
      <c r="G504" s="222" t="str">
        <f aca="false">ADDRESS(MATCH(G505,SL_CHARTS_2012!$CL$1:$CL$39999,1),$E$464,1)</f>
        <v>$AL$44</v>
      </c>
      <c r="H504" s="222" t="str">
        <f aca="false">ADDRESS(MATCH(H505,SL_CHARTS_2012!$CL$1:$CL$39999,1),$E$464,1)</f>
        <v>$AL$46</v>
      </c>
      <c r="I504" s="222" t="str">
        <f aca="false">ADDRESS(MATCH(I505,SL_CHARTS_2012!$CL$1:$CL$39999,1),$E$464,1)</f>
        <v>$AL$45</v>
      </c>
      <c r="J504" s="222" t="str">
        <f aca="false">ADDRESS(MATCH(J505,SL_CHARTS_2012!$CL$1:$CL$39999,1),$E$464,1)</f>
        <v>$AL$46</v>
      </c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  <c r="Z504" s="222"/>
      <c r="AA504" s="222"/>
      <c r="AB504" s="222"/>
      <c r="AC504" s="222"/>
    </row>
    <row r="505" customFormat="false" ht="15" hidden="false" customHeight="true" outlineLevel="0" collapsed="false">
      <c r="A505" s="349"/>
      <c r="B505" s="203"/>
      <c r="C505" s="203"/>
      <c r="D505" s="204" t="s">
        <v>239</v>
      </c>
      <c r="E505" s="350" t="n">
        <f aca="false">ROUNDUP(E$4,0)</f>
        <v>41</v>
      </c>
      <c r="F505" s="350" t="n">
        <f aca="false">ROUNDUP(F$4,0)</f>
        <v>47</v>
      </c>
      <c r="G505" s="350" t="n">
        <f aca="false">ROUNDUP(G$4,0)</f>
        <v>40</v>
      </c>
      <c r="H505" s="350" t="n">
        <f aca="false">ROUNDUP(H$4,0)</f>
        <v>42</v>
      </c>
      <c r="I505" s="350" t="n">
        <f aca="false">ROUNDUP(I$4,0)</f>
        <v>41</v>
      </c>
      <c r="J505" s="350" t="n">
        <f aca="false">ROUNDUP(J$4,0)</f>
        <v>42</v>
      </c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  <c r="AA505" s="350"/>
      <c r="AB505" s="350"/>
      <c r="AC505" s="350"/>
    </row>
    <row r="506" customFormat="false" ht="15" hidden="true" customHeight="true" outlineLevel="0" collapsed="false">
      <c r="A506" s="349"/>
      <c r="B506" s="203"/>
      <c r="C506" s="203"/>
      <c r="D506" s="312" t="s">
        <v>240</v>
      </c>
      <c r="E506" s="317" t="str">
        <f aca="false">ADDRESS(MATCH(E507,SL_CHARTS_2012!$CL$1:$CL$39999,1),$E$464,1)</f>
        <v>$AL$42</v>
      </c>
      <c r="F506" s="317" t="str">
        <f aca="false">ADDRESS(MATCH(F507,SL_CHARTS_2012!$CL$1:$CL$39999,1),$E$464,1)</f>
        <v>$AL$39</v>
      </c>
      <c r="G506" s="317" t="str">
        <f aca="false">ADDRESS(MATCH(G507,SL_CHARTS_2012!$CL$1:$CL$39999,1),$E$464,1)</f>
        <v>$AL$40</v>
      </c>
      <c r="H506" s="317" t="str">
        <f aca="false">ADDRESS(MATCH(H507,SL_CHARTS_2012!$CL$1:$CL$39999,1),$E$464,1)</f>
        <v>$AL$40</v>
      </c>
      <c r="I506" s="317" t="str">
        <f aca="false">ADDRESS(MATCH(I507,SL_CHARTS_2012!$CL$1:$CL$39999,1),$E$464,1)</f>
        <v>$AL$41</v>
      </c>
      <c r="J506" s="317" t="str">
        <f aca="false">ADDRESS(MATCH(J507,SL_CHARTS_2012!$CL$1:$CL$39999,1),$E$464,1)</f>
        <v>$AL$42</v>
      </c>
      <c r="K506" s="222"/>
      <c r="L506" s="222"/>
      <c r="M506" s="222"/>
      <c r="N506" s="222"/>
      <c r="O506" s="222"/>
      <c r="P506" s="222"/>
      <c r="Q506" s="222"/>
      <c r="R506" s="222"/>
      <c r="S506" s="222"/>
      <c r="T506" s="222"/>
      <c r="U506" s="222"/>
      <c r="V506" s="222"/>
      <c r="W506" s="222"/>
      <c r="X506" s="222"/>
      <c r="Y506" s="222"/>
      <c r="Z506" s="222"/>
      <c r="AA506" s="222"/>
      <c r="AB506" s="222"/>
      <c r="AC506" s="222"/>
    </row>
    <row r="507" customFormat="false" ht="15" hidden="false" customHeight="true" outlineLevel="0" collapsed="false">
      <c r="A507" s="349"/>
      <c r="B507" s="203"/>
      <c r="C507" s="203"/>
      <c r="D507" s="204" t="s">
        <v>241</v>
      </c>
      <c r="E507" s="315" t="n">
        <f aca="false">ROUNDDOWN(E$8,0)</f>
        <v>38</v>
      </c>
      <c r="F507" s="315" t="n">
        <f aca="false">ROUNDDOWN(F$8,0)</f>
        <v>35</v>
      </c>
      <c r="G507" s="315" t="n">
        <f aca="false">ROUNDDOWN(G$8,0)</f>
        <v>36</v>
      </c>
      <c r="H507" s="315" t="n">
        <f aca="false">ROUNDDOWN(H$8,0)</f>
        <v>36</v>
      </c>
      <c r="I507" s="315" t="n">
        <f aca="false">ROUNDDOWN(I$8,0)</f>
        <v>37</v>
      </c>
      <c r="J507" s="315" t="n">
        <f aca="false">ROUNDDOWN(J$8,0)</f>
        <v>38</v>
      </c>
      <c r="K507" s="516"/>
      <c r="L507" s="516"/>
      <c r="M507" s="516"/>
      <c r="N507" s="516"/>
      <c r="O507" s="516"/>
      <c r="P507" s="516"/>
      <c r="Q507" s="516"/>
      <c r="R507" s="516"/>
      <c r="S507" s="516"/>
      <c r="T507" s="516"/>
      <c r="U507" s="516"/>
      <c r="V507" s="516"/>
      <c r="W507" s="516"/>
      <c r="X507" s="516"/>
      <c r="Y507" s="516"/>
      <c r="Z507" s="516"/>
      <c r="AA507" s="516"/>
      <c r="AB507" s="516"/>
      <c r="AC507" s="516"/>
    </row>
    <row r="508" customFormat="false" ht="15" hidden="true" customHeight="true" outlineLevel="0" collapsed="false">
      <c r="A508" s="349"/>
      <c r="B508" s="203"/>
      <c r="C508" s="205" t="s">
        <v>219</v>
      </c>
      <c r="D508" s="228" t="s">
        <v>238</v>
      </c>
      <c r="E508" s="230" t="str">
        <f aca="false">ADDRESS(MATCH(E509,SL_CHARTS_2012!$CL$1:$CL$39999,1),$E$464,1)</f>
        <v>$AL$45</v>
      </c>
      <c r="F508" s="230" t="str">
        <f aca="false">ADDRESS(MATCH(F509,SL_CHARTS_2012!$CL$1:$CL$39999,1),$E$464,1)</f>
        <v>$AL$51</v>
      </c>
      <c r="G508" s="230" t="str">
        <f aca="false">ADDRESS(MATCH(G509,SL_CHARTS_2012!$CL$1:$CL$39999,1),$E$464,1)</f>
        <v>$AL$44</v>
      </c>
      <c r="H508" s="230" t="str">
        <f aca="false">ADDRESS(MATCH(H509,SL_CHARTS_2012!$CL$1:$CL$39999,1),$E$464,1)</f>
        <v>$AL$46</v>
      </c>
      <c r="I508" s="230" t="str">
        <f aca="false">ADDRESS(MATCH(I509,SL_CHARTS_2012!$CL$1:$CL$39999,1),$E$464,1)</f>
        <v>$AL$45</v>
      </c>
      <c r="J508" s="230" t="str">
        <f aca="false">ADDRESS(MATCH(J509,SL_CHARTS_2012!$CL$1:$CL$39999,1),$E$464,1)</f>
        <v>$AL$46</v>
      </c>
      <c r="K508" s="265"/>
      <c r="L508" s="265"/>
      <c r="M508" s="265"/>
      <c r="N508" s="265"/>
      <c r="O508" s="265"/>
      <c r="P508" s="265"/>
      <c r="Q508" s="265"/>
      <c r="R508" s="265"/>
      <c r="S508" s="265"/>
      <c r="T508" s="265"/>
      <c r="U508" s="265"/>
      <c r="V508" s="265"/>
      <c r="W508" s="265"/>
      <c r="X508" s="265"/>
      <c r="Y508" s="265"/>
      <c r="Z508" s="265"/>
      <c r="AA508" s="265"/>
      <c r="AB508" s="265"/>
      <c r="AC508" s="265"/>
    </row>
    <row r="509" customFormat="false" ht="15" hidden="false" customHeight="true" outlineLevel="0" collapsed="false">
      <c r="A509" s="349"/>
      <c r="B509" s="203"/>
      <c r="C509" s="205"/>
      <c r="D509" s="351" t="s">
        <v>217</v>
      </c>
      <c r="E509" s="352" t="n">
        <f aca="false">ROUNDUP(E$6,0)</f>
        <v>41</v>
      </c>
      <c r="F509" s="352" t="n">
        <f aca="false">ROUNDUP(F$6,0)</f>
        <v>47</v>
      </c>
      <c r="G509" s="352" t="n">
        <f aca="false">ROUNDUP(G$6,0)</f>
        <v>40</v>
      </c>
      <c r="H509" s="352" t="n">
        <f aca="false">ROUNDUP(H$6,0)</f>
        <v>42</v>
      </c>
      <c r="I509" s="352" t="n">
        <f aca="false">ROUNDUP(I$6,0)</f>
        <v>41</v>
      </c>
      <c r="J509" s="352" t="n">
        <f aca="false">ROUNDUP(J$6,0)</f>
        <v>42</v>
      </c>
      <c r="K509" s="517"/>
      <c r="L509" s="517"/>
      <c r="M509" s="517"/>
      <c r="N509" s="517"/>
      <c r="O509" s="517"/>
      <c r="P509" s="517"/>
      <c r="Q509" s="517"/>
      <c r="R509" s="517"/>
      <c r="S509" s="517"/>
      <c r="T509" s="517"/>
      <c r="U509" s="517"/>
      <c r="V509" s="517"/>
      <c r="W509" s="517"/>
      <c r="X509" s="517"/>
      <c r="Y509" s="517"/>
      <c r="Z509" s="517"/>
      <c r="AA509" s="517"/>
      <c r="AB509" s="517"/>
      <c r="AC509" s="517"/>
    </row>
    <row r="510" customFormat="false" ht="15" hidden="true" customHeight="true" outlineLevel="0" collapsed="false">
      <c r="A510" s="349"/>
      <c r="B510" s="203"/>
      <c r="C510" s="205"/>
      <c r="D510" s="228" t="s">
        <v>240</v>
      </c>
      <c r="E510" s="230" t="str">
        <f aca="false">ADDRESS(MATCH(E511,SL_CHARTS_2012!$CL$1:$CL$39999,1),$E$464,1)</f>
        <v>$AL$42</v>
      </c>
      <c r="F510" s="230" t="str">
        <f aca="false">ADDRESS(MATCH(F511,SL_CHARTS_2012!$CL$1:$CL$39999,1),$E$464,1)</f>
        <v>$AL$39</v>
      </c>
      <c r="G510" s="230" t="str">
        <f aca="false">ADDRESS(MATCH(G511,SL_CHARTS_2012!$CL$1:$CL$39999,1),$E$464,1)</f>
        <v>$AL$40</v>
      </c>
      <c r="H510" s="230" t="str">
        <f aca="false">ADDRESS(MATCH(H511,SL_CHARTS_2012!$CL$1:$CL$39999,1),$E$464,1)</f>
        <v>$AL$40</v>
      </c>
      <c r="I510" s="230" t="str">
        <f aca="false">ADDRESS(MATCH(I511,SL_CHARTS_2012!$CL$1:$CL$39999,1),$E$464,1)</f>
        <v>$AL$41</v>
      </c>
      <c r="J510" s="230" t="str">
        <f aca="false">ADDRESS(MATCH(J511,SL_CHARTS_2012!$CL$1:$CL$39999,1),$E$464,1)</f>
        <v>$AL$42</v>
      </c>
      <c r="K510" s="265"/>
      <c r="L510" s="265"/>
      <c r="M510" s="265"/>
      <c r="N510" s="265"/>
      <c r="O510" s="265"/>
      <c r="P510" s="265"/>
      <c r="Q510" s="265"/>
      <c r="R510" s="265"/>
      <c r="S510" s="265"/>
      <c r="T510" s="265"/>
      <c r="U510" s="265"/>
      <c r="V510" s="265"/>
      <c r="W510" s="265"/>
      <c r="X510" s="265"/>
      <c r="Y510" s="265"/>
      <c r="Z510" s="265"/>
      <c r="AA510" s="265"/>
      <c r="AB510" s="265"/>
      <c r="AC510" s="265"/>
    </row>
    <row r="511" customFormat="false" ht="15" hidden="false" customHeight="true" outlineLevel="0" collapsed="false">
      <c r="A511" s="349"/>
      <c r="B511" s="203"/>
      <c r="C511" s="205"/>
      <c r="D511" s="351" t="s">
        <v>218</v>
      </c>
      <c r="E511" s="352" t="n">
        <f aca="false">ROUNDDOWN(E$10,0)</f>
        <v>38</v>
      </c>
      <c r="F511" s="352" t="n">
        <f aca="false">ROUNDDOWN(F$10,0)</f>
        <v>35</v>
      </c>
      <c r="G511" s="352" t="n">
        <f aca="false">ROUNDDOWN(G$10,0)</f>
        <v>36</v>
      </c>
      <c r="H511" s="352" t="n">
        <f aca="false">ROUNDDOWN(H$10,0)</f>
        <v>36</v>
      </c>
      <c r="I511" s="352" t="n">
        <f aca="false">ROUNDDOWN(I$10,0)</f>
        <v>37</v>
      </c>
      <c r="J511" s="352" t="n">
        <f aca="false">ROUNDDOWN(J$10,0)</f>
        <v>38</v>
      </c>
      <c r="K511" s="517"/>
      <c r="L511" s="517"/>
      <c r="M511" s="517"/>
      <c r="N511" s="517"/>
      <c r="O511" s="517"/>
      <c r="P511" s="517"/>
      <c r="Q511" s="517"/>
      <c r="R511" s="517"/>
      <c r="S511" s="517"/>
      <c r="T511" s="517"/>
      <c r="U511" s="517"/>
      <c r="V511" s="517"/>
      <c r="W511" s="517"/>
      <c r="X511" s="517"/>
      <c r="Y511" s="517"/>
      <c r="Z511" s="517"/>
      <c r="AA511" s="517"/>
      <c r="AB511" s="517"/>
      <c r="AC511" s="517"/>
    </row>
    <row r="512" customFormat="false" ht="15" hidden="true" customHeight="true" outlineLevel="0" collapsed="false">
      <c r="A512" s="349"/>
      <c r="B512" s="203"/>
      <c r="C512" s="207" t="s">
        <v>220</v>
      </c>
      <c r="D512" s="207"/>
      <c r="E512" s="207" t="n">
        <v>90</v>
      </c>
      <c r="F512" s="207"/>
      <c r="G512" s="207"/>
      <c r="H512" s="207"/>
      <c r="I512" s="207"/>
      <c r="J512" s="207"/>
      <c r="K512" s="518"/>
      <c r="L512" s="518"/>
      <c r="M512" s="518"/>
      <c r="N512" s="518"/>
      <c r="O512" s="518"/>
      <c r="P512" s="518"/>
      <c r="Q512" s="518"/>
      <c r="R512" s="518"/>
      <c r="S512" s="518"/>
      <c r="T512" s="518"/>
      <c r="U512" s="518"/>
      <c r="V512" s="518"/>
      <c r="W512" s="518"/>
      <c r="X512" s="518"/>
      <c r="Y512" s="518"/>
      <c r="Z512" s="518"/>
      <c r="AA512" s="518"/>
      <c r="AB512" s="518"/>
      <c r="AC512" s="518"/>
    </row>
    <row r="513" customFormat="false" ht="15" hidden="true" customHeight="true" outlineLevel="0" collapsed="false">
      <c r="A513" s="349"/>
      <c r="B513" s="203"/>
      <c r="C513" s="209" t="s">
        <v>216</v>
      </c>
      <c r="D513" s="257" t="s">
        <v>263</v>
      </c>
      <c r="E513" s="211" t="str">
        <f aca="false">ADDRESS(MATCH(E507,SL_CHARTS_2012!$CL$1:$CL$39999,1),$E512+2,1)</f>
        <v>$CN$42</v>
      </c>
      <c r="F513" s="211" t="str">
        <f aca="false">ADDRESS(MATCH(F507,SL_CHARTS_2012!$CL$1:$CL$39999,1),$E512+2,1)</f>
        <v>$CN$39</v>
      </c>
      <c r="G513" s="211" t="str">
        <f aca="false">ADDRESS(MATCH(G507,SL_CHARTS_2012!$CL$1:$CL$39999,1),$E512+2,1)</f>
        <v>$CN$40</v>
      </c>
      <c r="H513" s="211" t="str">
        <f aca="false">ADDRESS(MATCH(H507,SL_CHARTS_2012!$CL$1:$CL$39999,1),$E512+2,1)</f>
        <v>$CN$40</v>
      </c>
      <c r="I513" s="211" t="str">
        <f aca="false">ADDRESS(MATCH(I507,SL_CHARTS_2012!$CL$1:$CL$39999,1),$E512+2,1)</f>
        <v>$CN$41</v>
      </c>
      <c r="J513" s="211" t="str">
        <f aca="false">ADDRESS(MATCH(J507,SL_CHARTS_2012!$CL$1:$CL$39999,1),$E512+2,1)</f>
        <v>$CN$42</v>
      </c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</row>
    <row r="514" customFormat="false" ht="15" hidden="true" customHeight="true" outlineLevel="0" collapsed="false">
      <c r="A514" s="349"/>
      <c r="B514" s="203"/>
      <c r="C514" s="209"/>
      <c r="D514" s="257" t="s">
        <v>264</v>
      </c>
      <c r="E514" s="211" t="str">
        <f aca="false">ADDRESS(MATCH(E505,SL_CHARTS_2012!$CL$1:$CL$39999,1),$E512+2,1)</f>
        <v>$CN$45</v>
      </c>
      <c r="F514" s="211" t="str">
        <f aca="false">ADDRESS(MATCH(F505,SL_CHARTS_2012!$CL$1:$CL$39999,1),$E512+2,1)</f>
        <v>$CN$51</v>
      </c>
      <c r="G514" s="211" t="str">
        <f aca="false">ADDRESS(MATCH(G505,SL_CHARTS_2012!$CL$1:$CL$39999,1),$E512+2,1)</f>
        <v>$CN$44</v>
      </c>
      <c r="H514" s="211" t="str">
        <f aca="false">ADDRESS(MATCH(H505,SL_CHARTS_2012!$CL$1:$CL$39999,1),$E512+2,1)</f>
        <v>$CN$46</v>
      </c>
      <c r="I514" s="211" t="str">
        <f aca="false">ADDRESS(MATCH(I505,SL_CHARTS_2012!$CL$1:$CL$39999,1),$E512+2,1)</f>
        <v>$CN$45</v>
      </c>
      <c r="J514" s="211" t="str">
        <f aca="false">ADDRESS(MATCH(J505,SL_CHARTS_2012!$CL$1:$CL$39999,1),$E512+2,1)</f>
        <v>$CN$46</v>
      </c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1"/>
      <c r="AC514" s="211"/>
    </row>
    <row r="515" customFormat="false" ht="15" hidden="true" customHeight="true" outlineLevel="0" collapsed="false">
      <c r="A515" s="349"/>
      <c r="B515" s="203"/>
      <c r="C515" s="209"/>
      <c r="D515" s="257" t="s">
        <v>265</v>
      </c>
      <c r="E515" s="211" t="str">
        <f aca="false">ADDRESS(MATCH(E507,SL_CHARTS_2012!$CL$1:$CL$39999,1),$E512+1,1)</f>
        <v>$CM$42</v>
      </c>
      <c r="F515" s="211" t="str">
        <f aca="false">ADDRESS(MATCH(F507,SL_CHARTS_2012!$CL$1:$CL$39999,1),$E512+1,1)</f>
        <v>$CM$39</v>
      </c>
      <c r="G515" s="211" t="str">
        <f aca="false">ADDRESS(MATCH(G507,SL_CHARTS_2012!$CL$1:$CL$39999,1),$E512+1,1)</f>
        <v>$CM$40</v>
      </c>
      <c r="H515" s="211" t="str">
        <f aca="false">ADDRESS(MATCH(H507,SL_CHARTS_2012!$CL$1:$CL$39999,1),$E512+1,1)</f>
        <v>$CM$40</v>
      </c>
      <c r="I515" s="211" t="str">
        <f aca="false">ADDRESS(MATCH(I507,SL_CHARTS_2012!$CL$1:$CL$39999,1),$E512+1,1)</f>
        <v>$CM$41</v>
      </c>
      <c r="J515" s="211" t="str">
        <f aca="false">ADDRESS(MATCH(J507,SL_CHARTS_2012!$CL$1:$CL$39999,1),$E512+1,1)</f>
        <v>$CM$42</v>
      </c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  <c r="AA515" s="211"/>
      <c r="AB515" s="211"/>
      <c r="AC515" s="211"/>
    </row>
    <row r="516" customFormat="false" ht="15" hidden="true" customHeight="true" outlineLevel="0" collapsed="false">
      <c r="A516" s="349"/>
      <c r="B516" s="203"/>
      <c r="C516" s="209"/>
      <c r="D516" s="257" t="s">
        <v>266</v>
      </c>
      <c r="E516" s="211" t="str">
        <f aca="false">ADDRESS(MATCH(E505,SL_CHARTS_2012!$CL$1:$CL$39999,1),$E512+1,1)</f>
        <v>$CM$45</v>
      </c>
      <c r="F516" s="211" t="str">
        <f aca="false">ADDRESS(MATCH(F505,SL_CHARTS_2012!$CL$1:$CL$39999,1),$E512+1,1)</f>
        <v>$CM$51</v>
      </c>
      <c r="G516" s="211" t="str">
        <f aca="false">ADDRESS(MATCH(G505,SL_CHARTS_2012!$CL$1:$CL$39999,1),$E512+1,1)</f>
        <v>$CM$44</v>
      </c>
      <c r="H516" s="211" t="str">
        <f aca="false">ADDRESS(MATCH(H505,SL_CHARTS_2012!$CL$1:$CL$39999,1),$E512+1,1)</f>
        <v>$CM$46</v>
      </c>
      <c r="I516" s="211" t="str">
        <f aca="false">ADDRESS(MATCH(I505,SL_CHARTS_2012!$CL$1:$CL$39999,1),$E512+1,1)</f>
        <v>$CM$45</v>
      </c>
      <c r="J516" s="211" t="str">
        <f aca="false">ADDRESS(MATCH(J505,SL_CHARTS_2012!$CL$1:$CL$39999,1),$E512+1,1)</f>
        <v>$CM$46</v>
      </c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  <c r="AA516" s="211"/>
      <c r="AB516" s="211"/>
      <c r="AC516" s="211"/>
    </row>
    <row r="517" customFormat="false" ht="15" hidden="true" customHeight="true" outlineLevel="0" collapsed="false">
      <c r="A517" s="349"/>
      <c r="B517" s="203"/>
      <c r="C517" s="209"/>
      <c r="D517" s="257" t="s">
        <v>267</v>
      </c>
      <c r="E517" s="211" t="str">
        <f aca="false">ADDRESS(MATCH(E507,SL_CHARTS_2012!$CL$1:$CL$39999,1),$E512+3,1)</f>
        <v>$CO$42</v>
      </c>
      <c r="F517" s="211" t="str">
        <f aca="false">ADDRESS(MATCH(F507,SL_CHARTS_2012!$CL$1:$CL$39999,1),$E512+3,1)</f>
        <v>$CO$39</v>
      </c>
      <c r="G517" s="211" t="str">
        <f aca="false">ADDRESS(MATCH(G507,SL_CHARTS_2012!$CL$1:$CL$39999,1),$E512+3,1)</f>
        <v>$CO$40</v>
      </c>
      <c r="H517" s="211" t="str">
        <f aca="false">ADDRESS(MATCH(H507,SL_CHARTS_2012!$CL$1:$CL$39999,1),$E512+3,1)</f>
        <v>$CO$40</v>
      </c>
      <c r="I517" s="211" t="str">
        <f aca="false">ADDRESS(MATCH(I507,SL_CHARTS_2012!$CL$1:$CL$39999,1),$E512+3,1)</f>
        <v>$CO$41</v>
      </c>
      <c r="J517" s="211" t="str">
        <f aca="false">ADDRESS(MATCH(J507,SL_CHARTS_2012!$CL$1:$CL$39999,1),$E512+3,1)</f>
        <v>$CO$42</v>
      </c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  <c r="AA517" s="211"/>
      <c r="AB517" s="211"/>
      <c r="AC517" s="211"/>
    </row>
    <row r="518" customFormat="false" ht="15" hidden="true" customHeight="true" outlineLevel="0" collapsed="false">
      <c r="A518" s="349"/>
      <c r="B518" s="203"/>
      <c r="C518" s="209"/>
      <c r="D518" s="257" t="s">
        <v>268</v>
      </c>
      <c r="E518" s="211" t="str">
        <f aca="false">ADDRESS(MATCH(E505,SL_CHARTS_2012!$CL$1:$CL$39999,1),$E512+3,1)</f>
        <v>$CO$45</v>
      </c>
      <c r="F518" s="211" t="str">
        <f aca="false">ADDRESS(MATCH(F505,SL_CHARTS_2012!$CL$1:$CL$39999,1),$E512+3,1)</f>
        <v>$CO$51</v>
      </c>
      <c r="G518" s="211" t="str">
        <f aca="false">ADDRESS(MATCH(G505,SL_CHARTS_2012!$CL$1:$CL$39999,1),$E512+3,1)</f>
        <v>$CO$44</v>
      </c>
      <c r="H518" s="211" t="str">
        <f aca="false">ADDRESS(MATCH(H505,SL_CHARTS_2012!$CL$1:$CL$39999,1),$E512+3,1)</f>
        <v>$CO$46</v>
      </c>
      <c r="I518" s="211" t="str">
        <f aca="false">ADDRESS(MATCH(I505,SL_CHARTS_2012!$CL$1:$CL$39999,1),$E512+3,1)</f>
        <v>$CO$45</v>
      </c>
      <c r="J518" s="211" t="str">
        <f aca="false">ADDRESS(MATCH(J505,SL_CHARTS_2012!$CL$1:$CL$39999,1),$E512+3,1)</f>
        <v>$CO$46</v>
      </c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  <c r="AA518" s="211"/>
      <c r="AB518" s="211"/>
      <c r="AC518" s="211"/>
    </row>
    <row r="519" customFormat="false" ht="15" hidden="true" customHeight="true" outlineLevel="0" collapsed="false">
      <c r="A519" s="349"/>
      <c r="B519" s="203"/>
      <c r="C519" s="205" t="s">
        <v>219</v>
      </c>
      <c r="D519" s="258" t="s">
        <v>221</v>
      </c>
      <c r="E519" s="206" t="str">
        <f aca="false">ADDRESS(MATCH(E511,SL_CHARTS_2012!$CL$1:$CL$39999,1),$E512+2,1)</f>
        <v>$CN$42</v>
      </c>
      <c r="F519" s="206" t="str">
        <f aca="false">ADDRESS(MATCH(F511,SL_CHARTS_2012!$CL$1:$CL$39999,1),$E512+2,1)</f>
        <v>$CN$39</v>
      </c>
      <c r="G519" s="206" t="str">
        <f aca="false">ADDRESS(MATCH(G511,SL_CHARTS_2012!$CL$1:$CL$39999,1),$E512+2,1)</f>
        <v>$CN$40</v>
      </c>
      <c r="H519" s="206" t="str">
        <f aca="false">ADDRESS(MATCH(H511,SL_CHARTS_2012!$CL$1:$CL$39999,1),$E512+2,1)</f>
        <v>$CN$40</v>
      </c>
      <c r="I519" s="206" t="str">
        <f aca="false">ADDRESS(MATCH(I511,SL_CHARTS_2012!$CL$1:$CL$39999,1),$E512+2,1)</f>
        <v>$CN$41</v>
      </c>
      <c r="J519" s="206" t="str">
        <f aca="false">ADDRESS(MATCH(J511,SL_CHARTS_2012!$CL$1:$CL$39999,1),$E512+2,1)</f>
        <v>$CN$42</v>
      </c>
      <c r="K519" s="206"/>
      <c r="L519" s="206"/>
      <c r="M519" s="206"/>
      <c r="N519" s="206"/>
      <c r="O519" s="206"/>
      <c r="P519" s="206"/>
      <c r="Q519" s="206"/>
      <c r="R519" s="206"/>
      <c r="S519" s="206"/>
      <c r="T519" s="206"/>
      <c r="U519" s="206"/>
      <c r="V519" s="206"/>
      <c r="W519" s="206"/>
      <c r="X519" s="206"/>
      <c r="Y519" s="206"/>
      <c r="Z519" s="206"/>
      <c r="AA519" s="206"/>
      <c r="AB519" s="206"/>
      <c r="AC519" s="206"/>
    </row>
    <row r="520" customFormat="false" ht="15" hidden="true" customHeight="true" outlineLevel="0" collapsed="false">
      <c r="A520" s="349"/>
      <c r="B520" s="203"/>
      <c r="C520" s="205"/>
      <c r="D520" s="258" t="s">
        <v>222</v>
      </c>
      <c r="E520" s="206" t="str">
        <f aca="false">ADDRESS(MATCH(E509,SL_CHARTS_2012!$CL$1:$CL$39999,1),$E512+2,1)</f>
        <v>$CN$45</v>
      </c>
      <c r="F520" s="206" t="str">
        <f aca="false">ADDRESS(MATCH(F509,SL_CHARTS_2012!$CL$1:$CL$39999,1),$E512+2,1)</f>
        <v>$CN$51</v>
      </c>
      <c r="G520" s="206" t="str">
        <f aca="false">ADDRESS(MATCH(G509,SL_CHARTS_2012!$CL$1:$CL$39999,1),$E512+2,1)</f>
        <v>$CN$44</v>
      </c>
      <c r="H520" s="206" t="str">
        <f aca="false">ADDRESS(MATCH(H509,SL_CHARTS_2012!$CL$1:$CL$39999,1),$E512+2,1)</f>
        <v>$CN$46</v>
      </c>
      <c r="I520" s="206" t="str">
        <f aca="false">ADDRESS(MATCH(I509,SL_CHARTS_2012!$CL$1:$CL$39999,1),$E512+2,1)</f>
        <v>$CN$45</v>
      </c>
      <c r="J520" s="206" t="str">
        <f aca="false">ADDRESS(MATCH(J509,SL_CHARTS_2012!$CL$1:$CL$39999,1),$E512+2,1)</f>
        <v>$CN$46</v>
      </c>
      <c r="K520" s="206"/>
      <c r="L520" s="206"/>
      <c r="M520" s="206"/>
      <c r="N520" s="206"/>
      <c r="O520" s="206"/>
      <c r="P520" s="206"/>
      <c r="Q520" s="206"/>
      <c r="R520" s="206"/>
      <c r="S520" s="206"/>
      <c r="T520" s="206"/>
      <c r="U520" s="206"/>
      <c r="V520" s="206"/>
      <c r="W520" s="206"/>
      <c r="X520" s="206"/>
      <c r="Y520" s="206"/>
      <c r="Z520" s="206"/>
      <c r="AA520" s="206"/>
      <c r="AB520" s="206"/>
      <c r="AC520" s="206"/>
    </row>
    <row r="521" customFormat="false" ht="15" hidden="true" customHeight="true" outlineLevel="0" collapsed="false">
      <c r="A521" s="349"/>
      <c r="B521" s="203"/>
      <c r="C521" s="205"/>
      <c r="D521" s="258" t="s">
        <v>265</v>
      </c>
      <c r="E521" s="206" t="str">
        <f aca="false">ADDRESS(MATCH(E511,SL_CHARTS_2012!$CL$1:$CL$39999,1),$E512+1,1)</f>
        <v>$CM$42</v>
      </c>
      <c r="F521" s="206" t="str">
        <f aca="false">ADDRESS(MATCH(F511,SL_CHARTS_2012!$CL$1:$CL$39999,1),$E512+1,1)</f>
        <v>$CM$39</v>
      </c>
      <c r="G521" s="206" t="str">
        <f aca="false">ADDRESS(MATCH(G511,SL_CHARTS_2012!$CL$1:$CL$39999,1),$E512+1,1)</f>
        <v>$CM$40</v>
      </c>
      <c r="H521" s="206" t="str">
        <f aca="false">ADDRESS(MATCH(H511,SL_CHARTS_2012!$CL$1:$CL$39999,1),$E512+1,1)</f>
        <v>$CM$40</v>
      </c>
      <c r="I521" s="206" t="str">
        <f aca="false">ADDRESS(MATCH(I511,SL_CHARTS_2012!$CL$1:$CL$39999,1),$E512+1,1)</f>
        <v>$CM$41</v>
      </c>
      <c r="J521" s="206" t="str">
        <f aca="false">ADDRESS(MATCH(J511,SL_CHARTS_2012!$CL$1:$CL$39999,1),$E512+1,1)</f>
        <v>$CM$42</v>
      </c>
      <c r="K521" s="206"/>
      <c r="L521" s="206"/>
      <c r="M521" s="206"/>
      <c r="N521" s="206"/>
      <c r="O521" s="206"/>
      <c r="P521" s="206"/>
      <c r="Q521" s="206"/>
      <c r="R521" s="206"/>
      <c r="S521" s="206"/>
      <c r="T521" s="206"/>
      <c r="U521" s="206"/>
      <c r="V521" s="206"/>
      <c r="W521" s="206"/>
      <c r="X521" s="206"/>
      <c r="Y521" s="206"/>
      <c r="Z521" s="206"/>
      <c r="AA521" s="206"/>
      <c r="AB521" s="206"/>
      <c r="AC521" s="206"/>
    </row>
    <row r="522" customFormat="false" ht="15" hidden="true" customHeight="true" outlineLevel="0" collapsed="false">
      <c r="A522" s="349"/>
      <c r="B522" s="203"/>
      <c r="C522" s="205"/>
      <c r="D522" s="258" t="s">
        <v>266</v>
      </c>
      <c r="E522" s="206" t="str">
        <f aca="false">ADDRESS(MATCH(E509,SL_CHARTS_2012!$CL$1:$CL$39999,1),$E512+1,1)</f>
        <v>$CM$45</v>
      </c>
      <c r="F522" s="206" t="str">
        <f aca="false">ADDRESS(MATCH(F509,SL_CHARTS_2012!$CL$1:$CL$39999,1),$E512+1,1)</f>
        <v>$CM$51</v>
      </c>
      <c r="G522" s="206" t="str">
        <f aca="false">ADDRESS(MATCH(G509,SL_CHARTS_2012!$CL$1:$CL$39999,1),$E512+1,1)</f>
        <v>$CM$44</v>
      </c>
      <c r="H522" s="206" t="str">
        <f aca="false">ADDRESS(MATCH(H509,SL_CHARTS_2012!$CL$1:$CL$39999,1),$E512+1,1)</f>
        <v>$CM$46</v>
      </c>
      <c r="I522" s="206" t="str">
        <f aca="false">ADDRESS(MATCH(I509,SL_CHARTS_2012!$CL$1:$CL$39999,1),$E512+1,1)</f>
        <v>$CM$45</v>
      </c>
      <c r="J522" s="206" t="str">
        <f aca="false">ADDRESS(MATCH(J509,SL_CHARTS_2012!$CL$1:$CL$39999,1),$E512+1,1)</f>
        <v>$CM$46</v>
      </c>
      <c r="K522" s="206"/>
      <c r="L522" s="206"/>
      <c r="M522" s="206"/>
      <c r="N522" s="206"/>
      <c r="O522" s="206"/>
      <c r="P522" s="206"/>
      <c r="Q522" s="206"/>
      <c r="R522" s="206"/>
      <c r="S522" s="206"/>
      <c r="T522" s="206"/>
      <c r="U522" s="206"/>
      <c r="V522" s="206"/>
      <c r="W522" s="206"/>
      <c r="X522" s="206"/>
      <c r="Y522" s="206"/>
      <c r="Z522" s="206"/>
      <c r="AA522" s="206"/>
      <c r="AB522" s="206"/>
      <c r="AC522" s="206"/>
    </row>
    <row r="523" customFormat="false" ht="15" hidden="true" customHeight="true" outlineLevel="0" collapsed="false">
      <c r="A523" s="349"/>
      <c r="B523" s="203"/>
      <c r="C523" s="205"/>
      <c r="D523" s="258" t="s">
        <v>267</v>
      </c>
      <c r="E523" s="206" t="str">
        <f aca="false">ADDRESS(MATCH(E511,SL_CHARTS_2012!$CL$1:$CL$39999,1),$E512+3,1)</f>
        <v>$CO$42</v>
      </c>
      <c r="F523" s="206" t="str">
        <f aca="false">ADDRESS(MATCH(F511,SL_CHARTS_2012!$CL$1:$CL$39999,1),$E512+3,1)</f>
        <v>$CO$39</v>
      </c>
      <c r="G523" s="206" t="str">
        <f aca="false">ADDRESS(MATCH(G511,SL_CHARTS_2012!$CL$1:$CL$39999,1),$E512+3,1)</f>
        <v>$CO$40</v>
      </c>
      <c r="H523" s="206" t="str">
        <f aca="false">ADDRESS(MATCH(H511,SL_CHARTS_2012!$CL$1:$CL$39999,1),$E512+3,1)</f>
        <v>$CO$40</v>
      </c>
      <c r="I523" s="206" t="str">
        <f aca="false">ADDRESS(MATCH(I511,SL_CHARTS_2012!$CL$1:$CL$39999,1),$E512+3,1)</f>
        <v>$CO$41</v>
      </c>
      <c r="J523" s="206" t="str">
        <f aca="false">ADDRESS(MATCH(J511,SL_CHARTS_2012!$CL$1:$CL$39999,1),$E512+3,1)</f>
        <v>$CO$42</v>
      </c>
      <c r="K523" s="206"/>
      <c r="L523" s="206"/>
      <c r="M523" s="206"/>
      <c r="N523" s="206"/>
      <c r="O523" s="206"/>
      <c r="P523" s="206"/>
      <c r="Q523" s="206"/>
      <c r="R523" s="206"/>
      <c r="S523" s="206"/>
      <c r="T523" s="206"/>
      <c r="U523" s="206"/>
      <c r="V523" s="206"/>
      <c r="W523" s="206"/>
      <c r="X523" s="206"/>
      <c r="Y523" s="206"/>
      <c r="Z523" s="206"/>
      <c r="AA523" s="206"/>
      <c r="AB523" s="206"/>
      <c r="AC523" s="206"/>
    </row>
    <row r="524" customFormat="false" ht="15" hidden="true" customHeight="true" outlineLevel="0" collapsed="false">
      <c r="A524" s="349"/>
      <c r="B524" s="203"/>
      <c r="C524" s="205"/>
      <c r="D524" s="258" t="s">
        <v>268</v>
      </c>
      <c r="E524" s="206" t="str">
        <f aca="false">ADDRESS(MATCH(E509,SL_CHARTS_2012!$CL$1:$CL$39999,1),$E512+3,1)</f>
        <v>$CO$45</v>
      </c>
      <c r="F524" s="206" t="str">
        <f aca="false">ADDRESS(MATCH(F509,SL_CHARTS_2012!$CL$1:$CL$39999,1),$E512+3,1)</f>
        <v>$CO$51</v>
      </c>
      <c r="G524" s="206" t="str">
        <f aca="false">ADDRESS(MATCH(G509,SL_CHARTS_2012!$CL$1:$CL$39999,1),$E512+3,1)</f>
        <v>$CO$44</v>
      </c>
      <c r="H524" s="206" t="str">
        <f aca="false">ADDRESS(MATCH(H509,SL_CHARTS_2012!$CL$1:$CL$39999,1),$E512+3,1)</f>
        <v>$CO$46</v>
      </c>
      <c r="I524" s="206" t="str">
        <f aca="false">ADDRESS(MATCH(I509,SL_CHARTS_2012!$CL$1:$CL$39999,1),$E512+3,1)</f>
        <v>$CO$45</v>
      </c>
      <c r="J524" s="206" t="str">
        <f aca="false">ADDRESS(MATCH(J509,SL_CHARTS_2012!$CL$1:$CL$39999,1),$E512+3,1)</f>
        <v>$CO$46</v>
      </c>
      <c r="K524" s="206"/>
      <c r="L524" s="206"/>
      <c r="M524" s="206"/>
      <c r="N524" s="206"/>
      <c r="O524" s="206"/>
      <c r="P524" s="206"/>
      <c r="Q524" s="206"/>
      <c r="R524" s="206"/>
      <c r="S524" s="206"/>
      <c r="T524" s="206"/>
      <c r="U524" s="206"/>
      <c r="V524" s="206"/>
      <c r="W524" s="206"/>
      <c r="X524" s="206"/>
      <c r="Y524" s="206"/>
      <c r="Z524" s="206"/>
      <c r="AA524" s="206"/>
      <c r="AB524" s="206"/>
      <c r="AC524" s="206"/>
    </row>
    <row r="525" customFormat="false" ht="15" hidden="true" customHeight="true" outlineLevel="0" collapsed="false">
      <c r="A525" s="349"/>
      <c r="B525" s="203"/>
      <c r="C525" s="207"/>
      <c r="D525" s="213" t="s">
        <v>223</v>
      </c>
      <c r="E525" s="214" t="s">
        <v>224</v>
      </c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  <c r="AA525" s="208"/>
      <c r="AB525" s="208"/>
      <c r="AC525" s="208"/>
    </row>
    <row r="526" customFormat="false" ht="15" hidden="true" customHeight="true" outlineLevel="0" collapsed="false">
      <c r="A526" s="349"/>
      <c r="B526" s="203"/>
      <c r="C526" s="207"/>
      <c r="D526" s="213"/>
      <c r="E526" s="214" t="s">
        <v>225</v>
      </c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  <c r="AA526" s="208"/>
      <c r="AB526" s="208"/>
      <c r="AC526" s="208"/>
    </row>
    <row r="527" s="353" customFormat="true" ht="15" hidden="false" customHeight="true" outlineLevel="0" collapsed="false">
      <c r="B527" s="203"/>
      <c r="C527" s="215" t="s">
        <v>226</v>
      </c>
      <c r="D527" s="216" t="s">
        <v>227</v>
      </c>
      <c r="E527" s="217" t="str">
        <f aca="false">CONCATENATE(E505,E$7,E507)</f>
        <v>41-38</v>
      </c>
      <c r="F527" s="217" t="str">
        <f aca="false">CONCATENATE(F505,F$7,F507)</f>
        <v>47-35</v>
      </c>
      <c r="G527" s="217" t="str">
        <f aca="false">CONCATENATE(G505,G$7,G507)</f>
        <v>40-36</v>
      </c>
      <c r="H527" s="217" t="str">
        <f aca="false">CONCATENATE(H505,H$7,H507)</f>
        <v>42-36</v>
      </c>
      <c r="I527" s="217" t="str">
        <f aca="false">CONCATENATE(I505,I$7,I507)</f>
        <v>41-37</v>
      </c>
      <c r="J527" s="217" t="str">
        <f aca="false">CONCATENATE(J505,J$7,J507)</f>
        <v>42-38</v>
      </c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  <c r="AA527" s="217"/>
      <c r="AB527" s="217"/>
      <c r="AC527" s="217"/>
    </row>
    <row r="528" customFormat="false" ht="15" hidden="false" customHeight="true" outlineLevel="0" collapsed="false">
      <c r="A528" s="353"/>
      <c r="B528" s="203"/>
      <c r="C528" s="215"/>
      <c r="D528" s="218" t="s">
        <v>228</v>
      </c>
      <c r="E528" s="218" t="n">
        <f aca="true">AVERAGE(INDIRECT(CONCATENATE($E$525,E513,$E$526,E514),1))</f>
        <v>92.35625</v>
      </c>
      <c r="F528" s="218" t="n">
        <f aca="true">AVERAGE(INDIRECT(CONCATENATE($E$525,F513,$E$526,F514),1))</f>
        <v>96.4192307692308</v>
      </c>
      <c r="G528" s="218" t="n">
        <f aca="true">AVERAGE(INDIRECT(CONCATENATE($E$525,G513,$E$526,G514),1))</f>
        <v>86.35</v>
      </c>
      <c r="H528" s="218" t="n">
        <f aca="true">AVERAGE(INDIRECT(CONCATENATE($E$525,H513,$E$526,H514),1))</f>
        <v>90.0464285714286</v>
      </c>
      <c r="I528" s="218" t="n">
        <f aca="true">AVERAGE(INDIRECT(CONCATENATE($E$525,I513,$E$526,I514),1))</f>
        <v>90.315</v>
      </c>
      <c r="J528" s="218" t="n">
        <f aca="true">AVERAGE(INDIRECT(CONCATENATE($E$525,J513,$E$526,J514),1))</f>
        <v>94.045</v>
      </c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  <c r="AA528" s="218"/>
      <c r="AB528" s="218"/>
      <c r="AC528" s="218"/>
    </row>
    <row r="529" customFormat="false" ht="15" hidden="true" customHeight="true" outlineLevel="0" collapsed="false">
      <c r="A529" s="353"/>
      <c r="B529" s="203"/>
      <c r="C529" s="215"/>
      <c r="D529" s="219" t="s">
        <v>269</v>
      </c>
      <c r="E529" s="219" t="n">
        <f aca="true">MIN(INDIRECT(CONCATENATE($E$525,E513,$E$526,E514),1))</f>
        <v>86.35</v>
      </c>
      <c r="F529" s="219" t="n">
        <f aca="true">MIN(INDIRECT(CONCATENATE($E$525,F513,$E$526,F514),1))</f>
        <v>73.75</v>
      </c>
      <c r="G529" s="219" t="n">
        <f aca="true">MIN(INDIRECT(CONCATENATE($E$525,G513,$E$526,G514),1))</f>
        <v>77.95</v>
      </c>
      <c r="H529" s="219" t="n">
        <f aca="true">MIN(INDIRECT(CONCATENATE($E$525,H513,$E$526,H514),1))</f>
        <v>77.95</v>
      </c>
      <c r="I529" s="219" t="n">
        <f aca="true">MIN(INDIRECT(CONCATENATE($E$525,I513,$E$526,I514),1))</f>
        <v>82.15</v>
      </c>
      <c r="J529" s="219" t="n">
        <f aca="true">MIN(INDIRECT(CONCATENATE($E$525,J513,$E$526,J514),1))</f>
        <v>86.35</v>
      </c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19"/>
      <c r="Z529" s="219"/>
      <c r="AA529" s="219"/>
      <c r="AB529" s="219"/>
      <c r="AC529" s="219"/>
    </row>
    <row r="530" customFormat="false" ht="15" hidden="true" customHeight="true" outlineLevel="0" collapsed="false">
      <c r="A530" s="353"/>
      <c r="B530" s="203"/>
      <c r="C530" s="215"/>
      <c r="D530" s="219" t="s">
        <v>270</v>
      </c>
      <c r="E530" s="219" t="n">
        <f aca="true">MAX(INDIRECT(CONCATENATE($E$525,E513,$E$526,E514),1))</f>
        <v>97.775</v>
      </c>
      <c r="F530" s="219" t="n">
        <f aca="true">MAX(INDIRECT(CONCATENATE($E$525,F513,$E$526,F514),1))</f>
        <v>115.925</v>
      </c>
      <c r="G530" s="219" t="n">
        <f aca="true">MAX(INDIRECT(CONCATENATE($E$525,G513,$E$526,G514),1))</f>
        <v>94.75</v>
      </c>
      <c r="H530" s="219" t="n">
        <f aca="true">MAX(INDIRECT(CONCATENATE($E$525,H513,$E$526,H514),1))</f>
        <v>100.8</v>
      </c>
      <c r="I530" s="219" t="n">
        <f aca="true">MAX(INDIRECT(CONCATENATE($E$525,I513,$E$526,I514),1))</f>
        <v>97.775</v>
      </c>
      <c r="J530" s="219" t="n">
        <f aca="true">MAX(INDIRECT(CONCATENATE($E$525,J513,$E$526,J514),1))</f>
        <v>100.8</v>
      </c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  <c r="AA530" s="219"/>
      <c r="AB530" s="219"/>
      <c r="AC530" s="219"/>
    </row>
    <row r="531" s="349" customFormat="true" ht="15" hidden="true" customHeight="true" outlineLevel="0" collapsed="false">
      <c r="B531" s="203"/>
      <c r="C531" s="215"/>
      <c r="D531" s="220" t="s">
        <v>271</v>
      </c>
      <c r="E531" s="220" t="str">
        <f aca="false">CONCATENATE($E525,E514,$E526,E513)</f>
        <v>SL_CHARTS_2012!$CN$45:$CN$42</v>
      </c>
      <c r="F531" s="220" t="str">
        <f aca="false">CONCATENATE($E525,F514,$E526,F513)</f>
        <v>SL_CHARTS_2012!$CN$51:$CN$39</v>
      </c>
      <c r="G531" s="220" t="str">
        <f aca="false">CONCATENATE($E525,G514,$E526,G513)</f>
        <v>SL_CHARTS_2012!$CN$44:$CN$40</v>
      </c>
      <c r="H531" s="220" t="str">
        <f aca="false">CONCATENATE($E525,H514,$E526,H513)</f>
        <v>SL_CHARTS_2012!$CN$46:$CN$40</v>
      </c>
      <c r="I531" s="220" t="str">
        <f aca="false">CONCATENATE($E525,I514,$E526,I513)</f>
        <v>SL_CHARTS_2012!$CN$45:$CN$41</v>
      </c>
      <c r="J531" s="220" t="str">
        <f aca="false">CONCATENATE($E525,J514,$E526,J513)</f>
        <v>SL_CHARTS_2012!$CN$46:$CN$42</v>
      </c>
      <c r="K531" s="220"/>
      <c r="L531" s="220"/>
      <c r="M531" s="220"/>
      <c r="N531" s="220"/>
      <c r="O531" s="220"/>
      <c r="P531" s="220"/>
      <c r="Q531" s="220"/>
      <c r="R531" s="220"/>
      <c r="S531" s="220"/>
      <c r="T531" s="220"/>
      <c r="U531" s="220"/>
      <c r="V531" s="220"/>
      <c r="W531" s="220"/>
      <c r="X531" s="220"/>
      <c r="Y531" s="220"/>
      <c r="Z531" s="220"/>
      <c r="AA531" s="220"/>
      <c r="AB531" s="220"/>
      <c r="AC531" s="220"/>
      <c r="AD531" s="220"/>
    </row>
    <row r="532" customFormat="false" ht="15" hidden="true" customHeight="true" outlineLevel="0" collapsed="false">
      <c r="A532" s="349"/>
      <c r="B532" s="203"/>
      <c r="C532" s="215"/>
      <c r="D532" s="220" t="s">
        <v>272</v>
      </c>
      <c r="E532" s="220" t="str">
        <f aca="false">CONCATENATE($E525,E516,$E526,E515)</f>
        <v>SL_CHARTS_2012!$CM$45:$CM$42</v>
      </c>
      <c r="F532" s="220" t="str">
        <f aca="false">CONCATENATE($E525,F516,$E526,F515)</f>
        <v>SL_CHARTS_2012!$CM$51:$CM$39</v>
      </c>
      <c r="G532" s="220" t="str">
        <f aca="false">CONCATENATE($E525,G516,$E526,G515)</f>
        <v>SL_CHARTS_2012!$CM$44:$CM$40</v>
      </c>
      <c r="H532" s="220" t="str">
        <f aca="false">CONCATENATE($E525,H516,$E526,H515)</f>
        <v>SL_CHARTS_2012!$CM$46:$CM$40</v>
      </c>
      <c r="I532" s="220" t="str">
        <f aca="false">CONCATENATE($E525,I516,$E526,I515)</f>
        <v>SL_CHARTS_2012!$CM$45:$CM$41</v>
      </c>
      <c r="J532" s="220" t="str">
        <f aca="false">CONCATENATE($E525,J516,$E526,J515)</f>
        <v>SL_CHARTS_2012!$CM$46:$CM$42</v>
      </c>
      <c r="K532" s="220"/>
      <c r="L532" s="220"/>
      <c r="M532" s="220"/>
      <c r="N532" s="220"/>
      <c r="O532" s="220"/>
      <c r="P532" s="220"/>
      <c r="Q532" s="220"/>
      <c r="R532" s="220"/>
      <c r="S532" s="220"/>
      <c r="T532" s="220"/>
      <c r="U532" s="220"/>
      <c r="V532" s="220"/>
      <c r="W532" s="220"/>
      <c r="X532" s="220"/>
      <c r="Y532" s="220"/>
      <c r="Z532" s="220"/>
      <c r="AA532" s="220"/>
      <c r="AB532" s="220"/>
      <c r="AC532" s="220"/>
    </row>
    <row r="533" customFormat="false" ht="15" hidden="true" customHeight="true" outlineLevel="0" collapsed="false">
      <c r="A533" s="349"/>
      <c r="B533" s="203"/>
      <c r="C533" s="215"/>
      <c r="D533" s="220" t="s">
        <v>273</v>
      </c>
      <c r="E533" s="220" t="str">
        <f aca="false">CONCATENATE($E525,E518,$E526,E517)</f>
        <v>SL_CHARTS_2012!$CO$45:$CO$42</v>
      </c>
      <c r="F533" s="220" t="str">
        <f aca="false">CONCATENATE($E525,F518,$E526,F517)</f>
        <v>SL_CHARTS_2012!$CO$51:$CO$39</v>
      </c>
      <c r="G533" s="220" t="str">
        <f aca="false">CONCATENATE($E525,G518,$E526,G517)</f>
        <v>SL_CHARTS_2012!$CO$44:$CO$40</v>
      </c>
      <c r="H533" s="220" t="str">
        <f aca="false">CONCATENATE($E525,H518,$E526,H517)</f>
        <v>SL_CHARTS_2012!$CO$46:$CO$40</v>
      </c>
      <c r="I533" s="220" t="str">
        <f aca="false">CONCATENATE($E525,I518,$E526,I517)</f>
        <v>SL_CHARTS_2012!$CO$45:$CO$41</v>
      </c>
      <c r="J533" s="220" t="str">
        <f aca="false">CONCATENATE($E525,J518,$E526,J517)</f>
        <v>SL_CHARTS_2012!$CO$46:$CO$42</v>
      </c>
      <c r="K533" s="220"/>
      <c r="L533" s="220"/>
      <c r="M533" s="220"/>
      <c r="N533" s="220"/>
      <c r="O533" s="220"/>
      <c r="P533" s="220"/>
      <c r="Q533" s="220"/>
      <c r="R533" s="220"/>
      <c r="S533" s="220"/>
      <c r="T533" s="220"/>
      <c r="U533" s="220"/>
      <c r="V533" s="220"/>
      <c r="W533" s="220"/>
      <c r="X533" s="220"/>
      <c r="Y533" s="220"/>
      <c r="Z533" s="220"/>
      <c r="AA533" s="220"/>
      <c r="AB533" s="220"/>
      <c r="AC533" s="220"/>
    </row>
    <row r="534" customFormat="false" ht="15" hidden="true" customHeight="true" outlineLevel="0" collapsed="false">
      <c r="A534" s="349"/>
      <c r="B534" s="203"/>
      <c r="C534" s="215"/>
      <c r="D534" s="220" t="s">
        <v>246</v>
      </c>
      <c r="E534" s="220" t="str">
        <f aca="true">ADDRESS(MATCH(E529,INDIRECT(E531,1),0)+MATCH(E507,SL_CHARTS_2012!$CL$1:$CL$3999,1)-1,$E512+1,1,1)</f>
        <v>$CM$42</v>
      </c>
      <c r="F534" s="220" t="str">
        <f aca="true">ADDRESS(MATCH(F529,INDIRECT(F531,1),0)+MATCH(F507,SL_CHARTS_2012!$CL$1:$CL$3999,1)-1,$E512+1,1,1)</f>
        <v>$CM$39</v>
      </c>
      <c r="G534" s="220" t="str">
        <f aca="true">ADDRESS(MATCH(G529,INDIRECT(G531,1),0)+MATCH(G507,SL_CHARTS_2012!$CL$1:$CL$3999,1)-1,$E512+1,1,1)</f>
        <v>$CM$40</v>
      </c>
      <c r="H534" s="220" t="str">
        <f aca="true">ADDRESS(MATCH(H529,INDIRECT(H531,1),0)+MATCH(H507,SL_CHARTS_2012!$CL$1:$CL$3999,1)-1,$E512+1,1,1)</f>
        <v>$CM$40</v>
      </c>
      <c r="I534" s="220" t="str">
        <f aca="true">ADDRESS(MATCH(I529,INDIRECT(I531,1),0)+MATCH(I507,SL_CHARTS_2012!$CL$1:$CL$3999,1)-1,$E512+1,1,1)</f>
        <v>$CM$41</v>
      </c>
      <c r="J534" s="220" t="str">
        <f aca="true">ADDRESS(MATCH(J529,INDIRECT(J531,1),0)+MATCH(J507,SL_CHARTS_2012!$CL$1:$CL$3999,1)-1,$E512+1,1,1)</f>
        <v>$CM$42</v>
      </c>
      <c r="K534" s="220"/>
      <c r="L534" s="220"/>
      <c r="M534" s="220"/>
      <c r="N534" s="220"/>
      <c r="O534" s="220"/>
      <c r="P534" s="220"/>
      <c r="Q534" s="220"/>
      <c r="R534" s="220"/>
      <c r="S534" s="220"/>
      <c r="T534" s="220"/>
      <c r="U534" s="220"/>
      <c r="V534" s="220"/>
      <c r="W534" s="220"/>
      <c r="X534" s="220"/>
      <c r="Y534" s="220"/>
      <c r="Z534" s="220"/>
      <c r="AA534" s="220"/>
      <c r="AB534" s="220"/>
      <c r="AC534" s="220"/>
    </row>
    <row r="535" customFormat="false" ht="15" hidden="true" customHeight="true" outlineLevel="0" collapsed="false">
      <c r="A535" s="349"/>
      <c r="B535" s="203"/>
      <c r="C535" s="215"/>
      <c r="D535" s="220" t="s">
        <v>248</v>
      </c>
      <c r="E535" s="220" t="str">
        <f aca="true">ADDRESS(MATCH(E530,INDIRECT(E531,1),0)+MATCH(E507,SL_CHARTS_2012!$CL$1:$CL$3999,1)-1,$E512+3,1,1)</f>
        <v>$CO$45</v>
      </c>
      <c r="F535" s="220" t="str">
        <f aca="true">ADDRESS(MATCH(F530,INDIRECT(F531,1),0)+MATCH(F507,SL_CHARTS_2012!$CL$1:$CL$3999,1)-1,$E512+3,1,1)</f>
        <v>$CO$51</v>
      </c>
      <c r="G535" s="220" t="str">
        <f aca="true">ADDRESS(MATCH(G530,INDIRECT(G531,1),0)+MATCH(G507,SL_CHARTS_2012!$CL$1:$CL$3999,1)-1,$E512+3,1,1)</f>
        <v>$CO$44</v>
      </c>
      <c r="H535" s="220" t="str">
        <f aca="true">ADDRESS(MATCH(H530,INDIRECT(H531,1),0)+MATCH(H507,SL_CHARTS_2012!$CL$1:$CL$3999,1)-1,$E512+3,1,1)</f>
        <v>$CO$46</v>
      </c>
      <c r="I535" s="220" t="str">
        <f aca="true">ADDRESS(MATCH(I530,INDIRECT(I531,1),0)+MATCH(I507,SL_CHARTS_2012!$CL$1:$CL$3999,1)-1,$E512+3,1,1)</f>
        <v>$CO$45</v>
      </c>
      <c r="J535" s="220" t="str">
        <f aca="true">ADDRESS(MATCH(J530,INDIRECT(J531,1),0)+MATCH(J507,SL_CHARTS_2012!$CL$1:$CL$3999,1)-1,$E512+3,1,1)</f>
        <v>$CO$46</v>
      </c>
      <c r="K535" s="220"/>
      <c r="L535" s="220"/>
      <c r="M535" s="220"/>
      <c r="N535" s="220"/>
      <c r="O535" s="220"/>
      <c r="P535" s="220"/>
      <c r="Q535" s="220"/>
      <c r="R535" s="220"/>
      <c r="S535" s="220"/>
      <c r="T535" s="220"/>
      <c r="U535" s="220"/>
      <c r="V535" s="220"/>
      <c r="W535" s="220"/>
      <c r="X535" s="220"/>
      <c r="Y535" s="220"/>
      <c r="Z535" s="220"/>
      <c r="AA535" s="220"/>
      <c r="AB535" s="220"/>
      <c r="AC535" s="220"/>
    </row>
    <row r="536" customFormat="false" ht="15" hidden="false" customHeight="true" outlineLevel="0" collapsed="false">
      <c r="A536" s="349"/>
      <c r="B536" s="203"/>
      <c r="C536" s="215"/>
      <c r="D536" s="220" t="s">
        <v>233</v>
      </c>
      <c r="E536" s="222" t="n">
        <f aca="true">MIN(INDIRECT(E532))</f>
        <v>71.6</v>
      </c>
      <c r="F536" s="222" t="n">
        <f aca="true">MIN(INDIRECT(F532))</f>
        <v>59.75</v>
      </c>
      <c r="G536" s="222" t="n">
        <f aca="true">MIN(INDIRECT(G532))</f>
        <v>63.7</v>
      </c>
      <c r="H536" s="222" t="n">
        <f aca="true">MIN(INDIRECT(H532))</f>
        <v>63.7</v>
      </c>
      <c r="I536" s="222" t="n">
        <f aca="true">MIN(INDIRECT(I532))</f>
        <v>67.65</v>
      </c>
      <c r="J536" s="222" t="n">
        <f aca="true">MIN(INDIRECT(J532))</f>
        <v>71.6</v>
      </c>
      <c r="K536" s="222"/>
      <c r="L536" s="222"/>
      <c r="M536" s="222"/>
      <c r="N536" s="222"/>
      <c r="O536" s="222"/>
      <c r="P536" s="222"/>
      <c r="Q536" s="222"/>
      <c r="R536" s="222"/>
      <c r="S536" s="222"/>
      <c r="T536" s="222"/>
      <c r="U536" s="222"/>
      <c r="V536" s="222"/>
      <c r="W536" s="222"/>
      <c r="X536" s="222"/>
      <c r="Y536" s="222"/>
      <c r="Z536" s="222"/>
      <c r="AA536" s="222"/>
      <c r="AB536" s="222"/>
      <c r="AC536" s="222"/>
    </row>
    <row r="537" customFormat="false" ht="15" hidden="false" customHeight="true" outlineLevel="0" collapsed="false">
      <c r="A537" s="349"/>
      <c r="B537" s="203"/>
      <c r="C537" s="215"/>
      <c r="D537" s="220" t="s">
        <v>234</v>
      </c>
      <c r="E537" s="222" t="n">
        <f aca="true">MAX(INDIRECT(E533))</f>
        <v>113</v>
      </c>
      <c r="F537" s="222" t="n">
        <f aca="true">MAX(INDIRECT(F533))</f>
        <v>131</v>
      </c>
      <c r="G537" s="222" t="n">
        <f aca="true">MAX(INDIRECT(G533))</f>
        <v>110</v>
      </c>
      <c r="H537" s="222" t="n">
        <f aca="true">MAX(INDIRECT(H533))</f>
        <v>116</v>
      </c>
      <c r="I537" s="222" t="n">
        <f aca="true">MAX(INDIRECT(I533))</f>
        <v>113</v>
      </c>
      <c r="J537" s="222" t="n">
        <f aca="true">MAX(INDIRECT(J533))</f>
        <v>116</v>
      </c>
      <c r="K537" s="222"/>
      <c r="L537" s="222"/>
      <c r="M537" s="222"/>
      <c r="N537" s="222"/>
      <c r="O537" s="222"/>
      <c r="P537" s="222"/>
      <c r="Q537" s="222"/>
      <c r="R537" s="222"/>
      <c r="S537" s="222"/>
      <c r="T537" s="222"/>
      <c r="U537" s="222"/>
      <c r="V537" s="222"/>
      <c r="W537" s="222"/>
      <c r="X537" s="222"/>
      <c r="Y537" s="222"/>
      <c r="Z537" s="222"/>
      <c r="AA537" s="222"/>
      <c r="AB537" s="222"/>
      <c r="AC537" s="222"/>
    </row>
    <row r="538" customFormat="false" ht="15" hidden="false" customHeight="true" outlineLevel="0" collapsed="false">
      <c r="A538" s="349"/>
      <c r="B538" s="203"/>
      <c r="C538" s="223" t="s">
        <v>235</v>
      </c>
      <c r="D538" s="259" t="s">
        <v>227</v>
      </c>
      <c r="E538" s="260" t="str">
        <f aca="false">CONCATENATE(E509,E$7,E511)</f>
        <v>41-38</v>
      </c>
      <c r="F538" s="260" t="str">
        <f aca="false">CONCATENATE(F509,F$7,F511)</f>
        <v>47-35</v>
      </c>
      <c r="G538" s="260" t="str">
        <f aca="false">CONCATENATE(G509,G$7,G511)</f>
        <v>40-36</v>
      </c>
      <c r="H538" s="260" t="str">
        <f aca="false">CONCATENATE(H509,H$7,H511)</f>
        <v>42-36</v>
      </c>
      <c r="I538" s="260" t="str">
        <f aca="false">CONCATENATE(I509,I$7,I511)</f>
        <v>41-37</v>
      </c>
      <c r="J538" s="260" t="str">
        <f aca="false">CONCATENATE(J509,J$7,J511)</f>
        <v>42-38</v>
      </c>
      <c r="K538" s="260"/>
      <c r="L538" s="260"/>
      <c r="M538" s="260"/>
      <c r="N538" s="260"/>
      <c r="O538" s="260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  <c r="AC538" s="260"/>
    </row>
    <row r="539" customFormat="false" ht="15" hidden="false" customHeight="true" outlineLevel="0" collapsed="false">
      <c r="A539" s="349"/>
      <c r="B539" s="203"/>
      <c r="C539" s="223"/>
      <c r="D539" s="261" t="s">
        <v>228</v>
      </c>
      <c r="E539" s="261" t="n">
        <f aca="true">AVERAGE(INDIRECT(CONCATENATE($E$525,E519,$E$526,E520),1))</f>
        <v>92.35625</v>
      </c>
      <c r="F539" s="261" t="n">
        <f aca="true">AVERAGE(INDIRECT(CONCATENATE($E$525,F519,$E$526,F520),1))</f>
        <v>96.4192307692308</v>
      </c>
      <c r="G539" s="261" t="n">
        <f aca="true">AVERAGE(INDIRECT(CONCATENATE($E$525,G519,$E$526,G520),1))</f>
        <v>86.35</v>
      </c>
      <c r="H539" s="261" t="n">
        <f aca="true">AVERAGE(INDIRECT(CONCATENATE($E$525,H519,$E$526,H520),1))</f>
        <v>90.0464285714286</v>
      </c>
      <c r="I539" s="261" t="n">
        <f aca="true">AVERAGE(INDIRECT(CONCATENATE($E$525,I519,$E$526,I520),1))</f>
        <v>90.315</v>
      </c>
      <c r="J539" s="261" t="n">
        <f aca="true">AVERAGE(INDIRECT(CONCATENATE($E$525,J519,$E$526,J520),1))</f>
        <v>94.045</v>
      </c>
      <c r="K539" s="261"/>
      <c r="L539" s="261"/>
      <c r="M539" s="261"/>
      <c r="N539" s="261"/>
      <c r="O539" s="261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  <c r="Z539" s="261"/>
      <c r="AA539" s="261"/>
      <c r="AB539" s="261"/>
      <c r="AC539" s="261"/>
    </row>
    <row r="540" customFormat="false" ht="15" hidden="true" customHeight="true" outlineLevel="0" collapsed="false">
      <c r="A540" s="349"/>
      <c r="B540" s="203"/>
      <c r="C540" s="223"/>
      <c r="D540" s="262" t="s">
        <v>269</v>
      </c>
      <c r="E540" s="262" t="n">
        <f aca="true">MIN(INDIRECT(CONCATENATE($E$525,E519,$E$526,E520),1))</f>
        <v>86.35</v>
      </c>
      <c r="F540" s="262" t="n">
        <f aca="true">MIN(INDIRECT(CONCATENATE($E$525,F519,$E$526,F520),1))</f>
        <v>73.75</v>
      </c>
      <c r="G540" s="262" t="n">
        <f aca="true">MIN(INDIRECT(CONCATENATE($E$525,G519,$E$526,G520),1))</f>
        <v>77.95</v>
      </c>
      <c r="H540" s="262" t="n">
        <f aca="true">MIN(INDIRECT(CONCATENATE($E$525,H519,$E$526,H520),1))</f>
        <v>77.95</v>
      </c>
      <c r="I540" s="262" t="n">
        <f aca="true">MIN(INDIRECT(CONCATENATE($E$525,I519,$E$526,I520),1))</f>
        <v>82.15</v>
      </c>
      <c r="J540" s="262" t="n">
        <f aca="true">MIN(INDIRECT(CONCATENATE($E$525,J519,$E$526,J520),1))</f>
        <v>86.35</v>
      </c>
      <c r="K540" s="262"/>
      <c r="L540" s="262"/>
      <c r="M540" s="262"/>
      <c r="N540" s="262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  <c r="AC540" s="262"/>
    </row>
    <row r="541" customFormat="false" ht="15" hidden="true" customHeight="true" outlineLevel="0" collapsed="false">
      <c r="A541" s="349"/>
      <c r="B541" s="203"/>
      <c r="C541" s="223"/>
      <c r="D541" s="262" t="s">
        <v>270</v>
      </c>
      <c r="E541" s="262" t="n">
        <f aca="true">MAX(INDIRECT(CONCATENATE($E$525,E519,$E$526,E520),1))</f>
        <v>97.775</v>
      </c>
      <c r="F541" s="262" t="n">
        <f aca="true">MAX(INDIRECT(CONCATENATE($E$525,F519,$E$526,F520),1))</f>
        <v>115.925</v>
      </c>
      <c r="G541" s="262" t="n">
        <f aca="true">MAX(INDIRECT(CONCATENATE($E$525,G519,$E$526,G520),1))</f>
        <v>94.75</v>
      </c>
      <c r="H541" s="262" t="n">
        <f aca="true">MAX(INDIRECT(CONCATENATE($E$525,H519,$E$526,H520),1))</f>
        <v>100.8</v>
      </c>
      <c r="I541" s="262" t="n">
        <f aca="true">MAX(INDIRECT(CONCATENATE($E$525,I519,$E$526,I520),1))</f>
        <v>97.775</v>
      </c>
      <c r="J541" s="262" t="n">
        <f aca="true">MAX(INDIRECT(CONCATENATE($E$525,J519,$E$526,J520),1))</f>
        <v>100.8</v>
      </c>
      <c r="K541" s="262"/>
      <c r="L541" s="262"/>
      <c r="M541" s="262"/>
      <c r="N541" s="262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  <c r="AC541" s="262"/>
    </row>
    <row r="542" customFormat="false" ht="15" hidden="true" customHeight="true" outlineLevel="0" collapsed="false">
      <c r="A542" s="349"/>
      <c r="B542" s="203"/>
      <c r="C542" s="223"/>
      <c r="D542" s="263" t="s">
        <v>271</v>
      </c>
      <c r="E542" s="263" t="str">
        <f aca="false">CONCATENATE($E525,E520,$E526,E519)</f>
        <v>SL_CHARTS_2012!$CN$45:$CN$42</v>
      </c>
      <c r="F542" s="263" t="str">
        <f aca="false">CONCATENATE($E525,F520,$E526,F519)</f>
        <v>SL_CHARTS_2012!$CN$51:$CN$39</v>
      </c>
      <c r="G542" s="263" t="str">
        <f aca="false">CONCATENATE($E525,G520,$E526,G519)</f>
        <v>SL_CHARTS_2012!$CN$44:$CN$40</v>
      </c>
      <c r="H542" s="263" t="str">
        <f aca="false">CONCATENATE($E525,H520,$E526,H519)</f>
        <v>SL_CHARTS_2012!$CN$46:$CN$40</v>
      </c>
      <c r="I542" s="263" t="str">
        <f aca="false">CONCATENATE($E525,I520,$E526,I519)</f>
        <v>SL_CHARTS_2012!$CN$45:$CN$41</v>
      </c>
      <c r="J542" s="263" t="str">
        <f aca="false">CONCATENATE($E525,J520,$E526,J519)</f>
        <v>SL_CHARTS_2012!$CN$46:$CN$42</v>
      </c>
      <c r="K542" s="263"/>
      <c r="L542" s="263"/>
      <c r="M542" s="263"/>
      <c r="N542" s="263"/>
      <c r="O542" s="263"/>
      <c r="P542" s="263"/>
      <c r="Q542" s="263"/>
      <c r="R542" s="263"/>
      <c r="S542" s="263"/>
      <c r="T542" s="263"/>
      <c r="U542" s="263"/>
      <c r="V542" s="263"/>
      <c r="W542" s="263"/>
      <c r="X542" s="263"/>
      <c r="Y542" s="263"/>
      <c r="Z542" s="263"/>
      <c r="AA542" s="263"/>
      <c r="AB542" s="263"/>
      <c r="AC542" s="263"/>
    </row>
    <row r="543" customFormat="false" ht="15" hidden="true" customHeight="true" outlineLevel="0" collapsed="false">
      <c r="A543" s="349"/>
      <c r="B543" s="203"/>
      <c r="C543" s="223"/>
      <c r="D543" s="263" t="s">
        <v>272</v>
      </c>
      <c r="E543" s="263" t="str">
        <f aca="false">CONCATENATE($E525,E522,$E526,E521)</f>
        <v>SL_CHARTS_2012!$CM$45:$CM$42</v>
      </c>
      <c r="F543" s="263" t="str">
        <f aca="false">CONCATENATE($E525,F522,$E526,F521)</f>
        <v>SL_CHARTS_2012!$CM$51:$CM$39</v>
      </c>
      <c r="G543" s="263" t="str">
        <f aca="false">CONCATENATE($E525,G522,$E526,G521)</f>
        <v>SL_CHARTS_2012!$CM$44:$CM$40</v>
      </c>
      <c r="H543" s="263" t="str">
        <f aca="false">CONCATENATE($E525,H522,$E526,H521)</f>
        <v>SL_CHARTS_2012!$CM$46:$CM$40</v>
      </c>
      <c r="I543" s="263" t="str">
        <f aca="false">CONCATENATE($E525,I522,$E526,I521)</f>
        <v>SL_CHARTS_2012!$CM$45:$CM$41</v>
      </c>
      <c r="J543" s="263" t="str">
        <f aca="false">CONCATENATE($E525,J522,$E526,J521)</f>
        <v>SL_CHARTS_2012!$CM$46:$CM$42</v>
      </c>
      <c r="K543" s="263"/>
      <c r="L543" s="263"/>
      <c r="M543" s="263"/>
      <c r="N543" s="263"/>
      <c r="O543" s="263"/>
      <c r="P543" s="263"/>
      <c r="Q543" s="263"/>
      <c r="R543" s="263"/>
      <c r="S543" s="263"/>
      <c r="T543" s="263"/>
      <c r="U543" s="263"/>
      <c r="V543" s="263"/>
      <c r="W543" s="263"/>
      <c r="X543" s="263"/>
      <c r="Y543" s="263"/>
      <c r="Z543" s="263"/>
      <c r="AA543" s="263"/>
      <c r="AB543" s="263"/>
      <c r="AC543" s="263"/>
    </row>
    <row r="544" customFormat="false" ht="15" hidden="true" customHeight="true" outlineLevel="0" collapsed="false">
      <c r="A544" s="349"/>
      <c r="B544" s="203"/>
      <c r="C544" s="223"/>
      <c r="D544" s="263" t="s">
        <v>273</v>
      </c>
      <c r="E544" s="263" t="str">
        <f aca="false">CONCATENATE($E525,E524,$E526,E523)</f>
        <v>SL_CHARTS_2012!$CO$45:$CO$42</v>
      </c>
      <c r="F544" s="263" t="str">
        <f aca="false">CONCATENATE($E525,F524,$E526,F523)</f>
        <v>SL_CHARTS_2012!$CO$51:$CO$39</v>
      </c>
      <c r="G544" s="263" t="str">
        <f aca="false">CONCATENATE($E525,G524,$E526,G523)</f>
        <v>SL_CHARTS_2012!$CO$44:$CO$40</v>
      </c>
      <c r="H544" s="263" t="str">
        <f aca="false">CONCATENATE($E525,H524,$E526,H523)</f>
        <v>SL_CHARTS_2012!$CO$46:$CO$40</v>
      </c>
      <c r="I544" s="263" t="str">
        <f aca="false">CONCATENATE($E525,I524,$E526,I523)</f>
        <v>SL_CHARTS_2012!$CO$45:$CO$41</v>
      </c>
      <c r="J544" s="263" t="str">
        <f aca="false">CONCATENATE($E525,J524,$E526,J523)</f>
        <v>SL_CHARTS_2012!$CO$46:$CO$42</v>
      </c>
      <c r="K544" s="263"/>
      <c r="L544" s="263"/>
      <c r="M544" s="263"/>
      <c r="N544" s="263"/>
      <c r="O544" s="263"/>
      <c r="P544" s="263"/>
      <c r="Q544" s="263"/>
      <c r="R544" s="263"/>
      <c r="S544" s="263"/>
      <c r="T544" s="263"/>
      <c r="U544" s="263"/>
      <c r="V544" s="263"/>
      <c r="W544" s="263"/>
      <c r="X544" s="263"/>
      <c r="Y544" s="263"/>
      <c r="Z544" s="263"/>
      <c r="AA544" s="263"/>
      <c r="AB544" s="263"/>
      <c r="AC544" s="263"/>
    </row>
    <row r="545" customFormat="false" ht="15" hidden="true" customHeight="true" outlineLevel="0" collapsed="false">
      <c r="A545" s="349"/>
      <c r="B545" s="203"/>
      <c r="C545" s="223"/>
      <c r="D545" s="263" t="s">
        <v>246</v>
      </c>
      <c r="E545" s="263" t="str">
        <f aca="true">ADDRESS(MATCH(E540,INDIRECT(E542,1),0)+MATCH(E507,SL_CHARTS_2012!$CL$1:$CL$3999,1)-1,$E512+1,1,1)</f>
        <v>$CM$42</v>
      </c>
      <c r="F545" s="263" t="str">
        <f aca="true">ADDRESS(MATCH(F540,INDIRECT(F542,1),0)+MATCH(F507,SL_CHARTS_2012!$CL$1:$CL$3999,1)-1,$E512+1,1,1)</f>
        <v>$CM$39</v>
      </c>
      <c r="G545" s="263" t="str">
        <f aca="true">ADDRESS(MATCH(G540,INDIRECT(G542,1),0)+MATCH(G507,SL_CHARTS_2012!$CL$1:$CL$3999,1)-1,$E512+1,1,1)</f>
        <v>$CM$40</v>
      </c>
      <c r="H545" s="263" t="str">
        <f aca="true">ADDRESS(MATCH(H540,INDIRECT(H542,1),0)+MATCH(H507,SL_CHARTS_2012!$CL$1:$CL$3999,1)-1,$E512+1,1,1)</f>
        <v>$CM$40</v>
      </c>
      <c r="I545" s="263" t="str">
        <f aca="true">ADDRESS(MATCH(I540,INDIRECT(I542,1),0)+MATCH(I507,SL_CHARTS_2012!$CL$1:$CL$3999,1)-1,$E512+1,1,1)</f>
        <v>$CM$41</v>
      </c>
      <c r="J545" s="263" t="str">
        <f aca="true">ADDRESS(MATCH(J540,INDIRECT(J542,1),0)+MATCH(J507,SL_CHARTS_2012!$CL$1:$CL$3999,1)-1,$E512+1,1,1)</f>
        <v>$CM$42</v>
      </c>
      <c r="K545" s="263"/>
      <c r="L545" s="263"/>
      <c r="M545" s="263"/>
      <c r="N545" s="263"/>
      <c r="O545" s="263"/>
      <c r="P545" s="263"/>
      <c r="Q545" s="263"/>
      <c r="R545" s="263"/>
      <c r="S545" s="263"/>
      <c r="T545" s="263"/>
      <c r="U545" s="263"/>
      <c r="V545" s="263"/>
      <c r="W545" s="263"/>
      <c r="X545" s="263"/>
      <c r="Y545" s="263"/>
      <c r="Z545" s="263"/>
      <c r="AA545" s="263"/>
      <c r="AB545" s="263"/>
      <c r="AC545" s="263"/>
    </row>
    <row r="546" customFormat="false" ht="15" hidden="true" customHeight="true" outlineLevel="0" collapsed="false">
      <c r="A546" s="349"/>
      <c r="B546" s="203"/>
      <c r="C546" s="223"/>
      <c r="D546" s="263" t="s">
        <v>248</v>
      </c>
      <c r="E546" s="263" t="str">
        <f aca="true">ADDRESS(MATCH(E541,INDIRECT(E542,1),0)+MATCH(E507,SL_CHARTS_2012!$CL$1:$CL$3999,1)-1,$E512+3,1,1)</f>
        <v>$CO$45</v>
      </c>
      <c r="F546" s="263" t="str">
        <f aca="true">ADDRESS(MATCH(F541,INDIRECT(F542,1),0)+MATCH(F507,SL_CHARTS_2012!$CL$1:$CL$3999,1)-1,$E512+3,1,1)</f>
        <v>$CO$51</v>
      </c>
      <c r="G546" s="263" t="str">
        <f aca="true">ADDRESS(MATCH(G541,INDIRECT(G542,1),0)+MATCH(G507,SL_CHARTS_2012!$CL$1:$CL$3999,1)-1,$E512+3,1,1)</f>
        <v>$CO$44</v>
      </c>
      <c r="H546" s="263" t="str">
        <f aca="true">ADDRESS(MATCH(H541,INDIRECT(H542,1),0)+MATCH(H507,SL_CHARTS_2012!$CL$1:$CL$3999,1)-1,$E512+3,1,1)</f>
        <v>$CO$46</v>
      </c>
      <c r="I546" s="263" t="str">
        <f aca="true">ADDRESS(MATCH(I541,INDIRECT(I542,1),0)+MATCH(I507,SL_CHARTS_2012!$CL$1:$CL$3999,1)-1,$E512+3,1,1)</f>
        <v>$CO$45</v>
      </c>
      <c r="J546" s="263" t="str">
        <f aca="true">ADDRESS(MATCH(J541,INDIRECT(J542,1),0)+MATCH(J507,SL_CHARTS_2012!$CL$1:$CL$3999,1)-1,$E512+3,1,1)</f>
        <v>$CO$46</v>
      </c>
      <c r="K546" s="263"/>
      <c r="L546" s="263"/>
      <c r="M546" s="263"/>
      <c r="N546" s="263"/>
      <c r="O546" s="263"/>
      <c r="P546" s="263"/>
      <c r="Q546" s="263"/>
      <c r="R546" s="263"/>
      <c r="S546" s="263"/>
      <c r="T546" s="263"/>
      <c r="U546" s="263"/>
      <c r="V546" s="263"/>
      <c r="W546" s="263"/>
      <c r="X546" s="263"/>
      <c r="Y546" s="263"/>
      <c r="Z546" s="263"/>
      <c r="AA546" s="263"/>
      <c r="AB546" s="263"/>
      <c r="AC546" s="263"/>
    </row>
    <row r="547" customFormat="false" ht="15" hidden="false" customHeight="true" outlineLevel="0" collapsed="false">
      <c r="A547" s="349"/>
      <c r="B547" s="203"/>
      <c r="C547" s="223"/>
      <c r="D547" s="263" t="s">
        <v>233</v>
      </c>
      <c r="E547" s="265" t="n">
        <f aca="true">MIN(INDIRECT(E543))</f>
        <v>71.6</v>
      </c>
      <c r="F547" s="265" t="n">
        <f aca="true">MIN(INDIRECT(F543))</f>
        <v>59.75</v>
      </c>
      <c r="G547" s="265" t="n">
        <f aca="true">MIN(INDIRECT(G543))</f>
        <v>63.7</v>
      </c>
      <c r="H547" s="265" t="n">
        <f aca="true">MIN(INDIRECT(H543))</f>
        <v>63.7</v>
      </c>
      <c r="I547" s="265" t="n">
        <f aca="true">MIN(INDIRECT(I543))</f>
        <v>67.65</v>
      </c>
      <c r="J547" s="265" t="n">
        <f aca="true">MIN(INDIRECT(J543))</f>
        <v>71.6</v>
      </c>
      <c r="K547" s="265"/>
      <c r="L547" s="265"/>
      <c r="M547" s="265"/>
      <c r="N547" s="265"/>
      <c r="O547" s="265"/>
      <c r="P547" s="265"/>
      <c r="Q547" s="265"/>
      <c r="R547" s="265"/>
      <c r="S547" s="265"/>
      <c r="T547" s="265"/>
      <c r="U547" s="265"/>
      <c r="V547" s="265"/>
      <c r="W547" s="265"/>
      <c r="X547" s="265"/>
      <c r="Y547" s="265"/>
      <c r="Z547" s="265"/>
      <c r="AA547" s="265"/>
      <c r="AB547" s="265"/>
      <c r="AC547" s="265"/>
    </row>
    <row r="548" customFormat="false" ht="15" hidden="false" customHeight="true" outlineLevel="0" collapsed="false">
      <c r="A548" s="349"/>
      <c r="B548" s="203"/>
      <c r="C548" s="223"/>
      <c r="D548" s="231" t="s">
        <v>234</v>
      </c>
      <c r="E548" s="232" t="n">
        <f aca="true">MAX(INDIRECT(E544))</f>
        <v>113</v>
      </c>
      <c r="F548" s="232" t="n">
        <f aca="true">MAX(INDIRECT(F544))</f>
        <v>131</v>
      </c>
      <c r="G548" s="232" t="n">
        <f aca="true">MAX(INDIRECT(G544))</f>
        <v>110</v>
      </c>
      <c r="H548" s="232" t="n">
        <f aca="true">MAX(INDIRECT(H544))</f>
        <v>116</v>
      </c>
      <c r="I548" s="232" t="n">
        <f aca="true">MAX(INDIRECT(I544))</f>
        <v>113</v>
      </c>
      <c r="J548" s="232" t="n">
        <f aca="true">MAX(INDIRECT(J544))</f>
        <v>116</v>
      </c>
      <c r="K548" s="265"/>
      <c r="L548" s="265"/>
      <c r="M548" s="265"/>
      <c r="N548" s="265"/>
      <c r="O548" s="265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  <c r="Z548" s="265"/>
      <c r="AA548" s="265"/>
      <c r="AB548" s="265"/>
      <c r="AC548" s="265"/>
    </row>
  </sheetData>
  <mergeCells count="175">
    <mergeCell ref="B1:J1"/>
    <mergeCell ref="E2:I2"/>
    <mergeCell ref="B13:J13"/>
    <mergeCell ref="B14:B40"/>
    <mergeCell ref="C14:C15"/>
    <mergeCell ref="C16:C17"/>
    <mergeCell ref="C18:D18"/>
    <mergeCell ref="E18:J18"/>
    <mergeCell ref="C19:C20"/>
    <mergeCell ref="C21:C22"/>
    <mergeCell ref="D23:D24"/>
    <mergeCell ref="C25:C32"/>
    <mergeCell ref="C33:C40"/>
    <mergeCell ref="B41:B67"/>
    <mergeCell ref="C41:C42"/>
    <mergeCell ref="C43:C44"/>
    <mergeCell ref="C45:D45"/>
    <mergeCell ref="E45:J45"/>
    <mergeCell ref="C46:C47"/>
    <mergeCell ref="C48:C49"/>
    <mergeCell ref="D50:D51"/>
    <mergeCell ref="C52:C59"/>
    <mergeCell ref="C60:C67"/>
    <mergeCell ref="B68:B98"/>
    <mergeCell ref="C68:C71"/>
    <mergeCell ref="C72:C75"/>
    <mergeCell ref="C76:D76"/>
    <mergeCell ref="E76:J76"/>
    <mergeCell ref="D77:D78"/>
    <mergeCell ref="C79:C80"/>
    <mergeCell ref="C81:C82"/>
    <mergeCell ref="C83:C90"/>
    <mergeCell ref="C91:C98"/>
    <mergeCell ref="B100:J100"/>
    <mergeCell ref="B101:B127"/>
    <mergeCell ref="C101:C102"/>
    <mergeCell ref="C103:C104"/>
    <mergeCell ref="C105:D105"/>
    <mergeCell ref="E105:J105"/>
    <mergeCell ref="C106:C107"/>
    <mergeCell ref="C108:C109"/>
    <mergeCell ref="D110:D111"/>
    <mergeCell ref="C112:C119"/>
    <mergeCell ref="C120:C127"/>
    <mergeCell ref="B128:B158"/>
    <mergeCell ref="C128:C131"/>
    <mergeCell ref="C132:C135"/>
    <mergeCell ref="C136:D136"/>
    <mergeCell ref="E136:J136"/>
    <mergeCell ref="D137:D138"/>
    <mergeCell ref="C139:C140"/>
    <mergeCell ref="C141:C142"/>
    <mergeCell ref="C143:C150"/>
    <mergeCell ref="C151:C158"/>
    <mergeCell ref="B159:B185"/>
    <mergeCell ref="C159:C160"/>
    <mergeCell ref="C161:C162"/>
    <mergeCell ref="C163:D163"/>
    <mergeCell ref="E163:J163"/>
    <mergeCell ref="C164:C165"/>
    <mergeCell ref="C166:C167"/>
    <mergeCell ref="D168:D169"/>
    <mergeCell ref="C170:C177"/>
    <mergeCell ref="C178:C185"/>
    <mergeCell ref="B186:B226"/>
    <mergeCell ref="C186:C189"/>
    <mergeCell ref="C190:C193"/>
    <mergeCell ref="C194:D194"/>
    <mergeCell ref="E194:J194"/>
    <mergeCell ref="C195:C196"/>
    <mergeCell ref="C197:C198"/>
    <mergeCell ref="D199:D200"/>
    <mergeCell ref="C201:C213"/>
    <mergeCell ref="C214:C226"/>
    <mergeCell ref="B227:B243"/>
    <mergeCell ref="C227:C230"/>
    <mergeCell ref="C231:D231"/>
    <mergeCell ref="E231:J231"/>
    <mergeCell ref="D232:D233"/>
    <mergeCell ref="C234:C235"/>
    <mergeCell ref="C236:C243"/>
    <mergeCell ref="B244:B274"/>
    <mergeCell ref="C244:C247"/>
    <mergeCell ref="C248:C251"/>
    <mergeCell ref="C252:D252"/>
    <mergeCell ref="E252:J252"/>
    <mergeCell ref="D253:D254"/>
    <mergeCell ref="C255:C256"/>
    <mergeCell ref="C257:C258"/>
    <mergeCell ref="C259:C266"/>
    <mergeCell ref="C267:C274"/>
    <mergeCell ref="B276:J276"/>
    <mergeCell ref="B277:B317"/>
    <mergeCell ref="C277:C280"/>
    <mergeCell ref="C281:C284"/>
    <mergeCell ref="C285:D285"/>
    <mergeCell ref="E285:J285"/>
    <mergeCell ref="C286:C287"/>
    <mergeCell ref="C288:C289"/>
    <mergeCell ref="D290:D291"/>
    <mergeCell ref="C292:C304"/>
    <mergeCell ref="C305:C317"/>
    <mergeCell ref="B319:J319"/>
    <mergeCell ref="B320:B360"/>
    <mergeCell ref="C320:C323"/>
    <mergeCell ref="C324:C327"/>
    <mergeCell ref="C328:D328"/>
    <mergeCell ref="E328:J328"/>
    <mergeCell ref="C329:C330"/>
    <mergeCell ref="C331:C332"/>
    <mergeCell ref="D333:D334"/>
    <mergeCell ref="C335:C347"/>
    <mergeCell ref="C348:C360"/>
    <mergeCell ref="B362:J362"/>
    <mergeCell ref="B363:B385"/>
    <mergeCell ref="C363:C366"/>
    <mergeCell ref="C367:C370"/>
    <mergeCell ref="C371:D371"/>
    <mergeCell ref="E371:J371"/>
    <mergeCell ref="D372:D373"/>
    <mergeCell ref="C374:C375"/>
    <mergeCell ref="C376:C377"/>
    <mergeCell ref="C378:C381"/>
    <mergeCell ref="C382:C385"/>
    <mergeCell ref="B386:B408"/>
    <mergeCell ref="C386:C389"/>
    <mergeCell ref="C390:C393"/>
    <mergeCell ref="C394:D394"/>
    <mergeCell ref="E394:J394"/>
    <mergeCell ref="D395:D396"/>
    <mergeCell ref="C397:C398"/>
    <mergeCell ref="C399:C400"/>
    <mergeCell ref="C401:C404"/>
    <mergeCell ref="C405:C408"/>
    <mergeCell ref="B409:B431"/>
    <mergeCell ref="C409:C412"/>
    <mergeCell ref="C413:C416"/>
    <mergeCell ref="C417:D417"/>
    <mergeCell ref="E417:J417"/>
    <mergeCell ref="D418:D419"/>
    <mergeCell ref="C420:C421"/>
    <mergeCell ref="C422:C423"/>
    <mergeCell ref="C424:C427"/>
    <mergeCell ref="C428:C431"/>
    <mergeCell ref="B432:B454"/>
    <mergeCell ref="C432:C435"/>
    <mergeCell ref="C436:C439"/>
    <mergeCell ref="C440:D440"/>
    <mergeCell ref="E440:J440"/>
    <mergeCell ref="D441:D442"/>
    <mergeCell ref="C443:C444"/>
    <mergeCell ref="C445:C446"/>
    <mergeCell ref="C447:C450"/>
    <mergeCell ref="C451:C454"/>
    <mergeCell ref="B457:B501"/>
    <mergeCell ref="C457:C460"/>
    <mergeCell ref="C461:C464"/>
    <mergeCell ref="C465:D465"/>
    <mergeCell ref="E465:J465"/>
    <mergeCell ref="C466:C471"/>
    <mergeCell ref="C472:C477"/>
    <mergeCell ref="D478:D479"/>
    <mergeCell ref="C480:C490"/>
    <mergeCell ref="C491:C501"/>
    <mergeCell ref="B503:J503"/>
    <mergeCell ref="B504:B548"/>
    <mergeCell ref="C504:C507"/>
    <mergeCell ref="C508:C511"/>
    <mergeCell ref="C512:D512"/>
    <mergeCell ref="E512:J512"/>
    <mergeCell ref="C513:C518"/>
    <mergeCell ref="C519:C524"/>
    <mergeCell ref="D525:D526"/>
    <mergeCell ref="C527:C537"/>
    <mergeCell ref="C538:C5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B1:DH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I5" activeCellId="0" sqref="I5"/>
    </sheetView>
  </sheetViews>
  <sheetFormatPr defaultRowHeight="15"/>
  <cols>
    <col collapsed="false" hidden="false" max="1" min="1" style="521" width="11.4615384615385"/>
    <col collapsed="false" hidden="false" max="2" min="2" style="521" width="4.92712550607287"/>
    <col collapsed="false" hidden="false" max="3" min="3" style="521" width="18.5303643724696"/>
    <col collapsed="false" hidden="false" max="4" min="4" style="521" width="10.497975708502"/>
    <col collapsed="false" hidden="false" max="5" min="5" style="521" width="11.0323886639676"/>
    <col collapsed="false" hidden="false" max="6" min="6" style="521" width="8.03238866396761"/>
    <col collapsed="false" hidden="false" max="7" min="7" style="521" width="24.7449392712551"/>
    <col collapsed="false" hidden="false" max="8" min="8" style="521" width="7.49797570850202"/>
    <col collapsed="false" hidden="false" max="9" min="9" style="521" width="7.71255060728745"/>
    <col collapsed="false" hidden="false" max="10" min="10" style="521" width="17.995951417004"/>
    <col collapsed="false" hidden="false" max="11" min="11" style="521" width="6.42914979757085"/>
    <col collapsed="false" hidden="false" max="12" min="12" style="521" width="6.63967611336032"/>
    <col collapsed="false" hidden="false" max="13" min="13" style="522" width="9.63967611336032"/>
    <col collapsed="false" hidden="false" max="14" min="14" style="521" width="17.4615384615385"/>
    <col collapsed="false" hidden="false" max="17" min="15" style="521" width="7.71255060728745"/>
    <col collapsed="false" hidden="false" max="21" min="18" style="523" width="7.71255060728745"/>
    <col collapsed="false" hidden="false" max="24" min="22" style="521" width="7.71255060728745"/>
    <col collapsed="false" hidden="false" max="28" min="25" style="523" width="7.71255060728745"/>
    <col collapsed="false" hidden="false" max="31" min="29" style="521" width="7.71255060728745"/>
    <col collapsed="false" hidden="false" max="35" min="32" style="523" width="7.71255060728745"/>
    <col collapsed="false" hidden="false" max="38" min="36" style="521" width="7.71255060728745"/>
    <col collapsed="false" hidden="false" max="42" min="39" style="523" width="7.71255060728745"/>
    <col collapsed="false" hidden="false" max="45" min="43" style="521" width="7.71255060728745"/>
    <col collapsed="false" hidden="false" max="49" min="46" style="523" width="7.71255060728745"/>
    <col collapsed="false" hidden="false" max="52" min="50" style="521" width="7.71255060728745"/>
    <col collapsed="false" hidden="false" max="56" min="53" style="523" width="7.71255060728745"/>
    <col collapsed="false" hidden="false" max="59" min="57" style="521" width="7.71255060728745"/>
    <col collapsed="false" hidden="false" max="63" min="60" style="523" width="7.71255060728745"/>
    <col collapsed="false" hidden="false" max="66" min="64" style="521" width="7.71255060728745"/>
    <col collapsed="false" hidden="false" max="70" min="67" style="523" width="7.71255060728745"/>
    <col collapsed="false" hidden="true" max="73" min="71" style="521" width="0"/>
    <col collapsed="false" hidden="true" max="77" min="74" style="523" width="0"/>
    <col collapsed="false" hidden="false" max="80" min="78" style="521" width="7.71255060728745"/>
    <col collapsed="false" hidden="false" max="84" min="81" style="523" width="7.71255060728745"/>
    <col collapsed="false" hidden="false" max="87" min="85" style="521" width="7.71255060728745"/>
    <col collapsed="false" hidden="false" max="91" min="88" style="523" width="7.71255060728745"/>
    <col collapsed="false" hidden="false" max="94" min="92" style="521" width="7.71255060728745"/>
    <col collapsed="false" hidden="false" max="98" min="95" style="523" width="7.71255060728745"/>
    <col collapsed="false" hidden="false" max="101" min="99" style="521" width="7.71255060728745"/>
    <col collapsed="false" hidden="false" max="105" min="102" style="523" width="7.71255060728745"/>
    <col collapsed="false" hidden="false" max="108" min="106" style="521" width="7.71255060728745"/>
    <col collapsed="false" hidden="false" max="112" min="109" style="523" width="7.71255060728745"/>
    <col collapsed="false" hidden="false" max="1025" min="113" style="521" width="11.4615384615385"/>
  </cols>
  <sheetData>
    <row r="1" customFormat="false" ht="30" hidden="false" customHeight="true" outlineLevel="0" collapsed="false">
      <c r="B1" s="524" t="s">
        <v>288</v>
      </c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5" t="s">
        <v>59</v>
      </c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 s="525"/>
      <c r="AB1" s="525"/>
      <c r="AC1" s="525" t="s">
        <v>79</v>
      </c>
      <c r="AD1" s="525"/>
      <c r="AE1" s="525"/>
      <c r="AF1" s="525"/>
      <c r="AG1" s="525"/>
      <c r="AH1" s="525"/>
      <c r="AI1" s="525"/>
      <c r="AJ1" s="525"/>
      <c r="AK1" s="525"/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 t="s">
        <v>289</v>
      </c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 t="s">
        <v>286</v>
      </c>
      <c r="BT1" s="525"/>
      <c r="BU1" s="525"/>
      <c r="BV1" s="525"/>
      <c r="BW1" s="525"/>
      <c r="BX1" s="525"/>
      <c r="BY1" s="525"/>
      <c r="BZ1" s="525" t="s">
        <v>82</v>
      </c>
      <c r="CA1" s="525"/>
      <c r="CB1" s="525"/>
      <c r="CC1" s="525"/>
      <c r="CD1" s="525"/>
      <c r="CE1" s="525"/>
      <c r="CF1" s="525"/>
      <c r="CG1" s="525"/>
      <c r="CH1" s="525"/>
      <c r="CI1" s="525"/>
      <c r="CJ1" s="525"/>
      <c r="CK1" s="525"/>
      <c r="CL1" s="525"/>
      <c r="CM1" s="525"/>
      <c r="CN1" s="525"/>
      <c r="CO1" s="525"/>
      <c r="CP1" s="525"/>
      <c r="CQ1" s="525"/>
      <c r="CR1" s="525"/>
      <c r="CS1" s="525"/>
      <c r="CT1" s="525"/>
      <c r="CU1" s="525"/>
      <c r="CV1" s="525"/>
      <c r="CW1" s="525"/>
      <c r="CX1" s="525"/>
      <c r="CY1" s="525"/>
      <c r="CZ1" s="525"/>
      <c r="DA1" s="525"/>
      <c r="DB1" s="525"/>
      <c r="DC1" s="525"/>
      <c r="DD1" s="525"/>
      <c r="DE1" s="525"/>
      <c r="DF1" s="525"/>
      <c r="DG1" s="525"/>
      <c r="DH1" s="525"/>
    </row>
    <row r="2" customFormat="false" ht="30" hidden="false" customHeight="true" outlineLevel="0" collapsed="false">
      <c r="B2" s="526" t="s">
        <v>290</v>
      </c>
      <c r="C2" s="526" t="s">
        <v>291</v>
      </c>
      <c r="D2" s="526" t="s">
        <v>292</v>
      </c>
      <c r="E2" s="526" t="s">
        <v>293</v>
      </c>
      <c r="F2" s="526" t="s">
        <v>294</v>
      </c>
      <c r="G2" s="526"/>
      <c r="H2" s="526"/>
      <c r="I2" s="526"/>
      <c r="J2" s="526" t="s">
        <v>294</v>
      </c>
      <c r="K2" s="526"/>
      <c r="L2" s="526"/>
      <c r="M2" s="527" t="s">
        <v>295</v>
      </c>
      <c r="N2" s="526" t="s">
        <v>296</v>
      </c>
      <c r="O2" s="528" t="s">
        <v>297</v>
      </c>
      <c r="P2" s="528"/>
      <c r="Q2" s="528"/>
      <c r="R2" s="528"/>
      <c r="S2" s="528"/>
      <c r="T2" s="528"/>
      <c r="U2" s="528"/>
      <c r="V2" s="528" t="s">
        <v>298</v>
      </c>
      <c r="W2" s="528"/>
      <c r="X2" s="528"/>
      <c r="Y2" s="528"/>
      <c r="Z2" s="528"/>
      <c r="AA2" s="528"/>
      <c r="AB2" s="528"/>
      <c r="AC2" s="528" t="s">
        <v>299</v>
      </c>
      <c r="AD2" s="528"/>
      <c r="AE2" s="528"/>
      <c r="AF2" s="528"/>
      <c r="AG2" s="528"/>
      <c r="AH2" s="528"/>
      <c r="AI2" s="528"/>
      <c r="AJ2" s="528" t="s">
        <v>300</v>
      </c>
      <c r="AK2" s="528"/>
      <c r="AL2" s="528"/>
      <c r="AM2" s="528"/>
      <c r="AN2" s="528"/>
      <c r="AO2" s="528"/>
      <c r="AP2" s="528"/>
      <c r="AQ2" s="528" t="s">
        <v>301</v>
      </c>
      <c r="AR2" s="528"/>
      <c r="AS2" s="528"/>
      <c r="AT2" s="528"/>
      <c r="AU2" s="528"/>
      <c r="AV2" s="528"/>
      <c r="AW2" s="528"/>
      <c r="AX2" s="528" t="s">
        <v>302</v>
      </c>
      <c r="AY2" s="528"/>
      <c r="AZ2" s="528"/>
      <c r="BA2" s="528"/>
      <c r="BB2" s="528"/>
      <c r="BC2" s="528"/>
      <c r="BD2" s="528"/>
      <c r="BE2" s="528" t="s">
        <v>93</v>
      </c>
      <c r="BF2" s="528"/>
      <c r="BG2" s="528"/>
      <c r="BH2" s="528"/>
      <c r="BI2" s="528"/>
      <c r="BJ2" s="528"/>
      <c r="BK2" s="528"/>
      <c r="BL2" s="528" t="s">
        <v>303</v>
      </c>
      <c r="BM2" s="528"/>
      <c r="BN2" s="528"/>
      <c r="BO2" s="528"/>
      <c r="BP2" s="528"/>
      <c r="BQ2" s="528"/>
      <c r="BR2" s="528"/>
      <c r="BS2" s="528" t="s">
        <v>94</v>
      </c>
      <c r="BT2" s="528"/>
      <c r="BU2" s="528"/>
      <c r="BV2" s="528"/>
      <c r="BW2" s="528"/>
      <c r="BX2" s="528"/>
      <c r="BY2" s="528"/>
      <c r="BZ2" s="528" t="s">
        <v>304</v>
      </c>
      <c r="CA2" s="528"/>
      <c r="CB2" s="528"/>
      <c r="CC2" s="528"/>
      <c r="CD2" s="528"/>
      <c r="CE2" s="528"/>
      <c r="CF2" s="528"/>
      <c r="CG2" s="528" t="s">
        <v>305</v>
      </c>
      <c r="CH2" s="528"/>
      <c r="CI2" s="528"/>
      <c r="CJ2" s="528"/>
      <c r="CK2" s="528"/>
      <c r="CL2" s="528"/>
      <c r="CM2" s="528"/>
      <c r="CN2" s="528" t="s">
        <v>306</v>
      </c>
      <c r="CO2" s="528"/>
      <c r="CP2" s="528"/>
      <c r="CQ2" s="528"/>
      <c r="CR2" s="528"/>
      <c r="CS2" s="528"/>
      <c r="CT2" s="528"/>
      <c r="CU2" s="529" t="s">
        <v>307</v>
      </c>
      <c r="CV2" s="529"/>
      <c r="CW2" s="529"/>
      <c r="CX2" s="529"/>
      <c r="CY2" s="529"/>
      <c r="CZ2" s="529"/>
      <c r="DA2" s="529"/>
      <c r="DB2" s="528" t="s">
        <v>308</v>
      </c>
      <c r="DC2" s="528"/>
      <c r="DD2" s="528"/>
      <c r="DE2" s="528"/>
      <c r="DF2" s="528"/>
      <c r="DG2" s="528"/>
      <c r="DH2" s="528"/>
    </row>
    <row r="3" customFormat="false" ht="30" hidden="false" customHeight="true" outlineLevel="0" collapsed="false"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7"/>
      <c r="N3" s="526"/>
      <c r="O3" s="526" t="s">
        <v>309</v>
      </c>
      <c r="P3" s="526"/>
      <c r="Q3" s="526"/>
      <c r="R3" s="530" t="s">
        <v>310</v>
      </c>
      <c r="S3" s="530"/>
      <c r="T3" s="530"/>
      <c r="U3" s="531" t="s">
        <v>311</v>
      </c>
      <c r="V3" s="526" t="s">
        <v>309</v>
      </c>
      <c r="W3" s="526"/>
      <c r="X3" s="526"/>
      <c r="Y3" s="530" t="s">
        <v>310</v>
      </c>
      <c r="Z3" s="530"/>
      <c r="AA3" s="530"/>
      <c r="AB3" s="531" t="s">
        <v>311</v>
      </c>
      <c r="AC3" s="526" t="s">
        <v>309</v>
      </c>
      <c r="AD3" s="526"/>
      <c r="AE3" s="526"/>
      <c r="AF3" s="530" t="s">
        <v>310</v>
      </c>
      <c r="AG3" s="530"/>
      <c r="AH3" s="530"/>
      <c r="AI3" s="531" t="s">
        <v>311</v>
      </c>
      <c r="AJ3" s="526" t="s">
        <v>309</v>
      </c>
      <c r="AK3" s="526"/>
      <c r="AL3" s="526"/>
      <c r="AM3" s="530" t="s">
        <v>310</v>
      </c>
      <c r="AN3" s="530"/>
      <c r="AO3" s="530"/>
      <c r="AP3" s="531" t="s">
        <v>311</v>
      </c>
      <c r="AQ3" s="526" t="s">
        <v>309</v>
      </c>
      <c r="AR3" s="526"/>
      <c r="AS3" s="526"/>
      <c r="AT3" s="530" t="s">
        <v>310</v>
      </c>
      <c r="AU3" s="530"/>
      <c r="AV3" s="530"/>
      <c r="AW3" s="531" t="s">
        <v>311</v>
      </c>
      <c r="AX3" s="526" t="s">
        <v>309</v>
      </c>
      <c r="AY3" s="526"/>
      <c r="AZ3" s="526"/>
      <c r="BA3" s="530" t="s">
        <v>310</v>
      </c>
      <c r="BB3" s="530"/>
      <c r="BC3" s="530"/>
      <c r="BD3" s="531" t="s">
        <v>311</v>
      </c>
      <c r="BE3" s="526" t="s">
        <v>309</v>
      </c>
      <c r="BF3" s="526"/>
      <c r="BG3" s="526"/>
      <c r="BH3" s="530" t="s">
        <v>310</v>
      </c>
      <c r="BI3" s="530"/>
      <c r="BJ3" s="530"/>
      <c r="BK3" s="531" t="s">
        <v>311</v>
      </c>
      <c r="BL3" s="526" t="s">
        <v>309</v>
      </c>
      <c r="BM3" s="526"/>
      <c r="BN3" s="526"/>
      <c r="BO3" s="530" t="s">
        <v>310</v>
      </c>
      <c r="BP3" s="530"/>
      <c r="BQ3" s="530"/>
      <c r="BR3" s="531" t="s">
        <v>311</v>
      </c>
      <c r="BS3" s="526" t="s">
        <v>309</v>
      </c>
      <c r="BT3" s="526"/>
      <c r="BU3" s="526"/>
      <c r="BV3" s="530" t="s">
        <v>310</v>
      </c>
      <c r="BW3" s="530"/>
      <c r="BX3" s="530"/>
      <c r="BY3" s="531" t="s">
        <v>311</v>
      </c>
      <c r="BZ3" s="526" t="s">
        <v>309</v>
      </c>
      <c r="CA3" s="526"/>
      <c r="CB3" s="526"/>
      <c r="CC3" s="530" t="s">
        <v>310</v>
      </c>
      <c r="CD3" s="530"/>
      <c r="CE3" s="530"/>
      <c r="CF3" s="531" t="s">
        <v>311</v>
      </c>
      <c r="CG3" s="526" t="s">
        <v>309</v>
      </c>
      <c r="CH3" s="526"/>
      <c r="CI3" s="526"/>
      <c r="CJ3" s="530" t="s">
        <v>310</v>
      </c>
      <c r="CK3" s="530"/>
      <c r="CL3" s="530"/>
      <c r="CM3" s="531" t="s">
        <v>311</v>
      </c>
      <c r="CN3" s="526" t="s">
        <v>309</v>
      </c>
      <c r="CO3" s="526"/>
      <c r="CP3" s="526"/>
      <c r="CQ3" s="530" t="s">
        <v>310</v>
      </c>
      <c r="CR3" s="530"/>
      <c r="CS3" s="530"/>
      <c r="CT3" s="531" t="s">
        <v>311</v>
      </c>
      <c r="CU3" s="526" t="s">
        <v>309</v>
      </c>
      <c r="CV3" s="526"/>
      <c r="CW3" s="526"/>
      <c r="CX3" s="530" t="s">
        <v>310</v>
      </c>
      <c r="CY3" s="530"/>
      <c r="CZ3" s="530"/>
      <c r="DA3" s="531" t="s">
        <v>311</v>
      </c>
      <c r="DB3" s="526" t="s">
        <v>309</v>
      </c>
      <c r="DC3" s="526"/>
      <c r="DD3" s="526"/>
      <c r="DE3" s="530" t="s">
        <v>310</v>
      </c>
      <c r="DF3" s="530"/>
      <c r="DG3" s="530"/>
      <c r="DH3" s="531" t="s">
        <v>311</v>
      </c>
    </row>
    <row r="4" customFormat="false" ht="30" hidden="false" customHeight="true" outlineLevel="0" collapsed="false">
      <c r="B4" s="526"/>
      <c r="C4" s="526"/>
      <c r="D4" s="526"/>
      <c r="E4" s="526"/>
      <c r="F4" s="526" t="s">
        <v>312</v>
      </c>
      <c r="G4" s="526" t="s">
        <v>313</v>
      </c>
      <c r="H4" s="527" t="s">
        <v>314</v>
      </c>
      <c r="I4" s="527" t="s">
        <v>315</v>
      </c>
      <c r="J4" s="527" t="s">
        <v>316</v>
      </c>
      <c r="K4" s="527" t="s">
        <v>317</v>
      </c>
      <c r="L4" s="527" t="s">
        <v>318</v>
      </c>
      <c r="M4" s="527"/>
      <c r="N4" s="526"/>
      <c r="O4" s="526" t="s">
        <v>111</v>
      </c>
      <c r="P4" s="532" t="s">
        <v>319</v>
      </c>
      <c r="Q4" s="526" t="s">
        <v>113</v>
      </c>
      <c r="R4" s="533" t="s">
        <v>111</v>
      </c>
      <c r="S4" s="534" t="s">
        <v>319</v>
      </c>
      <c r="T4" s="535" t="s">
        <v>113</v>
      </c>
      <c r="U4" s="531"/>
      <c r="V4" s="526" t="s">
        <v>111</v>
      </c>
      <c r="W4" s="532" t="s">
        <v>319</v>
      </c>
      <c r="X4" s="526" t="s">
        <v>113</v>
      </c>
      <c r="Y4" s="533" t="s">
        <v>111</v>
      </c>
      <c r="Z4" s="534" t="s">
        <v>319</v>
      </c>
      <c r="AA4" s="535" t="s">
        <v>113</v>
      </c>
      <c r="AB4" s="531"/>
      <c r="AC4" s="526" t="s">
        <v>111</v>
      </c>
      <c r="AD4" s="532" t="s">
        <v>319</v>
      </c>
      <c r="AE4" s="526" t="s">
        <v>113</v>
      </c>
      <c r="AF4" s="533" t="s">
        <v>111</v>
      </c>
      <c r="AG4" s="534" t="s">
        <v>319</v>
      </c>
      <c r="AH4" s="535" t="s">
        <v>113</v>
      </c>
      <c r="AI4" s="531"/>
      <c r="AJ4" s="526" t="s">
        <v>111</v>
      </c>
      <c r="AK4" s="532" t="s">
        <v>319</v>
      </c>
      <c r="AL4" s="526" t="s">
        <v>113</v>
      </c>
      <c r="AM4" s="533" t="s">
        <v>111</v>
      </c>
      <c r="AN4" s="534" t="s">
        <v>319</v>
      </c>
      <c r="AO4" s="535" t="s">
        <v>113</v>
      </c>
      <c r="AP4" s="531"/>
      <c r="AQ4" s="526" t="s">
        <v>111</v>
      </c>
      <c r="AR4" s="532" t="s">
        <v>319</v>
      </c>
      <c r="AS4" s="526" t="s">
        <v>113</v>
      </c>
      <c r="AT4" s="533" t="s">
        <v>111</v>
      </c>
      <c r="AU4" s="534" t="s">
        <v>319</v>
      </c>
      <c r="AV4" s="535" t="s">
        <v>113</v>
      </c>
      <c r="AW4" s="531"/>
      <c r="AX4" s="526" t="s">
        <v>111</v>
      </c>
      <c r="AY4" s="532" t="s">
        <v>319</v>
      </c>
      <c r="AZ4" s="526" t="s">
        <v>113</v>
      </c>
      <c r="BA4" s="533" t="s">
        <v>111</v>
      </c>
      <c r="BB4" s="534" t="s">
        <v>319</v>
      </c>
      <c r="BC4" s="535" t="s">
        <v>113</v>
      </c>
      <c r="BD4" s="531"/>
      <c r="BE4" s="526" t="s">
        <v>111</v>
      </c>
      <c r="BF4" s="532" t="s">
        <v>319</v>
      </c>
      <c r="BG4" s="526" t="s">
        <v>113</v>
      </c>
      <c r="BH4" s="533" t="s">
        <v>111</v>
      </c>
      <c r="BI4" s="534" t="s">
        <v>319</v>
      </c>
      <c r="BJ4" s="535" t="s">
        <v>113</v>
      </c>
      <c r="BK4" s="531"/>
      <c r="BL4" s="526" t="s">
        <v>111</v>
      </c>
      <c r="BM4" s="532" t="s">
        <v>319</v>
      </c>
      <c r="BN4" s="526" t="s">
        <v>113</v>
      </c>
      <c r="BO4" s="533" t="s">
        <v>111</v>
      </c>
      <c r="BP4" s="534" t="s">
        <v>319</v>
      </c>
      <c r="BQ4" s="535" t="s">
        <v>113</v>
      </c>
      <c r="BR4" s="531"/>
      <c r="BS4" s="526" t="s">
        <v>111</v>
      </c>
      <c r="BT4" s="532" t="s">
        <v>319</v>
      </c>
      <c r="BU4" s="526" t="s">
        <v>113</v>
      </c>
      <c r="BV4" s="533" t="s">
        <v>111</v>
      </c>
      <c r="BW4" s="534" t="s">
        <v>319</v>
      </c>
      <c r="BX4" s="535" t="s">
        <v>113</v>
      </c>
      <c r="BY4" s="531"/>
      <c r="BZ4" s="526" t="s">
        <v>111</v>
      </c>
      <c r="CA4" s="532" t="s">
        <v>319</v>
      </c>
      <c r="CB4" s="526" t="s">
        <v>113</v>
      </c>
      <c r="CC4" s="533" t="s">
        <v>111</v>
      </c>
      <c r="CD4" s="534" t="s">
        <v>319</v>
      </c>
      <c r="CE4" s="535" t="s">
        <v>113</v>
      </c>
      <c r="CF4" s="531"/>
      <c r="CG4" s="526" t="s">
        <v>111</v>
      </c>
      <c r="CH4" s="532" t="s">
        <v>319</v>
      </c>
      <c r="CI4" s="526" t="s">
        <v>113</v>
      </c>
      <c r="CJ4" s="533" t="s">
        <v>111</v>
      </c>
      <c r="CK4" s="534" t="s">
        <v>319</v>
      </c>
      <c r="CL4" s="535" t="s">
        <v>113</v>
      </c>
      <c r="CM4" s="531"/>
      <c r="CN4" s="526" t="s">
        <v>111</v>
      </c>
      <c r="CO4" s="532" t="s">
        <v>319</v>
      </c>
      <c r="CP4" s="526" t="s">
        <v>113</v>
      </c>
      <c r="CQ4" s="533" t="s">
        <v>111</v>
      </c>
      <c r="CR4" s="534" t="s">
        <v>319</v>
      </c>
      <c r="CS4" s="535" t="s">
        <v>113</v>
      </c>
      <c r="CT4" s="531"/>
      <c r="CU4" s="526" t="s">
        <v>111</v>
      </c>
      <c r="CV4" s="532" t="s">
        <v>319</v>
      </c>
      <c r="CW4" s="526" t="s">
        <v>113</v>
      </c>
      <c r="CX4" s="533" t="s">
        <v>111</v>
      </c>
      <c r="CY4" s="534" t="s">
        <v>319</v>
      </c>
      <c r="CZ4" s="535" t="s">
        <v>113</v>
      </c>
      <c r="DA4" s="531"/>
      <c r="DB4" s="526" t="s">
        <v>111</v>
      </c>
      <c r="DC4" s="532" t="s">
        <v>319</v>
      </c>
      <c r="DD4" s="526" t="s">
        <v>113</v>
      </c>
      <c r="DE4" s="533" t="s">
        <v>111</v>
      </c>
      <c r="DF4" s="534" t="s">
        <v>319</v>
      </c>
      <c r="DG4" s="535" t="s">
        <v>113</v>
      </c>
      <c r="DH4" s="531"/>
    </row>
    <row r="5" customFormat="false" ht="33.95" hidden="false" customHeight="true" outlineLevel="0" collapsed="false">
      <c r="B5" s="536" t="s">
        <v>320</v>
      </c>
      <c r="C5" s="537" t="s">
        <v>321</v>
      </c>
      <c r="D5" s="538" t="n">
        <v>47.698221</v>
      </c>
      <c r="E5" s="538" t="n">
        <v>-3.351667</v>
      </c>
      <c r="F5" s="537" t="s">
        <v>322</v>
      </c>
      <c r="G5" s="539" t="s">
        <v>323</v>
      </c>
      <c r="H5" s="537" t="n">
        <v>38</v>
      </c>
      <c r="I5" s="537" t="n">
        <v>40.5</v>
      </c>
      <c r="J5" s="539" t="s">
        <v>324</v>
      </c>
      <c r="K5" s="537" t="n">
        <v>0</v>
      </c>
      <c r="L5" s="537" t="n">
        <v>20</v>
      </c>
      <c r="M5" s="540" t="n">
        <v>7</v>
      </c>
      <c r="N5" s="541" t="s">
        <v>325</v>
      </c>
      <c r="O5" s="542" t="n">
        <f aca="false">BARTONIAN_PARAM_GTS12!$E$89</f>
        <v>124.66</v>
      </c>
      <c r="P5" s="543" t="n">
        <f aca="false">BARTONIAN_PARAM_GTS12!$E$84</f>
        <v>171.810833333333</v>
      </c>
      <c r="Q5" s="542" t="n">
        <f aca="false">BARTONIAN_PARAM_GTS12!$E$90</f>
        <v>207.38</v>
      </c>
      <c r="R5" s="523" t="n">
        <f aca="false">$M5-Q5+$K5</f>
        <v>-200.38</v>
      </c>
      <c r="S5" s="544" t="n">
        <f aca="false">$M5-P5+(($K5)+($L5))</f>
        <v>-144.810833333333</v>
      </c>
      <c r="T5" s="523" t="n">
        <f aca="false">$M5-O5+$L5</f>
        <v>-97.66</v>
      </c>
      <c r="U5" s="545" t="n">
        <f aca="false">T5-R5</f>
        <v>102.72</v>
      </c>
      <c r="V5" s="542" t="n">
        <f aca="false">BARTONIAN_PARAM_GTS12!$E$58</f>
        <v>162.392</v>
      </c>
      <c r="W5" s="543" t="n">
        <f aca="false">BARTONIAN_PARAM_GTS12!$E$53</f>
        <v>181.19675</v>
      </c>
      <c r="X5" s="542" t="n">
        <f aca="false">BARTONIAN_PARAM_GTS12!$E$59</f>
        <v>199.393</v>
      </c>
      <c r="Y5" s="523" t="n">
        <f aca="false">$M5-X5+$K5</f>
        <v>-192.393</v>
      </c>
      <c r="Z5" s="544" t="n">
        <f aca="false">$M5 - W5 + (($K5) + ($L5))/2</f>
        <v>-164.19675</v>
      </c>
      <c r="AA5" s="523" t="n">
        <f aca="false">$M5-V5+$L5</f>
        <v>-135.392</v>
      </c>
      <c r="AB5" s="545" t="n">
        <f aca="false">AA5-Y5</f>
        <v>57.001</v>
      </c>
      <c r="AC5" s="542" t="n">
        <f aca="false">BARTONIAN_PARAM_GTS12!$E$149</f>
        <v>-10</v>
      </c>
      <c r="AD5" s="543" t="n">
        <f aca="false">BARTONIAN_PARAM_GTS12!$E$144</f>
        <v>13.6193206896552</v>
      </c>
      <c r="AE5" s="542" t="n">
        <f aca="false">BARTONIAN_PARAM_GTS12!$E$150</f>
        <v>45.7062</v>
      </c>
      <c r="AF5" s="523" t="n">
        <f aca="false">$M5-AE5+$K5</f>
        <v>-38.7062</v>
      </c>
      <c r="AG5" s="544" t="n">
        <f aca="false">$M5 - AD5 + (($K5) + ($L5))/2</f>
        <v>3.38067931034482</v>
      </c>
      <c r="AH5" s="523" t="n">
        <f aca="false">$M5-AC5+$L5</f>
        <v>37</v>
      </c>
      <c r="AI5" s="545" t="n">
        <f aca="false">AH5-AF5</f>
        <v>75.7062</v>
      </c>
      <c r="AJ5" s="542" t="n">
        <f aca="false">BARTONIAN_PARAM_GTS12!$E$176</f>
        <v>89.556</v>
      </c>
      <c r="AK5" s="543" t="n">
        <f aca="false">BARTONIAN_PARAM_GTS12!$E$171</f>
        <v>110.68075</v>
      </c>
      <c r="AL5" s="542" t="n">
        <f aca="false">BARTONIAN_PARAM_GTS12!$E$177</f>
        <v>136.22</v>
      </c>
      <c r="AM5" s="523" t="n">
        <f aca="false">$M5-AL5+$K5</f>
        <v>-129.22</v>
      </c>
      <c r="AN5" s="544" t="n">
        <f aca="false">$M5 - AK5 + (($K5) + ($L5))/2</f>
        <v>-93.68075</v>
      </c>
      <c r="AO5" s="523" t="n">
        <f aca="false">$M5-AJ5+$L5</f>
        <v>-62.556</v>
      </c>
      <c r="AP5" s="545" t="n">
        <f aca="false">AO5-AM5</f>
        <v>66.664</v>
      </c>
      <c r="AQ5" s="542" t="n">
        <f aca="false">BARTONIAN_PARAM_GTS12!$E$265</f>
        <v>-33</v>
      </c>
      <c r="AR5" s="543" t="n">
        <f aca="false">BARTONIAN_PARAM_GTS12!$E$260</f>
        <v>16.7254214285714</v>
      </c>
      <c r="AS5" s="542" t="n">
        <f aca="false">BARTONIAN_PARAM_GTS12!$E$266</f>
        <v>69.76025</v>
      </c>
      <c r="AT5" s="523" t="n">
        <f aca="false">$M5-AS5+$K5</f>
        <v>-62.76025</v>
      </c>
      <c r="AU5" s="544" t="n">
        <f aca="false">$M5 - AR5 + (($K5) + ($L5))/2</f>
        <v>0.274578571428574</v>
      </c>
      <c r="AV5" s="523" t="n">
        <f aca="false">$M5-AQ5+$L5</f>
        <v>60</v>
      </c>
      <c r="AW5" s="545" t="n">
        <f aca="false">AV5-AT5</f>
        <v>122.76025</v>
      </c>
      <c r="AX5" s="542" t="n">
        <f aca="false">BARTONIAN_PARAM_GTS12!$E$242</f>
        <v>104.8</v>
      </c>
      <c r="AY5" s="543" t="n">
        <f aca="false">BARTONIAN_PARAM_GTS12!$E$237</f>
        <v>134.5</v>
      </c>
      <c r="AZ5" s="542" t="n">
        <f aca="false">BARTONIAN_PARAM_GTS12!$E$243</f>
        <v>164.2</v>
      </c>
      <c r="BA5" s="523" t="n">
        <f aca="false">$M5-AZ5+$K5</f>
        <v>-157.2</v>
      </c>
      <c r="BB5" s="544" t="n">
        <f aca="false">$M5 - AY5 + (($K5) + ($L5))/2</f>
        <v>-117.5</v>
      </c>
      <c r="BC5" s="523" t="n">
        <f aca="false">$M5-AX5+$L5</f>
        <v>-77.8</v>
      </c>
      <c r="BD5" s="545" t="n">
        <f aca="false">BC5-BA5</f>
        <v>79.4</v>
      </c>
      <c r="BE5" s="542" t="n">
        <f aca="false">BARTONIAN_PARAM_GTS12!$E$303</f>
        <v>31.8444020000003</v>
      </c>
      <c r="BF5" s="543" t="n">
        <f aca="false">BARTONIAN_PARAM_GTS12!$E$293</f>
        <v>70.38545</v>
      </c>
      <c r="BG5" s="542" t="n">
        <f aca="false">BARTONIAN_PARAM_GTS12!$E$304</f>
        <v>111.93277</v>
      </c>
      <c r="BH5" s="523" t="n">
        <f aca="false">$M5-BG5+$K5</f>
        <v>-104.93277</v>
      </c>
      <c r="BI5" s="544" t="n">
        <f aca="false">$M5 - BF5 + (($K5) + ($L5))/2</f>
        <v>-53.38545</v>
      </c>
      <c r="BJ5" s="523" t="n">
        <f aca="false">$M5-BE5+$L5</f>
        <v>-4.84440200000027</v>
      </c>
      <c r="BK5" s="545" t="n">
        <f aca="false">BJ5-BH5</f>
        <v>100.088368</v>
      </c>
      <c r="BL5" s="542" t="n">
        <f aca="false">BARTONIAN_PARAM_GTS12!$E$536</f>
        <v>71.6</v>
      </c>
      <c r="BM5" s="543" t="n">
        <f aca="false">BARTONIAN_PARAM_GTS12!$E$528</f>
        <v>92.35625</v>
      </c>
      <c r="BN5" s="542" t="n">
        <f aca="false">BARTONIAN_PARAM_GTS12!$E$537</f>
        <v>113</v>
      </c>
      <c r="BO5" s="523" t="n">
        <f aca="false">$M5-BN5+$K5</f>
        <v>-106</v>
      </c>
      <c r="BP5" s="544" t="n">
        <f aca="false">$M5 - BM5 + (($K5) + ($L5))/2</f>
        <v>-75.35625</v>
      </c>
      <c r="BQ5" s="523" t="n">
        <f aca="false">$M5-BL5+$L5</f>
        <v>-44.6</v>
      </c>
      <c r="BR5" s="545" t="n">
        <f aca="false">BQ5-BO5</f>
        <v>61.4</v>
      </c>
      <c r="BS5" s="542" t="n">
        <f aca="false">BARTONIAN_PARAM_GTS12!$E$346</f>
        <v>28.57</v>
      </c>
      <c r="BT5" s="543" t="n">
        <f aca="false">BARTONIAN_PARAM_GTS12!$E$336</f>
        <v>43.7569230769231</v>
      </c>
      <c r="BU5" s="542" t="n">
        <f aca="false">BARTONIAN_PARAM_GTS12!$E$347</f>
        <v>49.1</v>
      </c>
      <c r="BV5" s="523" t="n">
        <f aca="false">$M5-BU5+$K5</f>
        <v>-42.1</v>
      </c>
      <c r="BW5" s="544" t="n">
        <f aca="false">$M5 - BT5 + (($K5) + ($L5))/2</f>
        <v>-26.7569230769231</v>
      </c>
      <c r="BX5" s="523" t="n">
        <f aca="false">$M5-BS5+$L5</f>
        <v>-1.57</v>
      </c>
      <c r="BY5" s="545" t="n">
        <f aca="false">BX5-BV5</f>
        <v>40.53</v>
      </c>
      <c r="BZ5" s="546" t="n">
        <f aca="false">BARTONIAN_PARAM_GTS12!$E$380</f>
        <v>21</v>
      </c>
      <c r="CA5" s="547" t="n">
        <f aca="false">BARTONIAN_PARAM_GTS12!$E$379</f>
        <v>21</v>
      </c>
      <c r="CB5" s="546" t="n">
        <f aca="false">BARTONIAN_PARAM_GTS12!$E$381</f>
        <v>21</v>
      </c>
      <c r="CC5" s="548" t="n">
        <f aca="false">$M5-CB5+$K5</f>
        <v>-14</v>
      </c>
      <c r="CD5" s="549" t="n">
        <f aca="false">$M5 - CA5 + (($K5) + ($L5))/2</f>
        <v>-4</v>
      </c>
      <c r="CE5" s="548" t="n">
        <f aca="false">$M5-BZ5+$L5</f>
        <v>6</v>
      </c>
      <c r="CF5" s="550" t="n">
        <f aca="false">CE5-CC5</f>
        <v>20</v>
      </c>
      <c r="CG5" s="546" t="n">
        <f aca="false">BARTONIAN_PARAM_GTS12!$E$403</f>
        <v>33</v>
      </c>
      <c r="CH5" s="547" t="n">
        <f aca="false">BARTONIAN_PARAM_GTS12!$E$402</f>
        <v>33</v>
      </c>
      <c r="CI5" s="546" t="n">
        <f aca="false">BARTONIAN_PARAM_GTS12!$E$404</f>
        <v>33</v>
      </c>
      <c r="CJ5" s="548" t="n">
        <f aca="false">$M5-CI5+$K5</f>
        <v>-26</v>
      </c>
      <c r="CK5" s="549" t="n">
        <f aca="false">$M5 - CH5 + (($K5) + ($L5))/2</f>
        <v>-16</v>
      </c>
      <c r="CL5" s="548" t="n">
        <f aca="false">$M5-CG5+$L5</f>
        <v>-6</v>
      </c>
      <c r="CM5" s="550" t="n">
        <f aca="false">CL5-CJ5</f>
        <v>20</v>
      </c>
      <c r="CN5" s="542" t="n">
        <f aca="false">BARTONIAN_PARAM_GTS12!$E$426</f>
        <v>24</v>
      </c>
      <c r="CO5" s="543" t="n">
        <f aca="false">BARTONIAN_PARAM_GTS12!$E$425</f>
        <v>24</v>
      </c>
      <c r="CP5" s="542" t="n">
        <f aca="false">BARTONIAN_PARAM_GTS12!$E$427</f>
        <v>24</v>
      </c>
      <c r="CQ5" s="523" t="n">
        <f aca="false">$M5-CP5+$K5</f>
        <v>-17</v>
      </c>
      <c r="CR5" s="544" t="n">
        <f aca="false">$M5 - CO5 + (($K5) + ($L5))/2</f>
        <v>-7</v>
      </c>
      <c r="CS5" s="523" t="n">
        <f aca="false">$M5-CN5+$L5</f>
        <v>3</v>
      </c>
      <c r="CT5" s="545" t="n">
        <f aca="false">CS5-CQ5</f>
        <v>20</v>
      </c>
      <c r="CU5" s="546" t="n">
        <f aca="false">BARTONIAN_PARAM_GTS12!$E$449</f>
        <v>12</v>
      </c>
      <c r="CV5" s="547" t="n">
        <f aca="false">BARTONIAN_PARAM_GTS12!$E$448</f>
        <v>12</v>
      </c>
      <c r="CW5" s="546" t="n">
        <f aca="false">BARTONIAN_PARAM_GTS12!$E$450</f>
        <v>12</v>
      </c>
      <c r="CX5" s="548" t="n">
        <f aca="false">$M5-CW5+$K5</f>
        <v>-5</v>
      </c>
      <c r="CY5" s="549" t="n">
        <f aca="false">$M5 - CV5 + (($K5) + ($L5))/2</f>
        <v>5</v>
      </c>
      <c r="CZ5" s="548" t="n">
        <f aca="false">$M5-CU5+$L5</f>
        <v>15</v>
      </c>
      <c r="DA5" s="550" t="n">
        <f aca="false">CZ5-CX5</f>
        <v>20</v>
      </c>
      <c r="DB5" s="542" t="n">
        <f aca="false">BARTONIAN_PARAM_GTS12!$E$489</f>
        <v>20.6</v>
      </c>
      <c r="DC5" s="543" t="n">
        <f aca="false">BARTONIAN_PARAM_GTS12!$E$481</f>
        <v>34.3914401875</v>
      </c>
      <c r="DD5" s="542" t="n">
        <f aca="false">BARTONIAN_PARAM_GTS12!$E$490</f>
        <v>47.5</v>
      </c>
      <c r="DE5" s="523" t="n">
        <f aca="false">$M5-DD5+$K5</f>
        <v>-40.5</v>
      </c>
      <c r="DF5" s="544" t="n">
        <f aca="false">$M5 - DC5 + (($K5) + ($L5))/2</f>
        <v>-17.3914401875</v>
      </c>
      <c r="DG5" s="523" t="n">
        <f aca="false">$M5-DB5+$L5</f>
        <v>6.4</v>
      </c>
      <c r="DH5" s="545" t="n">
        <f aca="false">DG5-DE5</f>
        <v>46.9</v>
      </c>
    </row>
    <row r="6" customFormat="false" ht="33.95" hidden="false" customHeight="true" outlineLevel="0" collapsed="false">
      <c r="B6" s="536" t="s">
        <v>326</v>
      </c>
      <c r="C6" s="537" t="s">
        <v>327</v>
      </c>
      <c r="D6" s="538" t="n">
        <v>47.495436</v>
      </c>
      <c r="E6" s="538" t="n">
        <v>-1.58597</v>
      </c>
      <c r="F6" s="537" t="s">
        <v>322</v>
      </c>
      <c r="G6" s="537" t="s">
        <v>323</v>
      </c>
      <c r="H6" s="537" t="n">
        <v>38</v>
      </c>
      <c r="I6" s="537" t="n">
        <v>40.5</v>
      </c>
      <c r="J6" s="539" t="s">
        <v>328</v>
      </c>
      <c r="K6" s="537" t="n">
        <v>0</v>
      </c>
      <c r="L6" s="537" t="n">
        <v>20</v>
      </c>
      <c r="M6" s="551" t="n">
        <v>29</v>
      </c>
      <c r="N6" s="552" t="s">
        <v>329</v>
      </c>
      <c r="O6" s="542" t="n">
        <f aca="false">BARTONIAN_PARAM_GTS12!$E$89</f>
        <v>124.66</v>
      </c>
      <c r="P6" s="543" t="n">
        <f aca="false">BARTONIAN_PARAM_GTS12!$E$84</f>
        <v>171.810833333333</v>
      </c>
      <c r="Q6" s="542" t="n">
        <f aca="false">BARTONIAN_PARAM_GTS12!$E$90</f>
        <v>207.38</v>
      </c>
      <c r="R6" s="523" t="n">
        <f aca="false">M6-Q6+K6</f>
        <v>-178.38</v>
      </c>
      <c r="S6" s="544" t="n">
        <f aca="false">M6 - P6 + ((K6) + (L6))/2</f>
        <v>-132.810833333333</v>
      </c>
      <c r="T6" s="523" t="n">
        <f aca="false">M6-O6+L6</f>
        <v>-75.66</v>
      </c>
      <c r="U6" s="545" t="n">
        <f aca="false">T6-R6</f>
        <v>102.72</v>
      </c>
      <c r="V6" s="542" t="n">
        <f aca="false">BARTONIAN_PARAM_GTS12!$E$58</f>
        <v>162.392</v>
      </c>
      <c r="W6" s="543" t="n">
        <f aca="false">BARTONIAN_PARAM_GTS12!$E$53</f>
        <v>181.19675</v>
      </c>
      <c r="X6" s="542" t="n">
        <f aca="false">BARTONIAN_PARAM_GTS12!$E$59</f>
        <v>199.393</v>
      </c>
      <c r="Y6" s="523" t="n">
        <f aca="false">$M6-X6+$K6</f>
        <v>-170.393</v>
      </c>
      <c r="Z6" s="544" t="n">
        <f aca="false">$M6 - W6 + (($K6) + ($L6))/2</f>
        <v>-142.19675</v>
      </c>
      <c r="AA6" s="523" t="n">
        <f aca="false">$M6-V6+$L6</f>
        <v>-113.392</v>
      </c>
      <c r="AB6" s="545" t="n">
        <f aca="false">AA6-Y6</f>
        <v>57.001</v>
      </c>
      <c r="AC6" s="542" t="n">
        <f aca="false">BARTONIAN_PARAM_GTS12!$E$149</f>
        <v>-10</v>
      </c>
      <c r="AD6" s="543" t="n">
        <f aca="false">BARTONIAN_PARAM_GTS12!$E$144</f>
        <v>13.6193206896552</v>
      </c>
      <c r="AE6" s="542" t="n">
        <f aca="false">BARTONIAN_PARAM_GTS12!$E$150</f>
        <v>45.7062</v>
      </c>
      <c r="AF6" s="523" t="n">
        <f aca="false">$M6-AE6+$K6</f>
        <v>-16.7062</v>
      </c>
      <c r="AG6" s="544" t="n">
        <f aca="false">$M6 - AD6 + (($K6) + ($L6))/2</f>
        <v>25.3806793103448</v>
      </c>
      <c r="AH6" s="523" t="n">
        <f aca="false">$M6-AC6+$L6</f>
        <v>59</v>
      </c>
      <c r="AI6" s="545" t="n">
        <f aca="false">AH6-AF6</f>
        <v>75.7062</v>
      </c>
      <c r="AJ6" s="542" t="n">
        <f aca="false">BARTONIAN_PARAM_GTS12!$E$176</f>
        <v>89.556</v>
      </c>
      <c r="AK6" s="543" t="n">
        <f aca="false">BARTONIAN_PARAM_GTS12!$E$171</f>
        <v>110.68075</v>
      </c>
      <c r="AL6" s="542" t="n">
        <f aca="false">BARTONIAN_PARAM_GTS12!$E$177</f>
        <v>136.22</v>
      </c>
      <c r="AM6" s="523" t="n">
        <f aca="false">$M6-AL6+$K6</f>
        <v>-107.22</v>
      </c>
      <c r="AN6" s="544" t="n">
        <f aca="false">$M6 - AK6 + (($K6) + ($L6))/2</f>
        <v>-71.68075</v>
      </c>
      <c r="AO6" s="523" t="n">
        <f aca="false">$M6-AJ6+$L6</f>
        <v>-40.556</v>
      </c>
      <c r="AP6" s="545" t="n">
        <f aca="false">AO6-AM6</f>
        <v>66.664</v>
      </c>
      <c r="AQ6" s="542" t="n">
        <f aca="false">BARTONIAN_PARAM_GTS12!$E$265</f>
        <v>-33</v>
      </c>
      <c r="AR6" s="543" t="n">
        <f aca="false">BARTONIAN_PARAM_GTS12!$E$260</f>
        <v>16.7254214285714</v>
      </c>
      <c r="AS6" s="542" t="n">
        <f aca="false">BARTONIAN_PARAM_GTS12!$E$266</f>
        <v>69.76025</v>
      </c>
      <c r="AT6" s="523" t="n">
        <f aca="false">$M6-AS6+$K6</f>
        <v>-40.76025</v>
      </c>
      <c r="AU6" s="544" t="n">
        <f aca="false">$M6 - AR6 + (($K6) + ($L6))/2</f>
        <v>22.2745785714286</v>
      </c>
      <c r="AV6" s="523" t="n">
        <f aca="false">$M6-AQ6+$L6</f>
        <v>82</v>
      </c>
      <c r="AW6" s="545" t="n">
        <f aca="false">AV6-AT6</f>
        <v>122.76025</v>
      </c>
      <c r="AX6" s="542" t="n">
        <f aca="false">BARTONIAN_PARAM_GTS12!$E$242</f>
        <v>104.8</v>
      </c>
      <c r="AY6" s="543" t="n">
        <f aca="false">BARTONIAN_PARAM_GTS12!$E$237</f>
        <v>134.5</v>
      </c>
      <c r="AZ6" s="542" t="n">
        <f aca="false">BARTONIAN_PARAM_GTS12!$E$243</f>
        <v>164.2</v>
      </c>
      <c r="BA6" s="523" t="n">
        <f aca="false">$M6-AZ6+$K6</f>
        <v>-135.2</v>
      </c>
      <c r="BB6" s="544" t="n">
        <f aca="false">$M6 - AY6 + (($K6) + ($L6))/2</f>
        <v>-95.5</v>
      </c>
      <c r="BC6" s="523" t="n">
        <f aca="false">$M6-AX6+$L6</f>
        <v>-55.8</v>
      </c>
      <c r="BD6" s="545" t="n">
        <f aca="false">BC6-BA6</f>
        <v>79.4</v>
      </c>
      <c r="BE6" s="542" t="n">
        <f aca="false">BARTONIAN_PARAM_GTS12!$E$303</f>
        <v>31.8444020000003</v>
      </c>
      <c r="BF6" s="543" t="n">
        <f aca="false">BARTONIAN_PARAM_GTS12!$E$293</f>
        <v>70.38545</v>
      </c>
      <c r="BG6" s="542" t="n">
        <f aca="false">BARTONIAN_PARAM_GTS12!$E$304</f>
        <v>111.93277</v>
      </c>
      <c r="BH6" s="523" t="n">
        <f aca="false">$M6-BG6+$K6</f>
        <v>-82.93277</v>
      </c>
      <c r="BI6" s="544" t="n">
        <f aca="false">$M6 - BF6 + (($K6) + ($L6))/2</f>
        <v>-31.38545</v>
      </c>
      <c r="BJ6" s="523" t="n">
        <f aca="false">$M6-BE6+$L6</f>
        <v>17.1555979999997</v>
      </c>
      <c r="BK6" s="545" t="n">
        <f aca="false">BJ6-BH6</f>
        <v>100.088368</v>
      </c>
      <c r="BL6" s="542" t="n">
        <f aca="false">BARTONIAN_PARAM_GTS12!$E$536</f>
        <v>71.6</v>
      </c>
      <c r="BM6" s="543" t="n">
        <f aca="false">BARTONIAN_PARAM_GTS12!$E$528</f>
        <v>92.35625</v>
      </c>
      <c r="BN6" s="542" t="n">
        <f aca="false">BARTONIAN_PARAM_GTS12!$E$537</f>
        <v>113</v>
      </c>
      <c r="BO6" s="523" t="n">
        <f aca="false">$M6-BN6+$K6</f>
        <v>-84</v>
      </c>
      <c r="BP6" s="544" t="n">
        <f aca="false">$M6 - BM6 + (($K6) + ($L6))/2</f>
        <v>-53.35625</v>
      </c>
      <c r="BQ6" s="523" t="n">
        <f aca="false">$M6-BL6+$L6</f>
        <v>-22.6</v>
      </c>
      <c r="BR6" s="545" t="n">
        <f aca="false">BQ6-BO6</f>
        <v>61.4</v>
      </c>
      <c r="BS6" s="542" t="n">
        <f aca="false">BARTONIAN_PARAM_GTS12!$E$346</f>
        <v>28.57</v>
      </c>
      <c r="BT6" s="543" t="n">
        <f aca="false">BARTONIAN_PARAM_GTS12!$E$336</f>
        <v>43.7569230769231</v>
      </c>
      <c r="BU6" s="542" t="n">
        <f aca="false">BARTONIAN_PARAM_GTS12!$E$347</f>
        <v>49.1</v>
      </c>
      <c r="BV6" s="523" t="n">
        <f aca="false">$M6-BU6+$K6</f>
        <v>-20.1</v>
      </c>
      <c r="BW6" s="544" t="n">
        <f aca="false">$M6 - BT6 + (($K6) + ($L6))/2</f>
        <v>-4.75692307692308</v>
      </c>
      <c r="BX6" s="523" t="n">
        <f aca="false">$M6-BS6+$L6</f>
        <v>20.43</v>
      </c>
      <c r="BY6" s="545" t="n">
        <f aca="false">BX6-BV6</f>
        <v>40.53</v>
      </c>
      <c r="BZ6" s="546" t="n">
        <f aca="false">BARTONIAN_PARAM_GTS12!$E$380</f>
        <v>21</v>
      </c>
      <c r="CA6" s="547" t="n">
        <f aca="false">BARTONIAN_PARAM_GTS12!$E$379</f>
        <v>21</v>
      </c>
      <c r="CB6" s="546" t="n">
        <f aca="false">BARTONIAN_PARAM_GTS12!$E$381</f>
        <v>21</v>
      </c>
      <c r="CC6" s="548" t="n">
        <f aca="false">$M6-CB6+$K6</f>
        <v>8</v>
      </c>
      <c r="CD6" s="549" t="n">
        <f aca="false">$M6 - CA6 + (($K6) + ($L6))/2</f>
        <v>18</v>
      </c>
      <c r="CE6" s="548" t="n">
        <f aca="false">$M6-BZ6+$L6</f>
        <v>28</v>
      </c>
      <c r="CF6" s="550" t="n">
        <f aca="false">CE6-CC6</f>
        <v>20</v>
      </c>
      <c r="CG6" s="546" t="n">
        <f aca="false">BARTONIAN_PARAM_GTS12!$E$403</f>
        <v>33</v>
      </c>
      <c r="CH6" s="547" t="n">
        <f aca="false">BARTONIAN_PARAM_GTS12!$E$402</f>
        <v>33</v>
      </c>
      <c r="CI6" s="546" t="n">
        <f aca="false">BARTONIAN_PARAM_GTS12!$E$404</f>
        <v>33</v>
      </c>
      <c r="CJ6" s="548" t="n">
        <f aca="false">$M6-CI6+$K6</f>
        <v>-4</v>
      </c>
      <c r="CK6" s="549" t="n">
        <f aca="false">$M6 - CH6 + (($K6) + ($L6))/2</f>
        <v>6</v>
      </c>
      <c r="CL6" s="548" t="n">
        <f aca="false">$M6-CG6+$L6</f>
        <v>16</v>
      </c>
      <c r="CM6" s="550" t="n">
        <f aca="false">CL6-CJ6</f>
        <v>20</v>
      </c>
      <c r="CN6" s="542" t="n">
        <f aca="false">BARTONIAN_PARAM_GTS12!$E$426</f>
        <v>24</v>
      </c>
      <c r="CO6" s="543" t="n">
        <f aca="false">BARTONIAN_PARAM_GTS12!$E$425</f>
        <v>24</v>
      </c>
      <c r="CP6" s="542" t="n">
        <f aca="false">BARTONIAN_PARAM_GTS12!$E$427</f>
        <v>24</v>
      </c>
      <c r="CQ6" s="523" t="n">
        <f aca="false">$M6-CP6+$K6</f>
        <v>5</v>
      </c>
      <c r="CR6" s="544" t="n">
        <f aca="false">$M6 - CO6 + (($K6) + ($L6))/2</f>
        <v>15</v>
      </c>
      <c r="CS6" s="523" t="n">
        <f aca="false">$M6-CN6+$L6</f>
        <v>25</v>
      </c>
      <c r="CT6" s="545" t="n">
        <f aca="false">CS6-CQ6</f>
        <v>20</v>
      </c>
      <c r="CU6" s="546" t="n">
        <f aca="false">BARTONIAN_PARAM_GTS12!$E$449</f>
        <v>12</v>
      </c>
      <c r="CV6" s="547" t="n">
        <f aca="false">BARTONIAN_PARAM_GTS12!$E$448</f>
        <v>12</v>
      </c>
      <c r="CW6" s="546" t="n">
        <f aca="false">BARTONIAN_PARAM_GTS12!$E$450</f>
        <v>12</v>
      </c>
      <c r="CX6" s="548" t="n">
        <f aca="false">$M6-CW6+$K6</f>
        <v>17</v>
      </c>
      <c r="CY6" s="549" t="n">
        <f aca="false">$M6 - CV6 + (($K6) + ($L6))/2</f>
        <v>27</v>
      </c>
      <c r="CZ6" s="548" t="n">
        <f aca="false">$M6-CU6+$L6</f>
        <v>37</v>
      </c>
      <c r="DA6" s="550" t="n">
        <f aca="false">CZ6-CX6</f>
        <v>20</v>
      </c>
      <c r="DB6" s="542" t="n">
        <f aca="false">BARTONIAN_PARAM_GTS12!$E$489</f>
        <v>20.6</v>
      </c>
      <c r="DC6" s="543" t="n">
        <f aca="false">BARTONIAN_PARAM_GTS12!$E$481</f>
        <v>34.3914401875</v>
      </c>
      <c r="DD6" s="542" t="n">
        <f aca="false">BARTONIAN_PARAM_GTS12!$E$490</f>
        <v>47.5</v>
      </c>
      <c r="DE6" s="523" t="n">
        <f aca="false">$M6-DD6+$K6</f>
        <v>-18.5</v>
      </c>
      <c r="DF6" s="544" t="n">
        <f aca="false">$M6 - DC6 + (($K6) + ($L6))/2</f>
        <v>4.6085598125</v>
      </c>
      <c r="DG6" s="523" t="n">
        <f aca="false">$M6-DB6+$L6</f>
        <v>28.4</v>
      </c>
      <c r="DH6" s="545" t="n">
        <f aca="false">DG6-DE6</f>
        <v>46.9</v>
      </c>
    </row>
    <row r="7" customFormat="false" ht="33.95" hidden="false" customHeight="true" outlineLevel="0" collapsed="false">
      <c r="B7" s="536" t="s">
        <v>330</v>
      </c>
      <c r="C7" s="537" t="s">
        <v>331</v>
      </c>
      <c r="D7" s="538" t="n">
        <v>47.47134</v>
      </c>
      <c r="E7" s="538" t="n">
        <v>-1.979871</v>
      </c>
      <c r="F7" s="537" t="s">
        <v>322</v>
      </c>
      <c r="G7" s="539" t="s">
        <v>323</v>
      </c>
      <c r="H7" s="537" t="n">
        <v>38</v>
      </c>
      <c r="I7" s="537" t="n">
        <v>40.5</v>
      </c>
      <c r="J7" s="539" t="s">
        <v>332</v>
      </c>
      <c r="K7" s="537" t="n">
        <v>20</v>
      </c>
      <c r="L7" s="537" t="n">
        <v>50</v>
      </c>
      <c r="M7" s="540" t="n">
        <v>5</v>
      </c>
      <c r="N7" s="541" t="s">
        <v>333</v>
      </c>
      <c r="O7" s="542" t="n">
        <f aca="false">BARTONIAN_PARAM_GTS12!$E$89</f>
        <v>124.66</v>
      </c>
      <c r="P7" s="543" t="n">
        <f aca="false">BARTONIAN_PARAM_GTS12!$E$84</f>
        <v>171.810833333333</v>
      </c>
      <c r="Q7" s="542" t="n">
        <f aca="false">BARTONIAN_PARAM_GTS12!$E$90</f>
        <v>207.38</v>
      </c>
      <c r="R7" s="523" t="n">
        <f aca="false">M7-Q7+K7</f>
        <v>-182.38</v>
      </c>
      <c r="S7" s="544" t="n">
        <f aca="false">M7 - P7 + ((K7) + (L7))/2</f>
        <v>-131.810833333333</v>
      </c>
      <c r="T7" s="523" t="n">
        <f aca="false">M7-O7+L7</f>
        <v>-69.66</v>
      </c>
      <c r="U7" s="545" t="n">
        <f aca="false">T7-R7</f>
        <v>112.72</v>
      </c>
      <c r="V7" s="542" t="n">
        <f aca="false">BARTONIAN_PARAM_GTS12!$E$58</f>
        <v>162.392</v>
      </c>
      <c r="W7" s="543" t="n">
        <f aca="false">BARTONIAN_PARAM_GTS12!$E$53</f>
        <v>181.19675</v>
      </c>
      <c r="X7" s="542" t="n">
        <f aca="false">BARTONIAN_PARAM_GTS12!$E$59</f>
        <v>199.393</v>
      </c>
      <c r="Y7" s="523" t="n">
        <f aca="false">$M7-X7+$K7</f>
        <v>-174.393</v>
      </c>
      <c r="Z7" s="544" t="n">
        <f aca="false">$M7 - W7 + (($K7) + ($L7))/2</f>
        <v>-141.19675</v>
      </c>
      <c r="AA7" s="523" t="n">
        <f aca="false">$M7-V7+$L7</f>
        <v>-107.392</v>
      </c>
      <c r="AB7" s="545" t="n">
        <f aca="false">AA7-Y7</f>
        <v>67.001</v>
      </c>
      <c r="AC7" s="542" t="n">
        <f aca="false">BARTONIAN_PARAM_GTS12!$E$149</f>
        <v>-10</v>
      </c>
      <c r="AD7" s="543" t="n">
        <f aca="false">BARTONIAN_PARAM_GTS12!$E$144</f>
        <v>13.6193206896552</v>
      </c>
      <c r="AE7" s="542" t="n">
        <f aca="false">BARTONIAN_PARAM_GTS12!$E$150</f>
        <v>45.7062</v>
      </c>
      <c r="AF7" s="523" t="n">
        <f aca="false">$M7-AE7+$K7</f>
        <v>-20.7062</v>
      </c>
      <c r="AG7" s="544" t="n">
        <f aca="false">$M7 - AD7 + (($K7) + ($L7))/2</f>
        <v>26.3806793103448</v>
      </c>
      <c r="AH7" s="523" t="n">
        <f aca="false">$M7-AC7+$L7</f>
        <v>65</v>
      </c>
      <c r="AI7" s="545" t="n">
        <f aca="false">AH7-AF7</f>
        <v>85.7062</v>
      </c>
      <c r="AJ7" s="542" t="n">
        <f aca="false">BARTONIAN_PARAM_GTS12!$E$176</f>
        <v>89.556</v>
      </c>
      <c r="AK7" s="543" t="n">
        <f aca="false">BARTONIAN_PARAM_GTS12!$E$171</f>
        <v>110.68075</v>
      </c>
      <c r="AL7" s="542" t="n">
        <f aca="false">BARTONIAN_PARAM_GTS12!$E$177</f>
        <v>136.22</v>
      </c>
      <c r="AM7" s="523" t="n">
        <f aca="false">$M7-AL7+$K7</f>
        <v>-111.22</v>
      </c>
      <c r="AN7" s="544" t="n">
        <f aca="false">$M7 - AK7 + (($K7) + ($L7))/2</f>
        <v>-70.68075</v>
      </c>
      <c r="AO7" s="523" t="n">
        <f aca="false">$M7-AJ7+$L7</f>
        <v>-34.556</v>
      </c>
      <c r="AP7" s="545" t="n">
        <f aca="false">AO7-AM7</f>
        <v>76.664</v>
      </c>
      <c r="AQ7" s="542" t="n">
        <f aca="false">BARTONIAN_PARAM_GTS12!$E$265</f>
        <v>-33</v>
      </c>
      <c r="AR7" s="543" t="n">
        <f aca="false">BARTONIAN_PARAM_GTS12!$E$260</f>
        <v>16.7254214285714</v>
      </c>
      <c r="AS7" s="542" t="n">
        <f aca="false">BARTONIAN_PARAM_GTS12!$E$266</f>
        <v>69.76025</v>
      </c>
      <c r="AT7" s="523" t="n">
        <f aca="false">$M7-AS7+$K7</f>
        <v>-44.76025</v>
      </c>
      <c r="AU7" s="544" t="n">
        <f aca="false">$M7 - AR7 + (($K7) + ($L7))/2</f>
        <v>23.2745785714286</v>
      </c>
      <c r="AV7" s="523" t="n">
        <f aca="false">$M7-AQ7+$L7</f>
        <v>88</v>
      </c>
      <c r="AW7" s="545" t="n">
        <f aca="false">AV7-AT7</f>
        <v>132.76025</v>
      </c>
      <c r="AX7" s="542" t="n">
        <f aca="false">BARTONIAN_PARAM_GTS12!$E$242</f>
        <v>104.8</v>
      </c>
      <c r="AY7" s="543" t="n">
        <f aca="false">BARTONIAN_PARAM_GTS12!$E$237</f>
        <v>134.5</v>
      </c>
      <c r="AZ7" s="542" t="n">
        <f aca="false">BARTONIAN_PARAM_GTS12!$E$243</f>
        <v>164.2</v>
      </c>
      <c r="BA7" s="523" t="n">
        <f aca="false">$M7-AZ7+$K7</f>
        <v>-139.2</v>
      </c>
      <c r="BB7" s="544" t="n">
        <f aca="false">$M7 - AY7 + (($K7) + ($L7))/2</f>
        <v>-94.5</v>
      </c>
      <c r="BC7" s="523" t="n">
        <f aca="false">$M7-AX7+$L7</f>
        <v>-49.8</v>
      </c>
      <c r="BD7" s="545" t="n">
        <f aca="false">BC7-BA7</f>
        <v>89.4</v>
      </c>
      <c r="BE7" s="542" t="n">
        <f aca="false">BARTONIAN_PARAM_GTS12!$E$303</f>
        <v>31.8444020000003</v>
      </c>
      <c r="BF7" s="543" t="n">
        <f aca="false">BARTONIAN_PARAM_GTS12!$E$293</f>
        <v>70.38545</v>
      </c>
      <c r="BG7" s="542" t="n">
        <f aca="false">BARTONIAN_PARAM_GTS12!$E$304</f>
        <v>111.93277</v>
      </c>
      <c r="BH7" s="523" t="n">
        <f aca="false">$M7-BG7+$K7</f>
        <v>-86.93277</v>
      </c>
      <c r="BI7" s="544" t="n">
        <f aca="false">$M7 - BF7 + (($K7) + ($L7))/2</f>
        <v>-30.38545</v>
      </c>
      <c r="BJ7" s="523" t="n">
        <f aca="false">$M7-BE7+$L7</f>
        <v>23.1555979999997</v>
      </c>
      <c r="BK7" s="545" t="n">
        <f aca="false">BJ7-BH7</f>
        <v>110.088368</v>
      </c>
      <c r="BL7" s="542" t="n">
        <f aca="false">BARTONIAN_PARAM_GTS12!$E$536</f>
        <v>71.6</v>
      </c>
      <c r="BM7" s="543" t="n">
        <f aca="false">BARTONIAN_PARAM_GTS12!$E$528</f>
        <v>92.35625</v>
      </c>
      <c r="BN7" s="542" t="n">
        <f aca="false">BARTONIAN_PARAM_GTS12!$E$537</f>
        <v>113</v>
      </c>
      <c r="BO7" s="523" t="n">
        <f aca="false">$M7-BN7+$K7</f>
        <v>-88</v>
      </c>
      <c r="BP7" s="544" t="n">
        <f aca="false">$M7 - BM7 + (($K7) + ($L7))/2</f>
        <v>-52.35625</v>
      </c>
      <c r="BQ7" s="523" t="n">
        <f aca="false">$M7-BL7+$L7</f>
        <v>-16.6</v>
      </c>
      <c r="BR7" s="545" t="n">
        <f aca="false">BQ7-BO7</f>
        <v>71.4</v>
      </c>
      <c r="BS7" s="542" t="n">
        <f aca="false">BARTONIAN_PARAM_GTS12!$E$346</f>
        <v>28.57</v>
      </c>
      <c r="BT7" s="543" t="n">
        <f aca="false">BARTONIAN_PARAM_GTS12!$E$336</f>
        <v>43.7569230769231</v>
      </c>
      <c r="BU7" s="542" t="n">
        <f aca="false">BARTONIAN_PARAM_GTS12!$E$347</f>
        <v>49.1</v>
      </c>
      <c r="BV7" s="523" t="n">
        <f aca="false">$M7-BU7+$K7</f>
        <v>-24.1</v>
      </c>
      <c r="BW7" s="544" t="n">
        <f aca="false">$M7 - BT7 + (($K7) + ($L7))/2</f>
        <v>-3.75692307692308</v>
      </c>
      <c r="BX7" s="523" t="n">
        <f aca="false">$M7-BS7+$L7</f>
        <v>26.43</v>
      </c>
      <c r="BY7" s="545" t="n">
        <f aca="false">BX7-BV7</f>
        <v>50.53</v>
      </c>
      <c r="BZ7" s="546" t="n">
        <f aca="false">BARTONIAN_PARAM_GTS12!$E$380</f>
        <v>21</v>
      </c>
      <c r="CA7" s="547" t="n">
        <f aca="false">BARTONIAN_PARAM_GTS12!$E$379</f>
        <v>21</v>
      </c>
      <c r="CB7" s="546" t="n">
        <f aca="false">BARTONIAN_PARAM_GTS12!$E$381</f>
        <v>21</v>
      </c>
      <c r="CC7" s="548" t="n">
        <f aca="false">$M7-CB7+$K7</f>
        <v>4</v>
      </c>
      <c r="CD7" s="549" t="n">
        <f aca="false">$M7 - CA7 + (($K7) + ($L7))/2</f>
        <v>19</v>
      </c>
      <c r="CE7" s="548" t="n">
        <f aca="false">$M7-BZ7+$L7</f>
        <v>34</v>
      </c>
      <c r="CF7" s="550" t="n">
        <f aca="false">CE7-CC7</f>
        <v>30</v>
      </c>
      <c r="CG7" s="546" t="n">
        <f aca="false">BARTONIAN_PARAM_GTS12!$E$403</f>
        <v>33</v>
      </c>
      <c r="CH7" s="547" t="n">
        <f aca="false">BARTONIAN_PARAM_GTS12!$E$402</f>
        <v>33</v>
      </c>
      <c r="CI7" s="546" t="n">
        <f aca="false">BARTONIAN_PARAM_GTS12!$E$404</f>
        <v>33</v>
      </c>
      <c r="CJ7" s="548" t="n">
        <f aca="false">$M7-CI7+$K7</f>
        <v>-8</v>
      </c>
      <c r="CK7" s="549" t="n">
        <f aca="false">$M7 - CH7 + (($K7) + ($L7))/2</f>
        <v>7</v>
      </c>
      <c r="CL7" s="548" t="n">
        <f aca="false">$M7-CG7+$L7</f>
        <v>22</v>
      </c>
      <c r="CM7" s="550" t="n">
        <f aca="false">CL7-CJ7</f>
        <v>30</v>
      </c>
      <c r="CN7" s="542" t="n">
        <f aca="false">BARTONIAN_PARAM_GTS12!$E$426</f>
        <v>24</v>
      </c>
      <c r="CO7" s="543" t="n">
        <f aca="false">BARTONIAN_PARAM_GTS12!$E$425</f>
        <v>24</v>
      </c>
      <c r="CP7" s="542" t="n">
        <f aca="false">BARTONIAN_PARAM_GTS12!$E$427</f>
        <v>24</v>
      </c>
      <c r="CQ7" s="523" t="n">
        <f aca="false">$M7-CP7+$K7</f>
        <v>1</v>
      </c>
      <c r="CR7" s="544" t="n">
        <f aca="false">$M7 - CO7 + (($K7) + ($L7))/2</f>
        <v>16</v>
      </c>
      <c r="CS7" s="523" t="n">
        <f aca="false">$M7-CN7+$L7</f>
        <v>31</v>
      </c>
      <c r="CT7" s="545" t="n">
        <f aca="false">CS7-CQ7</f>
        <v>30</v>
      </c>
      <c r="CU7" s="546" t="n">
        <f aca="false">BARTONIAN_PARAM_GTS12!$E$449</f>
        <v>12</v>
      </c>
      <c r="CV7" s="547" t="n">
        <f aca="false">BARTONIAN_PARAM_GTS12!$E$448</f>
        <v>12</v>
      </c>
      <c r="CW7" s="546" t="n">
        <f aca="false">BARTONIAN_PARAM_GTS12!$E$450</f>
        <v>12</v>
      </c>
      <c r="CX7" s="548" t="n">
        <f aca="false">$M7-CW7+$K7</f>
        <v>13</v>
      </c>
      <c r="CY7" s="549" t="n">
        <f aca="false">$M7 - CV7 + (($K7) + ($L7))/2</f>
        <v>28</v>
      </c>
      <c r="CZ7" s="548" t="n">
        <f aca="false">$M7-CU7+$L7</f>
        <v>43</v>
      </c>
      <c r="DA7" s="550" t="n">
        <f aca="false">CZ7-CX7</f>
        <v>30</v>
      </c>
      <c r="DB7" s="542" t="n">
        <f aca="false">BARTONIAN_PARAM_GTS12!$E$489</f>
        <v>20.6</v>
      </c>
      <c r="DC7" s="543" t="n">
        <f aca="false">BARTONIAN_PARAM_GTS12!$E$481</f>
        <v>34.3914401875</v>
      </c>
      <c r="DD7" s="542" t="n">
        <f aca="false">BARTONIAN_PARAM_GTS12!$E$490</f>
        <v>47.5</v>
      </c>
      <c r="DE7" s="523" t="n">
        <f aca="false">$M7-DD7+$K7</f>
        <v>-22.5</v>
      </c>
      <c r="DF7" s="544" t="n">
        <f aca="false">$M7 - DC7 + (($K7) + ($L7))/2</f>
        <v>5.6085598125</v>
      </c>
      <c r="DG7" s="523" t="n">
        <f aca="false">$M7-DB7+$L7</f>
        <v>34.4</v>
      </c>
      <c r="DH7" s="545" t="n">
        <f aca="false">DG7-DE7</f>
        <v>56.9</v>
      </c>
    </row>
    <row r="8" customFormat="false" ht="33.95" hidden="false" customHeight="true" outlineLevel="0" collapsed="false">
      <c r="B8" s="536" t="s">
        <v>334</v>
      </c>
      <c r="C8" s="539" t="s">
        <v>335</v>
      </c>
      <c r="D8" s="538" t="n">
        <v>47.07943075</v>
      </c>
      <c r="E8" s="538" t="n">
        <v>-1.71581776</v>
      </c>
      <c r="F8" s="537" t="s">
        <v>322</v>
      </c>
      <c r="G8" s="539" t="s">
        <v>336</v>
      </c>
      <c r="H8" s="537" t="n">
        <v>38</v>
      </c>
      <c r="I8" s="537" t="n">
        <v>40.5</v>
      </c>
      <c r="J8" s="537" t="s">
        <v>332</v>
      </c>
      <c r="K8" s="537" t="n">
        <v>20</v>
      </c>
      <c r="L8" s="537" t="n">
        <v>50</v>
      </c>
      <c r="M8" s="540" t="n">
        <v>1</v>
      </c>
      <c r="N8" s="541" t="s">
        <v>337</v>
      </c>
      <c r="O8" s="542" t="n">
        <f aca="false">BARTONIAN_PARAM_GTS12!$E$89</f>
        <v>124.66</v>
      </c>
      <c r="P8" s="543" t="n">
        <f aca="false">BARTONIAN_PARAM_GTS12!$E$84</f>
        <v>171.810833333333</v>
      </c>
      <c r="Q8" s="542" t="n">
        <f aca="false">BARTONIAN_PARAM_GTS12!$E$90</f>
        <v>207.38</v>
      </c>
      <c r="R8" s="523" t="n">
        <f aca="false">M8-Q8+K8</f>
        <v>-186.38</v>
      </c>
      <c r="S8" s="544" t="n">
        <f aca="false">M8 - P8 + ((K8) + (L8))/2</f>
        <v>-135.810833333333</v>
      </c>
      <c r="T8" s="523" t="n">
        <f aca="false">M8-O8+L8</f>
        <v>-73.66</v>
      </c>
      <c r="U8" s="545" t="n">
        <f aca="false">T8-R8</f>
        <v>112.72</v>
      </c>
      <c r="V8" s="542" t="n">
        <f aca="false">BARTONIAN_PARAM_GTS12!$E$58</f>
        <v>162.392</v>
      </c>
      <c r="W8" s="543" t="n">
        <f aca="false">BARTONIAN_PARAM_GTS12!$E$53</f>
        <v>181.19675</v>
      </c>
      <c r="X8" s="542" t="n">
        <f aca="false">BARTONIAN_PARAM_GTS12!$E$59</f>
        <v>199.393</v>
      </c>
      <c r="Y8" s="523" t="n">
        <f aca="false">$M8-X8+$K8</f>
        <v>-178.393</v>
      </c>
      <c r="Z8" s="544" t="n">
        <f aca="false">$M8 - W8 + (($K8) + ($L8))/2</f>
        <v>-145.19675</v>
      </c>
      <c r="AA8" s="523" t="n">
        <f aca="false">$M8-V8+$L8</f>
        <v>-111.392</v>
      </c>
      <c r="AB8" s="545" t="n">
        <f aca="false">AA8-Y8</f>
        <v>67.001</v>
      </c>
      <c r="AC8" s="542" t="n">
        <f aca="false">BARTONIAN_PARAM_GTS12!$E$149</f>
        <v>-10</v>
      </c>
      <c r="AD8" s="543" t="n">
        <f aca="false">BARTONIAN_PARAM_GTS12!$E$144</f>
        <v>13.6193206896552</v>
      </c>
      <c r="AE8" s="542" t="n">
        <f aca="false">BARTONIAN_PARAM_GTS12!$E$150</f>
        <v>45.7062</v>
      </c>
      <c r="AF8" s="523" t="n">
        <f aca="false">$M8-AE8+$K8</f>
        <v>-24.7062</v>
      </c>
      <c r="AG8" s="544" t="n">
        <f aca="false">$M8 - AD8 + (($K8) + ($L8))/2</f>
        <v>22.3806793103448</v>
      </c>
      <c r="AH8" s="523" t="n">
        <f aca="false">$M8-AC8+$L8</f>
        <v>61</v>
      </c>
      <c r="AI8" s="545" t="n">
        <f aca="false">AH8-AF8</f>
        <v>85.7062</v>
      </c>
      <c r="AJ8" s="542" t="n">
        <f aca="false">BARTONIAN_PARAM_GTS12!$E$176</f>
        <v>89.556</v>
      </c>
      <c r="AK8" s="543" t="n">
        <f aca="false">BARTONIAN_PARAM_GTS12!$E$171</f>
        <v>110.68075</v>
      </c>
      <c r="AL8" s="542" t="n">
        <f aca="false">BARTONIAN_PARAM_GTS12!$E$177</f>
        <v>136.22</v>
      </c>
      <c r="AM8" s="523" t="n">
        <f aca="false">$M8-AL8+$K8</f>
        <v>-115.22</v>
      </c>
      <c r="AN8" s="544" t="n">
        <f aca="false">$M8 - AK8 + (($K8) + ($L8))/2</f>
        <v>-74.68075</v>
      </c>
      <c r="AO8" s="523" t="n">
        <f aca="false">$M8-AJ8+$L8</f>
        <v>-38.556</v>
      </c>
      <c r="AP8" s="545" t="n">
        <f aca="false">AO8-AM8</f>
        <v>76.664</v>
      </c>
      <c r="AQ8" s="542" t="n">
        <f aca="false">BARTONIAN_PARAM_GTS12!$E$265</f>
        <v>-33</v>
      </c>
      <c r="AR8" s="543" t="n">
        <f aca="false">BARTONIAN_PARAM_GTS12!$E$260</f>
        <v>16.7254214285714</v>
      </c>
      <c r="AS8" s="542" t="n">
        <f aca="false">BARTONIAN_PARAM_GTS12!$E$266</f>
        <v>69.76025</v>
      </c>
      <c r="AT8" s="523" t="n">
        <f aca="false">$M8-AS8+$K8</f>
        <v>-48.76025</v>
      </c>
      <c r="AU8" s="544" t="n">
        <f aca="false">$M8 - AR8 + (($K8) + ($L8))/2</f>
        <v>19.2745785714286</v>
      </c>
      <c r="AV8" s="523" t="n">
        <f aca="false">$M8-AQ8+$L8</f>
        <v>84</v>
      </c>
      <c r="AW8" s="545" t="n">
        <f aca="false">AV8-AT8</f>
        <v>132.76025</v>
      </c>
      <c r="AX8" s="542" t="n">
        <f aca="false">BARTONIAN_PARAM_GTS12!$E$242</f>
        <v>104.8</v>
      </c>
      <c r="AY8" s="543" t="n">
        <f aca="false">BARTONIAN_PARAM_GTS12!$E$237</f>
        <v>134.5</v>
      </c>
      <c r="AZ8" s="542" t="n">
        <f aca="false">BARTONIAN_PARAM_GTS12!$E$243</f>
        <v>164.2</v>
      </c>
      <c r="BA8" s="523" t="n">
        <f aca="false">$M8-AZ8+$K8</f>
        <v>-143.2</v>
      </c>
      <c r="BB8" s="544" t="n">
        <f aca="false">$M8 - AY8 + (($K8) + ($L8))/2</f>
        <v>-98.5</v>
      </c>
      <c r="BC8" s="523" t="n">
        <f aca="false">$M8-AX8+$L8</f>
        <v>-53.8</v>
      </c>
      <c r="BD8" s="545" t="n">
        <f aca="false">BC8-BA8</f>
        <v>89.4</v>
      </c>
      <c r="BE8" s="542" t="n">
        <f aca="false">BARTONIAN_PARAM_GTS12!$E$303</f>
        <v>31.8444020000003</v>
      </c>
      <c r="BF8" s="543" t="n">
        <f aca="false">BARTONIAN_PARAM_GTS12!$E$293</f>
        <v>70.38545</v>
      </c>
      <c r="BG8" s="542" t="n">
        <f aca="false">BARTONIAN_PARAM_GTS12!$E$304</f>
        <v>111.93277</v>
      </c>
      <c r="BH8" s="523" t="n">
        <f aca="false">$M8-BG8+$K8</f>
        <v>-90.93277</v>
      </c>
      <c r="BI8" s="544" t="n">
        <f aca="false">$M8 - BF8 + (($K8) + ($L8))/2</f>
        <v>-34.38545</v>
      </c>
      <c r="BJ8" s="523" t="n">
        <f aca="false">$M8-BE8+$L8</f>
        <v>19.1555979999997</v>
      </c>
      <c r="BK8" s="545" t="n">
        <f aca="false">BJ8-BH8</f>
        <v>110.088368</v>
      </c>
      <c r="BL8" s="542" t="n">
        <f aca="false">BARTONIAN_PARAM_GTS12!$E$536</f>
        <v>71.6</v>
      </c>
      <c r="BM8" s="543" t="n">
        <f aca="false">BARTONIAN_PARAM_GTS12!$E$528</f>
        <v>92.35625</v>
      </c>
      <c r="BN8" s="542" t="n">
        <f aca="false">BARTONIAN_PARAM_GTS12!$E$537</f>
        <v>113</v>
      </c>
      <c r="BO8" s="523" t="n">
        <f aca="false">$M8-BN8+$K8</f>
        <v>-92</v>
      </c>
      <c r="BP8" s="544" t="n">
        <f aca="false">$M8 - BM8 + (($K8) + ($L8))/2</f>
        <v>-56.35625</v>
      </c>
      <c r="BQ8" s="523" t="n">
        <f aca="false">$M8-BL8+$L8</f>
        <v>-20.6</v>
      </c>
      <c r="BR8" s="545" t="n">
        <f aca="false">BQ8-BO8</f>
        <v>71.4</v>
      </c>
      <c r="BS8" s="542" t="n">
        <f aca="false">BARTONIAN_PARAM_GTS12!$E$346</f>
        <v>28.57</v>
      </c>
      <c r="BT8" s="543" t="n">
        <f aca="false">BARTONIAN_PARAM_GTS12!$E$336</f>
        <v>43.7569230769231</v>
      </c>
      <c r="BU8" s="542" t="n">
        <f aca="false">BARTONIAN_PARAM_GTS12!$E$347</f>
        <v>49.1</v>
      </c>
      <c r="BV8" s="523" t="n">
        <f aca="false">$M8-BU8+$K8</f>
        <v>-28.1</v>
      </c>
      <c r="BW8" s="544" t="n">
        <f aca="false">$M8 - BT8 + (($K8) + ($L8))/2</f>
        <v>-7.75692307692308</v>
      </c>
      <c r="BX8" s="523" t="n">
        <f aca="false">$M8-BS8+$L8</f>
        <v>22.43</v>
      </c>
      <c r="BY8" s="545" t="n">
        <f aca="false">BX8-BV8</f>
        <v>50.53</v>
      </c>
      <c r="BZ8" s="546" t="n">
        <f aca="false">BARTONIAN_PARAM_GTS12!$E$380</f>
        <v>21</v>
      </c>
      <c r="CA8" s="547" t="n">
        <f aca="false">BARTONIAN_PARAM_GTS12!$E$379</f>
        <v>21</v>
      </c>
      <c r="CB8" s="546" t="n">
        <f aca="false">BARTONIAN_PARAM_GTS12!$E$381</f>
        <v>21</v>
      </c>
      <c r="CC8" s="548" t="n">
        <f aca="false">$M8-CB8+$K8</f>
        <v>0</v>
      </c>
      <c r="CD8" s="549" t="n">
        <f aca="false">$M8 - CA8 + (($K8) + ($L8))/2</f>
        <v>15</v>
      </c>
      <c r="CE8" s="548" t="n">
        <f aca="false">$M8-BZ8+$L8</f>
        <v>30</v>
      </c>
      <c r="CF8" s="550" t="n">
        <f aca="false">CE8-CC8</f>
        <v>30</v>
      </c>
      <c r="CG8" s="546" t="n">
        <f aca="false">BARTONIAN_PARAM_GTS12!$E$403</f>
        <v>33</v>
      </c>
      <c r="CH8" s="547" t="n">
        <f aca="false">BARTONIAN_PARAM_GTS12!$E$402</f>
        <v>33</v>
      </c>
      <c r="CI8" s="546" t="n">
        <f aca="false">BARTONIAN_PARAM_GTS12!$E$404</f>
        <v>33</v>
      </c>
      <c r="CJ8" s="548" t="n">
        <f aca="false">$M8-CI8+$K8</f>
        <v>-12</v>
      </c>
      <c r="CK8" s="549" t="n">
        <f aca="false">$M8 - CH8 + (($K8) + ($L8))/2</f>
        <v>3</v>
      </c>
      <c r="CL8" s="548" t="n">
        <f aca="false">$M8-CG8+$L8</f>
        <v>18</v>
      </c>
      <c r="CM8" s="550" t="n">
        <f aca="false">CL8-CJ8</f>
        <v>30</v>
      </c>
      <c r="CN8" s="542" t="n">
        <f aca="false">BARTONIAN_PARAM_GTS12!$E$426</f>
        <v>24</v>
      </c>
      <c r="CO8" s="543" t="n">
        <f aca="false">BARTONIAN_PARAM_GTS12!$E$425</f>
        <v>24</v>
      </c>
      <c r="CP8" s="542" t="n">
        <f aca="false">BARTONIAN_PARAM_GTS12!$E$427</f>
        <v>24</v>
      </c>
      <c r="CQ8" s="523" t="n">
        <f aca="false">$M8-CP8+$K8</f>
        <v>-3</v>
      </c>
      <c r="CR8" s="544" t="n">
        <f aca="false">$M8 - CO8 + (($K8) + ($L8))/2</f>
        <v>12</v>
      </c>
      <c r="CS8" s="523" t="n">
        <f aca="false">$M8-CN8+$L8</f>
        <v>27</v>
      </c>
      <c r="CT8" s="545" t="n">
        <f aca="false">CS8-CQ8</f>
        <v>30</v>
      </c>
      <c r="CU8" s="546" t="n">
        <f aca="false">BARTONIAN_PARAM_GTS12!$E$449</f>
        <v>12</v>
      </c>
      <c r="CV8" s="547" t="n">
        <f aca="false">BARTONIAN_PARAM_GTS12!$E$448</f>
        <v>12</v>
      </c>
      <c r="CW8" s="546" t="n">
        <f aca="false">BARTONIAN_PARAM_GTS12!$E$450</f>
        <v>12</v>
      </c>
      <c r="CX8" s="548" t="n">
        <f aca="false">$M8-CW8+$K8</f>
        <v>9</v>
      </c>
      <c r="CY8" s="549" t="n">
        <f aca="false">$M8 - CV8 + (($K8) + ($L8))/2</f>
        <v>24</v>
      </c>
      <c r="CZ8" s="548" t="n">
        <f aca="false">$M8-CU8+$L8</f>
        <v>39</v>
      </c>
      <c r="DA8" s="550" t="n">
        <f aca="false">CZ8-CX8</f>
        <v>30</v>
      </c>
      <c r="DB8" s="542" t="n">
        <f aca="false">BARTONIAN_PARAM_GTS12!$E$489</f>
        <v>20.6</v>
      </c>
      <c r="DC8" s="543" t="n">
        <f aca="false">BARTONIAN_PARAM_GTS12!$E$481</f>
        <v>34.3914401875</v>
      </c>
      <c r="DD8" s="542" t="n">
        <f aca="false">BARTONIAN_PARAM_GTS12!$E$490</f>
        <v>47.5</v>
      </c>
      <c r="DE8" s="523" t="n">
        <f aca="false">$M8-DD8+$K8</f>
        <v>-26.5</v>
      </c>
      <c r="DF8" s="544" t="n">
        <f aca="false">$M8 - DC8 + (($K8) + ($L8))/2</f>
        <v>1.6085598125</v>
      </c>
      <c r="DG8" s="523" t="n">
        <f aca="false">$M8-DB8+$L8</f>
        <v>30.4</v>
      </c>
      <c r="DH8" s="545" t="n">
        <f aca="false">DG8-DE8</f>
        <v>56.9</v>
      </c>
    </row>
    <row r="9" customFormat="false" ht="33.95" hidden="false" customHeight="true" outlineLevel="0" collapsed="false">
      <c r="B9" s="536" t="s">
        <v>338</v>
      </c>
      <c r="C9" s="537" t="s">
        <v>339</v>
      </c>
      <c r="D9" s="538" t="n">
        <v>47.059783</v>
      </c>
      <c r="E9" s="538" t="n">
        <v>-1.747334</v>
      </c>
      <c r="F9" s="537" t="s">
        <v>322</v>
      </c>
      <c r="G9" s="539" t="s">
        <v>336</v>
      </c>
      <c r="H9" s="537" t="n">
        <v>38</v>
      </c>
      <c r="I9" s="537" t="n">
        <v>40.5</v>
      </c>
      <c r="J9" s="539" t="s">
        <v>332</v>
      </c>
      <c r="K9" s="537" t="n">
        <v>20</v>
      </c>
      <c r="L9" s="537" t="n">
        <v>50</v>
      </c>
      <c r="M9" s="540" t="n">
        <v>5</v>
      </c>
      <c r="N9" s="541" t="s">
        <v>337</v>
      </c>
      <c r="O9" s="542" t="n">
        <f aca="false">BARTONIAN_PARAM_GTS12!$E$89</f>
        <v>124.66</v>
      </c>
      <c r="P9" s="543" t="n">
        <f aca="false">BARTONIAN_PARAM_GTS12!$E$84</f>
        <v>171.810833333333</v>
      </c>
      <c r="Q9" s="542" t="n">
        <f aca="false">BARTONIAN_PARAM_GTS12!$E$90</f>
        <v>207.38</v>
      </c>
      <c r="R9" s="523" t="n">
        <f aca="false">M9-Q9+K9</f>
        <v>-182.38</v>
      </c>
      <c r="S9" s="544" t="n">
        <f aca="false">M9 - P9 + ((K9) + (L9))/2</f>
        <v>-131.810833333333</v>
      </c>
      <c r="T9" s="523" t="n">
        <f aca="false">M9-O9+L9</f>
        <v>-69.66</v>
      </c>
      <c r="U9" s="545" t="n">
        <f aca="false">T9-R9</f>
        <v>112.72</v>
      </c>
      <c r="V9" s="542" t="n">
        <f aca="false">BARTONIAN_PARAM_GTS12!$E$58</f>
        <v>162.392</v>
      </c>
      <c r="W9" s="543" t="n">
        <f aca="false">BARTONIAN_PARAM_GTS12!$E$53</f>
        <v>181.19675</v>
      </c>
      <c r="X9" s="542" t="n">
        <f aca="false">BARTONIAN_PARAM_GTS12!$E$59</f>
        <v>199.393</v>
      </c>
      <c r="Y9" s="523" t="n">
        <f aca="false">$M9-X9+$K9</f>
        <v>-174.393</v>
      </c>
      <c r="Z9" s="544" t="n">
        <f aca="false">$M9 - W9 + (($K9) + ($L9))/2</f>
        <v>-141.19675</v>
      </c>
      <c r="AA9" s="523" t="n">
        <f aca="false">$M9-V9+$L9</f>
        <v>-107.392</v>
      </c>
      <c r="AB9" s="545" t="n">
        <f aca="false">AA9-Y9</f>
        <v>67.001</v>
      </c>
      <c r="AC9" s="542" t="n">
        <f aca="false">BARTONIAN_PARAM_GTS12!$E$149</f>
        <v>-10</v>
      </c>
      <c r="AD9" s="543" t="n">
        <f aca="false">BARTONIAN_PARAM_GTS12!$E$144</f>
        <v>13.6193206896552</v>
      </c>
      <c r="AE9" s="542" t="n">
        <f aca="false">BARTONIAN_PARAM_GTS12!$E$150</f>
        <v>45.7062</v>
      </c>
      <c r="AF9" s="523" t="n">
        <f aca="false">$M9-AE9+$K9</f>
        <v>-20.7062</v>
      </c>
      <c r="AG9" s="544" t="n">
        <f aca="false">$M9 - AD9 + (($K9) + ($L9))/2</f>
        <v>26.3806793103448</v>
      </c>
      <c r="AH9" s="523" t="n">
        <f aca="false">$M9-AC9+$L9</f>
        <v>65</v>
      </c>
      <c r="AI9" s="545" t="n">
        <f aca="false">AH9-AF9</f>
        <v>85.7062</v>
      </c>
      <c r="AJ9" s="542" t="n">
        <f aca="false">BARTONIAN_PARAM_GTS12!$E$176</f>
        <v>89.556</v>
      </c>
      <c r="AK9" s="543" t="n">
        <f aca="false">BARTONIAN_PARAM_GTS12!$E$171</f>
        <v>110.68075</v>
      </c>
      <c r="AL9" s="542" t="n">
        <f aca="false">BARTONIAN_PARAM_GTS12!$E$177</f>
        <v>136.22</v>
      </c>
      <c r="AM9" s="523" t="n">
        <f aca="false">$M9-AL9+$K9</f>
        <v>-111.22</v>
      </c>
      <c r="AN9" s="544" t="n">
        <f aca="false">$M9 - AK9 + (($K9) + ($L9))/2</f>
        <v>-70.68075</v>
      </c>
      <c r="AO9" s="523" t="n">
        <f aca="false">$M9-AJ9+$L9</f>
        <v>-34.556</v>
      </c>
      <c r="AP9" s="545" t="n">
        <f aca="false">AO9-AM9</f>
        <v>76.664</v>
      </c>
      <c r="AQ9" s="542" t="n">
        <f aca="false">BARTONIAN_PARAM_GTS12!$E$265</f>
        <v>-33</v>
      </c>
      <c r="AR9" s="543" t="n">
        <f aca="false">BARTONIAN_PARAM_GTS12!$E$260</f>
        <v>16.7254214285714</v>
      </c>
      <c r="AS9" s="542" t="n">
        <f aca="false">BARTONIAN_PARAM_GTS12!$E$266</f>
        <v>69.76025</v>
      </c>
      <c r="AT9" s="523" t="n">
        <f aca="false">$M9-AS9+$K9</f>
        <v>-44.76025</v>
      </c>
      <c r="AU9" s="544" t="n">
        <f aca="false">$M9 - AR9 + (($K9) + ($L9))/2</f>
        <v>23.2745785714286</v>
      </c>
      <c r="AV9" s="523" t="n">
        <f aca="false">$M9-AQ9+$L9</f>
        <v>88</v>
      </c>
      <c r="AW9" s="545" t="n">
        <f aca="false">AV9-AT9</f>
        <v>132.76025</v>
      </c>
      <c r="AX9" s="542" t="n">
        <f aca="false">BARTONIAN_PARAM_GTS12!$E$242</f>
        <v>104.8</v>
      </c>
      <c r="AY9" s="543" t="n">
        <f aca="false">BARTONIAN_PARAM_GTS12!$E$237</f>
        <v>134.5</v>
      </c>
      <c r="AZ9" s="542" t="n">
        <f aca="false">BARTONIAN_PARAM_GTS12!$E$243</f>
        <v>164.2</v>
      </c>
      <c r="BA9" s="523" t="n">
        <f aca="false">$M9-AZ9+$K9</f>
        <v>-139.2</v>
      </c>
      <c r="BB9" s="544" t="n">
        <f aca="false">$M9 - AY9 + (($K9) + ($L9))/2</f>
        <v>-94.5</v>
      </c>
      <c r="BC9" s="523" t="n">
        <f aca="false">$M9-AX9+$L9</f>
        <v>-49.8</v>
      </c>
      <c r="BD9" s="545" t="n">
        <f aca="false">BC9-BA9</f>
        <v>89.4</v>
      </c>
      <c r="BE9" s="542" t="n">
        <f aca="false">BARTONIAN_PARAM_GTS12!$E$303</f>
        <v>31.8444020000003</v>
      </c>
      <c r="BF9" s="543" t="n">
        <f aca="false">BARTONIAN_PARAM_GTS12!$E$293</f>
        <v>70.38545</v>
      </c>
      <c r="BG9" s="542" t="n">
        <f aca="false">BARTONIAN_PARAM_GTS12!$E$304</f>
        <v>111.93277</v>
      </c>
      <c r="BH9" s="523" t="n">
        <f aca="false">$M9-BG9+$K9</f>
        <v>-86.93277</v>
      </c>
      <c r="BI9" s="544" t="n">
        <f aca="false">$M9 - BF9 + (($K9) + ($L9))/2</f>
        <v>-30.38545</v>
      </c>
      <c r="BJ9" s="523" t="n">
        <f aca="false">$M9-BE9+$L9</f>
        <v>23.1555979999997</v>
      </c>
      <c r="BK9" s="545" t="n">
        <f aca="false">BJ9-BH9</f>
        <v>110.088368</v>
      </c>
      <c r="BL9" s="542" t="n">
        <f aca="false">BARTONIAN_PARAM_GTS12!$E$536</f>
        <v>71.6</v>
      </c>
      <c r="BM9" s="543" t="n">
        <f aca="false">BARTONIAN_PARAM_GTS12!$E$528</f>
        <v>92.35625</v>
      </c>
      <c r="BN9" s="542" t="n">
        <f aca="false">BARTONIAN_PARAM_GTS12!$E$537</f>
        <v>113</v>
      </c>
      <c r="BO9" s="523" t="n">
        <f aca="false">$M9-BN9+$K9</f>
        <v>-88</v>
      </c>
      <c r="BP9" s="544" t="n">
        <f aca="false">$M9 - BM9 + (($K9) + ($L9))/2</f>
        <v>-52.35625</v>
      </c>
      <c r="BQ9" s="523" t="n">
        <f aca="false">$M9-BL9+$L9</f>
        <v>-16.6</v>
      </c>
      <c r="BR9" s="545" t="n">
        <f aca="false">BQ9-BO9</f>
        <v>71.4</v>
      </c>
      <c r="BS9" s="542" t="n">
        <f aca="false">BARTONIAN_PARAM_GTS12!$E$346</f>
        <v>28.57</v>
      </c>
      <c r="BT9" s="543" t="n">
        <f aca="false">BARTONIAN_PARAM_GTS12!$E$336</f>
        <v>43.7569230769231</v>
      </c>
      <c r="BU9" s="542" t="n">
        <f aca="false">BARTONIAN_PARAM_GTS12!$E$347</f>
        <v>49.1</v>
      </c>
      <c r="BV9" s="523" t="n">
        <f aca="false">$M9-BU9+$K9</f>
        <v>-24.1</v>
      </c>
      <c r="BW9" s="544" t="n">
        <f aca="false">$M9 - BT9 + (($K9) + ($L9))/2</f>
        <v>-3.75692307692308</v>
      </c>
      <c r="BX9" s="523" t="n">
        <f aca="false">$M9-BS9+$L9</f>
        <v>26.43</v>
      </c>
      <c r="BY9" s="545" t="n">
        <f aca="false">BX9-BV9</f>
        <v>50.53</v>
      </c>
      <c r="BZ9" s="546" t="n">
        <f aca="false">BARTONIAN_PARAM_GTS12!$E$380</f>
        <v>21</v>
      </c>
      <c r="CA9" s="547" t="n">
        <f aca="false">BARTONIAN_PARAM_GTS12!$E$379</f>
        <v>21</v>
      </c>
      <c r="CB9" s="546" t="n">
        <f aca="false">BARTONIAN_PARAM_GTS12!$E$381</f>
        <v>21</v>
      </c>
      <c r="CC9" s="548" t="n">
        <f aca="false">$M9-CB9+$K9</f>
        <v>4</v>
      </c>
      <c r="CD9" s="549" t="n">
        <f aca="false">$M9 - CA9 + (($K9) + ($L9))/2</f>
        <v>19</v>
      </c>
      <c r="CE9" s="548" t="n">
        <f aca="false">$M9-BZ9+$L9</f>
        <v>34</v>
      </c>
      <c r="CF9" s="550" t="n">
        <f aca="false">CE9-CC9</f>
        <v>30</v>
      </c>
      <c r="CG9" s="546" t="n">
        <f aca="false">BARTONIAN_PARAM_GTS12!$E$403</f>
        <v>33</v>
      </c>
      <c r="CH9" s="547" t="n">
        <f aca="false">BARTONIAN_PARAM_GTS12!$E$402</f>
        <v>33</v>
      </c>
      <c r="CI9" s="546" t="n">
        <f aca="false">BARTONIAN_PARAM_GTS12!$E$404</f>
        <v>33</v>
      </c>
      <c r="CJ9" s="548" t="n">
        <f aca="false">$M9-CI9+$K9</f>
        <v>-8</v>
      </c>
      <c r="CK9" s="549" t="n">
        <f aca="false">$M9 - CH9 + (($K9) + ($L9))/2</f>
        <v>7</v>
      </c>
      <c r="CL9" s="548" t="n">
        <f aca="false">$M9-CG9+$L9</f>
        <v>22</v>
      </c>
      <c r="CM9" s="550" t="n">
        <f aca="false">CL9-CJ9</f>
        <v>30</v>
      </c>
      <c r="CN9" s="542" t="n">
        <f aca="false">BARTONIAN_PARAM_GTS12!$E$426</f>
        <v>24</v>
      </c>
      <c r="CO9" s="543" t="n">
        <f aca="false">BARTONIAN_PARAM_GTS12!$E$425</f>
        <v>24</v>
      </c>
      <c r="CP9" s="542" t="n">
        <f aca="false">BARTONIAN_PARAM_GTS12!$E$427</f>
        <v>24</v>
      </c>
      <c r="CQ9" s="523" t="n">
        <f aca="false">$M9-CP9+$K9</f>
        <v>1</v>
      </c>
      <c r="CR9" s="544" t="n">
        <f aca="false">$M9 - CO9 + (($K9) + ($L9))/2</f>
        <v>16</v>
      </c>
      <c r="CS9" s="523" t="n">
        <f aca="false">$M9-CN9+$L9</f>
        <v>31</v>
      </c>
      <c r="CT9" s="545" t="n">
        <f aca="false">CS9-CQ9</f>
        <v>30</v>
      </c>
      <c r="CU9" s="546" t="n">
        <f aca="false">BARTONIAN_PARAM_GTS12!$E$449</f>
        <v>12</v>
      </c>
      <c r="CV9" s="547" t="n">
        <f aca="false">BARTONIAN_PARAM_GTS12!$E$448</f>
        <v>12</v>
      </c>
      <c r="CW9" s="546" t="n">
        <f aca="false">BARTONIAN_PARAM_GTS12!$E$450</f>
        <v>12</v>
      </c>
      <c r="CX9" s="548" t="n">
        <f aca="false">$M9-CW9+$K9</f>
        <v>13</v>
      </c>
      <c r="CY9" s="549" t="n">
        <f aca="false">$M9 - CV9 + (($K9) + ($L9))/2</f>
        <v>28</v>
      </c>
      <c r="CZ9" s="548" t="n">
        <f aca="false">$M9-CU9+$L9</f>
        <v>43</v>
      </c>
      <c r="DA9" s="550" t="n">
        <f aca="false">CZ9-CX9</f>
        <v>30</v>
      </c>
      <c r="DB9" s="542" t="n">
        <f aca="false">BARTONIAN_PARAM_GTS12!$E$489</f>
        <v>20.6</v>
      </c>
      <c r="DC9" s="543" t="n">
        <f aca="false">BARTONIAN_PARAM_GTS12!$E$481</f>
        <v>34.3914401875</v>
      </c>
      <c r="DD9" s="542" t="n">
        <f aca="false">BARTONIAN_PARAM_GTS12!$E$490</f>
        <v>47.5</v>
      </c>
      <c r="DE9" s="523" t="n">
        <f aca="false">$M9-DD9+$K9</f>
        <v>-22.5</v>
      </c>
      <c r="DF9" s="544" t="n">
        <f aca="false">$M9 - DC9 + (($K9) + ($L9))/2</f>
        <v>5.6085598125</v>
      </c>
      <c r="DG9" s="523" t="n">
        <f aca="false">$M9-DB9+$L9</f>
        <v>34.4</v>
      </c>
      <c r="DH9" s="545" t="n">
        <f aca="false">DG9-DE9</f>
        <v>56.9</v>
      </c>
    </row>
    <row r="10" customFormat="false" ht="33.95" hidden="false" customHeight="true" outlineLevel="0" collapsed="false">
      <c r="B10" s="536" t="s">
        <v>340</v>
      </c>
      <c r="C10" s="539" t="s">
        <v>341</v>
      </c>
      <c r="D10" s="538" t="n">
        <v>46.99551224</v>
      </c>
      <c r="E10" s="538" t="n">
        <v>-1.83298936</v>
      </c>
      <c r="F10" s="537" t="s">
        <v>322</v>
      </c>
      <c r="G10" s="539" t="s">
        <v>336</v>
      </c>
      <c r="H10" s="537" t="n">
        <v>38</v>
      </c>
      <c r="I10" s="537" t="n">
        <v>40.5</v>
      </c>
      <c r="J10" s="537" t="s">
        <v>332</v>
      </c>
      <c r="K10" s="537" t="n">
        <v>20</v>
      </c>
      <c r="L10" s="537" t="n">
        <v>50</v>
      </c>
      <c r="M10" s="540" t="n">
        <v>6</v>
      </c>
      <c r="N10" s="541" t="s">
        <v>342</v>
      </c>
      <c r="O10" s="542" t="n">
        <f aca="false">BARTONIAN_PARAM_GTS12!$E$89</f>
        <v>124.66</v>
      </c>
      <c r="P10" s="543" t="n">
        <f aca="false">BARTONIAN_PARAM_GTS12!$E$84</f>
        <v>171.810833333333</v>
      </c>
      <c r="Q10" s="542" t="n">
        <f aca="false">BARTONIAN_PARAM_GTS12!$E$90</f>
        <v>207.38</v>
      </c>
      <c r="R10" s="523" t="n">
        <f aca="false">M10-Q10+K10</f>
        <v>-181.38</v>
      </c>
      <c r="S10" s="544" t="n">
        <f aca="false">M10 - P10 + ((K10) + (L10))/2</f>
        <v>-130.810833333333</v>
      </c>
      <c r="T10" s="523" t="n">
        <f aca="false">M10-O10+L10</f>
        <v>-68.66</v>
      </c>
      <c r="U10" s="545" t="n">
        <f aca="false">T10-R10</f>
        <v>112.72</v>
      </c>
      <c r="V10" s="542" t="n">
        <f aca="false">BARTONIAN_PARAM_GTS12!$E$58</f>
        <v>162.392</v>
      </c>
      <c r="W10" s="543" t="n">
        <f aca="false">BARTONIAN_PARAM_GTS12!$E$53</f>
        <v>181.19675</v>
      </c>
      <c r="X10" s="542" t="n">
        <f aca="false">BARTONIAN_PARAM_GTS12!$E$59</f>
        <v>199.393</v>
      </c>
      <c r="Y10" s="523" t="n">
        <f aca="false">$M10-X10+$K10</f>
        <v>-173.393</v>
      </c>
      <c r="Z10" s="544" t="n">
        <f aca="false">$M10 - W10 + (($K10) + ($L10))/2</f>
        <v>-140.19675</v>
      </c>
      <c r="AA10" s="523" t="n">
        <f aca="false">$M10-V10+$L10</f>
        <v>-106.392</v>
      </c>
      <c r="AB10" s="545" t="n">
        <f aca="false">AA10-Y10</f>
        <v>67.001</v>
      </c>
      <c r="AC10" s="542" t="n">
        <f aca="false">BARTONIAN_PARAM_GTS12!$E$149</f>
        <v>-10</v>
      </c>
      <c r="AD10" s="543" t="n">
        <f aca="false">BARTONIAN_PARAM_GTS12!$E$144</f>
        <v>13.6193206896552</v>
      </c>
      <c r="AE10" s="542" t="n">
        <f aca="false">BARTONIAN_PARAM_GTS12!$E$150</f>
        <v>45.7062</v>
      </c>
      <c r="AF10" s="523" t="n">
        <f aca="false">$M10-AE10+$K10</f>
        <v>-19.7062</v>
      </c>
      <c r="AG10" s="544" t="n">
        <f aca="false">$M10 - AD10 + (($K10) + ($L10))/2</f>
        <v>27.3806793103448</v>
      </c>
      <c r="AH10" s="523" t="n">
        <f aca="false">$M10-AC10+$L10</f>
        <v>66</v>
      </c>
      <c r="AI10" s="545" t="n">
        <f aca="false">AH10-AF10</f>
        <v>85.7062</v>
      </c>
      <c r="AJ10" s="542" t="n">
        <f aca="false">BARTONIAN_PARAM_GTS12!$E$176</f>
        <v>89.556</v>
      </c>
      <c r="AK10" s="543" t="n">
        <f aca="false">BARTONIAN_PARAM_GTS12!$E$171</f>
        <v>110.68075</v>
      </c>
      <c r="AL10" s="542" t="n">
        <f aca="false">BARTONIAN_PARAM_GTS12!$E$177</f>
        <v>136.22</v>
      </c>
      <c r="AM10" s="523" t="n">
        <f aca="false">$M10-AL10+$K10</f>
        <v>-110.22</v>
      </c>
      <c r="AN10" s="544" t="n">
        <f aca="false">$M10 - AK10 + (($K10) + ($L10))/2</f>
        <v>-69.68075</v>
      </c>
      <c r="AO10" s="523" t="n">
        <f aca="false">$M10-AJ10+$L10</f>
        <v>-33.556</v>
      </c>
      <c r="AP10" s="545" t="n">
        <f aca="false">AO10-AM10</f>
        <v>76.664</v>
      </c>
      <c r="AQ10" s="542" t="n">
        <f aca="false">BARTONIAN_PARAM_GTS12!$E$265</f>
        <v>-33</v>
      </c>
      <c r="AR10" s="543" t="n">
        <f aca="false">BARTONIAN_PARAM_GTS12!$E$260</f>
        <v>16.7254214285714</v>
      </c>
      <c r="AS10" s="542" t="n">
        <f aca="false">BARTONIAN_PARAM_GTS12!$E$266</f>
        <v>69.76025</v>
      </c>
      <c r="AT10" s="523" t="n">
        <f aca="false">$M10-AS10+$K10</f>
        <v>-43.76025</v>
      </c>
      <c r="AU10" s="544" t="n">
        <f aca="false">$M10 - AR10 + (($K10) + ($L10))/2</f>
        <v>24.2745785714286</v>
      </c>
      <c r="AV10" s="523" t="n">
        <f aca="false">$M10-AQ10+$L10</f>
        <v>89</v>
      </c>
      <c r="AW10" s="545" t="n">
        <f aca="false">AV10-AT10</f>
        <v>132.76025</v>
      </c>
      <c r="AX10" s="542" t="n">
        <f aca="false">BARTONIAN_PARAM_GTS12!$E$242</f>
        <v>104.8</v>
      </c>
      <c r="AY10" s="543" t="n">
        <f aca="false">BARTONIAN_PARAM_GTS12!$E$237</f>
        <v>134.5</v>
      </c>
      <c r="AZ10" s="542" t="n">
        <f aca="false">BARTONIAN_PARAM_GTS12!$E$243</f>
        <v>164.2</v>
      </c>
      <c r="BA10" s="523" t="n">
        <f aca="false">$M10-AZ10+$K10</f>
        <v>-138.2</v>
      </c>
      <c r="BB10" s="544" t="n">
        <f aca="false">$M10 - AY10 + (($K10) + ($L10))/2</f>
        <v>-93.5</v>
      </c>
      <c r="BC10" s="523" t="n">
        <f aca="false">$M10-AX10+$L10</f>
        <v>-48.8</v>
      </c>
      <c r="BD10" s="545" t="n">
        <f aca="false">BC10-BA10</f>
        <v>89.4</v>
      </c>
      <c r="BE10" s="542" t="n">
        <f aca="false">BARTONIAN_PARAM_GTS12!$E$303</f>
        <v>31.8444020000003</v>
      </c>
      <c r="BF10" s="543" t="n">
        <f aca="false">BARTONIAN_PARAM_GTS12!$E$293</f>
        <v>70.38545</v>
      </c>
      <c r="BG10" s="542" t="n">
        <f aca="false">BARTONIAN_PARAM_GTS12!$E$304</f>
        <v>111.93277</v>
      </c>
      <c r="BH10" s="523" t="n">
        <f aca="false">$M10-BG10+$K10</f>
        <v>-85.93277</v>
      </c>
      <c r="BI10" s="544" t="n">
        <f aca="false">$M10 - BF10 + (($K10) + ($L10))/2</f>
        <v>-29.38545</v>
      </c>
      <c r="BJ10" s="523" t="n">
        <f aca="false">$M10-BE10+$L10</f>
        <v>24.1555979999997</v>
      </c>
      <c r="BK10" s="545" t="n">
        <f aca="false">BJ10-BH10</f>
        <v>110.088368</v>
      </c>
      <c r="BL10" s="542" t="n">
        <f aca="false">BARTONIAN_PARAM_GTS12!$E$536</f>
        <v>71.6</v>
      </c>
      <c r="BM10" s="543" t="n">
        <f aca="false">BARTONIAN_PARAM_GTS12!$E$528</f>
        <v>92.35625</v>
      </c>
      <c r="BN10" s="542" t="n">
        <f aca="false">BARTONIAN_PARAM_GTS12!$E$537</f>
        <v>113</v>
      </c>
      <c r="BO10" s="523" t="n">
        <f aca="false">$M10-BN10+$K10</f>
        <v>-87</v>
      </c>
      <c r="BP10" s="544" t="n">
        <f aca="false">$M10 - BM10 + (($K10) + ($L10))/2</f>
        <v>-51.35625</v>
      </c>
      <c r="BQ10" s="523" t="n">
        <f aca="false">$M10-BL10+$L10</f>
        <v>-15.6</v>
      </c>
      <c r="BR10" s="545" t="n">
        <f aca="false">BQ10-BO10</f>
        <v>71.4</v>
      </c>
      <c r="BS10" s="542" t="n">
        <f aca="false">BARTONIAN_PARAM_GTS12!$E$346</f>
        <v>28.57</v>
      </c>
      <c r="BT10" s="543" t="n">
        <f aca="false">BARTONIAN_PARAM_GTS12!$E$336</f>
        <v>43.7569230769231</v>
      </c>
      <c r="BU10" s="542" t="n">
        <f aca="false">BARTONIAN_PARAM_GTS12!$E$347</f>
        <v>49.1</v>
      </c>
      <c r="BV10" s="523" t="n">
        <f aca="false">$M10-BU10+$K10</f>
        <v>-23.1</v>
      </c>
      <c r="BW10" s="544" t="n">
        <f aca="false">$M10 - BT10 + (($K10) + ($L10))/2</f>
        <v>-2.75692307692308</v>
      </c>
      <c r="BX10" s="523" t="n">
        <f aca="false">$M10-BS10+$L10</f>
        <v>27.43</v>
      </c>
      <c r="BY10" s="545" t="n">
        <f aca="false">BX10-BV10</f>
        <v>50.53</v>
      </c>
      <c r="BZ10" s="546" t="n">
        <f aca="false">BARTONIAN_PARAM_GTS12!$E$380</f>
        <v>21</v>
      </c>
      <c r="CA10" s="547" t="n">
        <f aca="false">BARTONIAN_PARAM_GTS12!$E$379</f>
        <v>21</v>
      </c>
      <c r="CB10" s="546" t="n">
        <f aca="false">BARTONIAN_PARAM_GTS12!$E$381</f>
        <v>21</v>
      </c>
      <c r="CC10" s="548" t="n">
        <f aca="false">$M10-CB10+$K10</f>
        <v>5</v>
      </c>
      <c r="CD10" s="549" t="n">
        <f aca="false">$M10 - CA10 + (($K10) + ($L10))/2</f>
        <v>20</v>
      </c>
      <c r="CE10" s="548" t="n">
        <f aca="false">$M10-BZ10+$L10</f>
        <v>35</v>
      </c>
      <c r="CF10" s="550" t="n">
        <f aca="false">CE10-CC10</f>
        <v>30</v>
      </c>
      <c r="CG10" s="546" t="n">
        <f aca="false">BARTONIAN_PARAM_GTS12!$E$403</f>
        <v>33</v>
      </c>
      <c r="CH10" s="547" t="n">
        <f aca="false">BARTONIAN_PARAM_GTS12!$E$402</f>
        <v>33</v>
      </c>
      <c r="CI10" s="546" t="n">
        <f aca="false">BARTONIAN_PARAM_GTS12!$E$404</f>
        <v>33</v>
      </c>
      <c r="CJ10" s="548" t="n">
        <f aca="false">$M10-CI10+$K10</f>
        <v>-7</v>
      </c>
      <c r="CK10" s="549" t="n">
        <f aca="false">$M10 - CH10 + (($K10) + ($L10))/2</f>
        <v>8</v>
      </c>
      <c r="CL10" s="548" t="n">
        <f aca="false">$M10-CG10+$L10</f>
        <v>23</v>
      </c>
      <c r="CM10" s="550" t="n">
        <f aca="false">CL10-CJ10</f>
        <v>30</v>
      </c>
      <c r="CN10" s="542" t="n">
        <f aca="false">BARTONIAN_PARAM_GTS12!$E$426</f>
        <v>24</v>
      </c>
      <c r="CO10" s="543" t="n">
        <f aca="false">BARTONIAN_PARAM_GTS12!$E$425</f>
        <v>24</v>
      </c>
      <c r="CP10" s="542" t="n">
        <f aca="false">BARTONIAN_PARAM_GTS12!$E$427</f>
        <v>24</v>
      </c>
      <c r="CQ10" s="523" t="n">
        <f aca="false">$M10-CP10+$K10</f>
        <v>2</v>
      </c>
      <c r="CR10" s="544" t="n">
        <f aca="false">$M10 - CO10 + (($K10) + ($L10))/2</f>
        <v>17</v>
      </c>
      <c r="CS10" s="523" t="n">
        <f aca="false">$M10-CN10+$L10</f>
        <v>32</v>
      </c>
      <c r="CT10" s="545" t="n">
        <f aca="false">CS10-CQ10</f>
        <v>30</v>
      </c>
      <c r="CU10" s="546" t="n">
        <f aca="false">BARTONIAN_PARAM_GTS12!$E$449</f>
        <v>12</v>
      </c>
      <c r="CV10" s="547" t="n">
        <f aca="false">BARTONIAN_PARAM_GTS12!$E$448</f>
        <v>12</v>
      </c>
      <c r="CW10" s="546" t="n">
        <f aca="false">BARTONIAN_PARAM_GTS12!$E$450</f>
        <v>12</v>
      </c>
      <c r="CX10" s="548" t="n">
        <f aca="false">$M10-CW10+$K10</f>
        <v>14</v>
      </c>
      <c r="CY10" s="549" t="n">
        <f aca="false">$M10 - CV10 + (($K10) + ($L10))/2</f>
        <v>29</v>
      </c>
      <c r="CZ10" s="548" t="n">
        <f aca="false">$M10-CU10+$L10</f>
        <v>44</v>
      </c>
      <c r="DA10" s="550" t="n">
        <f aca="false">CZ10-CX10</f>
        <v>30</v>
      </c>
      <c r="DB10" s="542" t="n">
        <f aca="false">BARTONIAN_PARAM_GTS12!$E$489</f>
        <v>20.6</v>
      </c>
      <c r="DC10" s="543" t="n">
        <f aca="false">BARTONIAN_PARAM_GTS12!$E$481</f>
        <v>34.3914401875</v>
      </c>
      <c r="DD10" s="542" t="n">
        <f aca="false">BARTONIAN_PARAM_GTS12!$E$490</f>
        <v>47.5</v>
      </c>
      <c r="DE10" s="523" t="n">
        <f aca="false">$M10-DD10+$K10</f>
        <v>-21.5</v>
      </c>
      <c r="DF10" s="544" t="n">
        <f aca="false">$M10 - DC10 + (($K10) + ($L10))/2</f>
        <v>6.6085598125</v>
      </c>
      <c r="DG10" s="523" t="n">
        <f aca="false">$M10-DB10+$L10</f>
        <v>35.4</v>
      </c>
      <c r="DH10" s="545" t="n">
        <f aca="false">DG10-DE10</f>
        <v>56.9</v>
      </c>
    </row>
    <row r="11" customFormat="false" ht="33.95" hidden="false" customHeight="true" outlineLevel="0" collapsed="false">
      <c r="B11" s="536" t="s">
        <v>343</v>
      </c>
      <c r="C11" s="539" t="s">
        <v>344</v>
      </c>
      <c r="D11" s="538" t="n">
        <v>47.12034247</v>
      </c>
      <c r="E11" s="538" t="n">
        <v>-1.93205322</v>
      </c>
      <c r="F11" s="537" t="s">
        <v>322</v>
      </c>
      <c r="G11" s="539" t="s">
        <v>336</v>
      </c>
      <c r="H11" s="537" t="n">
        <v>38</v>
      </c>
      <c r="I11" s="537" t="n">
        <v>40.5</v>
      </c>
      <c r="J11" s="537" t="s">
        <v>332</v>
      </c>
      <c r="K11" s="537" t="n">
        <v>20</v>
      </c>
      <c r="L11" s="537" t="n">
        <v>50</v>
      </c>
      <c r="M11" s="540" t="n">
        <v>15</v>
      </c>
      <c r="N11" s="541" t="s">
        <v>345</v>
      </c>
      <c r="O11" s="542" t="n">
        <f aca="false">BARTONIAN_PARAM_GTS12!$E$89</f>
        <v>124.66</v>
      </c>
      <c r="P11" s="543" t="n">
        <f aca="false">BARTONIAN_PARAM_GTS12!$E$84</f>
        <v>171.810833333333</v>
      </c>
      <c r="Q11" s="542" t="n">
        <f aca="false">BARTONIAN_PARAM_GTS12!$E$90</f>
        <v>207.38</v>
      </c>
      <c r="R11" s="523" t="n">
        <f aca="false">M11-Q11+K11</f>
        <v>-172.38</v>
      </c>
      <c r="S11" s="544" t="n">
        <f aca="false">M11 - P11 + ((K11) + (L11))/2</f>
        <v>-121.810833333333</v>
      </c>
      <c r="T11" s="523" t="n">
        <f aca="false">M11-O11+L11</f>
        <v>-59.66</v>
      </c>
      <c r="U11" s="545" t="n">
        <f aca="false">T11-R11</f>
        <v>112.72</v>
      </c>
      <c r="V11" s="542" t="n">
        <f aca="false">BARTONIAN_PARAM_GTS12!$E$58</f>
        <v>162.392</v>
      </c>
      <c r="W11" s="543" t="n">
        <f aca="false">BARTONIAN_PARAM_GTS12!$E$53</f>
        <v>181.19675</v>
      </c>
      <c r="X11" s="542" t="n">
        <f aca="false">BARTONIAN_PARAM_GTS12!$E$59</f>
        <v>199.393</v>
      </c>
      <c r="Y11" s="523" t="n">
        <f aca="false">$M11-X11+$K11</f>
        <v>-164.393</v>
      </c>
      <c r="Z11" s="544" t="n">
        <f aca="false">$M11 - W11 + (($K11) + ($L11))/2</f>
        <v>-131.19675</v>
      </c>
      <c r="AA11" s="523" t="n">
        <f aca="false">$M11-V11+$L11</f>
        <v>-97.392</v>
      </c>
      <c r="AB11" s="545" t="n">
        <f aca="false">AA11-Y11</f>
        <v>67.001</v>
      </c>
      <c r="AC11" s="542" t="n">
        <f aca="false">BARTONIAN_PARAM_GTS12!$E$149</f>
        <v>-10</v>
      </c>
      <c r="AD11" s="543" t="n">
        <f aca="false">BARTONIAN_PARAM_GTS12!$E$144</f>
        <v>13.6193206896552</v>
      </c>
      <c r="AE11" s="542" t="n">
        <f aca="false">BARTONIAN_PARAM_GTS12!$E$150</f>
        <v>45.7062</v>
      </c>
      <c r="AF11" s="523" t="n">
        <f aca="false">$M11-AE11+$K11</f>
        <v>-10.7062</v>
      </c>
      <c r="AG11" s="544" t="n">
        <f aca="false">$M11 - AD11 + (($K11) + ($L11))/2</f>
        <v>36.3806793103448</v>
      </c>
      <c r="AH11" s="523" t="n">
        <f aca="false">$M11-AC11+$L11</f>
        <v>75</v>
      </c>
      <c r="AI11" s="545" t="n">
        <f aca="false">AH11-AF11</f>
        <v>85.7062</v>
      </c>
      <c r="AJ11" s="542" t="n">
        <f aca="false">BARTONIAN_PARAM_GTS12!$E$176</f>
        <v>89.556</v>
      </c>
      <c r="AK11" s="543" t="n">
        <f aca="false">BARTONIAN_PARAM_GTS12!$E$171</f>
        <v>110.68075</v>
      </c>
      <c r="AL11" s="542" t="n">
        <f aca="false">BARTONIAN_PARAM_GTS12!$E$177</f>
        <v>136.22</v>
      </c>
      <c r="AM11" s="523" t="n">
        <f aca="false">$M11-AL11+$K11</f>
        <v>-101.22</v>
      </c>
      <c r="AN11" s="544" t="n">
        <f aca="false">$M11 - AK11 + (($K11) + ($L11))/2</f>
        <v>-60.68075</v>
      </c>
      <c r="AO11" s="523" t="n">
        <f aca="false">$M11-AJ11+$L11</f>
        <v>-24.556</v>
      </c>
      <c r="AP11" s="545" t="n">
        <f aca="false">AO11-AM11</f>
        <v>76.664</v>
      </c>
      <c r="AQ11" s="542" t="n">
        <f aca="false">BARTONIAN_PARAM_GTS12!$E$265</f>
        <v>-33</v>
      </c>
      <c r="AR11" s="543" t="n">
        <f aca="false">BARTONIAN_PARAM_GTS12!$E$260</f>
        <v>16.7254214285714</v>
      </c>
      <c r="AS11" s="542" t="n">
        <f aca="false">BARTONIAN_PARAM_GTS12!$E$266</f>
        <v>69.76025</v>
      </c>
      <c r="AT11" s="523" t="n">
        <f aca="false">$M11-AS11+$K11</f>
        <v>-34.76025</v>
      </c>
      <c r="AU11" s="544" t="n">
        <f aca="false">$M11 - AR11 + (($K11) + ($L11))/2</f>
        <v>33.2745785714286</v>
      </c>
      <c r="AV11" s="523" t="n">
        <f aca="false">$M11-AQ11+$L11</f>
        <v>98</v>
      </c>
      <c r="AW11" s="545" t="n">
        <f aca="false">AV11-AT11</f>
        <v>132.76025</v>
      </c>
      <c r="AX11" s="542" t="n">
        <f aca="false">BARTONIAN_PARAM_GTS12!$E$242</f>
        <v>104.8</v>
      </c>
      <c r="AY11" s="543" t="n">
        <f aca="false">BARTONIAN_PARAM_GTS12!$E$237</f>
        <v>134.5</v>
      </c>
      <c r="AZ11" s="542" t="n">
        <f aca="false">BARTONIAN_PARAM_GTS12!$E$243</f>
        <v>164.2</v>
      </c>
      <c r="BA11" s="523" t="n">
        <f aca="false">$M11-AZ11+$K11</f>
        <v>-129.2</v>
      </c>
      <c r="BB11" s="544" t="n">
        <f aca="false">$M11 - AY11 + (($K11) + ($L11))/2</f>
        <v>-84.5</v>
      </c>
      <c r="BC11" s="523" t="n">
        <f aca="false">$M11-AX11+$L11</f>
        <v>-39.8</v>
      </c>
      <c r="BD11" s="545" t="n">
        <f aca="false">BC11-BA11</f>
        <v>89.4</v>
      </c>
      <c r="BE11" s="542" t="n">
        <f aca="false">BARTONIAN_PARAM_GTS12!$E$303</f>
        <v>31.8444020000003</v>
      </c>
      <c r="BF11" s="543" t="n">
        <f aca="false">BARTONIAN_PARAM_GTS12!$E$293</f>
        <v>70.38545</v>
      </c>
      <c r="BG11" s="542" t="n">
        <f aca="false">BARTONIAN_PARAM_GTS12!$E$304</f>
        <v>111.93277</v>
      </c>
      <c r="BH11" s="523" t="n">
        <f aca="false">$M11-BG11+$K11</f>
        <v>-76.93277</v>
      </c>
      <c r="BI11" s="544" t="n">
        <f aca="false">$M11 - BF11 + (($K11) + ($L11))/2</f>
        <v>-20.38545</v>
      </c>
      <c r="BJ11" s="523" t="n">
        <f aca="false">$M11-BE11+$L11</f>
        <v>33.1555979999997</v>
      </c>
      <c r="BK11" s="545" t="n">
        <f aca="false">BJ11-BH11</f>
        <v>110.088368</v>
      </c>
      <c r="BL11" s="542" t="n">
        <f aca="false">BARTONIAN_PARAM_GTS12!$E$536</f>
        <v>71.6</v>
      </c>
      <c r="BM11" s="543" t="n">
        <f aca="false">BARTONIAN_PARAM_GTS12!$E$528</f>
        <v>92.35625</v>
      </c>
      <c r="BN11" s="542" t="n">
        <f aca="false">BARTONIAN_PARAM_GTS12!$E$537</f>
        <v>113</v>
      </c>
      <c r="BO11" s="523" t="n">
        <f aca="false">$M11-BN11+$K11</f>
        <v>-78</v>
      </c>
      <c r="BP11" s="544" t="n">
        <f aca="false">$M11 - BM11 + (($K11) + ($L11))/2</f>
        <v>-42.35625</v>
      </c>
      <c r="BQ11" s="523" t="n">
        <f aca="false">$M11-BL11+$L11</f>
        <v>-6.59999999999999</v>
      </c>
      <c r="BR11" s="545" t="n">
        <f aca="false">BQ11-BO11</f>
        <v>71.4</v>
      </c>
      <c r="BS11" s="542" t="n">
        <f aca="false">BARTONIAN_PARAM_GTS12!$E$346</f>
        <v>28.57</v>
      </c>
      <c r="BT11" s="543" t="n">
        <f aca="false">BARTONIAN_PARAM_GTS12!$E$336</f>
        <v>43.7569230769231</v>
      </c>
      <c r="BU11" s="542" t="n">
        <f aca="false">BARTONIAN_PARAM_GTS12!$E$347</f>
        <v>49.1</v>
      </c>
      <c r="BV11" s="523" t="n">
        <f aca="false">$M11-BU11+$K11</f>
        <v>-14.1</v>
      </c>
      <c r="BW11" s="544" t="n">
        <f aca="false">$M11 - BT11 + (($K11) + ($L11))/2</f>
        <v>6.24307692307692</v>
      </c>
      <c r="BX11" s="523" t="n">
        <f aca="false">$M11-BS11+$L11</f>
        <v>36.43</v>
      </c>
      <c r="BY11" s="545" t="n">
        <f aca="false">BX11-BV11</f>
        <v>50.53</v>
      </c>
      <c r="BZ11" s="546" t="n">
        <f aca="false">BARTONIAN_PARAM_GTS12!$E$380</f>
        <v>21</v>
      </c>
      <c r="CA11" s="547" t="n">
        <f aca="false">BARTONIAN_PARAM_GTS12!$E$379</f>
        <v>21</v>
      </c>
      <c r="CB11" s="546" t="n">
        <f aca="false">BARTONIAN_PARAM_GTS12!$E$381</f>
        <v>21</v>
      </c>
      <c r="CC11" s="548" t="n">
        <f aca="false">$M11-CB11+$K11</f>
        <v>14</v>
      </c>
      <c r="CD11" s="549" t="n">
        <f aca="false">$M11 - CA11 + (($K11) + ($L11))/2</f>
        <v>29</v>
      </c>
      <c r="CE11" s="548" t="n">
        <f aca="false">$M11-BZ11+$L11</f>
        <v>44</v>
      </c>
      <c r="CF11" s="550" t="n">
        <f aca="false">CE11-CC11</f>
        <v>30</v>
      </c>
      <c r="CG11" s="546" t="n">
        <f aca="false">BARTONIAN_PARAM_GTS12!$E$403</f>
        <v>33</v>
      </c>
      <c r="CH11" s="547" t="n">
        <f aca="false">BARTONIAN_PARAM_GTS12!$E$402</f>
        <v>33</v>
      </c>
      <c r="CI11" s="546" t="n">
        <f aca="false">BARTONIAN_PARAM_GTS12!$E$404</f>
        <v>33</v>
      </c>
      <c r="CJ11" s="548" t="n">
        <f aca="false">$M11-CI11+$K11</f>
        <v>2</v>
      </c>
      <c r="CK11" s="549" t="n">
        <f aca="false">$M11 - CH11 + (($K11) + ($L11))/2</f>
        <v>17</v>
      </c>
      <c r="CL11" s="548" t="n">
        <f aca="false">$M11-CG11+$L11</f>
        <v>32</v>
      </c>
      <c r="CM11" s="550" t="n">
        <f aca="false">CL11-CJ11</f>
        <v>30</v>
      </c>
      <c r="CN11" s="542" t="n">
        <f aca="false">BARTONIAN_PARAM_GTS12!$E$426</f>
        <v>24</v>
      </c>
      <c r="CO11" s="543" t="n">
        <f aca="false">BARTONIAN_PARAM_GTS12!$E$425</f>
        <v>24</v>
      </c>
      <c r="CP11" s="542" t="n">
        <f aca="false">BARTONIAN_PARAM_GTS12!$E$427</f>
        <v>24</v>
      </c>
      <c r="CQ11" s="523" t="n">
        <f aca="false">$M11-CP11+$K11</f>
        <v>11</v>
      </c>
      <c r="CR11" s="544" t="n">
        <f aca="false">$M11 - CO11 + (($K11) + ($L11))/2</f>
        <v>26</v>
      </c>
      <c r="CS11" s="523" t="n">
        <f aca="false">$M11-CN11+$L11</f>
        <v>41</v>
      </c>
      <c r="CT11" s="545" t="n">
        <f aca="false">CS11-CQ11</f>
        <v>30</v>
      </c>
      <c r="CU11" s="546" t="n">
        <f aca="false">BARTONIAN_PARAM_GTS12!$E$449</f>
        <v>12</v>
      </c>
      <c r="CV11" s="547" t="n">
        <f aca="false">BARTONIAN_PARAM_GTS12!$E$448</f>
        <v>12</v>
      </c>
      <c r="CW11" s="546" t="n">
        <f aca="false">BARTONIAN_PARAM_GTS12!$E$450</f>
        <v>12</v>
      </c>
      <c r="CX11" s="548" t="n">
        <f aca="false">$M11-CW11+$K11</f>
        <v>23</v>
      </c>
      <c r="CY11" s="549" t="n">
        <f aca="false">$M11 - CV11 + (($K11) + ($L11))/2</f>
        <v>38</v>
      </c>
      <c r="CZ11" s="548" t="n">
        <f aca="false">$M11-CU11+$L11</f>
        <v>53</v>
      </c>
      <c r="DA11" s="550" t="n">
        <f aca="false">CZ11-CX11</f>
        <v>30</v>
      </c>
      <c r="DB11" s="542" t="n">
        <f aca="false">BARTONIAN_PARAM_GTS12!$E$489</f>
        <v>20.6</v>
      </c>
      <c r="DC11" s="543" t="n">
        <f aca="false">BARTONIAN_PARAM_GTS12!$E$481</f>
        <v>34.3914401875</v>
      </c>
      <c r="DD11" s="542" t="n">
        <f aca="false">BARTONIAN_PARAM_GTS12!$E$490</f>
        <v>47.5</v>
      </c>
      <c r="DE11" s="523" t="n">
        <f aca="false">$M11-DD11+$K11</f>
        <v>-12.5</v>
      </c>
      <c r="DF11" s="544" t="n">
        <f aca="false">$M11 - DC11 + (($K11) + ($L11))/2</f>
        <v>15.6085598125</v>
      </c>
      <c r="DG11" s="523" t="n">
        <f aca="false">$M11-DB11+$L11</f>
        <v>44.4</v>
      </c>
      <c r="DH11" s="545" t="n">
        <f aca="false">DG11-DE11</f>
        <v>56.9</v>
      </c>
    </row>
    <row r="12" customFormat="false" ht="33.95" hidden="false" customHeight="true" outlineLevel="0" collapsed="false">
      <c r="B12" s="536" t="s">
        <v>346</v>
      </c>
      <c r="C12" s="539" t="s">
        <v>347</v>
      </c>
      <c r="D12" s="538" t="n">
        <v>47.12758389</v>
      </c>
      <c r="E12" s="538" t="n">
        <v>-1.92140983</v>
      </c>
      <c r="F12" s="537" t="s">
        <v>322</v>
      </c>
      <c r="G12" s="539" t="s">
        <v>336</v>
      </c>
      <c r="H12" s="537" t="n">
        <v>38</v>
      </c>
      <c r="I12" s="537" t="n">
        <v>40.5</v>
      </c>
      <c r="J12" s="537" t="s">
        <v>332</v>
      </c>
      <c r="K12" s="537" t="n">
        <v>20</v>
      </c>
      <c r="L12" s="537" t="n">
        <v>50</v>
      </c>
      <c r="M12" s="540" t="n">
        <v>15</v>
      </c>
      <c r="N12" s="541" t="s">
        <v>345</v>
      </c>
      <c r="O12" s="542" t="n">
        <f aca="false">BARTONIAN_PARAM_GTS12!$E$89</f>
        <v>124.66</v>
      </c>
      <c r="P12" s="543" t="n">
        <f aca="false">BARTONIAN_PARAM_GTS12!$E$84</f>
        <v>171.810833333333</v>
      </c>
      <c r="Q12" s="542" t="n">
        <f aca="false">BARTONIAN_PARAM_GTS12!$E$90</f>
        <v>207.38</v>
      </c>
      <c r="R12" s="523" t="n">
        <f aca="false">M12-Q12+K12</f>
        <v>-172.38</v>
      </c>
      <c r="S12" s="544" t="n">
        <f aca="false">M12 - P12 + ((K12) + (L12))/2</f>
        <v>-121.810833333333</v>
      </c>
      <c r="T12" s="523" t="n">
        <f aca="false">M12-O12+L12</f>
        <v>-59.66</v>
      </c>
      <c r="U12" s="545" t="n">
        <f aca="false">T12-R12</f>
        <v>112.72</v>
      </c>
      <c r="V12" s="542" t="n">
        <f aca="false">BARTONIAN_PARAM_GTS12!$E$58</f>
        <v>162.392</v>
      </c>
      <c r="W12" s="543" t="n">
        <f aca="false">BARTONIAN_PARAM_GTS12!$E$53</f>
        <v>181.19675</v>
      </c>
      <c r="X12" s="542" t="n">
        <f aca="false">BARTONIAN_PARAM_GTS12!$E$59</f>
        <v>199.393</v>
      </c>
      <c r="Y12" s="523" t="n">
        <f aca="false">$M12-X12+$K12</f>
        <v>-164.393</v>
      </c>
      <c r="Z12" s="544" t="n">
        <f aca="false">$M12 - W12 + (($K12) + ($L12))/2</f>
        <v>-131.19675</v>
      </c>
      <c r="AA12" s="523" t="n">
        <f aca="false">$M12-V12+$L12</f>
        <v>-97.392</v>
      </c>
      <c r="AB12" s="545" t="n">
        <f aca="false">AA12-Y12</f>
        <v>67.001</v>
      </c>
      <c r="AC12" s="542" t="n">
        <f aca="false">BARTONIAN_PARAM_GTS12!$E$149</f>
        <v>-10</v>
      </c>
      <c r="AD12" s="543" t="n">
        <f aca="false">BARTONIAN_PARAM_GTS12!$E$144</f>
        <v>13.6193206896552</v>
      </c>
      <c r="AE12" s="542" t="n">
        <f aca="false">BARTONIAN_PARAM_GTS12!$E$150</f>
        <v>45.7062</v>
      </c>
      <c r="AF12" s="523" t="n">
        <f aca="false">$M12-AE12+$K12</f>
        <v>-10.7062</v>
      </c>
      <c r="AG12" s="544" t="n">
        <f aca="false">$M12 - AD12 + (($K12) + ($L12))/2</f>
        <v>36.3806793103448</v>
      </c>
      <c r="AH12" s="523" t="n">
        <f aca="false">$M12-AC12+$L12</f>
        <v>75</v>
      </c>
      <c r="AI12" s="545" t="n">
        <f aca="false">AH12-AF12</f>
        <v>85.7062</v>
      </c>
      <c r="AJ12" s="542" t="n">
        <f aca="false">BARTONIAN_PARAM_GTS12!$E$176</f>
        <v>89.556</v>
      </c>
      <c r="AK12" s="543" t="n">
        <f aca="false">BARTONIAN_PARAM_GTS12!$E$171</f>
        <v>110.68075</v>
      </c>
      <c r="AL12" s="542" t="n">
        <f aca="false">BARTONIAN_PARAM_GTS12!$E$177</f>
        <v>136.22</v>
      </c>
      <c r="AM12" s="523" t="n">
        <f aca="false">$M12-AL12+$K12</f>
        <v>-101.22</v>
      </c>
      <c r="AN12" s="544" t="n">
        <f aca="false">$M12 - AK12 + (($K12) + ($L12))/2</f>
        <v>-60.68075</v>
      </c>
      <c r="AO12" s="523" t="n">
        <f aca="false">$M12-AJ12+$L12</f>
        <v>-24.556</v>
      </c>
      <c r="AP12" s="545" t="n">
        <f aca="false">AO12-AM12</f>
        <v>76.664</v>
      </c>
      <c r="AQ12" s="542" t="n">
        <f aca="false">BARTONIAN_PARAM_GTS12!$E$265</f>
        <v>-33</v>
      </c>
      <c r="AR12" s="543" t="n">
        <f aca="false">BARTONIAN_PARAM_GTS12!$E$260</f>
        <v>16.7254214285714</v>
      </c>
      <c r="AS12" s="542" t="n">
        <f aca="false">BARTONIAN_PARAM_GTS12!$E$266</f>
        <v>69.76025</v>
      </c>
      <c r="AT12" s="523" t="n">
        <f aca="false">$M12-AS12+$K12</f>
        <v>-34.76025</v>
      </c>
      <c r="AU12" s="544" t="n">
        <f aca="false">$M12 - AR12 + (($K12) + ($L12))/2</f>
        <v>33.2745785714286</v>
      </c>
      <c r="AV12" s="523" t="n">
        <f aca="false">$M12-AQ12+$L12</f>
        <v>98</v>
      </c>
      <c r="AW12" s="545" t="n">
        <f aca="false">AV12-AT12</f>
        <v>132.76025</v>
      </c>
      <c r="AX12" s="542" t="n">
        <f aca="false">BARTONIAN_PARAM_GTS12!$E$242</f>
        <v>104.8</v>
      </c>
      <c r="AY12" s="543" t="n">
        <f aca="false">BARTONIAN_PARAM_GTS12!$E$237</f>
        <v>134.5</v>
      </c>
      <c r="AZ12" s="542" t="n">
        <f aca="false">BARTONIAN_PARAM_GTS12!$E$243</f>
        <v>164.2</v>
      </c>
      <c r="BA12" s="523" t="n">
        <f aca="false">$M12-AZ12+$K12</f>
        <v>-129.2</v>
      </c>
      <c r="BB12" s="544" t="n">
        <f aca="false">$M12 - AY12 + (($K12) + ($L12))/2</f>
        <v>-84.5</v>
      </c>
      <c r="BC12" s="523" t="n">
        <f aca="false">$M12-AX12+$L12</f>
        <v>-39.8</v>
      </c>
      <c r="BD12" s="545" t="n">
        <f aca="false">BC12-BA12</f>
        <v>89.4</v>
      </c>
      <c r="BE12" s="542" t="n">
        <f aca="false">BARTONIAN_PARAM_GTS12!$E$303</f>
        <v>31.8444020000003</v>
      </c>
      <c r="BF12" s="543" t="n">
        <f aca="false">BARTONIAN_PARAM_GTS12!$E$293</f>
        <v>70.38545</v>
      </c>
      <c r="BG12" s="542" t="n">
        <f aca="false">BARTONIAN_PARAM_GTS12!$E$304</f>
        <v>111.93277</v>
      </c>
      <c r="BH12" s="523" t="n">
        <f aca="false">$M12-BG12+$K12</f>
        <v>-76.93277</v>
      </c>
      <c r="BI12" s="544" t="n">
        <f aca="false">$M12 - BF12 + (($K12) + ($L12))/2</f>
        <v>-20.38545</v>
      </c>
      <c r="BJ12" s="523" t="n">
        <f aca="false">$M12-BE12+$L12</f>
        <v>33.1555979999997</v>
      </c>
      <c r="BK12" s="545" t="n">
        <f aca="false">BJ12-BH12</f>
        <v>110.088368</v>
      </c>
      <c r="BL12" s="542" t="n">
        <f aca="false">BARTONIAN_PARAM_GTS12!$E$536</f>
        <v>71.6</v>
      </c>
      <c r="BM12" s="543" t="n">
        <f aca="false">BARTONIAN_PARAM_GTS12!$E$528</f>
        <v>92.35625</v>
      </c>
      <c r="BN12" s="542" t="n">
        <f aca="false">BARTONIAN_PARAM_GTS12!$E$537</f>
        <v>113</v>
      </c>
      <c r="BO12" s="523" t="n">
        <f aca="false">$M12-BN12+$K12</f>
        <v>-78</v>
      </c>
      <c r="BP12" s="544" t="n">
        <f aca="false">$M12 - BM12 + (($K12) + ($L12))/2</f>
        <v>-42.35625</v>
      </c>
      <c r="BQ12" s="523" t="n">
        <f aca="false">$M12-BL12+$L12</f>
        <v>-6.59999999999999</v>
      </c>
      <c r="BR12" s="545" t="n">
        <f aca="false">BQ12-BO12</f>
        <v>71.4</v>
      </c>
      <c r="BS12" s="542" t="n">
        <f aca="false">BARTONIAN_PARAM_GTS12!$E$346</f>
        <v>28.57</v>
      </c>
      <c r="BT12" s="543" t="n">
        <f aca="false">BARTONIAN_PARAM_GTS12!$E$336</f>
        <v>43.7569230769231</v>
      </c>
      <c r="BU12" s="542" t="n">
        <f aca="false">BARTONIAN_PARAM_GTS12!$E$347</f>
        <v>49.1</v>
      </c>
      <c r="BV12" s="523" t="n">
        <f aca="false">$M12-BU12+$K12</f>
        <v>-14.1</v>
      </c>
      <c r="BW12" s="544" t="n">
        <f aca="false">$M12 - BT12 + (($K12) + ($L12))/2</f>
        <v>6.24307692307692</v>
      </c>
      <c r="BX12" s="523" t="n">
        <f aca="false">$M12-BS12+$L12</f>
        <v>36.43</v>
      </c>
      <c r="BY12" s="545" t="n">
        <f aca="false">BX12-BV12</f>
        <v>50.53</v>
      </c>
      <c r="BZ12" s="546" t="n">
        <f aca="false">BARTONIAN_PARAM_GTS12!$E$380</f>
        <v>21</v>
      </c>
      <c r="CA12" s="547" t="n">
        <f aca="false">BARTONIAN_PARAM_GTS12!$E$379</f>
        <v>21</v>
      </c>
      <c r="CB12" s="546" t="n">
        <f aca="false">BARTONIAN_PARAM_GTS12!$E$381</f>
        <v>21</v>
      </c>
      <c r="CC12" s="548" t="n">
        <f aca="false">$M12-CB12+$K12</f>
        <v>14</v>
      </c>
      <c r="CD12" s="549" t="n">
        <f aca="false">$M12 - CA12 + (($K12) + ($L12))/2</f>
        <v>29</v>
      </c>
      <c r="CE12" s="548" t="n">
        <f aca="false">$M12-BZ12+$L12</f>
        <v>44</v>
      </c>
      <c r="CF12" s="550" t="n">
        <f aca="false">CE12-CC12</f>
        <v>30</v>
      </c>
      <c r="CG12" s="546" t="n">
        <f aca="false">BARTONIAN_PARAM_GTS12!$E$403</f>
        <v>33</v>
      </c>
      <c r="CH12" s="547" t="n">
        <f aca="false">BARTONIAN_PARAM_GTS12!$E$402</f>
        <v>33</v>
      </c>
      <c r="CI12" s="546" t="n">
        <f aca="false">BARTONIAN_PARAM_GTS12!$E$404</f>
        <v>33</v>
      </c>
      <c r="CJ12" s="548" t="n">
        <f aca="false">$M12-CI12+$K12</f>
        <v>2</v>
      </c>
      <c r="CK12" s="549" t="n">
        <f aca="false">$M12 - CH12 + (($K12) + ($L12))/2</f>
        <v>17</v>
      </c>
      <c r="CL12" s="548" t="n">
        <f aca="false">$M12-CG12+$L12</f>
        <v>32</v>
      </c>
      <c r="CM12" s="550" t="n">
        <f aca="false">CL12-CJ12</f>
        <v>30</v>
      </c>
      <c r="CN12" s="542" t="n">
        <f aca="false">BARTONIAN_PARAM_GTS12!$E$426</f>
        <v>24</v>
      </c>
      <c r="CO12" s="543" t="n">
        <f aca="false">BARTONIAN_PARAM_GTS12!$E$425</f>
        <v>24</v>
      </c>
      <c r="CP12" s="542" t="n">
        <f aca="false">BARTONIAN_PARAM_GTS12!$E$427</f>
        <v>24</v>
      </c>
      <c r="CQ12" s="523" t="n">
        <f aca="false">$M12-CP12+$K12</f>
        <v>11</v>
      </c>
      <c r="CR12" s="544" t="n">
        <f aca="false">$M12 - CO12 + (($K12) + ($L12))/2</f>
        <v>26</v>
      </c>
      <c r="CS12" s="523" t="n">
        <f aca="false">$M12-CN12+$L12</f>
        <v>41</v>
      </c>
      <c r="CT12" s="545" t="n">
        <f aca="false">CS12-CQ12</f>
        <v>30</v>
      </c>
      <c r="CU12" s="546" t="n">
        <f aca="false">BARTONIAN_PARAM_GTS12!$E$449</f>
        <v>12</v>
      </c>
      <c r="CV12" s="547" t="n">
        <f aca="false">BARTONIAN_PARAM_GTS12!$E$448</f>
        <v>12</v>
      </c>
      <c r="CW12" s="546" t="n">
        <f aca="false">BARTONIAN_PARAM_GTS12!$E$450</f>
        <v>12</v>
      </c>
      <c r="CX12" s="548" t="n">
        <f aca="false">$M12-CW12+$K12</f>
        <v>23</v>
      </c>
      <c r="CY12" s="549" t="n">
        <f aca="false">$M12 - CV12 + (($K12) + ($L12))/2</f>
        <v>38</v>
      </c>
      <c r="CZ12" s="548" t="n">
        <f aca="false">$M12-CU12+$L12</f>
        <v>53</v>
      </c>
      <c r="DA12" s="550" t="n">
        <f aca="false">CZ12-CX12</f>
        <v>30</v>
      </c>
      <c r="DB12" s="542" t="n">
        <f aca="false">BARTONIAN_PARAM_GTS12!$E$489</f>
        <v>20.6</v>
      </c>
      <c r="DC12" s="543" t="n">
        <f aca="false">BARTONIAN_PARAM_GTS12!$E$481</f>
        <v>34.3914401875</v>
      </c>
      <c r="DD12" s="542" t="n">
        <f aca="false">BARTONIAN_PARAM_GTS12!$E$490</f>
        <v>47.5</v>
      </c>
      <c r="DE12" s="523" t="n">
        <f aca="false">$M12-DD12+$K12</f>
        <v>-12.5</v>
      </c>
      <c r="DF12" s="544" t="n">
        <f aca="false">$M12 - DC12 + (($K12) + ($L12))/2</f>
        <v>15.6085598125</v>
      </c>
      <c r="DG12" s="523" t="n">
        <f aca="false">$M12-DB12+$L12</f>
        <v>44.4</v>
      </c>
      <c r="DH12" s="545" t="n">
        <f aca="false">DG12-DE12</f>
        <v>56.9</v>
      </c>
    </row>
    <row r="13" customFormat="false" ht="33.95" hidden="false" customHeight="true" outlineLevel="0" collapsed="false">
      <c r="B13" s="536" t="s">
        <v>348</v>
      </c>
      <c r="C13" s="537" t="s">
        <v>349</v>
      </c>
      <c r="D13" s="538" t="n">
        <v>47.45269</v>
      </c>
      <c r="E13" s="538" t="n">
        <v>-2.208142</v>
      </c>
      <c r="F13" s="537" t="s">
        <v>322</v>
      </c>
      <c r="G13" s="539" t="s">
        <v>336</v>
      </c>
      <c r="H13" s="537" t="n">
        <v>38</v>
      </c>
      <c r="I13" s="537" t="n">
        <v>40.5</v>
      </c>
      <c r="J13" s="537" t="s">
        <v>332</v>
      </c>
      <c r="K13" s="537" t="n">
        <v>20</v>
      </c>
      <c r="L13" s="537" t="n">
        <v>50</v>
      </c>
      <c r="M13" s="540" t="n">
        <v>4</v>
      </c>
      <c r="N13" s="552" t="s">
        <v>350</v>
      </c>
      <c r="O13" s="542" t="n">
        <f aca="false">BARTONIAN_PARAM_GTS12!$E$89</f>
        <v>124.66</v>
      </c>
      <c r="P13" s="543" t="n">
        <f aca="false">BARTONIAN_PARAM_GTS12!$E$84</f>
        <v>171.810833333333</v>
      </c>
      <c r="Q13" s="542" t="n">
        <f aca="false">BARTONIAN_PARAM_GTS12!$E$90</f>
        <v>207.38</v>
      </c>
      <c r="R13" s="523" t="n">
        <f aca="false">M13-Q13+K13</f>
        <v>-183.38</v>
      </c>
      <c r="S13" s="544" t="n">
        <f aca="false">M13 - P13 + ((K13) + (L13))/2</f>
        <v>-132.810833333333</v>
      </c>
      <c r="T13" s="523" t="n">
        <f aca="false">M13-O13+L13</f>
        <v>-70.66</v>
      </c>
      <c r="U13" s="545" t="n">
        <f aca="false">T13-R13</f>
        <v>112.72</v>
      </c>
      <c r="V13" s="542" t="n">
        <f aca="false">BARTONIAN_PARAM_GTS12!$E$58</f>
        <v>162.392</v>
      </c>
      <c r="W13" s="543" t="n">
        <f aca="false">BARTONIAN_PARAM_GTS12!$E$53</f>
        <v>181.19675</v>
      </c>
      <c r="X13" s="542" t="n">
        <f aca="false">BARTONIAN_PARAM_GTS12!$E$59</f>
        <v>199.393</v>
      </c>
      <c r="Y13" s="523" t="n">
        <f aca="false">$M13-X13+$K13</f>
        <v>-175.393</v>
      </c>
      <c r="Z13" s="544" t="n">
        <f aca="false">$M13 - W13 + (($K13) + ($L13))/2</f>
        <v>-142.19675</v>
      </c>
      <c r="AA13" s="523" t="n">
        <f aca="false">$M13-V13+$L13</f>
        <v>-108.392</v>
      </c>
      <c r="AB13" s="545" t="n">
        <f aca="false">AA13-Y13</f>
        <v>67.001</v>
      </c>
      <c r="AC13" s="542" t="n">
        <f aca="false">BARTONIAN_PARAM_GTS12!$E$149</f>
        <v>-10</v>
      </c>
      <c r="AD13" s="543" t="n">
        <f aca="false">BARTONIAN_PARAM_GTS12!$E$144</f>
        <v>13.6193206896552</v>
      </c>
      <c r="AE13" s="542" t="n">
        <f aca="false">BARTONIAN_PARAM_GTS12!$E$150</f>
        <v>45.7062</v>
      </c>
      <c r="AF13" s="523" t="n">
        <f aca="false">$M13-AE13+$K13</f>
        <v>-21.7062</v>
      </c>
      <c r="AG13" s="544" t="n">
        <f aca="false">$M13 - AD13 + (($K13) + ($L13))/2</f>
        <v>25.3806793103448</v>
      </c>
      <c r="AH13" s="523" t="n">
        <f aca="false">$M13-AC13+$L13</f>
        <v>64</v>
      </c>
      <c r="AI13" s="545" t="n">
        <f aca="false">AH13-AF13</f>
        <v>85.7062</v>
      </c>
      <c r="AJ13" s="542" t="n">
        <f aca="false">BARTONIAN_PARAM_GTS12!$E$176</f>
        <v>89.556</v>
      </c>
      <c r="AK13" s="543" t="n">
        <f aca="false">BARTONIAN_PARAM_GTS12!$E$171</f>
        <v>110.68075</v>
      </c>
      <c r="AL13" s="542" t="n">
        <f aca="false">BARTONIAN_PARAM_GTS12!$E$177</f>
        <v>136.22</v>
      </c>
      <c r="AM13" s="523" t="n">
        <f aca="false">$M13-AL13+$K13</f>
        <v>-112.22</v>
      </c>
      <c r="AN13" s="544" t="n">
        <f aca="false">$M13 - AK13 + (($K13) + ($L13))/2</f>
        <v>-71.68075</v>
      </c>
      <c r="AO13" s="523" t="n">
        <f aca="false">$M13-AJ13+$L13</f>
        <v>-35.556</v>
      </c>
      <c r="AP13" s="545" t="n">
        <f aca="false">AO13-AM13</f>
        <v>76.664</v>
      </c>
      <c r="AQ13" s="542" t="n">
        <f aca="false">BARTONIAN_PARAM_GTS12!$E$265</f>
        <v>-33</v>
      </c>
      <c r="AR13" s="543" t="n">
        <f aca="false">BARTONIAN_PARAM_GTS12!$E$260</f>
        <v>16.7254214285714</v>
      </c>
      <c r="AS13" s="542" t="n">
        <f aca="false">BARTONIAN_PARAM_GTS12!$E$266</f>
        <v>69.76025</v>
      </c>
      <c r="AT13" s="523" t="n">
        <f aca="false">$M13-AS13+$K13</f>
        <v>-45.76025</v>
      </c>
      <c r="AU13" s="544" t="n">
        <f aca="false">$M13 - AR13 + (($K13) + ($L13))/2</f>
        <v>22.2745785714286</v>
      </c>
      <c r="AV13" s="523" t="n">
        <f aca="false">$M13-AQ13+$L13</f>
        <v>87</v>
      </c>
      <c r="AW13" s="545" t="n">
        <f aca="false">AV13-AT13</f>
        <v>132.76025</v>
      </c>
      <c r="AX13" s="542" t="n">
        <f aca="false">BARTONIAN_PARAM_GTS12!$E$242</f>
        <v>104.8</v>
      </c>
      <c r="AY13" s="543" t="n">
        <f aca="false">BARTONIAN_PARAM_GTS12!$E$237</f>
        <v>134.5</v>
      </c>
      <c r="AZ13" s="542" t="n">
        <f aca="false">BARTONIAN_PARAM_GTS12!$E$243</f>
        <v>164.2</v>
      </c>
      <c r="BA13" s="523" t="n">
        <f aca="false">$M13-AZ13+$K13</f>
        <v>-140.2</v>
      </c>
      <c r="BB13" s="544" t="n">
        <f aca="false">$M13 - AY13 + (($K13) + ($L13))/2</f>
        <v>-95.5</v>
      </c>
      <c r="BC13" s="523" t="n">
        <f aca="false">$M13-AX13+$L13</f>
        <v>-50.8</v>
      </c>
      <c r="BD13" s="545" t="n">
        <f aca="false">BC13-BA13</f>
        <v>89.4</v>
      </c>
      <c r="BE13" s="542" t="n">
        <f aca="false">BARTONIAN_PARAM_GTS12!$E$303</f>
        <v>31.8444020000003</v>
      </c>
      <c r="BF13" s="543" t="n">
        <f aca="false">BARTONIAN_PARAM_GTS12!$E$293</f>
        <v>70.38545</v>
      </c>
      <c r="BG13" s="542" t="n">
        <f aca="false">BARTONIAN_PARAM_GTS12!$E$304</f>
        <v>111.93277</v>
      </c>
      <c r="BH13" s="523" t="n">
        <f aca="false">$M13-BG13+$K13</f>
        <v>-87.93277</v>
      </c>
      <c r="BI13" s="544" t="n">
        <f aca="false">$M13 - BF13 + (($K13) + ($L13))/2</f>
        <v>-31.38545</v>
      </c>
      <c r="BJ13" s="523" t="n">
        <f aca="false">$M13-BE13+$L13</f>
        <v>22.1555979999997</v>
      </c>
      <c r="BK13" s="545" t="n">
        <f aca="false">BJ13-BH13</f>
        <v>110.088368</v>
      </c>
      <c r="BL13" s="542" t="n">
        <f aca="false">BARTONIAN_PARAM_GTS12!$E$536</f>
        <v>71.6</v>
      </c>
      <c r="BM13" s="543" t="n">
        <f aca="false">BARTONIAN_PARAM_GTS12!$E$528</f>
        <v>92.35625</v>
      </c>
      <c r="BN13" s="542" t="n">
        <f aca="false">BARTONIAN_PARAM_GTS12!$E$537</f>
        <v>113</v>
      </c>
      <c r="BO13" s="523" t="n">
        <f aca="false">$M13-BN13+$K13</f>
        <v>-89</v>
      </c>
      <c r="BP13" s="544" t="n">
        <f aca="false">$M13 - BM13 + (($K13) + ($L13))/2</f>
        <v>-53.35625</v>
      </c>
      <c r="BQ13" s="523" t="n">
        <f aca="false">$M13-BL13+$L13</f>
        <v>-17.6</v>
      </c>
      <c r="BR13" s="545" t="n">
        <f aca="false">BQ13-BO13</f>
        <v>71.4</v>
      </c>
      <c r="BS13" s="542" t="n">
        <f aca="false">BARTONIAN_PARAM_GTS12!$E$346</f>
        <v>28.57</v>
      </c>
      <c r="BT13" s="543" t="n">
        <f aca="false">BARTONIAN_PARAM_GTS12!$E$336</f>
        <v>43.7569230769231</v>
      </c>
      <c r="BU13" s="542" t="n">
        <f aca="false">BARTONIAN_PARAM_GTS12!$E$347</f>
        <v>49.1</v>
      </c>
      <c r="BV13" s="523" t="n">
        <f aca="false">$M13-BU13+$K13</f>
        <v>-25.1</v>
      </c>
      <c r="BW13" s="544" t="n">
        <f aca="false">$M13 - BT13 + (($K13) + ($L13))/2</f>
        <v>-4.75692307692308</v>
      </c>
      <c r="BX13" s="523" t="n">
        <f aca="false">$M13-BS13+$L13</f>
        <v>25.43</v>
      </c>
      <c r="BY13" s="545" t="n">
        <f aca="false">BX13-BV13</f>
        <v>50.53</v>
      </c>
      <c r="BZ13" s="546" t="n">
        <f aca="false">BARTONIAN_PARAM_GTS12!$E$380</f>
        <v>21</v>
      </c>
      <c r="CA13" s="547" t="n">
        <f aca="false">BARTONIAN_PARAM_GTS12!$E$379</f>
        <v>21</v>
      </c>
      <c r="CB13" s="546" t="n">
        <f aca="false">BARTONIAN_PARAM_GTS12!$E$381</f>
        <v>21</v>
      </c>
      <c r="CC13" s="548" t="n">
        <f aca="false">$M13-CB13+$K13</f>
        <v>3</v>
      </c>
      <c r="CD13" s="549" t="n">
        <f aca="false">$M13 - CA13 + (($K13) + ($L13))/2</f>
        <v>18</v>
      </c>
      <c r="CE13" s="548" t="n">
        <f aca="false">$M13-BZ13+$L13</f>
        <v>33</v>
      </c>
      <c r="CF13" s="550" t="n">
        <f aca="false">CE13-CC13</f>
        <v>30</v>
      </c>
      <c r="CG13" s="546" t="n">
        <f aca="false">BARTONIAN_PARAM_GTS12!$E$403</f>
        <v>33</v>
      </c>
      <c r="CH13" s="547" t="n">
        <f aca="false">BARTONIAN_PARAM_GTS12!$E$402</f>
        <v>33</v>
      </c>
      <c r="CI13" s="546" t="n">
        <f aca="false">BARTONIAN_PARAM_GTS12!$E$404</f>
        <v>33</v>
      </c>
      <c r="CJ13" s="548" t="n">
        <f aca="false">$M13-CI13+$K13</f>
        <v>-9</v>
      </c>
      <c r="CK13" s="549" t="n">
        <f aca="false">$M13 - CH13 + (($K13) + ($L13))/2</f>
        <v>6</v>
      </c>
      <c r="CL13" s="548" t="n">
        <f aca="false">$M13-CG13+$L13</f>
        <v>21</v>
      </c>
      <c r="CM13" s="550" t="n">
        <f aca="false">CL13-CJ13</f>
        <v>30</v>
      </c>
      <c r="CN13" s="542" t="n">
        <f aca="false">BARTONIAN_PARAM_GTS12!$E$426</f>
        <v>24</v>
      </c>
      <c r="CO13" s="543" t="n">
        <f aca="false">BARTONIAN_PARAM_GTS12!$E$425</f>
        <v>24</v>
      </c>
      <c r="CP13" s="542" t="n">
        <f aca="false">BARTONIAN_PARAM_GTS12!$E$427</f>
        <v>24</v>
      </c>
      <c r="CQ13" s="523" t="n">
        <f aca="false">$M13-CP13+$K13</f>
        <v>0</v>
      </c>
      <c r="CR13" s="544" t="n">
        <f aca="false">$M13 - CO13 + (($K13) + ($L13))/2</f>
        <v>15</v>
      </c>
      <c r="CS13" s="523" t="n">
        <f aca="false">$M13-CN13+$L13</f>
        <v>30</v>
      </c>
      <c r="CT13" s="545" t="n">
        <f aca="false">CS13-CQ13</f>
        <v>30</v>
      </c>
      <c r="CU13" s="546" t="n">
        <f aca="false">BARTONIAN_PARAM_GTS12!$E$449</f>
        <v>12</v>
      </c>
      <c r="CV13" s="547" t="n">
        <f aca="false">BARTONIAN_PARAM_GTS12!$E$448</f>
        <v>12</v>
      </c>
      <c r="CW13" s="546" t="n">
        <f aca="false">BARTONIAN_PARAM_GTS12!$E$450</f>
        <v>12</v>
      </c>
      <c r="CX13" s="548" t="n">
        <f aca="false">$M13-CW13+$K13</f>
        <v>12</v>
      </c>
      <c r="CY13" s="549" t="n">
        <f aca="false">$M13 - CV13 + (($K13) + ($L13))/2</f>
        <v>27</v>
      </c>
      <c r="CZ13" s="548" t="n">
        <f aca="false">$M13-CU13+$L13</f>
        <v>42</v>
      </c>
      <c r="DA13" s="550" t="n">
        <f aca="false">CZ13-CX13</f>
        <v>30</v>
      </c>
      <c r="DB13" s="542" t="n">
        <f aca="false">BARTONIAN_PARAM_GTS12!$E$489</f>
        <v>20.6</v>
      </c>
      <c r="DC13" s="543" t="n">
        <f aca="false">BARTONIAN_PARAM_GTS12!$E$481</f>
        <v>34.3914401875</v>
      </c>
      <c r="DD13" s="542" t="n">
        <f aca="false">BARTONIAN_PARAM_GTS12!$E$490</f>
        <v>47.5</v>
      </c>
      <c r="DE13" s="523" t="n">
        <f aca="false">$M13-DD13+$K13</f>
        <v>-23.5</v>
      </c>
      <c r="DF13" s="544" t="n">
        <f aca="false">$M13 - DC13 + (($K13) + ($L13))/2</f>
        <v>4.6085598125</v>
      </c>
      <c r="DG13" s="523" t="n">
        <f aca="false">$M13-DB13+$L13</f>
        <v>33.4</v>
      </c>
      <c r="DH13" s="545" t="n">
        <f aca="false">DG13-DE13</f>
        <v>56.9</v>
      </c>
    </row>
    <row r="14" customFormat="false" ht="33.95" hidden="false" customHeight="true" outlineLevel="0" collapsed="false">
      <c r="B14" s="536" t="s">
        <v>351</v>
      </c>
      <c r="C14" s="537" t="s">
        <v>352</v>
      </c>
      <c r="D14" s="538" t="n">
        <v>46.897498</v>
      </c>
      <c r="E14" s="538" t="n">
        <v>-1.953531</v>
      </c>
      <c r="F14" s="537" t="s">
        <v>322</v>
      </c>
      <c r="G14" s="539" t="s">
        <v>336</v>
      </c>
      <c r="H14" s="537" t="n">
        <v>38</v>
      </c>
      <c r="I14" s="537" t="n">
        <v>40.5</v>
      </c>
      <c r="J14" s="537" t="s">
        <v>332</v>
      </c>
      <c r="K14" s="537" t="n">
        <v>20</v>
      </c>
      <c r="L14" s="537" t="n">
        <v>50</v>
      </c>
      <c r="M14" s="540" t="n">
        <v>9</v>
      </c>
      <c r="N14" s="541" t="s">
        <v>337</v>
      </c>
      <c r="O14" s="542" t="n">
        <f aca="false">BARTONIAN_PARAM_GTS12!$E$89</f>
        <v>124.66</v>
      </c>
      <c r="P14" s="543" t="n">
        <f aca="false">BARTONIAN_PARAM_GTS12!$E$84</f>
        <v>171.810833333333</v>
      </c>
      <c r="Q14" s="542" t="n">
        <f aca="false">BARTONIAN_PARAM_GTS12!$E$90</f>
        <v>207.38</v>
      </c>
      <c r="R14" s="523" t="n">
        <f aca="false">M14-Q14+K14</f>
        <v>-178.38</v>
      </c>
      <c r="S14" s="544" t="n">
        <f aca="false">M14 - P14 + ((K14) + (L14))/2</f>
        <v>-127.810833333333</v>
      </c>
      <c r="T14" s="523" t="n">
        <f aca="false">M14-O14+L14</f>
        <v>-65.66</v>
      </c>
      <c r="U14" s="545" t="n">
        <f aca="false">T14-R14</f>
        <v>112.72</v>
      </c>
      <c r="V14" s="542" t="n">
        <f aca="false">BARTONIAN_PARAM_GTS12!$E$58</f>
        <v>162.392</v>
      </c>
      <c r="W14" s="543" t="n">
        <f aca="false">BARTONIAN_PARAM_GTS12!$E$53</f>
        <v>181.19675</v>
      </c>
      <c r="X14" s="542" t="n">
        <f aca="false">BARTONIAN_PARAM_GTS12!$E$59</f>
        <v>199.393</v>
      </c>
      <c r="Y14" s="523" t="n">
        <f aca="false">$M14-X14+$K14</f>
        <v>-170.393</v>
      </c>
      <c r="Z14" s="544" t="n">
        <f aca="false">$M14 - W14 + (($K14) + ($L14))/2</f>
        <v>-137.19675</v>
      </c>
      <c r="AA14" s="523" t="n">
        <f aca="false">$M14-V14+$L14</f>
        <v>-103.392</v>
      </c>
      <c r="AB14" s="545" t="n">
        <f aca="false">AA14-Y14</f>
        <v>67.001</v>
      </c>
      <c r="AC14" s="542" t="n">
        <f aca="false">BARTONIAN_PARAM_GTS12!$E$149</f>
        <v>-10</v>
      </c>
      <c r="AD14" s="543" t="n">
        <f aca="false">BARTONIAN_PARAM_GTS12!$E$144</f>
        <v>13.6193206896552</v>
      </c>
      <c r="AE14" s="542" t="n">
        <f aca="false">BARTONIAN_PARAM_GTS12!$E$150</f>
        <v>45.7062</v>
      </c>
      <c r="AF14" s="523" t="n">
        <f aca="false">$M14-AE14+$K14</f>
        <v>-16.7062</v>
      </c>
      <c r="AG14" s="544" t="n">
        <f aca="false">$M14 - AD14 + (($K14) + ($L14))/2</f>
        <v>30.3806793103448</v>
      </c>
      <c r="AH14" s="523" t="n">
        <f aca="false">$M14-AC14+$L14</f>
        <v>69</v>
      </c>
      <c r="AI14" s="545" t="n">
        <f aca="false">AH14-AF14</f>
        <v>85.7062</v>
      </c>
      <c r="AJ14" s="542" t="n">
        <f aca="false">BARTONIAN_PARAM_GTS12!$E$176</f>
        <v>89.556</v>
      </c>
      <c r="AK14" s="543" t="n">
        <f aca="false">BARTONIAN_PARAM_GTS12!$E$171</f>
        <v>110.68075</v>
      </c>
      <c r="AL14" s="542" t="n">
        <f aca="false">BARTONIAN_PARAM_GTS12!$E$177</f>
        <v>136.22</v>
      </c>
      <c r="AM14" s="523" t="n">
        <f aca="false">$M14-AL14+$K14</f>
        <v>-107.22</v>
      </c>
      <c r="AN14" s="544" t="n">
        <f aca="false">$M14 - AK14 + (($K14) + ($L14))/2</f>
        <v>-66.68075</v>
      </c>
      <c r="AO14" s="523" t="n">
        <f aca="false">$M14-AJ14+$L14</f>
        <v>-30.556</v>
      </c>
      <c r="AP14" s="545" t="n">
        <f aca="false">AO14-AM14</f>
        <v>76.664</v>
      </c>
      <c r="AQ14" s="542" t="n">
        <f aca="false">BARTONIAN_PARAM_GTS12!$E$265</f>
        <v>-33</v>
      </c>
      <c r="AR14" s="543" t="n">
        <f aca="false">BARTONIAN_PARAM_GTS12!$E$260</f>
        <v>16.7254214285714</v>
      </c>
      <c r="AS14" s="542" t="n">
        <f aca="false">BARTONIAN_PARAM_GTS12!$E$266</f>
        <v>69.76025</v>
      </c>
      <c r="AT14" s="523" t="n">
        <f aca="false">$M14-AS14+$K14</f>
        <v>-40.76025</v>
      </c>
      <c r="AU14" s="544" t="n">
        <f aca="false">$M14 - AR14 + (($K14) + ($L14))/2</f>
        <v>27.2745785714286</v>
      </c>
      <c r="AV14" s="523" t="n">
        <f aca="false">$M14-AQ14+$L14</f>
        <v>92</v>
      </c>
      <c r="AW14" s="545" t="n">
        <f aca="false">AV14-AT14</f>
        <v>132.76025</v>
      </c>
      <c r="AX14" s="542" t="n">
        <f aca="false">BARTONIAN_PARAM_GTS12!$E$242</f>
        <v>104.8</v>
      </c>
      <c r="AY14" s="543" t="n">
        <f aca="false">BARTONIAN_PARAM_GTS12!$E$237</f>
        <v>134.5</v>
      </c>
      <c r="AZ14" s="542" t="n">
        <f aca="false">BARTONIAN_PARAM_GTS12!$E$243</f>
        <v>164.2</v>
      </c>
      <c r="BA14" s="523" t="n">
        <f aca="false">$M14-AZ14+$K14</f>
        <v>-135.2</v>
      </c>
      <c r="BB14" s="544" t="n">
        <f aca="false">$M14 - AY14 + (($K14) + ($L14))/2</f>
        <v>-90.5</v>
      </c>
      <c r="BC14" s="523" t="n">
        <f aca="false">$M14-AX14+$L14</f>
        <v>-45.8</v>
      </c>
      <c r="BD14" s="545" t="n">
        <f aca="false">BC14-BA14</f>
        <v>89.4</v>
      </c>
      <c r="BE14" s="542" t="n">
        <f aca="false">BARTONIAN_PARAM_GTS12!$E$303</f>
        <v>31.8444020000003</v>
      </c>
      <c r="BF14" s="543" t="n">
        <f aca="false">BARTONIAN_PARAM_GTS12!$E$293</f>
        <v>70.38545</v>
      </c>
      <c r="BG14" s="542" t="n">
        <f aca="false">BARTONIAN_PARAM_GTS12!$E$304</f>
        <v>111.93277</v>
      </c>
      <c r="BH14" s="523" t="n">
        <f aca="false">$M14-BG14+$K14</f>
        <v>-82.93277</v>
      </c>
      <c r="BI14" s="544" t="n">
        <f aca="false">$M14 - BF14 + (($K14) + ($L14))/2</f>
        <v>-26.38545</v>
      </c>
      <c r="BJ14" s="523" t="n">
        <f aca="false">$M14-BE14+$L14</f>
        <v>27.1555979999997</v>
      </c>
      <c r="BK14" s="545" t="n">
        <f aca="false">BJ14-BH14</f>
        <v>110.088368</v>
      </c>
      <c r="BL14" s="542" t="n">
        <f aca="false">BARTONIAN_PARAM_GTS12!$E$536</f>
        <v>71.6</v>
      </c>
      <c r="BM14" s="543" t="n">
        <f aca="false">BARTONIAN_PARAM_GTS12!$E$528</f>
        <v>92.35625</v>
      </c>
      <c r="BN14" s="542" t="n">
        <f aca="false">BARTONIAN_PARAM_GTS12!$E$537</f>
        <v>113</v>
      </c>
      <c r="BO14" s="523" t="n">
        <f aca="false">$M14-BN14+$K14</f>
        <v>-84</v>
      </c>
      <c r="BP14" s="544" t="n">
        <f aca="false">$M14 - BM14 + (($K14) + ($L14))/2</f>
        <v>-48.35625</v>
      </c>
      <c r="BQ14" s="523" t="n">
        <f aca="false">$M14-BL14+$L14</f>
        <v>-12.6</v>
      </c>
      <c r="BR14" s="545" t="n">
        <f aca="false">BQ14-BO14</f>
        <v>71.4</v>
      </c>
      <c r="BS14" s="542" t="n">
        <f aca="false">BARTONIAN_PARAM_GTS12!$E$346</f>
        <v>28.57</v>
      </c>
      <c r="BT14" s="543" t="n">
        <f aca="false">BARTONIAN_PARAM_GTS12!$E$336</f>
        <v>43.7569230769231</v>
      </c>
      <c r="BU14" s="542" t="n">
        <f aca="false">BARTONIAN_PARAM_GTS12!$E$347</f>
        <v>49.1</v>
      </c>
      <c r="BV14" s="523" t="n">
        <f aca="false">$M14-BU14+$K14</f>
        <v>-20.1</v>
      </c>
      <c r="BW14" s="544" t="n">
        <f aca="false">$M14 - BT14 + (($K14) + ($L14))/2</f>
        <v>0.24307692307692</v>
      </c>
      <c r="BX14" s="523" t="n">
        <f aca="false">$M14-BS14+$L14</f>
        <v>30.43</v>
      </c>
      <c r="BY14" s="545" t="n">
        <f aca="false">BX14-BV14</f>
        <v>50.53</v>
      </c>
      <c r="BZ14" s="546" t="n">
        <f aca="false">BARTONIAN_PARAM_GTS12!$E$380</f>
        <v>21</v>
      </c>
      <c r="CA14" s="547" t="n">
        <f aca="false">BARTONIAN_PARAM_GTS12!$E$379</f>
        <v>21</v>
      </c>
      <c r="CB14" s="546" t="n">
        <f aca="false">BARTONIAN_PARAM_GTS12!$E$381</f>
        <v>21</v>
      </c>
      <c r="CC14" s="548" t="n">
        <f aca="false">$M14-CB14+$K14</f>
        <v>8</v>
      </c>
      <c r="CD14" s="549" t="n">
        <f aca="false">$M14 - CA14 + (($K14) + ($L14))/2</f>
        <v>23</v>
      </c>
      <c r="CE14" s="548" t="n">
        <f aca="false">$M14-BZ14+$L14</f>
        <v>38</v>
      </c>
      <c r="CF14" s="550" t="n">
        <f aca="false">CE14-CC14</f>
        <v>30</v>
      </c>
      <c r="CG14" s="546" t="n">
        <f aca="false">BARTONIAN_PARAM_GTS12!$E$403</f>
        <v>33</v>
      </c>
      <c r="CH14" s="547" t="n">
        <f aca="false">BARTONIAN_PARAM_GTS12!$E$402</f>
        <v>33</v>
      </c>
      <c r="CI14" s="546" t="n">
        <f aca="false">BARTONIAN_PARAM_GTS12!$E$404</f>
        <v>33</v>
      </c>
      <c r="CJ14" s="548" t="n">
        <f aca="false">$M14-CI14+$K14</f>
        <v>-4</v>
      </c>
      <c r="CK14" s="549" t="n">
        <f aca="false">$M14 - CH14 + (($K14) + ($L14))/2</f>
        <v>11</v>
      </c>
      <c r="CL14" s="548" t="n">
        <f aca="false">$M14-CG14+$L14</f>
        <v>26</v>
      </c>
      <c r="CM14" s="550" t="n">
        <f aca="false">CL14-CJ14</f>
        <v>30</v>
      </c>
      <c r="CN14" s="542" t="n">
        <f aca="false">BARTONIAN_PARAM_GTS12!$E$426</f>
        <v>24</v>
      </c>
      <c r="CO14" s="543" t="n">
        <f aca="false">BARTONIAN_PARAM_GTS12!$E$425</f>
        <v>24</v>
      </c>
      <c r="CP14" s="542" t="n">
        <f aca="false">BARTONIAN_PARAM_GTS12!$E$427</f>
        <v>24</v>
      </c>
      <c r="CQ14" s="523" t="n">
        <f aca="false">$M14-CP14+$K14</f>
        <v>5</v>
      </c>
      <c r="CR14" s="544" t="n">
        <f aca="false">$M14 - CO14 + (($K14) + ($L14))/2</f>
        <v>20</v>
      </c>
      <c r="CS14" s="523" t="n">
        <f aca="false">$M14-CN14+$L14</f>
        <v>35</v>
      </c>
      <c r="CT14" s="545" t="n">
        <f aca="false">CS14-CQ14</f>
        <v>30</v>
      </c>
      <c r="CU14" s="546" t="n">
        <f aca="false">BARTONIAN_PARAM_GTS12!$E$449</f>
        <v>12</v>
      </c>
      <c r="CV14" s="547" t="n">
        <f aca="false">BARTONIAN_PARAM_GTS12!$E$448</f>
        <v>12</v>
      </c>
      <c r="CW14" s="546" t="n">
        <f aca="false">BARTONIAN_PARAM_GTS12!$E$450</f>
        <v>12</v>
      </c>
      <c r="CX14" s="548" t="n">
        <f aca="false">$M14-CW14+$K14</f>
        <v>17</v>
      </c>
      <c r="CY14" s="549" t="n">
        <f aca="false">$M14 - CV14 + (($K14) + ($L14))/2</f>
        <v>32</v>
      </c>
      <c r="CZ14" s="548" t="n">
        <f aca="false">$M14-CU14+$L14</f>
        <v>47</v>
      </c>
      <c r="DA14" s="550" t="n">
        <f aca="false">CZ14-CX14</f>
        <v>30</v>
      </c>
      <c r="DB14" s="542" t="n">
        <f aca="false">BARTONIAN_PARAM_GTS12!$E$489</f>
        <v>20.6</v>
      </c>
      <c r="DC14" s="543" t="n">
        <f aca="false">BARTONIAN_PARAM_GTS12!$E$481</f>
        <v>34.3914401875</v>
      </c>
      <c r="DD14" s="542" t="n">
        <f aca="false">BARTONIAN_PARAM_GTS12!$E$490</f>
        <v>47.5</v>
      </c>
      <c r="DE14" s="523" t="n">
        <f aca="false">$M14-DD14+$K14</f>
        <v>-18.5</v>
      </c>
      <c r="DF14" s="544" t="n">
        <f aca="false">$M14 - DC14 + (($K14) + ($L14))/2</f>
        <v>9.6085598125</v>
      </c>
      <c r="DG14" s="523" t="n">
        <f aca="false">$M14-DB14+$L14</f>
        <v>38.4</v>
      </c>
      <c r="DH14" s="545" t="n">
        <f aca="false">DG14-DE14</f>
        <v>56.9</v>
      </c>
    </row>
    <row r="15" customFormat="false" ht="33.95" hidden="false" customHeight="true" outlineLevel="0" collapsed="false">
      <c r="B15" s="536" t="s">
        <v>353</v>
      </c>
      <c r="C15" s="537" t="s">
        <v>354</v>
      </c>
      <c r="D15" s="538" t="n">
        <v>46.885562</v>
      </c>
      <c r="E15" s="538" t="n">
        <v>-1.88526</v>
      </c>
      <c r="F15" s="537" t="s">
        <v>322</v>
      </c>
      <c r="G15" s="539" t="s">
        <v>336</v>
      </c>
      <c r="H15" s="537" t="n">
        <v>38</v>
      </c>
      <c r="I15" s="537" t="n">
        <v>40.5</v>
      </c>
      <c r="J15" s="537" t="s">
        <v>332</v>
      </c>
      <c r="K15" s="537" t="n">
        <v>20</v>
      </c>
      <c r="L15" s="537" t="n">
        <v>50</v>
      </c>
      <c r="M15" s="540" t="n">
        <v>13</v>
      </c>
      <c r="N15" s="541" t="s">
        <v>355</v>
      </c>
      <c r="O15" s="542" t="n">
        <f aca="false">BARTONIAN_PARAM_GTS12!$E$89</f>
        <v>124.66</v>
      </c>
      <c r="P15" s="543" t="n">
        <f aca="false">BARTONIAN_PARAM_GTS12!$E$84</f>
        <v>171.810833333333</v>
      </c>
      <c r="Q15" s="542" t="n">
        <f aca="false">BARTONIAN_PARAM_GTS12!$E$90</f>
        <v>207.38</v>
      </c>
      <c r="R15" s="523" t="n">
        <f aca="false">M15-Q15+K15</f>
        <v>-174.38</v>
      </c>
      <c r="S15" s="544" t="n">
        <f aca="false">M15 - P15 + ((K15) + (L15))/2</f>
        <v>-123.810833333333</v>
      </c>
      <c r="T15" s="523" t="n">
        <f aca="false">M15-O15+L15</f>
        <v>-61.66</v>
      </c>
      <c r="U15" s="545" t="n">
        <f aca="false">T15-R15</f>
        <v>112.72</v>
      </c>
      <c r="V15" s="542" t="n">
        <f aca="false">BARTONIAN_PARAM_GTS12!$E$58</f>
        <v>162.392</v>
      </c>
      <c r="W15" s="543" t="n">
        <f aca="false">BARTONIAN_PARAM_GTS12!$E$53</f>
        <v>181.19675</v>
      </c>
      <c r="X15" s="542" t="n">
        <f aca="false">BARTONIAN_PARAM_GTS12!$E$59</f>
        <v>199.393</v>
      </c>
      <c r="Y15" s="523" t="n">
        <f aca="false">$M15-X15+$K15</f>
        <v>-166.393</v>
      </c>
      <c r="Z15" s="544" t="n">
        <f aca="false">$M15 - W15 + (($K15) + ($L15))/2</f>
        <v>-133.19675</v>
      </c>
      <c r="AA15" s="523" t="n">
        <f aca="false">$M15-V15+$L15</f>
        <v>-99.392</v>
      </c>
      <c r="AB15" s="545" t="n">
        <f aca="false">AA15-Y15</f>
        <v>67.001</v>
      </c>
      <c r="AC15" s="542" t="n">
        <f aca="false">BARTONIAN_PARAM_GTS12!$E$149</f>
        <v>-10</v>
      </c>
      <c r="AD15" s="543" t="n">
        <f aca="false">BARTONIAN_PARAM_GTS12!$E$144</f>
        <v>13.6193206896552</v>
      </c>
      <c r="AE15" s="542" t="n">
        <f aca="false">BARTONIAN_PARAM_GTS12!$E$150</f>
        <v>45.7062</v>
      </c>
      <c r="AF15" s="523" t="n">
        <f aca="false">$M15-AE15+$K15</f>
        <v>-12.7062</v>
      </c>
      <c r="AG15" s="544" t="n">
        <f aca="false">$M15 - AD15 + (($K15) + ($L15))/2</f>
        <v>34.3806793103448</v>
      </c>
      <c r="AH15" s="523" t="n">
        <f aca="false">$M15-AC15+$L15</f>
        <v>73</v>
      </c>
      <c r="AI15" s="545" t="n">
        <f aca="false">AH15-AF15</f>
        <v>85.7062</v>
      </c>
      <c r="AJ15" s="542" t="n">
        <f aca="false">BARTONIAN_PARAM_GTS12!$E$176</f>
        <v>89.556</v>
      </c>
      <c r="AK15" s="543" t="n">
        <f aca="false">BARTONIAN_PARAM_GTS12!$E$171</f>
        <v>110.68075</v>
      </c>
      <c r="AL15" s="542" t="n">
        <f aca="false">BARTONIAN_PARAM_GTS12!$E$177</f>
        <v>136.22</v>
      </c>
      <c r="AM15" s="523" t="n">
        <f aca="false">$M15-AL15+$K15</f>
        <v>-103.22</v>
      </c>
      <c r="AN15" s="544" t="n">
        <f aca="false">$M15 - AK15 + (($K15) + ($L15))/2</f>
        <v>-62.68075</v>
      </c>
      <c r="AO15" s="523" t="n">
        <f aca="false">$M15-AJ15+$L15</f>
        <v>-26.556</v>
      </c>
      <c r="AP15" s="545" t="n">
        <f aca="false">AO15-AM15</f>
        <v>76.664</v>
      </c>
      <c r="AQ15" s="542" t="n">
        <f aca="false">BARTONIAN_PARAM_GTS12!$E$265</f>
        <v>-33</v>
      </c>
      <c r="AR15" s="543" t="n">
        <f aca="false">BARTONIAN_PARAM_GTS12!$E$260</f>
        <v>16.7254214285714</v>
      </c>
      <c r="AS15" s="542" t="n">
        <f aca="false">BARTONIAN_PARAM_GTS12!$E$266</f>
        <v>69.76025</v>
      </c>
      <c r="AT15" s="523" t="n">
        <f aca="false">$M15-AS15+$K15</f>
        <v>-36.76025</v>
      </c>
      <c r="AU15" s="544" t="n">
        <f aca="false">$M15 - AR15 + (($K15) + ($L15))/2</f>
        <v>31.2745785714286</v>
      </c>
      <c r="AV15" s="523" t="n">
        <f aca="false">$M15-AQ15+$L15</f>
        <v>96</v>
      </c>
      <c r="AW15" s="545" t="n">
        <f aca="false">AV15-AT15</f>
        <v>132.76025</v>
      </c>
      <c r="AX15" s="542" t="n">
        <f aca="false">BARTONIAN_PARAM_GTS12!$E$242</f>
        <v>104.8</v>
      </c>
      <c r="AY15" s="543" t="n">
        <f aca="false">BARTONIAN_PARAM_GTS12!$E$237</f>
        <v>134.5</v>
      </c>
      <c r="AZ15" s="542" t="n">
        <f aca="false">BARTONIAN_PARAM_GTS12!$E$243</f>
        <v>164.2</v>
      </c>
      <c r="BA15" s="523" t="n">
        <f aca="false">$M15-AZ15+$K15</f>
        <v>-131.2</v>
      </c>
      <c r="BB15" s="544" t="n">
        <f aca="false">$M15 - AY15 + (($K15) + ($L15))/2</f>
        <v>-86.5</v>
      </c>
      <c r="BC15" s="523" t="n">
        <f aca="false">$M15-AX15+$L15</f>
        <v>-41.8</v>
      </c>
      <c r="BD15" s="545" t="n">
        <f aca="false">BC15-BA15</f>
        <v>89.4</v>
      </c>
      <c r="BE15" s="542" t="n">
        <f aca="false">BARTONIAN_PARAM_GTS12!$E$303</f>
        <v>31.8444020000003</v>
      </c>
      <c r="BF15" s="543" t="n">
        <f aca="false">BARTONIAN_PARAM_GTS12!$E$293</f>
        <v>70.38545</v>
      </c>
      <c r="BG15" s="542" t="n">
        <f aca="false">BARTONIAN_PARAM_GTS12!$E$304</f>
        <v>111.93277</v>
      </c>
      <c r="BH15" s="523" t="n">
        <f aca="false">$M15-BG15+$K15</f>
        <v>-78.93277</v>
      </c>
      <c r="BI15" s="544" t="n">
        <f aca="false">$M15 - BF15 + (($K15) + ($L15))/2</f>
        <v>-22.38545</v>
      </c>
      <c r="BJ15" s="523" t="n">
        <f aca="false">$M15-BE15+$L15</f>
        <v>31.1555979999997</v>
      </c>
      <c r="BK15" s="545" t="n">
        <f aca="false">BJ15-BH15</f>
        <v>110.088368</v>
      </c>
      <c r="BL15" s="542" t="n">
        <f aca="false">BARTONIAN_PARAM_GTS12!$E$536</f>
        <v>71.6</v>
      </c>
      <c r="BM15" s="543" t="n">
        <f aca="false">BARTONIAN_PARAM_GTS12!$E$528</f>
        <v>92.35625</v>
      </c>
      <c r="BN15" s="542" t="n">
        <f aca="false">BARTONIAN_PARAM_GTS12!$E$537</f>
        <v>113</v>
      </c>
      <c r="BO15" s="523" t="n">
        <f aca="false">$M15-BN15+$K15</f>
        <v>-80</v>
      </c>
      <c r="BP15" s="544" t="n">
        <f aca="false">$M15 - BM15 + (($K15) + ($L15))/2</f>
        <v>-44.35625</v>
      </c>
      <c r="BQ15" s="523" t="n">
        <f aca="false">$M15-BL15+$L15</f>
        <v>-8.59999999999999</v>
      </c>
      <c r="BR15" s="545" t="n">
        <f aca="false">BQ15-BO15</f>
        <v>71.4</v>
      </c>
      <c r="BS15" s="542" t="n">
        <f aca="false">BARTONIAN_PARAM_GTS12!$E$346</f>
        <v>28.57</v>
      </c>
      <c r="BT15" s="543" t="n">
        <f aca="false">BARTONIAN_PARAM_GTS12!$E$336</f>
        <v>43.7569230769231</v>
      </c>
      <c r="BU15" s="542" t="n">
        <f aca="false">BARTONIAN_PARAM_GTS12!$E$347</f>
        <v>49.1</v>
      </c>
      <c r="BV15" s="523" t="n">
        <f aca="false">$M15-BU15+$K15</f>
        <v>-16.1</v>
      </c>
      <c r="BW15" s="544" t="n">
        <f aca="false">$M15 - BT15 + (($K15) + ($L15))/2</f>
        <v>4.24307692307692</v>
      </c>
      <c r="BX15" s="523" t="n">
        <f aca="false">$M15-BS15+$L15</f>
        <v>34.43</v>
      </c>
      <c r="BY15" s="545" t="n">
        <f aca="false">BX15-BV15</f>
        <v>50.53</v>
      </c>
      <c r="BZ15" s="546" t="n">
        <f aca="false">BARTONIAN_PARAM_GTS12!$E$380</f>
        <v>21</v>
      </c>
      <c r="CA15" s="547" t="n">
        <f aca="false">BARTONIAN_PARAM_GTS12!$E$379</f>
        <v>21</v>
      </c>
      <c r="CB15" s="546" t="n">
        <f aca="false">BARTONIAN_PARAM_GTS12!$E$381</f>
        <v>21</v>
      </c>
      <c r="CC15" s="548" t="n">
        <f aca="false">$M15-CB15+$K15</f>
        <v>12</v>
      </c>
      <c r="CD15" s="549" t="n">
        <f aca="false">$M15 - CA15 + (($K15) + ($L15))/2</f>
        <v>27</v>
      </c>
      <c r="CE15" s="548" t="n">
        <f aca="false">$M15-BZ15+$L15</f>
        <v>42</v>
      </c>
      <c r="CF15" s="550" t="n">
        <f aca="false">CE15-CC15</f>
        <v>30</v>
      </c>
      <c r="CG15" s="546" t="n">
        <f aca="false">BARTONIAN_PARAM_GTS12!$E$403</f>
        <v>33</v>
      </c>
      <c r="CH15" s="547" t="n">
        <f aca="false">BARTONIAN_PARAM_GTS12!$E$402</f>
        <v>33</v>
      </c>
      <c r="CI15" s="546" t="n">
        <f aca="false">BARTONIAN_PARAM_GTS12!$E$404</f>
        <v>33</v>
      </c>
      <c r="CJ15" s="548" t="n">
        <f aca="false">$M15-CI15+$K15</f>
        <v>0</v>
      </c>
      <c r="CK15" s="549" t="n">
        <f aca="false">$M15 - CH15 + (($K15) + ($L15))/2</f>
        <v>15</v>
      </c>
      <c r="CL15" s="548" t="n">
        <f aca="false">$M15-CG15+$L15</f>
        <v>30</v>
      </c>
      <c r="CM15" s="550" t="n">
        <f aca="false">CL15-CJ15</f>
        <v>30</v>
      </c>
      <c r="CN15" s="542" t="n">
        <f aca="false">BARTONIAN_PARAM_GTS12!$E$426</f>
        <v>24</v>
      </c>
      <c r="CO15" s="543" t="n">
        <f aca="false">BARTONIAN_PARAM_GTS12!$E$425</f>
        <v>24</v>
      </c>
      <c r="CP15" s="542" t="n">
        <f aca="false">BARTONIAN_PARAM_GTS12!$E$427</f>
        <v>24</v>
      </c>
      <c r="CQ15" s="523" t="n">
        <f aca="false">$M15-CP15+$K15</f>
        <v>9</v>
      </c>
      <c r="CR15" s="544" t="n">
        <f aca="false">$M15 - CO15 + (($K15) + ($L15))/2</f>
        <v>24</v>
      </c>
      <c r="CS15" s="523" t="n">
        <f aca="false">$M15-CN15+$L15</f>
        <v>39</v>
      </c>
      <c r="CT15" s="545" t="n">
        <f aca="false">CS15-CQ15</f>
        <v>30</v>
      </c>
      <c r="CU15" s="546" t="n">
        <f aca="false">BARTONIAN_PARAM_GTS12!$E$449</f>
        <v>12</v>
      </c>
      <c r="CV15" s="547" t="n">
        <f aca="false">BARTONIAN_PARAM_GTS12!$E$448</f>
        <v>12</v>
      </c>
      <c r="CW15" s="546" t="n">
        <f aca="false">BARTONIAN_PARAM_GTS12!$E$450</f>
        <v>12</v>
      </c>
      <c r="CX15" s="548" t="n">
        <f aca="false">$M15-CW15+$K15</f>
        <v>21</v>
      </c>
      <c r="CY15" s="549" t="n">
        <f aca="false">$M15 - CV15 + (($K15) + ($L15))/2</f>
        <v>36</v>
      </c>
      <c r="CZ15" s="548" t="n">
        <f aca="false">$M15-CU15+$L15</f>
        <v>51</v>
      </c>
      <c r="DA15" s="550" t="n">
        <f aca="false">CZ15-CX15</f>
        <v>30</v>
      </c>
      <c r="DB15" s="542" t="n">
        <f aca="false">BARTONIAN_PARAM_GTS12!$E$489</f>
        <v>20.6</v>
      </c>
      <c r="DC15" s="543" t="n">
        <f aca="false">BARTONIAN_PARAM_GTS12!$E$481</f>
        <v>34.3914401875</v>
      </c>
      <c r="DD15" s="542" t="n">
        <f aca="false">BARTONIAN_PARAM_GTS12!$E$490</f>
        <v>47.5</v>
      </c>
      <c r="DE15" s="523" t="n">
        <f aca="false">$M15-DD15+$K15</f>
        <v>-14.5</v>
      </c>
      <c r="DF15" s="544" t="n">
        <f aca="false">$M15 - DC15 + (($K15) + ($L15))/2</f>
        <v>13.6085598125</v>
      </c>
      <c r="DG15" s="523" t="n">
        <f aca="false">$M15-DB15+$L15</f>
        <v>42.4</v>
      </c>
      <c r="DH15" s="545" t="n">
        <f aca="false">DG15-DE15</f>
        <v>56.9</v>
      </c>
    </row>
    <row r="16" customFormat="false" ht="33.95" hidden="false" customHeight="true" outlineLevel="0" collapsed="false">
      <c r="B16" s="536" t="s">
        <v>356</v>
      </c>
      <c r="C16" s="539" t="s">
        <v>357</v>
      </c>
      <c r="D16" s="538" t="n">
        <v>46.79650837</v>
      </c>
      <c r="E16" s="538" t="n">
        <v>-2.04718999</v>
      </c>
      <c r="F16" s="537" t="s">
        <v>322</v>
      </c>
      <c r="G16" s="539" t="s">
        <v>336</v>
      </c>
      <c r="H16" s="537" t="n">
        <v>38</v>
      </c>
      <c r="I16" s="537" t="n">
        <v>40.5</v>
      </c>
      <c r="J16" s="537" t="s">
        <v>332</v>
      </c>
      <c r="K16" s="537" t="n">
        <v>20</v>
      </c>
      <c r="L16" s="537" t="n">
        <v>50</v>
      </c>
      <c r="M16" s="540" t="n">
        <v>1</v>
      </c>
      <c r="N16" s="541" t="s">
        <v>337</v>
      </c>
      <c r="O16" s="542" t="n">
        <f aca="false">BARTONIAN_PARAM_GTS12!$E$89</f>
        <v>124.66</v>
      </c>
      <c r="P16" s="543" t="n">
        <f aca="false">BARTONIAN_PARAM_GTS12!$E$84</f>
        <v>171.810833333333</v>
      </c>
      <c r="Q16" s="542" t="n">
        <f aca="false">BARTONIAN_PARAM_GTS12!$E$90</f>
        <v>207.38</v>
      </c>
      <c r="R16" s="523" t="n">
        <f aca="false">M16-Q16+K16</f>
        <v>-186.38</v>
      </c>
      <c r="S16" s="544" t="n">
        <f aca="false">M16 - P16 + ((K16) + (L16))/2</f>
        <v>-135.810833333333</v>
      </c>
      <c r="T16" s="523" t="n">
        <f aca="false">M16-O16+L16</f>
        <v>-73.66</v>
      </c>
      <c r="U16" s="545" t="n">
        <f aca="false">T16-R16</f>
        <v>112.72</v>
      </c>
      <c r="V16" s="542" t="n">
        <f aca="false">BARTONIAN_PARAM_GTS12!$E$58</f>
        <v>162.392</v>
      </c>
      <c r="W16" s="543" t="n">
        <f aca="false">BARTONIAN_PARAM_GTS12!$E$53</f>
        <v>181.19675</v>
      </c>
      <c r="X16" s="542" t="n">
        <f aca="false">BARTONIAN_PARAM_GTS12!$E$59</f>
        <v>199.393</v>
      </c>
      <c r="Y16" s="523" t="n">
        <f aca="false">$M16-X16+$K16</f>
        <v>-178.393</v>
      </c>
      <c r="Z16" s="544" t="n">
        <f aca="false">$M16 - W16 + (($K16) + ($L16))/2</f>
        <v>-145.19675</v>
      </c>
      <c r="AA16" s="523" t="n">
        <f aca="false">$M16-V16+$L16</f>
        <v>-111.392</v>
      </c>
      <c r="AB16" s="545" t="n">
        <f aca="false">AA16-Y16</f>
        <v>67.001</v>
      </c>
      <c r="AC16" s="542" t="n">
        <f aca="false">BARTONIAN_PARAM_GTS12!$E$149</f>
        <v>-10</v>
      </c>
      <c r="AD16" s="543" t="n">
        <f aca="false">BARTONIAN_PARAM_GTS12!$E$144</f>
        <v>13.6193206896552</v>
      </c>
      <c r="AE16" s="542" t="n">
        <f aca="false">BARTONIAN_PARAM_GTS12!$E$150</f>
        <v>45.7062</v>
      </c>
      <c r="AF16" s="523" t="n">
        <f aca="false">$M16-AE16+$K16</f>
        <v>-24.7062</v>
      </c>
      <c r="AG16" s="544" t="n">
        <f aca="false">$M16 - AD16 + (($K16) + ($L16))/2</f>
        <v>22.3806793103448</v>
      </c>
      <c r="AH16" s="523" t="n">
        <f aca="false">$M16-AC16+$L16</f>
        <v>61</v>
      </c>
      <c r="AI16" s="545" t="n">
        <f aca="false">AH16-AF16</f>
        <v>85.7062</v>
      </c>
      <c r="AJ16" s="542" t="n">
        <f aca="false">BARTONIAN_PARAM_GTS12!$E$176</f>
        <v>89.556</v>
      </c>
      <c r="AK16" s="543" t="n">
        <f aca="false">BARTONIAN_PARAM_GTS12!$E$171</f>
        <v>110.68075</v>
      </c>
      <c r="AL16" s="542" t="n">
        <f aca="false">BARTONIAN_PARAM_GTS12!$E$177</f>
        <v>136.22</v>
      </c>
      <c r="AM16" s="523" t="n">
        <f aca="false">$M16-AL16+$K16</f>
        <v>-115.22</v>
      </c>
      <c r="AN16" s="544" t="n">
        <f aca="false">$M16 - AK16 + (($K16) + ($L16))/2</f>
        <v>-74.68075</v>
      </c>
      <c r="AO16" s="523" t="n">
        <f aca="false">$M16-AJ16+$L16</f>
        <v>-38.556</v>
      </c>
      <c r="AP16" s="545" t="n">
        <f aca="false">AO16-AM16</f>
        <v>76.664</v>
      </c>
      <c r="AQ16" s="542" t="n">
        <f aca="false">BARTONIAN_PARAM_GTS12!$E$265</f>
        <v>-33</v>
      </c>
      <c r="AR16" s="543" t="n">
        <f aca="false">BARTONIAN_PARAM_GTS12!$E$260</f>
        <v>16.7254214285714</v>
      </c>
      <c r="AS16" s="542" t="n">
        <f aca="false">BARTONIAN_PARAM_GTS12!$E$266</f>
        <v>69.76025</v>
      </c>
      <c r="AT16" s="523" t="n">
        <f aca="false">$M16-AS16+$K16</f>
        <v>-48.76025</v>
      </c>
      <c r="AU16" s="544" t="n">
        <f aca="false">$M16 - AR16 + (($K16) + ($L16))/2</f>
        <v>19.2745785714286</v>
      </c>
      <c r="AV16" s="523" t="n">
        <f aca="false">$M16-AQ16+$L16</f>
        <v>84</v>
      </c>
      <c r="AW16" s="545" t="n">
        <f aca="false">AV16-AT16</f>
        <v>132.76025</v>
      </c>
      <c r="AX16" s="542" t="n">
        <f aca="false">BARTONIAN_PARAM_GTS12!$E$242</f>
        <v>104.8</v>
      </c>
      <c r="AY16" s="543" t="n">
        <f aca="false">BARTONIAN_PARAM_GTS12!$E$237</f>
        <v>134.5</v>
      </c>
      <c r="AZ16" s="542" t="n">
        <f aca="false">BARTONIAN_PARAM_GTS12!$E$243</f>
        <v>164.2</v>
      </c>
      <c r="BA16" s="523" t="n">
        <f aca="false">$M16-AZ16+$K16</f>
        <v>-143.2</v>
      </c>
      <c r="BB16" s="544" t="n">
        <f aca="false">$M16 - AY16 + (($K16) + ($L16))/2</f>
        <v>-98.5</v>
      </c>
      <c r="BC16" s="523" t="n">
        <f aca="false">$M16-AX16+$L16</f>
        <v>-53.8</v>
      </c>
      <c r="BD16" s="545" t="n">
        <f aca="false">BC16-BA16</f>
        <v>89.4</v>
      </c>
      <c r="BE16" s="542" t="n">
        <f aca="false">BARTONIAN_PARAM_GTS12!$E$303</f>
        <v>31.8444020000003</v>
      </c>
      <c r="BF16" s="543" t="n">
        <f aca="false">BARTONIAN_PARAM_GTS12!$E$293</f>
        <v>70.38545</v>
      </c>
      <c r="BG16" s="542" t="n">
        <f aca="false">BARTONIAN_PARAM_GTS12!$E$304</f>
        <v>111.93277</v>
      </c>
      <c r="BH16" s="523" t="n">
        <f aca="false">$M16-BG16+$K16</f>
        <v>-90.93277</v>
      </c>
      <c r="BI16" s="544" t="n">
        <f aca="false">$M16 - BF16 + (($K16) + ($L16))/2</f>
        <v>-34.38545</v>
      </c>
      <c r="BJ16" s="523" t="n">
        <f aca="false">$M16-BE16+$L16</f>
        <v>19.1555979999997</v>
      </c>
      <c r="BK16" s="545" t="n">
        <f aca="false">BJ16-BH16</f>
        <v>110.088368</v>
      </c>
      <c r="BL16" s="542" t="n">
        <f aca="false">BARTONIAN_PARAM_GTS12!$E$536</f>
        <v>71.6</v>
      </c>
      <c r="BM16" s="543" t="n">
        <f aca="false">BARTONIAN_PARAM_GTS12!$E$528</f>
        <v>92.35625</v>
      </c>
      <c r="BN16" s="542" t="n">
        <f aca="false">BARTONIAN_PARAM_GTS12!$E$537</f>
        <v>113</v>
      </c>
      <c r="BO16" s="523" t="n">
        <f aca="false">$M16-BN16+$K16</f>
        <v>-92</v>
      </c>
      <c r="BP16" s="544" t="n">
        <f aca="false">$M16 - BM16 + (($K16) + ($L16))/2</f>
        <v>-56.35625</v>
      </c>
      <c r="BQ16" s="523" t="n">
        <f aca="false">$M16-BL16+$L16</f>
        <v>-20.6</v>
      </c>
      <c r="BR16" s="545" t="n">
        <f aca="false">BQ16-BO16</f>
        <v>71.4</v>
      </c>
      <c r="BS16" s="542" t="n">
        <f aca="false">BARTONIAN_PARAM_GTS12!$E$346</f>
        <v>28.57</v>
      </c>
      <c r="BT16" s="543" t="n">
        <f aca="false">BARTONIAN_PARAM_GTS12!$E$336</f>
        <v>43.7569230769231</v>
      </c>
      <c r="BU16" s="542" t="n">
        <f aca="false">BARTONIAN_PARAM_GTS12!$E$347</f>
        <v>49.1</v>
      </c>
      <c r="BV16" s="523" t="n">
        <f aca="false">$M16-BU16+$K16</f>
        <v>-28.1</v>
      </c>
      <c r="BW16" s="544" t="n">
        <f aca="false">$M16 - BT16 + (($K16) + ($L16))/2</f>
        <v>-7.75692307692308</v>
      </c>
      <c r="BX16" s="523" t="n">
        <f aca="false">$M16-BS16+$L16</f>
        <v>22.43</v>
      </c>
      <c r="BY16" s="545" t="n">
        <f aca="false">BX16-BV16</f>
        <v>50.53</v>
      </c>
      <c r="BZ16" s="546" t="n">
        <f aca="false">BARTONIAN_PARAM_GTS12!$E$380</f>
        <v>21</v>
      </c>
      <c r="CA16" s="547" t="n">
        <f aca="false">BARTONIAN_PARAM_GTS12!$E$379</f>
        <v>21</v>
      </c>
      <c r="CB16" s="546" t="n">
        <f aca="false">BARTONIAN_PARAM_GTS12!$E$381</f>
        <v>21</v>
      </c>
      <c r="CC16" s="548" t="n">
        <f aca="false">$M16-CB16+$K16</f>
        <v>0</v>
      </c>
      <c r="CD16" s="549" t="n">
        <f aca="false">$M16 - CA16 + (($K16) + ($L16))/2</f>
        <v>15</v>
      </c>
      <c r="CE16" s="548" t="n">
        <f aca="false">$M16-BZ16+$L16</f>
        <v>30</v>
      </c>
      <c r="CF16" s="550" t="n">
        <f aca="false">CE16-CC16</f>
        <v>30</v>
      </c>
      <c r="CG16" s="546" t="n">
        <f aca="false">BARTONIAN_PARAM_GTS12!$E$403</f>
        <v>33</v>
      </c>
      <c r="CH16" s="547" t="n">
        <f aca="false">BARTONIAN_PARAM_GTS12!$E$402</f>
        <v>33</v>
      </c>
      <c r="CI16" s="546" t="n">
        <f aca="false">BARTONIAN_PARAM_GTS12!$E$404</f>
        <v>33</v>
      </c>
      <c r="CJ16" s="548" t="n">
        <f aca="false">$M16-CI16+$K16</f>
        <v>-12</v>
      </c>
      <c r="CK16" s="549" t="n">
        <f aca="false">$M16 - CH16 + (($K16) + ($L16))/2</f>
        <v>3</v>
      </c>
      <c r="CL16" s="548" t="n">
        <f aca="false">$M16-CG16+$L16</f>
        <v>18</v>
      </c>
      <c r="CM16" s="550" t="n">
        <f aca="false">CL16-CJ16</f>
        <v>30</v>
      </c>
      <c r="CN16" s="542" t="n">
        <f aca="false">BARTONIAN_PARAM_GTS12!$E$426</f>
        <v>24</v>
      </c>
      <c r="CO16" s="543" t="n">
        <f aca="false">BARTONIAN_PARAM_GTS12!$E$425</f>
        <v>24</v>
      </c>
      <c r="CP16" s="542" t="n">
        <f aca="false">BARTONIAN_PARAM_GTS12!$E$427</f>
        <v>24</v>
      </c>
      <c r="CQ16" s="523" t="n">
        <f aca="false">$M16-CP16+$K16</f>
        <v>-3</v>
      </c>
      <c r="CR16" s="544" t="n">
        <f aca="false">$M16 - CO16 + (($K16) + ($L16))/2</f>
        <v>12</v>
      </c>
      <c r="CS16" s="523" t="n">
        <f aca="false">$M16-CN16+$L16</f>
        <v>27</v>
      </c>
      <c r="CT16" s="545" t="n">
        <f aca="false">CS16-CQ16</f>
        <v>30</v>
      </c>
      <c r="CU16" s="546" t="n">
        <f aca="false">BARTONIAN_PARAM_GTS12!$E$449</f>
        <v>12</v>
      </c>
      <c r="CV16" s="547" t="n">
        <f aca="false">BARTONIAN_PARAM_GTS12!$E$448</f>
        <v>12</v>
      </c>
      <c r="CW16" s="546" t="n">
        <f aca="false">BARTONIAN_PARAM_GTS12!$E$450</f>
        <v>12</v>
      </c>
      <c r="CX16" s="548" t="n">
        <f aca="false">$M16-CW16+$K16</f>
        <v>9</v>
      </c>
      <c r="CY16" s="549" t="n">
        <f aca="false">$M16 - CV16 + (($K16) + ($L16))/2</f>
        <v>24</v>
      </c>
      <c r="CZ16" s="548" t="n">
        <f aca="false">$M16-CU16+$L16</f>
        <v>39</v>
      </c>
      <c r="DA16" s="550" t="n">
        <f aca="false">CZ16-CX16</f>
        <v>30</v>
      </c>
      <c r="DB16" s="542" t="n">
        <f aca="false">BARTONIAN_PARAM_GTS12!$E$489</f>
        <v>20.6</v>
      </c>
      <c r="DC16" s="543" t="n">
        <f aca="false">BARTONIAN_PARAM_GTS12!$E$481</f>
        <v>34.3914401875</v>
      </c>
      <c r="DD16" s="542" t="n">
        <f aca="false">BARTONIAN_PARAM_GTS12!$E$490</f>
        <v>47.5</v>
      </c>
      <c r="DE16" s="523" t="n">
        <f aca="false">$M16-DD16+$K16</f>
        <v>-26.5</v>
      </c>
      <c r="DF16" s="544" t="n">
        <f aca="false">$M16 - DC16 + (($K16) + ($L16))/2</f>
        <v>1.6085598125</v>
      </c>
      <c r="DG16" s="523" t="n">
        <f aca="false">$M16-DB16+$L16</f>
        <v>30.4</v>
      </c>
      <c r="DH16" s="545" t="n">
        <f aca="false">DG16-DE16</f>
        <v>56.9</v>
      </c>
    </row>
    <row r="17" customFormat="false" ht="33.95" hidden="false" customHeight="true" outlineLevel="0" collapsed="false">
      <c r="B17" s="536" t="s">
        <v>358</v>
      </c>
      <c r="C17" s="539" t="s">
        <v>359</v>
      </c>
      <c r="D17" s="538" t="n">
        <v>46.83644361</v>
      </c>
      <c r="E17" s="538" t="n">
        <v>-1.9129728</v>
      </c>
      <c r="F17" s="537" t="s">
        <v>322</v>
      </c>
      <c r="G17" s="539" t="s">
        <v>336</v>
      </c>
      <c r="H17" s="537" t="n">
        <v>38</v>
      </c>
      <c r="I17" s="537" t="n">
        <v>40.5</v>
      </c>
      <c r="J17" s="537" t="s">
        <v>332</v>
      </c>
      <c r="K17" s="537" t="n">
        <v>20</v>
      </c>
      <c r="L17" s="537" t="n">
        <v>50</v>
      </c>
      <c r="M17" s="540" t="n">
        <v>1</v>
      </c>
      <c r="N17" s="541" t="s">
        <v>337</v>
      </c>
      <c r="O17" s="542" t="n">
        <f aca="false">BARTONIAN_PARAM_GTS12!$E$89</f>
        <v>124.66</v>
      </c>
      <c r="P17" s="543" t="n">
        <f aca="false">BARTONIAN_PARAM_GTS12!$E$84</f>
        <v>171.810833333333</v>
      </c>
      <c r="Q17" s="542" t="n">
        <f aca="false">BARTONIAN_PARAM_GTS12!$E$90</f>
        <v>207.38</v>
      </c>
      <c r="R17" s="523" t="n">
        <f aca="false">M17-Q17+K17</f>
        <v>-186.38</v>
      </c>
      <c r="S17" s="544" t="n">
        <f aca="false">M17 - P17 + ((K17) + (L17))/2</f>
        <v>-135.810833333333</v>
      </c>
      <c r="T17" s="523" t="n">
        <f aca="false">M17-O17+L17</f>
        <v>-73.66</v>
      </c>
      <c r="U17" s="545" t="n">
        <f aca="false">T17-R17</f>
        <v>112.72</v>
      </c>
      <c r="V17" s="542" t="n">
        <f aca="false">BARTONIAN_PARAM_GTS12!$E$58</f>
        <v>162.392</v>
      </c>
      <c r="W17" s="543" t="n">
        <f aca="false">BARTONIAN_PARAM_GTS12!$E$53</f>
        <v>181.19675</v>
      </c>
      <c r="X17" s="542" t="n">
        <f aca="false">BARTONIAN_PARAM_GTS12!$E$59</f>
        <v>199.393</v>
      </c>
      <c r="Y17" s="523" t="n">
        <f aca="false">$M17-X17+$K17</f>
        <v>-178.393</v>
      </c>
      <c r="Z17" s="544" t="n">
        <f aca="false">$M17 - W17 + (($K17) + ($L17))/2</f>
        <v>-145.19675</v>
      </c>
      <c r="AA17" s="523" t="n">
        <f aca="false">$M17-V17+$L17</f>
        <v>-111.392</v>
      </c>
      <c r="AB17" s="545" t="n">
        <f aca="false">AA17-Y17</f>
        <v>67.001</v>
      </c>
      <c r="AC17" s="542" t="n">
        <f aca="false">BARTONIAN_PARAM_GTS12!$E$149</f>
        <v>-10</v>
      </c>
      <c r="AD17" s="543" t="n">
        <f aca="false">BARTONIAN_PARAM_GTS12!$E$144</f>
        <v>13.6193206896552</v>
      </c>
      <c r="AE17" s="542" t="n">
        <f aca="false">BARTONIAN_PARAM_GTS12!$E$150</f>
        <v>45.7062</v>
      </c>
      <c r="AF17" s="523" t="n">
        <f aca="false">$M17-AE17+$K17</f>
        <v>-24.7062</v>
      </c>
      <c r="AG17" s="544" t="n">
        <f aca="false">$M17 - AD17 + (($K17) + ($L17))/2</f>
        <v>22.3806793103448</v>
      </c>
      <c r="AH17" s="523" t="n">
        <f aca="false">$M17-AC17+$L17</f>
        <v>61</v>
      </c>
      <c r="AI17" s="545" t="n">
        <f aca="false">AH17-AF17</f>
        <v>85.7062</v>
      </c>
      <c r="AJ17" s="542" t="n">
        <f aca="false">BARTONIAN_PARAM_GTS12!$E$176</f>
        <v>89.556</v>
      </c>
      <c r="AK17" s="543" t="n">
        <f aca="false">BARTONIAN_PARAM_GTS12!$E$171</f>
        <v>110.68075</v>
      </c>
      <c r="AL17" s="542" t="n">
        <f aca="false">BARTONIAN_PARAM_GTS12!$E$177</f>
        <v>136.22</v>
      </c>
      <c r="AM17" s="523" t="n">
        <f aca="false">$M17-AL17+$K17</f>
        <v>-115.22</v>
      </c>
      <c r="AN17" s="544" t="n">
        <f aca="false">$M17 - AK17 + (($K17) + ($L17))/2</f>
        <v>-74.68075</v>
      </c>
      <c r="AO17" s="523" t="n">
        <f aca="false">$M17-AJ17+$L17</f>
        <v>-38.556</v>
      </c>
      <c r="AP17" s="545" t="n">
        <f aca="false">AO17-AM17</f>
        <v>76.664</v>
      </c>
      <c r="AQ17" s="542" t="n">
        <f aca="false">BARTONIAN_PARAM_GTS12!$E$265</f>
        <v>-33</v>
      </c>
      <c r="AR17" s="543" t="n">
        <f aca="false">BARTONIAN_PARAM_GTS12!$E$260</f>
        <v>16.7254214285714</v>
      </c>
      <c r="AS17" s="542" t="n">
        <f aca="false">BARTONIAN_PARAM_GTS12!$E$266</f>
        <v>69.76025</v>
      </c>
      <c r="AT17" s="523" t="n">
        <f aca="false">$M17-AS17+$K17</f>
        <v>-48.76025</v>
      </c>
      <c r="AU17" s="544" t="n">
        <f aca="false">$M17 - AR17 + (($K17) + ($L17))/2</f>
        <v>19.2745785714286</v>
      </c>
      <c r="AV17" s="523" t="n">
        <f aca="false">$M17-AQ17+$L17</f>
        <v>84</v>
      </c>
      <c r="AW17" s="545" t="n">
        <f aca="false">AV17-AT17</f>
        <v>132.76025</v>
      </c>
      <c r="AX17" s="542" t="n">
        <f aca="false">BARTONIAN_PARAM_GTS12!$E$242</f>
        <v>104.8</v>
      </c>
      <c r="AY17" s="543" t="n">
        <f aca="false">BARTONIAN_PARAM_GTS12!$E$237</f>
        <v>134.5</v>
      </c>
      <c r="AZ17" s="542" t="n">
        <f aca="false">BARTONIAN_PARAM_GTS12!$E$243</f>
        <v>164.2</v>
      </c>
      <c r="BA17" s="523" t="n">
        <f aca="false">$M17-AZ17+$K17</f>
        <v>-143.2</v>
      </c>
      <c r="BB17" s="544" t="n">
        <f aca="false">$M17 - AY17 + (($K17) + ($L17))/2</f>
        <v>-98.5</v>
      </c>
      <c r="BC17" s="523" t="n">
        <f aca="false">$M17-AX17+$L17</f>
        <v>-53.8</v>
      </c>
      <c r="BD17" s="545" t="n">
        <f aca="false">BC17-BA17</f>
        <v>89.4</v>
      </c>
      <c r="BE17" s="542" t="n">
        <f aca="false">BARTONIAN_PARAM_GTS12!$E$303</f>
        <v>31.8444020000003</v>
      </c>
      <c r="BF17" s="543" t="n">
        <f aca="false">BARTONIAN_PARAM_GTS12!$E$293</f>
        <v>70.38545</v>
      </c>
      <c r="BG17" s="542" t="n">
        <f aca="false">BARTONIAN_PARAM_GTS12!$E$304</f>
        <v>111.93277</v>
      </c>
      <c r="BH17" s="523" t="n">
        <f aca="false">$M17-BG17+$K17</f>
        <v>-90.93277</v>
      </c>
      <c r="BI17" s="544" t="n">
        <f aca="false">$M17 - BF17 + (($K17) + ($L17))/2</f>
        <v>-34.38545</v>
      </c>
      <c r="BJ17" s="523" t="n">
        <f aca="false">$M17-BE17+$L17</f>
        <v>19.1555979999997</v>
      </c>
      <c r="BK17" s="545" t="n">
        <f aca="false">BJ17-BH17</f>
        <v>110.088368</v>
      </c>
      <c r="BL17" s="542" t="n">
        <f aca="false">BARTONIAN_PARAM_GTS12!$E$536</f>
        <v>71.6</v>
      </c>
      <c r="BM17" s="543" t="n">
        <f aca="false">BARTONIAN_PARAM_GTS12!$E$528</f>
        <v>92.35625</v>
      </c>
      <c r="BN17" s="542" t="n">
        <f aca="false">BARTONIAN_PARAM_GTS12!$E$537</f>
        <v>113</v>
      </c>
      <c r="BO17" s="523" t="n">
        <f aca="false">$M17-BN17+$K17</f>
        <v>-92</v>
      </c>
      <c r="BP17" s="544" t="n">
        <f aca="false">$M17 - BM17 + (($K17) + ($L17))/2</f>
        <v>-56.35625</v>
      </c>
      <c r="BQ17" s="523" t="n">
        <f aca="false">$M17-BL17+$L17</f>
        <v>-20.6</v>
      </c>
      <c r="BR17" s="545" t="n">
        <f aca="false">BQ17-BO17</f>
        <v>71.4</v>
      </c>
      <c r="BS17" s="542" t="n">
        <f aca="false">BARTONIAN_PARAM_GTS12!$E$346</f>
        <v>28.57</v>
      </c>
      <c r="BT17" s="543" t="n">
        <f aca="false">BARTONIAN_PARAM_GTS12!$E$336</f>
        <v>43.7569230769231</v>
      </c>
      <c r="BU17" s="542" t="n">
        <f aca="false">BARTONIAN_PARAM_GTS12!$E$347</f>
        <v>49.1</v>
      </c>
      <c r="BV17" s="523" t="n">
        <f aca="false">$M17-BU17+$K17</f>
        <v>-28.1</v>
      </c>
      <c r="BW17" s="544" t="n">
        <f aca="false">$M17 - BT17 + (($K17) + ($L17))/2</f>
        <v>-7.75692307692308</v>
      </c>
      <c r="BX17" s="523" t="n">
        <f aca="false">$M17-BS17+$L17</f>
        <v>22.43</v>
      </c>
      <c r="BY17" s="545" t="n">
        <f aca="false">BX17-BV17</f>
        <v>50.53</v>
      </c>
      <c r="BZ17" s="546" t="n">
        <f aca="false">BARTONIAN_PARAM_GTS12!$E$380</f>
        <v>21</v>
      </c>
      <c r="CA17" s="547" t="n">
        <f aca="false">BARTONIAN_PARAM_GTS12!$E$379</f>
        <v>21</v>
      </c>
      <c r="CB17" s="546" t="n">
        <f aca="false">BARTONIAN_PARAM_GTS12!$E$381</f>
        <v>21</v>
      </c>
      <c r="CC17" s="548" t="n">
        <f aca="false">$M17-CB17+$K17</f>
        <v>0</v>
      </c>
      <c r="CD17" s="549" t="n">
        <f aca="false">$M17 - CA17 + (($K17) + ($L17))/2</f>
        <v>15</v>
      </c>
      <c r="CE17" s="548" t="n">
        <f aca="false">$M17-BZ17+$L17</f>
        <v>30</v>
      </c>
      <c r="CF17" s="550" t="n">
        <f aca="false">CE17-CC17</f>
        <v>30</v>
      </c>
      <c r="CG17" s="546" t="n">
        <f aca="false">BARTONIAN_PARAM_GTS12!$E$403</f>
        <v>33</v>
      </c>
      <c r="CH17" s="547" t="n">
        <f aca="false">BARTONIAN_PARAM_GTS12!$E$402</f>
        <v>33</v>
      </c>
      <c r="CI17" s="546" t="n">
        <f aca="false">BARTONIAN_PARAM_GTS12!$E$404</f>
        <v>33</v>
      </c>
      <c r="CJ17" s="548" t="n">
        <f aca="false">$M17-CI17+$K17</f>
        <v>-12</v>
      </c>
      <c r="CK17" s="549" t="n">
        <f aca="false">$M17 - CH17 + (($K17) + ($L17))/2</f>
        <v>3</v>
      </c>
      <c r="CL17" s="548" t="n">
        <f aca="false">$M17-CG17+$L17</f>
        <v>18</v>
      </c>
      <c r="CM17" s="550" t="n">
        <f aca="false">CL17-CJ17</f>
        <v>30</v>
      </c>
      <c r="CN17" s="542" t="n">
        <f aca="false">BARTONIAN_PARAM_GTS12!$E$426</f>
        <v>24</v>
      </c>
      <c r="CO17" s="543" t="n">
        <f aca="false">BARTONIAN_PARAM_GTS12!$E$425</f>
        <v>24</v>
      </c>
      <c r="CP17" s="542" t="n">
        <f aca="false">BARTONIAN_PARAM_GTS12!$E$427</f>
        <v>24</v>
      </c>
      <c r="CQ17" s="523" t="n">
        <f aca="false">$M17-CP17+$K17</f>
        <v>-3</v>
      </c>
      <c r="CR17" s="544" t="n">
        <f aca="false">$M17 - CO17 + (($K17) + ($L17))/2</f>
        <v>12</v>
      </c>
      <c r="CS17" s="523" t="n">
        <f aca="false">$M17-CN17+$L17</f>
        <v>27</v>
      </c>
      <c r="CT17" s="545" t="n">
        <f aca="false">CS17-CQ17</f>
        <v>30</v>
      </c>
      <c r="CU17" s="546" t="n">
        <f aca="false">BARTONIAN_PARAM_GTS12!$E$449</f>
        <v>12</v>
      </c>
      <c r="CV17" s="547" t="n">
        <f aca="false">BARTONIAN_PARAM_GTS12!$E$448</f>
        <v>12</v>
      </c>
      <c r="CW17" s="546" t="n">
        <f aca="false">BARTONIAN_PARAM_GTS12!$E$450</f>
        <v>12</v>
      </c>
      <c r="CX17" s="548" t="n">
        <f aca="false">$M17-CW17+$K17</f>
        <v>9</v>
      </c>
      <c r="CY17" s="549" t="n">
        <f aca="false">$M17 - CV17 + (($K17) + ($L17))/2</f>
        <v>24</v>
      </c>
      <c r="CZ17" s="548" t="n">
        <f aca="false">$M17-CU17+$L17</f>
        <v>39</v>
      </c>
      <c r="DA17" s="550" t="n">
        <f aca="false">CZ17-CX17</f>
        <v>30</v>
      </c>
      <c r="DB17" s="542" t="n">
        <f aca="false">BARTONIAN_PARAM_GTS12!$E$489</f>
        <v>20.6</v>
      </c>
      <c r="DC17" s="543" t="n">
        <f aca="false">BARTONIAN_PARAM_GTS12!$E$481</f>
        <v>34.3914401875</v>
      </c>
      <c r="DD17" s="542" t="n">
        <f aca="false">BARTONIAN_PARAM_GTS12!$E$490</f>
        <v>47.5</v>
      </c>
      <c r="DE17" s="523" t="n">
        <f aca="false">$M17-DD17+$K17</f>
        <v>-26.5</v>
      </c>
      <c r="DF17" s="544" t="n">
        <f aca="false">$M17 - DC17 + (($K17) + ($L17))/2</f>
        <v>1.6085598125</v>
      </c>
      <c r="DG17" s="523" t="n">
        <f aca="false">$M17-DB17+$L17</f>
        <v>30.4</v>
      </c>
      <c r="DH17" s="545" t="n">
        <f aca="false">DG17-DE17</f>
        <v>56.9</v>
      </c>
    </row>
    <row r="18" customFormat="false" ht="33.95" hidden="false" customHeight="true" outlineLevel="0" collapsed="false">
      <c r="B18" s="536" t="s">
        <v>360</v>
      </c>
      <c r="C18" s="539" t="s">
        <v>361</v>
      </c>
      <c r="D18" s="538" t="n">
        <v>46.82831474</v>
      </c>
      <c r="E18" s="538" t="n">
        <v>-1.89894227</v>
      </c>
      <c r="F18" s="537" t="s">
        <v>322</v>
      </c>
      <c r="G18" s="539" t="s">
        <v>336</v>
      </c>
      <c r="H18" s="537" t="n">
        <v>38</v>
      </c>
      <c r="I18" s="537" t="n">
        <v>40.5</v>
      </c>
      <c r="J18" s="537" t="s">
        <v>332</v>
      </c>
      <c r="K18" s="537" t="n">
        <v>20</v>
      </c>
      <c r="L18" s="537" t="n">
        <v>50</v>
      </c>
      <c r="M18" s="540" t="n">
        <v>4</v>
      </c>
      <c r="N18" s="541" t="s">
        <v>337</v>
      </c>
      <c r="O18" s="542" t="n">
        <f aca="false">BARTONIAN_PARAM_GTS12!$E$89</f>
        <v>124.66</v>
      </c>
      <c r="P18" s="543" t="n">
        <f aca="false">BARTONIAN_PARAM_GTS12!$E$84</f>
        <v>171.810833333333</v>
      </c>
      <c r="Q18" s="542" t="n">
        <f aca="false">BARTONIAN_PARAM_GTS12!$E$90</f>
        <v>207.38</v>
      </c>
      <c r="R18" s="523" t="n">
        <f aca="false">M18-Q18+K18</f>
        <v>-183.38</v>
      </c>
      <c r="S18" s="544" t="n">
        <f aca="false">M18 - P18 + ((K18) + (L18))/2</f>
        <v>-132.810833333333</v>
      </c>
      <c r="T18" s="523" t="n">
        <f aca="false">M18-O18+L18</f>
        <v>-70.66</v>
      </c>
      <c r="U18" s="545" t="n">
        <f aca="false">T18-R18</f>
        <v>112.72</v>
      </c>
      <c r="V18" s="542" t="n">
        <f aca="false">BARTONIAN_PARAM_GTS12!$E$58</f>
        <v>162.392</v>
      </c>
      <c r="W18" s="543" t="n">
        <f aca="false">BARTONIAN_PARAM_GTS12!$E$53</f>
        <v>181.19675</v>
      </c>
      <c r="X18" s="542" t="n">
        <f aca="false">BARTONIAN_PARAM_GTS12!$E$59</f>
        <v>199.393</v>
      </c>
      <c r="Y18" s="523" t="n">
        <f aca="false">$M18-X18+$K18</f>
        <v>-175.393</v>
      </c>
      <c r="Z18" s="544" t="n">
        <f aca="false">$M18 - W18 + (($K18) + ($L18))/2</f>
        <v>-142.19675</v>
      </c>
      <c r="AA18" s="523" t="n">
        <f aca="false">$M18-V18+$L18</f>
        <v>-108.392</v>
      </c>
      <c r="AB18" s="545" t="n">
        <f aca="false">AA18-Y18</f>
        <v>67.001</v>
      </c>
      <c r="AC18" s="542" t="n">
        <f aca="false">BARTONIAN_PARAM_GTS12!$E$149</f>
        <v>-10</v>
      </c>
      <c r="AD18" s="543" t="n">
        <f aca="false">BARTONIAN_PARAM_GTS12!$E$144</f>
        <v>13.6193206896552</v>
      </c>
      <c r="AE18" s="542" t="n">
        <f aca="false">BARTONIAN_PARAM_GTS12!$E$150</f>
        <v>45.7062</v>
      </c>
      <c r="AF18" s="523" t="n">
        <f aca="false">$M18-AE18+$K18</f>
        <v>-21.7062</v>
      </c>
      <c r="AG18" s="544" t="n">
        <f aca="false">$M18 - AD18 + (($K18) + ($L18))/2</f>
        <v>25.3806793103448</v>
      </c>
      <c r="AH18" s="523" t="n">
        <f aca="false">$M18-AC18+$L18</f>
        <v>64</v>
      </c>
      <c r="AI18" s="545" t="n">
        <f aca="false">AH18-AF18</f>
        <v>85.7062</v>
      </c>
      <c r="AJ18" s="542" t="n">
        <f aca="false">BARTONIAN_PARAM_GTS12!$E$176</f>
        <v>89.556</v>
      </c>
      <c r="AK18" s="543" t="n">
        <f aca="false">BARTONIAN_PARAM_GTS12!$E$171</f>
        <v>110.68075</v>
      </c>
      <c r="AL18" s="542" t="n">
        <f aca="false">BARTONIAN_PARAM_GTS12!$E$177</f>
        <v>136.22</v>
      </c>
      <c r="AM18" s="523" t="n">
        <f aca="false">$M18-AL18+$K18</f>
        <v>-112.22</v>
      </c>
      <c r="AN18" s="544" t="n">
        <f aca="false">$M18 - AK18 + (($K18) + ($L18))/2</f>
        <v>-71.68075</v>
      </c>
      <c r="AO18" s="523" t="n">
        <f aca="false">$M18-AJ18+$L18</f>
        <v>-35.556</v>
      </c>
      <c r="AP18" s="545" t="n">
        <f aca="false">AO18-AM18</f>
        <v>76.664</v>
      </c>
      <c r="AQ18" s="542" t="n">
        <f aca="false">BARTONIAN_PARAM_GTS12!$E$265</f>
        <v>-33</v>
      </c>
      <c r="AR18" s="543" t="n">
        <f aca="false">BARTONIAN_PARAM_GTS12!$E$260</f>
        <v>16.7254214285714</v>
      </c>
      <c r="AS18" s="542" t="n">
        <f aca="false">BARTONIAN_PARAM_GTS12!$E$266</f>
        <v>69.76025</v>
      </c>
      <c r="AT18" s="523" t="n">
        <f aca="false">$M18-AS18+$K18</f>
        <v>-45.76025</v>
      </c>
      <c r="AU18" s="544" t="n">
        <f aca="false">$M18 - AR18 + (($K18) + ($L18))/2</f>
        <v>22.2745785714286</v>
      </c>
      <c r="AV18" s="523" t="n">
        <f aca="false">$M18-AQ18+$L18</f>
        <v>87</v>
      </c>
      <c r="AW18" s="545" t="n">
        <f aca="false">AV18-AT18</f>
        <v>132.76025</v>
      </c>
      <c r="AX18" s="542" t="n">
        <f aca="false">BARTONIAN_PARAM_GTS12!$E$242</f>
        <v>104.8</v>
      </c>
      <c r="AY18" s="543" t="n">
        <f aca="false">BARTONIAN_PARAM_GTS12!$E$237</f>
        <v>134.5</v>
      </c>
      <c r="AZ18" s="542" t="n">
        <f aca="false">BARTONIAN_PARAM_GTS12!$E$243</f>
        <v>164.2</v>
      </c>
      <c r="BA18" s="523" t="n">
        <f aca="false">$M18-AZ18+$K18</f>
        <v>-140.2</v>
      </c>
      <c r="BB18" s="544" t="n">
        <f aca="false">$M18 - AY18 + (($K18) + ($L18))/2</f>
        <v>-95.5</v>
      </c>
      <c r="BC18" s="523" t="n">
        <f aca="false">$M18-AX18+$L18</f>
        <v>-50.8</v>
      </c>
      <c r="BD18" s="545" t="n">
        <f aca="false">BC18-BA18</f>
        <v>89.4</v>
      </c>
      <c r="BE18" s="542" t="n">
        <f aca="false">BARTONIAN_PARAM_GTS12!$E$303</f>
        <v>31.8444020000003</v>
      </c>
      <c r="BF18" s="543" t="n">
        <f aca="false">BARTONIAN_PARAM_GTS12!$E$293</f>
        <v>70.38545</v>
      </c>
      <c r="BG18" s="542" t="n">
        <f aca="false">BARTONIAN_PARAM_GTS12!$E$304</f>
        <v>111.93277</v>
      </c>
      <c r="BH18" s="523" t="n">
        <f aca="false">$M18-BG18+$K18</f>
        <v>-87.93277</v>
      </c>
      <c r="BI18" s="544" t="n">
        <f aca="false">$M18 - BF18 + (($K18) + ($L18))/2</f>
        <v>-31.38545</v>
      </c>
      <c r="BJ18" s="523" t="n">
        <f aca="false">$M18-BE18+$L18</f>
        <v>22.1555979999997</v>
      </c>
      <c r="BK18" s="545" t="n">
        <f aca="false">BJ18-BH18</f>
        <v>110.088368</v>
      </c>
      <c r="BL18" s="542" t="n">
        <f aca="false">BARTONIAN_PARAM_GTS12!$E$536</f>
        <v>71.6</v>
      </c>
      <c r="BM18" s="543" t="n">
        <f aca="false">BARTONIAN_PARAM_GTS12!$E$528</f>
        <v>92.35625</v>
      </c>
      <c r="BN18" s="542" t="n">
        <f aca="false">BARTONIAN_PARAM_GTS12!$E$537</f>
        <v>113</v>
      </c>
      <c r="BO18" s="523" t="n">
        <f aca="false">$M18-BN18+$K18</f>
        <v>-89</v>
      </c>
      <c r="BP18" s="544" t="n">
        <f aca="false">$M18 - BM18 + (($K18) + ($L18))/2</f>
        <v>-53.35625</v>
      </c>
      <c r="BQ18" s="523" t="n">
        <f aca="false">$M18-BL18+$L18</f>
        <v>-17.6</v>
      </c>
      <c r="BR18" s="545" t="n">
        <f aca="false">BQ18-BO18</f>
        <v>71.4</v>
      </c>
      <c r="BS18" s="542" t="n">
        <f aca="false">BARTONIAN_PARAM_GTS12!$E$346</f>
        <v>28.57</v>
      </c>
      <c r="BT18" s="543" t="n">
        <f aca="false">BARTONIAN_PARAM_GTS12!$E$336</f>
        <v>43.7569230769231</v>
      </c>
      <c r="BU18" s="542" t="n">
        <f aca="false">BARTONIAN_PARAM_GTS12!$E$347</f>
        <v>49.1</v>
      </c>
      <c r="BV18" s="523" t="n">
        <f aca="false">$M18-BU18+$K18</f>
        <v>-25.1</v>
      </c>
      <c r="BW18" s="544" t="n">
        <f aca="false">$M18 - BT18 + (($K18) + ($L18))/2</f>
        <v>-4.75692307692308</v>
      </c>
      <c r="BX18" s="523" t="n">
        <f aca="false">$M18-BS18+$L18</f>
        <v>25.43</v>
      </c>
      <c r="BY18" s="545" t="n">
        <f aca="false">BX18-BV18</f>
        <v>50.53</v>
      </c>
      <c r="BZ18" s="546" t="n">
        <f aca="false">BARTONIAN_PARAM_GTS12!$E$380</f>
        <v>21</v>
      </c>
      <c r="CA18" s="547" t="n">
        <f aca="false">BARTONIAN_PARAM_GTS12!$E$379</f>
        <v>21</v>
      </c>
      <c r="CB18" s="546" t="n">
        <f aca="false">BARTONIAN_PARAM_GTS12!$E$381</f>
        <v>21</v>
      </c>
      <c r="CC18" s="548" t="n">
        <f aca="false">$M18-CB18+$K18</f>
        <v>3</v>
      </c>
      <c r="CD18" s="549" t="n">
        <f aca="false">$M18 - CA18 + (($K18) + ($L18))/2</f>
        <v>18</v>
      </c>
      <c r="CE18" s="548" t="n">
        <f aca="false">$M18-BZ18+$L18</f>
        <v>33</v>
      </c>
      <c r="CF18" s="550" t="n">
        <f aca="false">CE18-CC18</f>
        <v>30</v>
      </c>
      <c r="CG18" s="546" t="n">
        <f aca="false">BARTONIAN_PARAM_GTS12!$E$403</f>
        <v>33</v>
      </c>
      <c r="CH18" s="547" t="n">
        <f aca="false">BARTONIAN_PARAM_GTS12!$E$402</f>
        <v>33</v>
      </c>
      <c r="CI18" s="546" t="n">
        <f aca="false">BARTONIAN_PARAM_GTS12!$E$404</f>
        <v>33</v>
      </c>
      <c r="CJ18" s="548" t="n">
        <f aca="false">$M18-CI18+$K18</f>
        <v>-9</v>
      </c>
      <c r="CK18" s="549" t="n">
        <f aca="false">$M18 - CH18 + (($K18) + ($L18))/2</f>
        <v>6</v>
      </c>
      <c r="CL18" s="548" t="n">
        <f aca="false">$M18-CG18+$L18</f>
        <v>21</v>
      </c>
      <c r="CM18" s="550" t="n">
        <f aca="false">CL18-CJ18</f>
        <v>30</v>
      </c>
      <c r="CN18" s="542" t="n">
        <f aca="false">BARTONIAN_PARAM_GTS12!$E$426</f>
        <v>24</v>
      </c>
      <c r="CO18" s="543" t="n">
        <f aca="false">BARTONIAN_PARAM_GTS12!$E$425</f>
        <v>24</v>
      </c>
      <c r="CP18" s="542" t="n">
        <f aca="false">BARTONIAN_PARAM_GTS12!$E$427</f>
        <v>24</v>
      </c>
      <c r="CQ18" s="523" t="n">
        <f aca="false">$M18-CP18+$K18</f>
        <v>0</v>
      </c>
      <c r="CR18" s="544" t="n">
        <f aca="false">$M18 - CO18 + (($K18) + ($L18))/2</f>
        <v>15</v>
      </c>
      <c r="CS18" s="523" t="n">
        <f aca="false">$M18-CN18+$L18</f>
        <v>30</v>
      </c>
      <c r="CT18" s="545" t="n">
        <f aca="false">CS18-CQ18</f>
        <v>30</v>
      </c>
      <c r="CU18" s="546" t="n">
        <f aca="false">BARTONIAN_PARAM_GTS12!$E$449</f>
        <v>12</v>
      </c>
      <c r="CV18" s="547" t="n">
        <f aca="false">BARTONIAN_PARAM_GTS12!$E$448</f>
        <v>12</v>
      </c>
      <c r="CW18" s="546" t="n">
        <f aca="false">BARTONIAN_PARAM_GTS12!$E$450</f>
        <v>12</v>
      </c>
      <c r="CX18" s="548" t="n">
        <f aca="false">$M18-CW18+$K18</f>
        <v>12</v>
      </c>
      <c r="CY18" s="549" t="n">
        <f aca="false">$M18 - CV18 + (($K18) + ($L18))/2</f>
        <v>27</v>
      </c>
      <c r="CZ18" s="548" t="n">
        <f aca="false">$M18-CU18+$L18</f>
        <v>42</v>
      </c>
      <c r="DA18" s="550" t="n">
        <f aca="false">CZ18-CX18</f>
        <v>30</v>
      </c>
      <c r="DB18" s="542" t="n">
        <f aca="false">BARTONIAN_PARAM_GTS12!$E$489</f>
        <v>20.6</v>
      </c>
      <c r="DC18" s="543" t="n">
        <f aca="false">BARTONIAN_PARAM_GTS12!$E$481</f>
        <v>34.3914401875</v>
      </c>
      <c r="DD18" s="542" t="n">
        <f aca="false">BARTONIAN_PARAM_GTS12!$E$490</f>
        <v>47.5</v>
      </c>
      <c r="DE18" s="523" t="n">
        <f aca="false">$M18-DD18+$K18</f>
        <v>-23.5</v>
      </c>
      <c r="DF18" s="544" t="n">
        <f aca="false">$M18 - DC18 + (($K18) + ($L18))/2</f>
        <v>4.6085598125</v>
      </c>
      <c r="DG18" s="523" t="n">
        <f aca="false">$M18-DB18+$L18</f>
        <v>33.4</v>
      </c>
      <c r="DH18" s="545" t="n">
        <f aca="false">DG18-DE18</f>
        <v>56.9</v>
      </c>
    </row>
    <row r="19" customFormat="false" ht="33.95" hidden="false" customHeight="true" outlineLevel="0" collapsed="false">
      <c r="B19" s="536" t="s">
        <v>362</v>
      </c>
      <c r="C19" s="539" t="s">
        <v>363</v>
      </c>
      <c r="D19" s="538" t="n">
        <v>47.00628516</v>
      </c>
      <c r="E19" s="538" t="n">
        <v>-2.28337901</v>
      </c>
      <c r="F19" s="537" t="s">
        <v>322</v>
      </c>
      <c r="G19" s="539" t="s">
        <v>336</v>
      </c>
      <c r="H19" s="537" t="n">
        <v>38</v>
      </c>
      <c r="I19" s="537" t="n">
        <v>40.5</v>
      </c>
      <c r="J19" s="537" t="s">
        <v>332</v>
      </c>
      <c r="K19" s="537" t="n">
        <v>20</v>
      </c>
      <c r="L19" s="537" t="n">
        <v>50</v>
      </c>
      <c r="M19" s="540" t="n">
        <v>1</v>
      </c>
      <c r="N19" s="541" t="s">
        <v>337</v>
      </c>
      <c r="O19" s="542" t="n">
        <f aca="false">BARTONIAN_PARAM_GTS12!$E$89</f>
        <v>124.66</v>
      </c>
      <c r="P19" s="543" t="n">
        <f aca="false">BARTONIAN_PARAM_GTS12!$E$84</f>
        <v>171.810833333333</v>
      </c>
      <c r="Q19" s="542" t="n">
        <f aca="false">BARTONIAN_PARAM_GTS12!$E$90</f>
        <v>207.38</v>
      </c>
      <c r="R19" s="523" t="n">
        <f aca="false">M19-Q19+K19</f>
        <v>-186.38</v>
      </c>
      <c r="S19" s="544" t="n">
        <f aca="false">M19 - P19 + ((K19) + (L19))/2</f>
        <v>-135.810833333333</v>
      </c>
      <c r="T19" s="523" t="n">
        <f aca="false">M19-O19+L19</f>
        <v>-73.66</v>
      </c>
      <c r="U19" s="545" t="n">
        <f aca="false">T19-R19</f>
        <v>112.72</v>
      </c>
      <c r="V19" s="542" t="n">
        <f aca="false">BARTONIAN_PARAM_GTS12!$E$58</f>
        <v>162.392</v>
      </c>
      <c r="W19" s="543" t="n">
        <f aca="false">BARTONIAN_PARAM_GTS12!$E$53</f>
        <v>181.19675</v>
      </c>
      <c r="X19" s="542" t="n">
        <f aca="false">BARTONIAN_PARAM_GTS12!$E$59</f>
        <v>199.393</v>
      </c>
      <c r="Y19" s="523" t="n">
        <f aca="false">$M19-X19+$K19</f>
        <v>-178.393</v>
      </c>
      <c r="Z19" s="544" t="n">
        <f aca="false">$M19 - W19 + (($K19) + ($L19))/2</f>
        <v>-145.19675</v>
      </c>
      <c r="AA19" s="523" t="n">
        <f aca="false">$M19-V19+$L19</f>
        <v>-111.392</v>
      </c>
      <c r="AB19" s="545" t="n">
        <f aca="false">AA19-Y19</f>
        <v>67.001</v>
      </c>
      <c r="AC19" s="542" t="n">
        <f aca="false">BARTONIAN_PARAM_GTS12!$E$149</f>
        <v>-10</v>
      </c>
      <c r="AD19" s="543" t="n">
        <f aca="false">BARTONIAN_PARAM_GTS12!$E$144</f>
        <v>13.6193206896552</v>
      </c>
      <c r="AE19" s="542" t="n">
        <f aca="false">BARTONIAN_PARAM_GTS12!$E$150</f>
        <v>45.7062</v>
      </c>
      <c r="AF19" s="523" t="n">
        <f aca="false">$M19-AE19+$K19</f>
        <v>-24.7062</v>
      </c>
      <c r="AG19" s="544" t="n">
        <f aca="false">$M19 - AD19 + (($K19) + ($L19))/2</f>
        <v>22.3806793103448</v>
      </c>
      <c r="AH19" s="523" t="n">
        <f aca="false">$M19-AC19+$L19</f>
        <v>61</v>
      </c>
      <c r="AI19" s="545" t="n">
        <f aca="false">AH19-AF19</f>
        <v>85.7062</v>
      </c>
      <c r="AJ19" s="542" t="n">
        <f aca="false">BARTONIAN_PARAM_GTS12!$E$176</f>
        <v>89.556</v>
      </c>
      <c r="AK19" s="543" t="n">
        <f aca="false">BARTONIAN_PARAM_GTS12!$E$171</f>
        <v>110.68075</v>
      </c>
      <c r="AL19" s="542" t="n">
        <f aca="false">BARTONIAN_PARAM_GTS12!$E$177</f>
        <v>136.22</v>
      </c>
      <c r="AM19" s="523" t="n">
        <f aca="false">$M19-AL19+$K19</f>
        <v>-115.22</v>
      </c>
      <c r="AN19" s="544" t="n">
        <f aca="false">$M19 - AK19 + (($K19) + ($L19))/2</f>
        <v>-74.68075</v>
      </c>
      <c r="AO19" s="523" t="n">
        <f aca="false">$M19-AJ19+$L19</f>
        <v>-38.556</v>
      </c>
      <c r="AP19" s="545" t="n">
        <f aca="false">AO19-AM19</f>
        <v>76.664</v>
      </c>
      <c r="AQ19" s="542" t="n">
        <f aca="false">BARTONIAN_PARAM_GTS12!$E$265</f>
        <v>-33</v>
      </c>
      <c r="AR19" s="543" t="n">
        <f aca="false">BARTONIAN_PARAM_GTS12!$E$260</f>
        <v>16.7254214285714</v>
      </c>
      <c r="AS19" s="542" t="n">
        <f aca="false">BARTONIAN_PARAM_GTS12!$E$266</f>
        <v>69.76025</v>
      </c>
      <c r="AT19" s="523" t="n">
        <f aca="false">$M19-AS19+$K19</f>
        <v>-48.76025</v>
      </c>
      <c r="AU19" s="544" t="n">
        <f aca="false">$M19 - AR19 + (($K19) + ($L19))/2</f>
        <v>19.2745785714286</v>
      </c>
      <c r="AV19" s="523" t="n">
        <f aca="false">$M19-AQ19+$L19</f>
        <v>84</v>
      </c>
      <c r="AW19" s="545" t="n">
        <f aca="false">AV19-AT19</f>
        <v>132.76025</v>
      </c>
      <c r="AX19" s="542" t="n">
        <f aca="false">BARTONIAN_PARAM_GTS12!$E$242</f>
        <v>104.8</v>
      </c>
      <c r="AY19" s="543" t="n">
        <f aca="false">BARTONIAN_PARAM_GTS12!$E$237</f>
        <v>134.5</v>
      </c>
      <c r="AZ19" s="542" t="n">
        <f aca="false">BARTONIAN_PARAM_GTS12!$E$243</f>
        <v>164.2</v>
      </c>
      <c r="BA19" s="523" t="n">
        <f aca="false">$M19-AZ19+$K19</f>
        <v>-143.2</v>
      </c>
      <c r="BB19" s="544" t="n">
        <f aca="false">$M19 - AY19 + (($K19) + ($L19))/2</f>
        <v>-98.5</v>
      </c>
      <c r="BC19" s="523" t="n">
        <f aca="false">$M19-AX19+$L19</f>
        <v>-53.8</v>
      </c>
      <c r="BD19" s="545" t="n">
        <f aca="false">BC19-BA19</f>
        <v>89.4</v>
      </c>
      <c r="BE19" s="542" t="n">
        <f aca="false">BARTONIAN_PARAM_GTS12!$E$303</f>
        <v>31.8444020000003</v>
      </c>
      <c r="BF19" s="543" t="n">
        <f aca="false">BARTONIAN_PARAM_GTS12!$E$293</f>
        <v>70.38545</v>
      </c>
      <c r="BG19" s="542" t="n">
        <f aca="false">BARTONIAN_PARAM_GTS12!$E$304</f>
        <v>111.93277</v>
      </c>
      <c r="BH19" s="523" t="n">
        <f aca="false">$M19-BG19+$K19</f>
        <v>-90.93277</v>
      </c>
      <c r="BI19" s="544" t="n">
        <f aca="false">$M19 - BF19 + (($K19) + ($L19))/2</f>
        <v>-34.38545</v>
      </c>
      <c r="BJ19" s="523" t="n">
        <f aca="false">$M19-BE19+$L19</f>
        <v>19.1555979999997</v>
      </c>
      <c r="BK19" s="545" t="n">
        <f aca="false">BJ19-BH19</f>
        <v>110.088368</v>
      </c>
      <c r="BL19" s="542" t="n">
        <f aca="false">BARTONIAN_PARAM_GTS12!$E$536</f>
        <v>71.6</v>
      </c>
      <c r="BM19" s="543" t="n">
        <f aca="false">BARTONIAN_PARAM_GTS12!$E$528</f>
        <v>92.35625</v>
      </c>
      <c r="BN19" s="542" t="n">
        <f aca="false">BARTONIAN_PARAM_GTS12!$E$537</f>
        <v>113</v>
      </c>
      <c r="BO19" s="523" t="n">
        <f aca="false">$M19-BN19+$K19</f>
        <v>-92</v>
      </c>
      <c r="BP19" s="544" t="n">
        <f aca="false">$M19 - BM19 + (($K19) + ($L19))/2</f>
        <v>-56.35625</v>
      </c>
      <c r="BQ19" s="523" t="n">
        <f aca="false">$M19-BL19+$L19</f>
        <v>-20.6</v>
      </c>
      <c r="BR19" s="545" t="n">
        <f aca="false">BQ19-BO19</f>
        <v>71.4</v>
      </c>
      <c r="BS19" s="542" t="n">
        <f aca="false">BARTONIAN_PARAM_GTS12!$E$346</f>
        <v>28.57</v>
      </c>
      <c r="BT19" s="543" t="n">
        <f aca="false">BARTONIAN_PARAM_GTS12!$E$336</f>
        <v>43.7569230769231</v>
      </c>
      <c r="BU19" s="542" t="n">
        <f aca="false">BARTONIAN_PARAM_GTS12!$E$347</f>
        <v>49.1</v>
      </c>
      <c r="BV19" s="523" t="n">
        <f aca="false">$M19-BU19+$K19</f>
        <v>-28.1</v>
      </c>
      <c r="BW19" s="544" t="n">
        <f aca="false">$M19 - BT19 + (($K19) + ($L19))/2</f>
        <v>-7.75692307692308</v>
      </c>
      <c r="BX19" s="523" t="n">
        <f aca="false">$M19-BS19+$L19</f>
        <v>22.43</v>
      </c>
      <c r="BY19" s="545" t="n">
        <f aca="false">BX19-BV19</f>
        <v>50.53</v>
      </c>
      <c r="BZ19" s="546" t="n">
        <f aca="false">BARTONIAN_PARAM_GTS12!$E$380</f>
        <v>21</v>
      </c>
      <c r="CA19" s="547" t="n">
        <f aca="false">BARTONIAN_PARAM_GTS12!$E$379</f>
        <v>21</v>
      </c>
      <c r="CB19" s="546" t="n">
        <f aca="false">BARTONIAN_PARAM_GTS12!$E$381</f>
        <v>21</v>
      </c>
      <c r="CC19" s="548" t="n">
        <f aca="false">$M19-CB19+$K19</f>
        <v>0</v>
      </c>
      <c r="CD19" s="549" t="n">
        <f aca="false">$M19 - CA19 + (($K19) + ($L19))/2</f>
        <v>15</v>
      </c>
      <c r="CE19" s="548" t="n">
        <f aca="false">$M19-BZ19+$L19</f>
        <v>30</v>
      </c>
      <c r="CF19" s="550" t="n">
        <f aca="false">CE19-CC19</f>
        <v>30</v>
      </c>
      <c r="CG19" s="546" t="n">
        <f aca="false">BARTONIAN_PARAM_GTS12!$E$403</f>
        <v>33</v>
      </c>
      <c r="CH19" s="547" t="n">
        <f aca="false">BARTONIAN_PARAM_GTS12!$E$402</f>
        <v>33</v>
      </c>
      <c r="CI19" s="546" t="n">
        <f aca="false">BARTONIAN_PARAM_GTS12!$E$404</f>
        <v>33</v>
      </c>
      <c r="CJ19" s="548" t="n">
        <f aca="false">$M19-CI19+$K19</f>
        <v>-12</v>
      </c>
      <c r="CK19" s="549" t="n">
        <f aca="false">$M19 - CH19 + (($K19) + ($L19))/2</f>
        <v>3</v>
      </c>
      <c r="CL19" s="548" t="n">
        <f aca="false">$M19-CG19+$L19</f>
        <v>18</v>
      </c>
      <c r="CM19" s="550" t="n">
        <f aca="false">CL19-CJ19</f>
        <v>30</v>
      </c>
      <c r="CN19" s="542" t="n">
        <f aca="false">BARTONIAN_PARAM_GTS12!$E$426</f>
        <v>24</v>
      </c>
      <c r="CO19" s="543" t="n">
        <f aca="false">BARTONIAN_PARAM_GTS12!$E$425</f>
        <v>24</v>
      </c>
      <c r="CP19" s="542" t="n">
        <f aca="false">BARTONIAN_PARAM_GTS12!$E$427</f>
        <v>24</v>
      </c>
      <c r="CQ19" s="523" t="n">
        <f aca="false">$M19-CP19+$K19</f>
        <v>-3</v>
      </c>
      <c r="CR19" s="544" t="n">
        <f aca="false">$M19 - CO19 + (($K19) + ($L19))/2</f>
        <v>12</v>
      </c>
      <c r="CS19" s="523" t="n">
        <f aca="false">$M19-CN19+$L19</f>
        <v>27</v>
      </c>
      <c r="CT19" s="545" t="n">
        <f aca="false">CS19-CQ19</f>
        <v>30</v>
      </c>
      <c r="CU19" s="546" t="n">
        <f aca="false">BARTONIAN_PARAM_GTS12!$E$449</f>
        <v>12</v>
      </c>
      <c r="CV19" s="547" t="n">
        <f aca="false">BARTONIAN_PARAM_GTS12!$E$448</f>
        <v>12</v>
      </c>
      <c r="CW19" s="546" t="n">
        <f aca="false">BARTONIAN_PARAM_GTS12!$E$450</f>
        <v>12</v>
      </c>
      <c r="CX19" s="548" t="n">
        <f aca="false">$M19-CW19+$K19</f>
        <v>9</v>
      </c>
      <c r="CY19" s="549" t="n">
        <f aca="false">$M19 - CV19 + (($K19) + ($L19))/2</f>
        <v>24</v>
      </c>
      <c r="CZ19" s="548" t="n">
        <f aca="false">$M19-CU19+$L19</f>
        <v>39</v>
      </c>
      <c r="DA19" s="550" t="n">
        <f aca="false">CZ19-CX19</f>
        <v>30</v>
      </c>
      <c r="DB19" s="542" t="n">
        <f aca="false">BARTONIAN_PARAM_GTS12!$E$489</f>
        <v>20.6</v>
      </c>
      <c r="DC19" s="543" t="n">
        <f aca="false">BARTONIAN_PARAM_GTS12!$E$481</f>
        <v>34.3914401875</v>
      </c>
      <c r="DD19" s="542" t="n">
        <f aca="false">BARTONIAN_PARAM_GTS12!$E$490</f>
        <v>47.5</v>
      </c>
      <c r="DE19" s="523" t="n">
        <f aca="false">$M19-DD19+$K19</f>
        <v>-26.5</v>
      </c>
      <c r="DF19" s="544" t="n">
        <f aca="false">$M19 - DC19 + (($K19) + ($L19))/2</f>
        <v>1.6085598125</v>
      </c>
      <c r="DG19" s="523" t="n">
        <f aca="false">$M19-DB19+$L19</f>
        <v>30.4</v>
      </c>
      <c r="DH19" s="545" t="n">
        <f aca="false">DG19-DE19</f>
        <v>56.9</v>
      </c>
    </row>
    <row r="20" customFormat="false" ht="33.95" hidden="false" customHeight="true" outlineLevel="0" collapsed="false">
      <c r="B20" s="536" t="s">
        <v>364</v>
      </c>
      <c r="C20" s="539" t="s">
        <v>365</v>
      </c>
      <c r="D20" s="538" t="n">
        <v>46.99117576</v>
      </c>
      <c r="E20" s="538" t="n">
        <v>-2.26693371</v>
      </c>
      <c r="F20" s="537" t="s">
        <v>322</v>
      </c>
      <c r="G20" s="539" t="s">
        <v>336</v>
      </c>
      <c r="H20" s="537" t="n">
        <v>38</v>
      </c>
      <c r="I20" s="537" t="n">
        <v>40.5</v>
      </c>
      <c r="J20" s="537" t="s">
        <v>332</v>
      </c>
      <c r="K20" s="537" t="n">
        <v>20</v>
      </c>
      <c r="L20" s="537" t="n">
        <v>50</v>
      </c>
      <c r="M20" s="540" t="n">
        <v>1</v>
      </c>
      <c r="N20" s="541" t="s">
        <v>337</v>
      </c>
      <c r="O20" s="542" t="n">
        <f aca="false">BARTONIAN_PARAM_GTS12!$E$89</f>
        <v>124.66</v>
      </c>
      <c r="P20" s="543" t="n">
        <f aca="false">BARTONIAN_PARAM_GTS12!$E$84</f>
        <v>171.810833333333</v>
      </c>
      <c r="Q20" s="542" t="n">
        <f aca="false">BARTONIAN_PARAM_GTS12!$E$90</f>
        <v>207.38</v>
      </c>
      <c r="R20" s="523" t="n">
        <f aca="false">M20-Q20+K20</f>
        <v>-186.38</v>
      </c>
      <c r="S20" s="544" t="n">
        <f aca="false">M20 - P20 + ((K20) + (L20))/2</f>
        <v>-135.810833333333</v>
      </c>
      <c r="T20" s="523" t="n">
        <f aca="false">M20-O20+L20</f>
        <v>-73.66</v>
      </c>
      <c r="U20" s="545" t="n">
        <f aca="false">T20-R20</f>
        <v>112.72</v>
      </c>
      <c r="V20" s="542" t="n">
        <f aca="false">BARTONIAN_PARAM_GTS12!$E$58</f>
        <v>162.392</v>
      </c>
      <c r="W20" s="543" t="n">
        <f aca="false">BARTONIAN_PARAM_GTS12!$E$53</f>
        <v>181.19675</v>
      </c>
      <c r="X20" s="542" t="n">
        <f aca="false">BARTONIAN_PARAM_GTS12!$E$59</f>
        <v>199.393</v>
      </c>
      <c r="Y20" s="523" t="n">
        <f aca="false">$M20-X20+$K20</f>
        <v>-178.393</v>
      </c>
      <c r="Z20" s="544" t="n">
        <f aca="false">$M20 - W20 + (($K20) + ($L20))/2</f>
        <v>-145.19675</v>
      </c>
      <c r="AA20" s="523" t="n">
        <f aca="false">$M20-V20+$L20</f>
        <v>-111.392</v>
      </c>
      <c r="AB20" s="545" t="n">
        <f aca="false">AA20-Y20</f>
        <v>67.001</v>
      </c>
      <c r="AC20" s="542" t="n">
        <f aca="false">BARTONIAN_PARAM_GTS12!$E$149</f>
        <v>-10</v>
      </c>
      <c r="AD20" s="543" t="n">
        <f aca="false">BARTONIAN_PARAM_GTS12!$E$144</f>
        <v>13.6193206896552</v>
      </c>
      <c r="AE20" s="542" t="n">
        <f aca="false">BARTONIAN_PARAM_GTS12!$E$150</f>
        <v>45.7062</v>
      </c>
      <c r="AF20" s="523" t="n">
        <f aca="false">$M20-AE20+$K20</f>
        <v>-24.7062</v>
      </c>
      <c r="AG20" s="544" t="n">
        <f aca="false">$M20 - AD20 + (($K20) + ($L20))/2</f>
        <v>22.3806793103448</v>
      </c>
      <c r="AH20" s="523" t="n">
        <f aca="false">$M20-AC20+$L20</f>
        <v>61</v>
      </c>
      <c r="AI20" s="545" t="n">
        <f aca="false">AH20-AF20</f>
        <v>85.7062</v>
      </c>
      <c r="AJ20" s="542" t="n">
        <f aca="false">BARTONIAN_PARAM_GTS12!$E$176</f>
        <v>89.556</v>
      </c>
      <c r="AK20" s="543" t="n">
        <f aca="false">BARTONIAN_PARAM_GTS12!$E$171</f>
        <v>110.68075</v>
      </c>
      <c r="AL20" s="542" t="n">
        <f aca="false">BARTONIAN_PARAM_GTS12!$E$177</f>
        <v>136.22</v>
      </c>
      <c r="AM20" s="523" t="n">
        <f aca="false">$M20-AL20+$K20</f>
        <v>-115.22</v>
      </c>
      <c r="AN20" s="544" t="n">
        <f aca="false">$M20 - AK20 + (($K20) + ($L20))/2</f>
        <v>-74.68075</v>
      </c>
      <c r="AO20" s="523" t="n">
        <f aca="false">$M20-AJ20+$L20</f>
        <v>-38.556</v>
      </c>
      <c r="AP20" s="545" t="n">
        <f aca="false">AO20-AM20</f>
        <v>76.664</v>
      </c>
      <c r="AQ20" s="542" t="n">
        <f aca="false">BARTONIAN_PARAM_GTS12!$E$265</f>
        <v>-33</v>
      </c>
      <c r="AR20" s="543" t="n">
        <f aca="false">BARTONIAN_PARAM_GTS12!$E$260</f>
        <v>16.7254214285714</v>
      </c>
      <c r="AS20" s="542" t="n">
        <f aca="false">BARTONIAN_PARAM_GTS12!$E$266</f>
        <v>69.76025</v>
      </c>
      <c r="AT20" s="523" t="n">
        <f aca="false">$M20-AS20+$K20</f>
        <v>-48.76025</v>
      </c>
      <c r="AU20" s="544" t="n">
        <f aca="false">$M20 - AR20 + (($K20) + ($L20))/2</f>
        <v>19.2745785714286</v>
      </c>
      <c r="AV20" s="523" t="n">
        <f aca="false">$M20-AQ20+$L20</f>
        <v>84</v>
      </c>
      <c r="AW20" s="545" t="n">
        <f aca="false">AV20-AT20</f>
        <v>132.76025</v>
      </c>
      <c r="AX20" s="542" t="n">
        <f aca="false">BARTONIAN_PARAM_GTS12!$E$242</f>
        <v>104.8</v>
      </c>
      <c r="AY20" s="543" t="n">
        <f aca="false">BARTONIAN_PARAM_GTS12!$E$237</f>
        <v>134.5</v>
      </c>
      <c r="AZ20" s="542" t="n">
        <f aca="false">BARTONIAN_PARAM_GTS12!$E$243</f>
        <v>164.2</v>
      </c>
      <c r="BA20" s="523" t="n">
        <f aca="false">$M20-AZ20+$K20</f>
        <v>-143.2</v>
      </c>
      <c r="BB20" s="544" t="n">
        <f aca="false">$M20 - AY20 + (($K20) + ($L20))/2</f>
        <v>-98.5</v>
      </c>
      <c r="BC20" s="523" t="n">
        <f aca="false">$M20-AX20+$L20</f>
        <v>-53.8</v>
      </c>
      <c r="BD20" s="545" t="n">
        <f aca="false">BC20-BA20</f>
        <v>89.4</v>
      </c>
      <c r="BE20" s="542" t="n">
        <f aca="false">BARTONIAN_PARAM_GTS12!$E$303</f>
        <v>31.8444020000003</v>
      </c>
      <c r="BF20" s="543" t="n">
        <f aca="false">BARTONIAN_PARAM_GTS12!$E$293</f>
        <v>70.38545</v>
      </c>
      <c r="BG20" s="542" t="n">
        <f aca="false">BARTONIAN_PARAM_GTS12!$E$304</f>
        <v>111.93277</v>
      </c>
      <c r="BH20" s="523" t="n">
        <f aca="false">$M20-BG20+$K20</f>
        <v>-90.93277</v>
      </c>
      <c r="BI20" s="544" t="n">
        <f aca="false">$M20 - BF20 + (($K20) + ($L20))/2</f>
        <v>-34.38545</v>
      </c>
      <c r="BJ20" s="523" t="n">
        <f aca="false">$M20-BE20+$L20</f>
        <v>19.1555979999997</v>
      </c>
      <c r="BK20" s="545" t="n">
        <f aca="false">BJ20-BH20</f>
        <v>110.088368</v>
      </c>
      <c r="BL20" s="542" t="n">
        <f aca="false">BARTONIAN_PARAM_GTS12!$E$536</f>
        <v>71.6</v>
      </c>
      <c r="BM20" s="543" t="n">
        <f aca="false">BARTONIAN_PARAM_GTS12!$E$528</f>
        <v>92.35625</v>
      </c>
      <c r="BN20" s="542" t="n">
        <f aca="false">BARTONIAN_PARAM_GTS12!$E$537</f>
        <v>113</v>
      </c>
      <c r="BO20" s="523" t="n">
        <f aca="false">$M20-BN20+$K20</f>
        <v>-92</v>
      </c>
      <c r="BP20" s="544" t="n">
        <f aca="false">$M20 - BM20 + (($K20) + ($L20))/2</f>
        <v>-56.35625</v>
      </c>
      <c r="BQ20" s="523" t="n">
        <f aca="false">$M20-BL20+$L20</f>
        <v>-20.6</v>
      </c>
      <c r="BR20" s="545" t="n">
        <f aca="false">BQ20-BO20</f>
        <v>71.4</v>
      </c>
      <c r="BS20" s="542" t="n">
        <f aca="false">BARTONIAN_PARAM_GTS12!$E$346</f>
        <v>28.57</v>
      </c>
      <c r="BT20" s="543" t="n">
        <f aca="false">BARTONIAN_PARAM_GTS12!$E$336</f>
        <v>43.7569230769231</v>
      </c>
      <c r="BU20" s="542" t="n">
        <f aca="false">BARTONIAN_PARAM_GTS12!$E$347</f>
        <v>49.1</v>
      </c>
      <c r="BV20" s="523" t="n">
        <f aca="false">$M20-BU20+$K20</f>
        <v>-28.1</v>
      </c>
      <c r="BW20" s="544" t="n">
        <f aca="false">$M20 - BT20 + (($K20) + ($L20))/2</f>
        <v>-7.75692307692308</v>
      </c>
      <c r="BX20" s="523" t="n">
        <f aca="false">$M20-BS20+$L20</f>
        <v>22.43</v>
      </c>
      <c r="BY20" s="545" t="n">
        <f aca="false">BX20-BV20</f>
        <v>50.53</v>
      </c>
      <c r="BZ20" s="546" t="n">
        <f aca="false">BARTONIAN_PARAM_GTS12!$E$380</f>
        <v>21</v>
      </c>
      <c r="CA20" s="547" t="n">
        <f aca="false">BARTONIAN_PARAM_GTS12!$E$379</f>
        <v>21</v>
      </c>
      <c r="CB20" s="546" t="n">
        <f aca="false">BARTONIAN_PARAM_GTS12!$E$381</f>
        <v>21</v>
      </c>
      <c r="CC20" s="548" t="n">
        <f aca="false">$M20-CB20+$K20</f>
        <v>0</v>
      </c>
      <c r="CD20" s="549" t="n">
        <f aca="false">$M20 - CA20 + (($K20) + ($L20))/2</f>
        <v>15</v>
      </c>
      <c r="CE20" s="548" t="n">
        <f aca="false">$M20-BZ20+$L20</f>
        <v>30</v>
      </c>
      <c r="CF20" s="550" t="n">
        <f aca="false">CE20-CC20</f>
        <v>30</v>
      </c>
      <c r="CG20" s="546" t="n">
        <f aca="false">BARTONIAN_PARAM_GTS12!$E$403</f>
        <v>33</v>
      </c>
      <c r="CH20" s="547" t="n">
        <f aca="false">BARTONIAN_PARAM_GTS12!$E$402</f>
        <v>33</v>
      </c>
      <c r="CI20" s="546" t="n">
        <f aca="false">BARTONIAN_PARAM_GTS12!$E$404</f>
        <v>33</v>
      </c>
      <c r="CJ20" s="548" t="n">
        <f aca="false">$M20-CI20+$K20</f>
        <v>-12</v>
      </c>
      <c r="CK20" s="549" t="n">
        <f aca="false">$M20 - CH20 + (($K20) + ($L20))/2</f>
        <v>3</v>
      </c>
      <c r="CL20" s="548" t="n">
        <f aca="false">$M20-CG20+$L20</f>
        <v>18</v>
      </c>
      <c r="CM20" s="550" t="n">
        <f aca="false">CL20-CJ20</f>
        <v>30</v>
      </c>
      <c r="CN20" s="542" t="n">
        <f aca="false">BARTONIAN_PARAM_GTS12!$E$426</f>
        <v>24</v>
      </c>
      <c r="CO20" s="543" t="n">
        <f aca="false">BARTONIAN_PARAM_GTS12!$E$425</f>
        <v>24</v>
      </c>
      <c r="CP20" s="542" t="n">
        <f aca="false">BARTONIAN_PARAM_GTS12!$E$427</f>
        <v>24</v>
      </c>
      <c r="CQ20" s="523" t="n">
        <f aca="false">$M20-CP20+$K20</f>
        <v>-3</v>
      </c>
      <c r="CR20" s="544" t="n">
        <f aca="false">$M20 - CO20 + (($K20) + ($L20))/2</f>
        <v>12</v>
      </c>
      <c r="CS20" s="523" t="n">
        <f aca="false">$M20-CN20+$L20</f>
        <v>27</v>
      </c>
      <c r="CT20" s="545" t="n">
        <f aca="false">CS20-CQ20</f>
        <v>30</v>
      </c>
      <c r="CU20" s="546" t="n">
        <f aca="false">BARTONIAN_PARAM_GTS12!$E$449</f>
        <v>12</v>
      </c>
      <c r="CV20" s="547" t="n">
        <f aca="false">BARTONIAN_PARAM_GTS12!$E$448</f>
        <v>12</v>
      </c>
      <c r="CW20" s="546" t="n">
        <f aca="false">BARTONIAN_PARAM_GTS12!$E$450</f>
        <v>12</v>
      </c>
      <c r="CX20" s="548" t="n">
        <f aca="false">$M20-CW20+$K20</f>
        <v>9</v>
      </c>
      <c r="CY20" s="549" t="n">
        <f aca="false">$M20 - CV20 + (($K20) + ($L20))/2</f>
        <v>24</v>
      </c>
      <c r="CZ20" s="548" t="n">
        <f aca="false">$M20-CU20+$L20</f>
        <v>39</v>
      </c>
      <c r="DA20" s="550" t="n">
        <f aca="false">CZ20-CX20</f>
        <v>30</v>
      </c>
      <c r="DB20" s="542" t="n">
        <f aca="false">BARTONIAN_PARAM_GTS12!$E$489</f>
        <v>20.6</v>
      </c>
      <c r="DC20" s="543" t="n">
        <f aca="false">BARTONIAN_PARAM_GTS12!$E$481</f>
        <v>34.3914401875</v>
      </c>
      <c r="DD20" s="542" t="n">
        <f aca="false">BARTONIAN_PARAM_GTS12!$E$490</f>
        <v>47.5</v>
      </c>
      <c r="DE20" s="523" t="n">
        <f aca="false">$M20-DD20+$K20</f>
        <v>-26.5</v>
      </c>
      <c r="DF20" s="544" t="n">
        <f aca="false">$M20 - DC20 + (($K20) + ($L20))/2</f>
        <v>1.6085598125</v>
      </c>
      <c r="DG20" s="523" t="n">
        <f aca="false">$M20-DB20+$L20</f>
        <v>30.4</v>
      </c>
      <c r="DH20" s="545" t="n">
        <f aca="false">DG20-DE20</f>
        <v>56.9</v>
      </c>
    </row>
    <row r="21" customFormat="false" ht="33.95" hidden="false" customHeight="true" outlineLevel="0" collapsed="false">
      <c r="B21" s="536" t="s">
        <v>366</v>
      </c>
      <c r="C21" s="539" t="s">
        <v>367</v>
      </c>
      <c r="D21" s="538" t="n">
        <v>46.98558037</v>
      </c>
      <c r="E21" s="538" t="n">
        <v>-2.2603966</v>
      </c>
      <c r="F21" s="537" t="s">
        <v>322</v>
      </c>
      <c r="G21" s="539" t="s">
        <v>336</v>
      </c>
      <c r="H21" s="537" t="n">
        <v>38</v>
      </c>
      <c r="I21" s="537" t="n">
        <v>40.5</v>
      </c>
      <c r="J21" s="537" t="s">
        <v>332</v>
      </c>
      <c r="K21" s="537" t="n">
        <v>20</v>
      </c>
      <c r="L21" s="537" t="n">
        <v>50</v>
      </c>
      <c r="M21" s="540" t="n">
        <v>1</v>
      </c>
      <c r="N21" s="541" t="s">
        <v>337</v>
      </c>
      <c r="O21" s="542" t="n">
        <f aca="false">BARTONIAN_PARAM_GTS12!$E$89</f>
        <v>124.66</v>
      </c>
      <c r="P21" s="543" t="n">
        <f aca="false">BARTONIAN_PARAM_GTS12!$E$84</f>
        <v>171.810833333333</v>
      </c>
      <c r="Q21" s="542" t="n">
        <f aca="false">BARTONIAN_PARAM_GTS12!$E$90</f>
        <v>207.38</v>
      </c>
      <c r="R21" s="523" t="n">
        <f aca="false">M21-Q21+K21</f>
        <v>-186.38</v>
      </c>
      <c r="S21" s="544" t="n">
        <f aca="false">M21 - P21 + ((K21) + (L21))/2</f>
        <v>-135.810833333333</v>
      </c>
      <c r="T21" s="523" t="n">
        <f aca="false">M21-O21+L21</f>
        <v>-73.66</v>
      </c>
      <c r="U21" s="545" t="n">
        <f aca="false">T21-R21</f>
        <v>112.72</v>
      </c>
      <c r="V21" s="542" t="n">
        <f aca="false">BARTONIAN_PARAM_GTS12!$E$58</f>
        <v>162.392</v>
      </c>
      <c r="W21" s="543" t="n">
        <f aca="false">BARTONIAN_PARAM_GTS12!$E$53</f>
        <v>181.19675</v>
      </c>
      <c r="X21" s="542" t="n">
        <f aca="false">BARTONIAN_PARAM_GTS12!$E$59</f>
        <v>199.393</v>
      </c>
      <c r="Y21" s="523" t="n">
        <f aca="false">$M21-X21+$K21</f>
        <v>-178.393</v>
      </c>
      <c r="Z21" s="544" t="n">
        <f aca="false">$M21 - W21 + (($K21) + ($L21))/2</f>
        <v>-145.19675</v>
      </c>
      <c r="AA21" s="523" t="n">
        <f aca="false">$M21-V21+$L21</f>
        <v>-111.392</v>
      </c>
      <c r="AB21" s="545" t="n">
        <f aca="false">AA21-Y21</f>
        <v>67.001</v>
      </c>
      <c r="AC21" s="542" t="n">
        <f aca="false">BARTONIAN_PARAM_GTS12!$E$149</f>
        <v>-10</v>
      </c>
      <c r="AD21" s="543" t="n">
        <f aca="false">BARTONIAN_PARAM_GTS12!$E$144</f>
        <v>13.6193206896552</v>
      </c>
      <c r="AE21" s="542" t="n">
        <f aca="false">BARTONIAN_PARAM_GTS12!$E$150</f>
        <v>45.7062</v>
      </c>
      <c r="AF21" s="523" t="n">
        <f aca="false">$M21-AE21+$K21</f>
        <v>-24.7062</v>
      </c>
      <c r="AG21" s="544" t="n">
        <f aca="false">$M21 - AD21 + (($K21) + ($L21))/2</f>
        <v>22.3806793103448</v>
      </c>
      <c r="AH21" s="523" t="n">
        <f aca="false">$M21-AC21+$L21</f>
        <v>61</v>
      </c>
      <c r="AI21" s="545" t="n">
        <f aca="false">AH21-AF21</f>
        <v>85.7062</v>
      </c>
      <c r="AJ21" s="542" t="n">
        <f aca="false">BARTONIAN_PARAM_GTS12!$E$176</f>
        <v>89.556</v>
      </c>
      <c r="AK21" s="543" t="n">
        <f aca="false">BARTONIAN_PARAM_GTS12!$E$171</f>
        <v>110.68075</v>
      </c>
      <c r="AL21" s="542" t="n">
        <f aca="false">BARTONIAN_PARAM_GTS12!$E$177</f>
        <v>136.22</v>
      </c>
      <c r="AM21" s="523" t="n">
        <f aca="false">$M21-AL21+$K21</f>
        <v>-115.22</v>
      </c>
      <c r="AN21" s="544" t="n">
        <f aca="false">$M21 - AK21 + (($K21) + ($L21))/2</f>
        <v>-74.68075</v>
      </c>
      <c r="AO21" s="523" t="n">
        <f aca="false">$M21-AJ21+$L21</f>
        <v>-38.556</v>
      </c>
      <c r="AP21" s="545" t="n">
        <f aca="false">AO21-AM21</f>
        <v>76.664</v>
      </c>
      <c r="AQ21" s="542" t="n">
        <f aca="false">BARTONIAN_PARAM_GTS12!$E$265</f>
        <v>-33</v>
      </c>
      <c r="AR21" s="543" t="n">
        <f aca="false">BARTONIAN_PARAM_GTS12!$E$260</f>
        <v>16.7254214285714</v>
      </c>
      <c r="AS21" s="542" t="n">
        <f aca="false">BARTONIAN_PARAM_GTS12!$E$266</f>
        <v>69.76025</v>
      </c>
      <c r="AT21" s="523" t="n">
        <f aca="false">$M21-AS21+$K21</f>
        <v>-48.76025</v>
      </c>
      <c r="AU21" s="544" t="n">
        <f aca="false">$M21 - AR21 + (($K21) + ($L21))/2</f>
        <v>19.2745785714286</v>
      </c>
      <c r="AV21" s="523" t="n">
        <f aca="false">$M21-AQ21+$L21</f>
        <v>84</v>
      </c>
      <c r="AW21" s="545" t="n">
        <f aca="false">AV21-AT21</f>
        <v>132.76025</v>
      </c>
      <c r="AX21" s="542" t="n">
        <f aca="false">BARTONIAN_PARAM_GTS12!$E$242</f>
        <v>104.8</v>
      </c>
      <c r="AY21" s="543" t="n">
        <f aca="false">BARTONIAN_PARAM_GTS12!$E$237</f>
        <v>134.5</v>
      </c>
      <c r="AZ21" s="542" t="n">
        <f aca="false">BARTONIAN_PARAM_GTS12!$E$243</f>
        <v>164.2</v>
      </c>
      <c r="BA21" s="523" t="n">
        <f aca="false">$M21-AZ21+$K21</f>
        <v>-143.2</v>
      </c>
      <c r="BB21" s="544" t="n">
        <f aca="false">$M21 - AY21 + (($K21) + ($L21))/2</f>
        <v>-98.5</v>
      </c>
      <c r="BC21" s="523" t="n">
        <f aca="false">$M21-AX21+$L21</f>
        <v>-53.8</v>
      </c>
      <c r="BD21" s="545" t="n">
        <f aca="false">BC21-BA21</f>
        <v>89.4</v>
      </c>
      <c r="BE21" s="542" t="n">
        <f aca="false">BARTONIAN_PARAM_GTS12!$E$303</f>
        <v>31.8444020000003</v>
      </c>
      <c r="BF21" s="543" t="n">
        <f aca="false">BARTONIAN_PARAM_GTS12!$E$293</f>
        <v>70.38545</v>
      </c>
      <c r="BG21" s="542" t="n">
        <f aca="false">BARTONIAN_PARAM_GTS12!$E$304</f>
        <v>111.93277</v>
      </c>
      <c r="BH21" s="523" t="n">
        <f aca="false">$M21-BG21+$K21</f>
        <v>-90.93277</v>
      </c>
      <c r="BI21" s="544" t="n">
        <f aca="false">$M21 - BF21 + (($K21) + ($L21))/2</f>
        <v>-34.38545</v>
      </c>
      <c r="BJ21" s="523" t="n">
        <f aca="false">$M21-BE21+$L21</f>
        <v>19.1555979999997</v>
      </c>
      <c r="BK21" s="545" t="n">
        <f aca="false">BJ21-BH21</f>
        <v>110.088368</v>
      </c>
      <c r="BL21" s="542" t="n">
        <f aca="false">BARTONIAN_PARAM_GTS12!$E$536</f>
        <v>71.6</v>
      </c>
      <c r="BM21" s="543" t="n">
        <f aca="false">BARTONIAN_PARAM_GTS12!$E$528</f>
        <v>92.35625</v>
      </c>
      <c r="BN21" s="542" t="n">
        <f aca="false">BARTONIAN_PARAM_GTS12!$E$537</f>
        <v>113</v>
      </c>
      <c r="BO21" s="523" t="n">
        <f aca="false">$M21-BN21+$K21</f>
        <v>-92</v>
      </c>
      <c r="BP21" s="544" t="n">
        <f aca="false">$M21 - BM21 + (($K21) + ($L21))/2</f>
        <v>-56.35625</v>
      </c>
      <c r="BQ21" s="523" t="n">
        <f aca="false">$M21-BL21+$L21</f>
        <v>-20.6</v>
      </c>
      <c r="BR21" s="545" t="n">
        <f aca="false">BQ21-BO21</f>
        <v>71.4</v>
      </c>
      <c r="BS21" s="542" t="n">
        <f aca="false">BARTONIAN_PARAM_GTS12!$E$346</f>
        <v>28.57</v>
      </c>
      <c r="BT21" s="543" t="n">
        <f aca="false">BARTONIAN_PARAM_GTS12!$E$336</f>
        <v>43.7569230769231</v>
      </c>
      <c r="BU21" s="542" t="n">
        <f aca="false">BARTONIAN_PARAM_GTS12!$E$347</f>
        <v>49.1</v>
      </c>
      <c r="BV21" s="523" t="n">
        <f aca="false">$M21-BU21+$K21</f>
        <v>-28.1</v>
      </c>
      <c r="BW21" s="544" t="n">
        <f aca="false">$M21 - BT21 + (($K21) + ($L21))/2</f>
        <v>-7.75692307692308</v>
      </c>
      <c r="BX21" s="523" t="n">
        <f aca="false">$M21-BS21+$L21</f>
        <v>22.43</v>
      </c>
      <c r="BY21" s="545" t="n">
        <f aca="false">BX21-BV21</f>
        <v>50.53</v>
      </c>
      <c r="BZ21" s="546" t="n">
        <f aca="false">BARTONIAN_PARAM_GTS12!$E$380</f>
        <v>21</v>
      </c>
      <c r="CA21" s="547" t="n">
        <f aca="false">BARTONIAN_PARAM_GTS12!$E$379</f>
        <v>21</v>
      </c>
      <c r="CB21" s="546" t="n">
        <f aca="false">BARTONIAN_PARAM_GTS12!$E$381</f>
        <v>21</v>
      </c>
      <c r="CC21" s="548" t="n">
        <f aca="false">$M21-CB21+$K21</f>
        <v>0</v>
      </c>
      <c r="CD21" s="549" t="n">
        <f aca="false">$M21 - CA21 + (($K21) + ($L21))/2</f>
        <v>15</v>
      </c>
      <c r="CE21" s="548" t="n">
        <f aca="false">$M21-BZ21+$L21</f>
        <v>30</v>
      </c>
      <c r="CF21" s="550" t="n">
        <f aca="false">CE21-CC21</f>
        <v>30</v>
      </c>
      <c r="CG21" s="546" t="n">
        <f aca="false">BARTONIAN_PARAM_GTS12!$E$403</f>
        <v>33</v>
      </c>
      <c r="CH21" s="547" t="n">
        <f aca="false">BARTONIAN_PARAM_GTS12!$E$402</f>
        <v>33</v>
      </c>
      <c r="CI21" s="546" t="n">
        <f aca="false">BARTONIAN_PARAM_GTS12!$E$404</f>
        <v>33</v>
      </c>
      <c r="CJ21" s="548" t="n">
        <f aca="false">$M21-CI21+$K21</f>
        <v>-12</v>
      </c>
      <c r="CK21" s="549" t="n">
        <f aca="false">$M21 - CH21 + (($K21) + ($L21))/2</f>
        <v>3</v>
      </c>
      <c r="CL21" s="548" t="n">
        <f aca="false">$M21-CG21+$L21</f>
        <v>18</v>
      </c>
      <c r="CM21" s="550" t="n">
        <f aca="false">CL21-CJ21</f>
        <v>30</v>
      </c>
      <c r="CN21" s="542" t="n">
        <f aca="false">BARTONIAN_PARAM_GTS12!$E$426</f>
        <v>24</v>
      </c>
      <c r="CO21" s="543" t="n">
        <f aca="false">BARTONIAN_PARAM_GTS12!$E$425</f>
        <v>24</v>
      </c>
      <c r="CP21" s="542" t="n">
        <f aca="false">BARTONIAN_PARAM_GTS12!$E$427</f>
        <v>24</v>
      </c>
      <c r="CQ21" s="523" t="n">
        <f aca="false">$M21-CP21+$K21</f>
        <v>-3</v>
      </c>
      <c r="CR21" s="544" t="n">
        <f aca="false">$M21 - CO21 + (($K21) + ($L21))/2</f>
        <v>12</v>
      </c>
      <c r="CS21" s="523" t="n">
        <f aca="false">$M21-CN21+$L21</f>
        <v>27</v>
      </c>
      <c r="CT21" s="545" t="n">
        <f aca="false">CS21-CQ21</f>
        <v>30</v>
      </c>
      <c r="CU21" s="546" t="n">
        <f aca="false">BARTONIAN_PARAM_GTS12!$E$449</f>
        <v>12</v>
      </c>
      <c r="CV21" s="547" t="n">
        <f aca="false">BARTONIAN_PARAM_GTS12!$E$448</f>
        <v>12</v>
      </c>
      <c r="CW21" s="546" t="n">
        <f aca="false">BARTONIAN_PARAM_GTS12!$E$450</f>
        <v>12</v>
      </c>
      <c r="CX21" s="548" t="n">
        <f aca="false">$M21-CW21+$K21</f>
        <v>9</v>
      </c>
      <c r="CY21" s="549" t="n">
        <f aca="false">$M21 - CV21 + (($K21) + ($L21))/2</f>
        <v>24</v>
      </c>
      <c r="CZ21" s="548" t="n">
        <f aca="false">$M21-CU21+$L21</f>
        <v>39</v>
      </c>
      <c r="DA21" s="550" t="n">
        <f aca="false">CZ21-CX21</f>
        <v>30</v>
      </c>
      <c r="DB21" s="542" t="n">
        <f aca="false">BARTONIAN_PARAM_GTS12!$E$489</f>
        <v>20.6</v>
      </c>
      <c r="DC21" s="543" t="n">
        <f aca="false">BARTONIAN_PARAM_GTS12!$E$481</f>
        <v>34.3914401875</v>
      </c>
      <c r="DD21" s="542" t="n">
        <f aca="false">BARTONIAN_PARAM_GTS12!$E$490</f>
        <v>47.5</v>
      </c>
      <c r="DE21" s="523" t="n">
        <f aca="false">$M21-DD21+$K21</f>
        <v>-26.5</v>
      </c>
      <c r="DF21" s="544" t="n">
        <f aca="false">$M21 - DC21 + (($K21) + ($L21))/2</f>
        <v>1.6085598125</v>
      </c>
      <c r="DG21" s="523" t="n">
        <f aca="false">$M21-DB21+$L21</f>
        <v>30.4</v>
      </c>
      <c r="DH21" s="545" t="n">
        <f aca="false">DG21-DE21</f>
        <v>56.9</v>
      </c>
    </row>
    <row r="22" customFormat="false" ht="33.95" hidden="false" customHeight="true" outlineLevel="0" collapsed="false">
      <c r="B22" s="536" t="s">
        <v>368</v>
      </c>
      <c r="C22" s="539" t="s">
        <v>369</v>
      </c>
      <c r="D22" s="538" t="n">
        <v>46.97446537</v>
      </c>
      <c r="E22" s="538" t="n">
        <v>-2.22732118</v>
      </c>
      <c r="F22" s="537" t="s">
        <v>322</v>
      </c>
      <c r="G22" s="539" t="s">
        <v>336</v>
      </c>
      <c r="H22" s="537" t="n">
        <v>38</v>
      </c>
      <c r="I22" s="537" t="n">
        <v>40.5</v>
      </c>
      <c r="J22" s="537" t="s">
        <v>332</v>
      </c>
      <c r="K22" s="537" t="n">
        <v>20</v>
      </c>
      <c r="L22" s="537" t="n">
        <v>50</v>
      </c>
      <c r="M22" s="540" t="n">
        <v>1</v>
      </c>
      <c r="N22" s="541" t="s">
        <v>337</v>
      </c>
      <c r="O22" s="542" t="n">
        <f aca="false">BARTONIAN_PARAM_GTS12!$E$89</f>
        <v>124.66</v>
      </c>
      <c r="P22" s="543" t="n">
        <f aca="false">BARTONIAN_PARAM_GTS12!$E$84</f>
        <v>171.810833333333</v>
      </c>
      <c r="Q22" s="542" t="n">
        <f aca="false">BARTONIAN_PARAM_GTS12!$E$90</f>
        <v>207.38</v>
      </c>
      <c r="R22" s="523" t="n">
        <f aca="false">M22-Q22+K22</f>
        <v>-186.38</v>
      </c>
      <c r="S22" s="544" t="n">
        <f aca="false">M22 - P22 + ((K22) + (L22))/2</f>
        <v>-135.810833333333</v>
      </c>
      <c r="T22" s="523" t="n">
        <f aca="false">M22-O22+L22</f>
        <v>-73.66</v>
      </c>
      <c r="U22" s="545" t="n">
        <f aca="false">T22-R22</f>
        <v>112.72</v>
      </c>
      <c r="V22" s="542" t="n">
        <f aca="false">BARTONIAN_PARAM_GTS12!$E$58</f>
        <v>162.392</v>
      </c>
      <c r="W22" s="543" t="n">
        <f aca="false">BARTONIAN_PARAM_GTS12!$E$53</f>
        <v>181.19675</v>
      </c>
      <c r="X22" s="542" t="n">
        <f aca="false">BARTONIAN_PARAM_GTS12!$E$59</f>
        <v>199.393</v>
      </c>
      <c r="Y22" s="523" t="n">
        <f aca="false">$M22-X22+$K22</f>
        <v>-178.393</v>
      </c>
      <c r="Z22" s="544" t="n">
        <f aca="false">$M22 - W22 + (($K22) + ($L22))/2</f>
        <v>-145.19675</v>
      </c>
      <c r="AA22" s="523" t="n">
        <f aca="false">$M22-V22+$L22</f>
        <v>-111.392</v>
      </c>
      <c r="AB22" s="545" t="n">
        <f aca="false">AA22-Y22</f>
        <v>67.001</v>
      </c>
      <c r="AC22" s="542" t="n">
        <f aca="false">BARTONIAN_PARAM_GTS12!$E$149</f>
        <v>-10</v>
      </c>
      <c r="AD22" s="543" t="n">
        <f aca="false">BARTONIAN_PARAM_GTS12!$E$144</f>
        <v>13.6193206896552</v>
      </c>
      <c r="AE22" s="542" t="n">
        <f aca="false">BARTONIAN_PARAM_GTS12!$E$150</f>
        <v>45.7062</v>
      </c>
      <c r="AF22" s="523" t="n">
        <f aca="false">$M22-AE22+$K22</f>
        <v>-24.7062</v>
      </c>
      <c r="AG22" s="544" t="n">
        <f aca="false">$M22 - AD22 + (($K22) + ($L22))/2</f>
        <v>22.3806793103448</v>
      </c>
      <c r="AH22" s="523" t="n">
        <f aca="false">$M22-AC22+$L22</f>
        <v>61</v>
      </c>
      <c r="AI22" s="545" t="n">
        <f aca="false">AH22-AF22</f>
        <v>85.7062</v>
      </c>
      <c r="AJ22" s="542" t="n">
        <f aca="false">BARTONIAN_PARAM_GTS12!$E$176</f>
        <v>89.556</v>
      </c>
      <c r="AK22" s="543" t="n">
        <f aca="false">BARTONIAN_PARAM_GTS12!$E$171</f>
        <v>110.68075</v>
      </c>
      <c r="AL22" s="542" t="n">
        <f aca="false">BARTONIAN_PARAM_GTS12!$E$177</f>
        <v>136.22</v>
      </c>
      <c r="AM22" s="523" t="n">
        <f aca="false">$M22-AL22+$K22</f>
        <v>-115.22</v>
      </c>
      <c r="AN22" s="544" t="n">
        <f aca="false">$M22 - AK22 + (($K22) + ($L22))/2</f>
        <v>-74.68075</v>
      </c>
      <c r="AO22" s="523" t="n">
        <f aca="false">$M22-AJ22+$L22</f>
        <v>-38.556</v>
      </c>
      <c r="AP22" s="545" t="n">
        <f aca="false">AO22-AM22</f>
        <v>76.664</v>
      </c>
      <c r="AQ22" s="542" t="n">
        <f aca="false">BARTONIAN_PARAM_GTS12!$E$265</f>
        <v>-33</v>
      </c>
      <c r="AR22" s="543" t="n">
        <f aca="false">BARTONIAN_PARAM_GTS12!$E$260</f>
        <v>16.7254214285714</v>
      </c>
      <c r="AS22" s="542" t="n">
        <f aca="false">BARTONIAN_PARAM_GTS12!$E$266</f>
        <v>69.76025</v>
      </c>
      <c r="AT22" s="523" t="n">
        <f aca="false">$M22-AS22+$K22</f>
        <v>-48.76025</v>
      </c>
      <c r="AU22" s="544" t="n">
        <f aca="false">$M22 - AR22 + (($K22) + ($L22))/2</f>
        <v>19.2745785714286</v>
      </c>
      <c r="AV22" s="523" t="n">
        <f aca="false">$M22-AQ22+$L22</f>
        <v>84</v>
      </c>
      <c r="AW22" s="545" t="n">
        <f aca="false">AV22-AT22</f>
        <v>132.76025</v>
      </c>
      <c r="AX22" s="542" t="n">
        <f aca="false">BARTONIAN_PARAM_GTS12!$E$242</f>
        <v>104.8</v>
      </c>
      <c r="AY22" s="543" t="n">
        <f aca="false">BARTONIAN_PARAM_GTS12!$E$237</f>
        <v>134.5</v>
      </c>
      <c r="AZ22" s="542" t="n">
        <f aca="false">BARTONIAN_PARAM_GTS12!$E$243</f>
        <v>164.2</v>
      </c>
      <c r="BA22" s="523" t="n">
        <f aca="false">$M22-AZ22+$K22</f>
        <v>-143.2</v>
      </c>
      <c r="BB22" s="544" t="n">
        <f aca="false">$M22 - AY22 + (($K22) + ($L22))/2</f>
        <v>-98.5</v>
      </c>
      <c r="BC22" s="523" t="n">
        <f aca="false">$M22-AX22+$L22</f>
        <v>-53.8</v>
      </c>
      <c r="BD22" s="545" t="n">
        <f aca="false">BC22-BA22</f>
        <v>89.4</v>
      </c>
      <c r="BE22" s="542" t="n">
        <f aca="false">BARTONIAN_PARAM_GTS12!$E$303</f>
        <v>31.8444020000003</v>
      </c>
      <c r="BF22" s="543" t="n">
        <f aca="false">BARTONIAN_PARAM_GTS12!$E$293</f>
        <v>70.38545</v>
      </c>
      <c r="BG22" s="542" t="n">
        <f aca="false">BARTONIAN_PARAM_GTS12!$E$304</f>
        <v>111.93277</v>
      </c>
      <c r="BH22" s="523" t="n">
        <f aca="false">$M22-BG22+$K22</f>
        <v>-90.93277</v>
      </c>
      <c r="BI22" s="544" t="n">
        <f aca="false">$M22 - BF22 + (($K22) + ($L22))/2</f>
        <v>-34.38545</v>
      </c>
      <c r="BJ22" s="523" t="n">
        <f aca="false">$M22-BE22+$L22</f>
        <v>19.1555979999997</v>
      </c>
      <c r="BK22" s="545" t="n">
        <f aca="false">BJ22-BH22</f>
        <v>110.088368</v>
      </c>
      <c r="BL22" s="542" t="n">
        <f aca="false">BARTONIAN_PARAM_GTS12!$E$536</f>
        <v>71.6</v>
      </c>
      <c r="BM22" s="543" t="n">
        <f aca="false">BARTONIAN_PARAM_GTS12!$E$528</f>
        <v>92.35625</v>
      </c>
      <c r="BN22" s="542" t="n">
        <f aca="false">BARTONIAN_PARAM_GTS12!$E$537</f>
        <v>113</v>
      </c>
      <c r="BO22" s="523" t="n">
        <f aca="false">$M22-BN22+$K22</f>
        <v>-92</v>
      </c>
      <c r="BP22" s="544" t="n">
        <f aca="false">$M22 - BM22 + (($K22) + ($L22))/2</f>
        <v>-56.35625</v>
      </c>
      <c r="BQ22" s="523" t="n">
        <f aca="false">$M22-BL22+$L22</f>
        <v>-20.6</v>
      </c>
      <c r="BR22" s="545" t="n">
        <f aca="false">BQ22-BO22</f>
        <v>71.4</v>
      </c>
      <c r="BS22" s="542" t="n">
        <f aca="false">BARTONIAN_PARAM_GTS12!$E$346</f>
        <v>28.57</v>
      </c>
      <c r="BT22" s="543" t="n">
        <f aca="false">BARTONIAN_PARAM_GTS12!$E$336</f>
        <v>43.7569230769231</v>
      </c>
      <c r="BU22" s="542" t="n">
        <f aca="false">BARTONIAN_PARAM_GTS12!$E$347</f>
        <v>49.1</v>
      </c>
      <c r="BV22" s="523" t="n">
        <f aca="false">$M22-BU22+$K22</f>
        <v>-28.1</v>
      </c>
      <c r="BW22" s="544" t="n">
        <f aca="false">$M22 - BT22 + (($K22) + ($L22))/2</f>
        <v>-7.75692307692308</v>
      </c>
      <c r="BX22" s="523" t="n">
        <f aca="false">$M22-BS22+$L22</f>
        <v>22.43</v>
      </c>
      <c r="BY22" s="545" t="n">
        <f aca="false">BX22-BV22</f>
        <v>50.53</v>
      </c>
      <c r="BZ22" s="546" t="n">
        <f aca="false">BARTONIAN_PARAM_GTS12!$E$380</f>
        <v>21</v>
      </c>
      <c r="CA22" s="547" t="n">
        <f aca="false">BARTONIAN_PARAM_GTS12!$E$379</f>
        <v>21</v>
      </c>
      <c r="CB22" s="546" t="n">
        <f aca="false">BARTONIAN_PARAM_GTS12!$E$381</f>
        <v>21</v>
      </c>
      <c r="CC22" s="548" t="n">
        <f aca="false">$M22-CB22+$K22</f>
        <v>0</v>
      </c>
      <c r="CD22" s="549" t="n">
        <f aca="false">$M22 - CA22 + (($K22) + ($L22))/2</f>
        <v>15</v>
      </c>
      <c r="CE22" s="548" t="n">
        <f aca="false">$M22-BZ22+$L22</f>
        <v>30</v>
      </c>
      <c r="CF22" s="550" t="n">
        <f aca="false">CE22-CC22</f>
        <v>30</v>
      </c>
      <c r="CG22" s="546" t="n">
        <f aca="false">BARTONIAN_PARAM_GTS12!$E$403</f>
        <v>33</v>
      </c>
      <c r="CH22" s="547" t="n">
        <f aca="false">BARTONIAN_PARAM_GTS12!$E$402</f>
        <v>33</v>
      </c>
      <c r="CI22" s="546" t="n">
        <f aca="false">BARTONIAN_PARAM_GTS12!$E$404</f>
        <v>33</v>
      </c>
      <c r="CJ22" s="548" t="n">
        <f aca="false">$M22-CI22+$K22</f>
        <v>-12</v>
      </c>
      <c r="CK22" s="549" t="n">
        <f aca="false">$M22 - CH22 + (($K22) + ($L22))/2</f>
        <v>3</v>
      </c>
      <c r="CL22" s="548" t="n">
        <f aca="false">$M22-CG22+$L22</f>
        <v>18</v>
      </c>
      <c r="CM22" s="550" t="n">
        <f aca="false">CL22-CJ22</f>
        <v>30</v>
      </c>
      <c r="CN22" s="542" t="n">
        <f aca="false">BARTONIAN_PARAM_GTS12!$E$426</f>
        <v>24</v>
      </c>
      <c r="CO22" s="543" t="n">
        <f aca="false">BARTONIAN_PARAM_GTS12!$E$425</f>
        <v>24</v>
      </c>
      <c r="CP22" s="542" t="n">
        <f aca="false">BARTONIAN_PARAM_GTS12!$E$427</f>
        <v>24</v>
      </c>
      <c r="CQ22" s="523" t="n">
        <f aca="false">$M22-CP22+$K22</f>
        <v>-3</v>
      </c>
      <c r="CR22" s="544" t="n">
        <f aca="false">$M22 - CO22 + (($K22) + ($L22))/2</f>
        <v>12</v>
      </c>
      <c r="CS22" s="523" t="n">
        <f aca="false">$M22-CN22+$L22</f>
        <v>27</v>
      </c>
      <c r="CT22" s="545" t="n">
        <f aca="false">CS22-CQ22</f>
        <v>30</v>
      </c>
      <c r="CU22" s="546" t="n">
        <f aca="false">BARTONIAN_PARAM_GTS12!$E$449</f>
        <v>12</v>
      </c>
      <c r="CV22" s="547" t="n">
        <f aca="false">BARTONIAN_PARAM_GTS12!$E$448</f>
        <v>12</v>
      </c>
      <c r="CW22" s="546" t="n">
        <f aca="false">BARTONIAN_PARAM_GTS12!$E$450</f>
        <v>12</v>
      </c>
      <c r="CX22" s="548" t="n">
        <f aca="false">$M22-CW22+$K22</f>
        <v>9</v>
      </c>
      <c r="CY22" s="549" t="n">
        <f aca="false">$M22 - CV22 + (($K22) + ($L22))/2</f>
        <v>24</v>
      </c>
      <c r="CZ22" s="548" t="n">
        <f aca="false">$M22-CU22+$L22</f>
        <v>39</v>
      </c>
      <c r="DA22" s="550" t="n">
        <f aca="false">CZ22-CX22</f>
        <v>30</v>
      </c>
      <c r="DB22" s="542" t="n">
        <f aca="false">BARTONIAN_PARAM_GTS12!$E$489</f>
        <v>20.6</v>
      </c>
      <c r="DC22" s="543" t="n">
        <f aca="false">BARTONIAN_PARAM_GTS12!$E$481</f>
        <v>34.3914401875</v>
      </c>
      <c r="DD22" s="542" t="n">
        <f aca="false">BARTONIAN_PARAM_GTS12!$E$490</f>
        <v>47.5</v>
      </c>
      <c r="DE22" s="523" t="n">
        <f aca="false">$M22-DD22+$K22</f>
        <v>-26.5</v>
      </c>
      <c r="DF22" s="544" t="n">
        <f aca="false">$M22 - DC22 + (($K22) + ($L22))/2</f>
        <v>1.6085598125</v>
      </c>
      <c r="DG22" s="523" t="n">
        <f aca="false">$M22-DB22+$L22</f>
        <v>30.4</v>
      </c>
      <c r="DH22" s="545" t="n">
        <f aca="false">DG22-DE22</f>
        <v>56.9</v>
      </c>
    </row>
    <row r="23" customFormat="false" ht="33.95" hidden="false" customHeight="true" outlineLevel="0" collapsed="false">
      <c r="B23" s="536" t="s">
        <v>370</v>
      </c>
      <c r="C23" s="539" t="s">
        <v>371</v>
      </c>
      <c r="D23" s="538" t="n">
        <v>46.9525992</v>
      </c>
      <c r="E23" s="538" t="n">
        <v>-2.16269174</v>
      </c>
      <c r="F23" s="537" t="s">
        <v>322</v>
      </c>
      <c r="G23" s="539" t="s">
        <v>336</v>
      </c>
      <c r="H23" s="537" t="n">
        <v>38</v>
      </c>
      <c r="I23" s="537" t="n">
        <v>40.5</v>
      </c>
      <c r="J23" s="537" t="s">
        <v>332</v>
      </c>
      <c r="K23" s="537" t="n">
        <v>20</v>
      </c>
      <c r="L23" s="537" t="n">
        <v>50</v>
      </c>
      <c r="M23" s="540" t="n">
        <v>1</v>
      </c>
      <c r="N23" s="541" t="s">
        <v>337</v>
      </c>
      <c r="O23" s="542" t="n">
        <f aca="false">BARTONIAN_PARAM_GTS12!$E$89</f>
        <v>124.66</v>
      </c>
      <c r="P23" s="543" t="n">
        <f aca="false">BARTONIAN_PARAM_GTS12!$E$84</f>
        <v>171.810833333333</v>
      </c>
      <c r="Q23" s="542" t="n">
        <f aca="false">BARTONIAN_PARAM_GTS12!$E$90</f>
        <v>207.38</v>
      </c>
      <c r="R23" s="523" t="n">
        <f aca="false">M23-Q23+K23</f>
        <v>-186.38</v>
      </c>
      <c r="S23" s="544" t="n">
        <f aca="false">M23 - P23 + ((K23) + (L23))/2</f>
        <v>-135.810833333333</v>
      </c>
      <c r="T23" s="523" t="n">
        <f aca="false">M23-O23+L23</f>
        <v>-73.66</v>
      </c>
      <c r="U23" s="545" t="n">
        <f aca="false">T23-R23</f>
        <v>112.72</v>
      </c>
      <c r="V23" s="542" t="n">
        <f aca="false">BARTONIAN_PARAM_GTS12!$E$58</f>
        <v>162.392</v>
      </c>
      <c r="W23" s="543" t="n">
        <f aca="false">BARTONIAN_PARAM_GTS12!$E$53</f>
        <v>181.19675</v>
      </c>
      <c r="X23" s="542" t="n">
        <f aca="false">BARTONIAN_PARAM_GTS12!$E$59</f>
        <v>199.393</v>
      </c>
      <c r="Y23" s="523" t="n">
        <f aca="false">$M23-X23+$K23</f>
        <v>-178.393</v>
      </c>
      <c r="Z23" s="544" t="n">
        <f aca="false">$M23 - W23 + (($K23) + ($L23))/2</f>
        <v>-145.19675</v>
      </c>
      <c r="AA23" s="523" t="n">
        <f aca="false">$M23-V23+$L23</f>
        <v>-111.392</v>
      </c>
      <c r="AB23" s="545" t="n">
        <f aca="false">AA23-Y23</f>
        <v>67.001</v>
      </c>
      <c r="AC23" s="542" t="n">
        <f aca="false">BARTONIAN_PARAM_GTS12!$E$149</f>
        <v>-10</v>
      </c>
      <c r="AD23" s="543" t="n">
        <f aca="false">BARTONIAN_PARAM_GTS12!$E$144</f>
        <v>13.6193206896552</v>
      </c>
      <c r="AE23" s="542" t="n">
        <f aca="false">BARTONIAN_PARAM_GTS12!$E$150</f>
        <v>45.7062</v>
      </c>
      <c r="AF23" s="523" t="n">
        <f aca="false">$M23-AE23+$K23</f>
        <v>-24.7062</v>
      </c>
      <c r="AG23" s="544" t="n">
        <f aca="false">$M23 - AD23 + (($K23) + ($L23))/2</f>
        <v>22.3806793103448</v>
      </c>
      <c r="AH23" s="523" t="n">
        <f aca="false">$M23-AC23+$L23</f>
        <v>61</v>
      </c>
      <c r="AI23" s="545" t="n">
        <f aca="false">AH23-AF23</f>
        <v>85.7062</v>
      </c>
      <c r="AJ23" s="542" t="n">
        <f aca="false">BARTONIAN_PARAM_GTS12!$E$176</f>
        <v>89.556</v>
      </c>
      <c r="AK23" s="543" t="n">
        <f aca="false">BARTONIAN_PARAM_GTS12!$E$171</f>
        <v>110.68075</v>
      </c>
      <c r="AL23" s="542" t="n">
        <f aca="false">BARTONIAN_PARAM_GTS12!$E$177</f>
        <v>136.22</v>
      </c>
      <c r="AM23" s="523" t="n">
        <f aca="false">$M23-AL23+$K23</f>
        <v>-115.22</v>
      </c>
      <c r="AN23" s="544" t="n">
        <f aca="false">$M23 - AK23 + (($K23) + ($L23))/2</f>
        <v>-74.68075</v>
      </c>
      <c r="AO23" s="523" t="n">
        <f aca="false">$M23-AJ23+$L23</f>
        <v>-38.556</v>
      </c>
      <c r="AP23" s="545" t="n">
        <f aca="false">AO23-AM23</f>
        <v>76.664</v>
      </c>
      <c r="AQ23" s="542" t="n">
        <f aca="false">BARTONIAN_PARAM_GTS12!$E$265</f>
        <v>-33</v>
      </c>
      <c r="AR23" s="543" t="n">
        <f aca="false">BARTONIAN_PARAM_GTS12!$E$260</f>
        <v>16.7254214285714</v>
      </c>
      <c r="AS23" s="542" t="n">
        <f aca="false">BARTONIAN_PARAM_GTS12!$E$266</f>
        <v>69.76025</v>
      </c>
      <c r="AT23" s="523" t="n">
        <f aca="false">$M23-AS23+$K23</f>
        <v>-48.76025</v>
      </c>
      <c r="AU23" s="544" t="n">
        <f aca="false">$M23 - AR23 + (($K23) + ($L23))/2</f>
        <v>19.2745785714286</v>
      </c>
      <c r="AV23" s="523" t="n">
        <f aca="false">$M23-AQ23+$L23</f>
        <v>84</v>
      </c>
      <c r="AW23" s="545" t="n">
        <f aca="false">AV23-AT23</f>
        <v>132.76025</v>
      </c>
      <c r="AX23" s="542" t="n">
        <f aca="false">BARTONIAN_PARAM_GTS12!$E$242</f>
        <v>104.8</v>
      </c>
      <c r="AY23" s="543" t="n">
        <f aca="false">BARTONIAN_PARAM_GTS12!$E$237</f>
        <v>134.5</v>
      </c>
      <c r="AZ23" s="542" t="n">
        <f aca="false">BARTONIAN_PARAM_GTS12!$E$243</f>
        <v>164.2</v>
      </c>
      <c r="BA23" s="523" t="n">
        <f aca="false">$M23-AZ23+$K23</f>
        <v>-143.2</v>
      </c>
      <c r="BB23" s="544" t="n">
        <f aca="false">$M23 - AY23 + (($K23) + ($L23))/2</f>
        <v>-98.5</v>
      </c>
      <c r="BC23" s="523" t="n">
        <f aca="false">$M23-AX23+$L23</f>
        <v>-53.8</v>
      </c>
      <c r="BD23" s="545" t="n">
        <f aca="false">BC23-BA23</f>
        <v>89.4</v>
      </c>
      <c r="BE23" s="542" t="n">
        <f aca="false">BARTONIAN_PARAM_GTS12!$E$303</f>
        <v>31.8444020000003</v>
      </c>
      <c r="BF23" s="543" t="n">
        <f aca="false">BARTONIAN_PARAM_GTS12!$E$293</f>
        <v>70.38545</v>
      </c>
      <c r="BG23" s="542" t="n">
        <f aca="false">BARTONIAN_PARAM_GTS12!$E$304</f>
        <v>111.93277</v>
      </c>
      <c r="BH23" s="523" t="n">
        <f aca="false">$M23-BG23+$K23</f>
        <v>-90.93277</v>
      </c>
      <c r="BI23" s="544" t="n">
        <f aca="false">$M23 - BF23 + (($K23) + ($L23))/2</f>
        <v>-34.38545</v>
      </c>
      <c r="BJ23" s="523" t="n">
        <f aca="false">$M23-BE23+$L23</f>
        <v>19.1555979999997</v>
      </c>
      <c r="BK23" s="545" t="n">
        <f aca="false">BJ23-BH23</f>
        <v>110.088368</v>
      </c>
      <c r="BL23" s="542" t="n">
        <f aca="false">BARTONIAN_PARAM_GTS12!$E$536</f>
        <v>71.6</v>
      </c>
      <c r="BM23" s="543" t="n">
        <f aca="false">BARTONIAN_PARAM_GTS12!$E$528</f>
        <v>92.35625</v>
      </c>
      <c r="BN23" s="542" t="n">
        <f aca="false">BARTONIAN_PARAM_GTS12!$E$537</f>
        <v>113</v>
      </c>
      <c r="BO23" s="523" t="n">
        <f aca="false">$M23-BN23+$K23</f>
        <v>-92</v>
      </c>
      <c r="BP23" s="544" t="n">
        <f aca="false">$M23 - BM23 + (($K23) + ($L23))/2</f>
        <v>-56.35625</v>
      </c>
      <c r="BQ23" s="523" t="n">
        <f aca="false">$M23-BL23+$L23</f>
        <v>-20.6</v>
      </c>
      <c r="BR23" s="545" t="n">
        <f aca="false">BQ23-BO23</f>
        <v>71.4</v>
      </c>
      <c r="BS23" s="542" t="n">
        <f aca="false">BARTONIAN_PARAM_GTS12!$E$346</f>
        <v>28.57</v>
      </c>
      <c r="BT23" s="543" t="n">
        <f aca="false">BARTONIAN_PARAM_GTS12!$E$336</f>
        <v>43.7569230769231</v>
      </c>
      <c r="BU23" s="542" t="n">
        <f aca="false">BARTONIAN_PARAM_GTS12!$E$347</f>
        <v>49.1</v>
      </c>
      <c r="BV23" s="523" t="n">
        <f aca="false">$M23-BU23+$K23</f>
        <v>-28.1</v>
      </c>
      <c r="BW23" s="544" t="n">
        <f aca="false">$M23 - BT23 + (($K23) + ($L23))/2</f>
        <v>-7.75692307692308</v>
      </c>
      <c r="BX23" s="523" t="n">
        <f aca="false">$M23-BS23+$L23</f>
        <v>22.43</v>
      </c>
      <c r="BY23" s="545" t="n">
        <f aca="false">BX23-BV23</f>
        <v>50.53</v>
      </c>
      <c r="BZ23" s="546" t="n">
        <f aca="false">BARTONIAN_PARAM_GTS12!$E$380</f>
        <v>21</v>
      </c>
      <c r="CA23" s="547" t="n">
        <f aca="false">BARTONIAN_PARAM_GTS12!$E$379</f>
        <v>21</v>
      </c>
      <c r="CB23" s="546" t="n">
        <f aca="false">BARTONIAN_PARAM_GTS12!$E$381</f>
        <v>21</v>
      </c>
      <c r="CC23" s="548" t="n">
        <f aca="false">$M23-CB23+$K23</f>
        <v>0</v>
      </c>
      <c r="CD23" s="549" t="n">
        <f aca="false">$M23 - CA23 + (($K23) + ($L23))/2</f>
        <v>15</v>
      </c>
      <c r="CE23" s="548" t="n">
        <f aca="false">$M23-BZ23+$L23</f>
        <v>30</v>
      </c>
      <c r="CF23" s="550" t="n">
        <f aca="false">CE23-CC23</f>
        <v>30</v>
      </c>
      <c r="CG23" s="546" t="n">
        <f aca="false">BARTONIAN_PARAM_GTS12!$E$403</f>
        <v>33</v>
      </c>
      <c r="CH23" s="547" t="n">
        <f aca="false">BARTONIAN_PARAM_GTS12!$E$402</f>
        <v>33</v>
      </c>
      <c r="CI23" s="546" t="n">
        <f aca="false">BARTONIAN_PARAM_GTS12!$E$404</f>
        <v>33</v>
      </c>
      <c r="CJ23" s="548" t="n">
        <f aca="false">$M23-CI23+$K23</f>
        <v>-12</v>
      </c>
      <c r="CK23" s="549" t="n">
        <f aca="false">$M23 - CH23 + (($K23) + ($L23))/2</f>
        <v>3</v>
      </c>
      <c r="CL23" s="548" t="n">
        <f aca="false">$M23-CG23+$L23</f>
        <v>18</v>
      </c>
      <c r="CM23" s="550" t="n">
        <f aca="false">CL23-CJ23</f>
        <v>30</v>
      </c>
      <c r="CN23" s="542" t="n">
        <f aca="false">BARTONIAN_PARAM_GTS12!$E$426</f>
        <v>24</v>
      </c>
      <c r="CO23" s="543" t="n">
        <f aca="false">BARTONIAN_PARAM_GTS12!$E$425</f>
        <v>24</v>
      </c>
      <c r="CP23" s="542" t="n">
        <f aca="false">BARTONIAN_PARAM_GTS12!$E$427</f>
        <v>24</v>
      </c>
      <c r="CQ23" s="523" t="n">
        <f aca="false">$M23-CP23+$K23</f>
        <v>-3</v>
      </c>
      <c r="CR23" s="544" t="n">
        <f aca="false">$M23 - CO23 + (($K23) + ($L23))/2</f>
        <v>12</v>
      </c>
      <c r="CS23" s="523" t="n">
        <f aca="false">$M23-CN23+$L23</f>
        <v>27</v>
      </c>
      <c r="CT23" s="545" t="n">
        <f aca="false">CS23-CQ23</f>
        <v>30</v>
      </c>
      <c r="CU23" s="546" t="n">
        <f aca="false">BARTONIAN_PARAM_GTS12!$E$449</f>
        <v>12</v>
      </c>
      <c r="CV23" s="547" t="n">
        <f aca="false">BARTONIAN_PARAM_GTS12!$E$448</f>
        <v>12</v>
      </c>
      <c r="CW23" s="546" t="n">
        <f aca="false">BARTONIAN_PARAM_GTS12!$E$450</f>
        <v>12</v>
      </c>
      <c r="CX23" s="548" t="n">
        <f aca="false">$M23-CW23+$K23</f>
        <v>9</v>
      </c>
      <c r="CY23" s="549" t="n">
        <f aca="false">$M23 - CV23 + (($K23) + ($L23))/2</f>
        <v>24</v>
      </c>
      <c r="CZ23" s="548" t="n">
        <f aca="false">$M23-CU23+$L23</f>
        <v>39</v>
      </c>
      <c r="DA23" s="550" t="n">
        <f aca="false">CZ23-CX23</f>
        <v>30</v>
      </c>
      <c r="DB23" s="542" t="n">
        <f aca="false">BARTONIAN_PARAM_GTS12!$E$489</f>
        <v>20.6</v>
      </c>
      <c r="DC23" s="543" t="n">
        <f aca="false">BARTONIAN_PARAM_GTS12!$E$481</f>
        <v>34.3914401875</v>
      </c>
      <c r="DD23" s="542" t="n">
        <f aca="false">BARTONIAN_PARAM_GTS12!$E$490</f>
        <v>47.5</v>
      </c>
      <c r="DE23" s="523" t="n">
        <f aca="false">$M23-DD23+$K23</f>
        <v>-26.5</v>
      </c>
      <c r="DF23" s="544" t="n">
        <f aca="false">$M23 - DC23 + (($K23) + ($L23))/2</f>
        <v>1.6085598125</v>
      </c>
      <c r="DG23" s="523" t="n">
        <f aca="false">$M23-DB23+$L23</f>
        <v>30.4</v>
      </c>
      <c r="DH23" s="545" t="n">
        <f aca="false">DG23-DE23</f>
        <v>56.9</v>
      </c>
    </row>
    <row r="24" customFormat="false" ht="33.95" hidden="false" customHeight="true" outlineLevel="0" collapsed="false">
      <c r="B24" s="536" t="s">
        <v>372</v>
      </c>
      <c r="C24" s="539" t="s">
        <v>373</v>
      </c>
      <c r="D24" s="538" t="n">
        <v>46.93790352</v>
      </c>
      <c r="E24" s="538" t="n">
        <v>-2.14909542</v>
      </c>
      <c r="F24" s="537" t="s">
        <v>322</v>
      </c>
      <c r="G24" s="539" t="s">
        <v>336</v>
      </c>
      <c r="H24" s="537" t="n">
        <v>38</v>
      </c>
      <c r="I24" s="537" t="n">
        <v>40.5</v>
      </c>
      <c r="J24" s="537" t="s">
        <v>332</v>
      </c>
      <c r="K24" s="537" t="n">
        <v>20</v>
      </c>
      <c r="L24" s="537" t="n">
        <v>50</v>
      </c>
      <c r="M24" s="540" t="n">
        <v>0</v>
      </c>
      <c r="N24" s="541" t="s">
        <v>337</v>
      </c>
      <c r="O24" s="542" t="n">
        <f aca="false">BARTONIAN_PARAM_GTS12!$E$89</f>
        <v>124.66</v>
      </c>
      <c r="P24" s="543" t="n">
        <f aca="false">BARTONIAN_PARAM_GTS12!$E$84</f>
        <v>171.810833333333</v>
      </c>
      <c r="Q24" s="542" t="n">
        <f aca="false">BARTONIAN_PARAM_GTS12!$E$90</f>
        <v>207.38</v>
      </c>
      <c r="R24" s="523" t="n">
        <f aca="false">M24-Q24+K24</f>
        <v>-187.38</v>
      </c>
      <c r="S24" s="544" t="n">
        <f aca="false">M24 - P24 + ((K24) + (L24))/2</f>
        <v>-136.810833333333</v>
      </c>
      <c r="T24" s="523" t="n">
        <f aca="false">M24-O24+L24</f>
        <v>-74.66</v>
      </c>
      <c r="U24" s="545" t="n">
        <f aca="false">T24-R24</f>
        <v>112.72</v>
      </c>
      <c r="V24" s="542" t="n">
        <f aca="false">BARTONIAN_PARAM_GTS12!$E$58</f>
        <v>162.392</v>
      </c>
      <c r="W24" s="543" t="n">
        <f aca="false">BARTONIAN_PARAM_GTS12!$E$53</f>
        <v>181.19675</v>
      </c>
      <c r="X24" s="542" t="n">
        <f aca="false">BARTONIAN_PARAM_GTS12!$E$59</f>
        <v>199.393</v>
      </c>
      <c r="Y24" s="523" t="n">
        <f aca="false">$M24-X24+$K24</f>
        <v>-179.393</v>
      </c>
      <c r="Z24" s="544" t="n">
        <f aca="false">$M24 - W24 + (($K24) + ($L24))/2</f>
        <v>-146.19675</v>
      </c>
      <c r="AA24" s="523" t="n">
        <f aca="false">$M24-V24+$L24</f>
        <v>-112.392</v>
      </c>
      <c r="AB24" s="545" t="n">
        <f aca="false">AA24-Y24</f>
        <v>67.001</v>
      </c>
      <c r="AC24" s="542" t="n">
        <f aca="false">BARTONIAN_PARAM_GTS12!$E$149</f>
        <v>-10</v>
      </c>
      <c r="AD24" s="543" t="n">
        <f aca="false">BARTONIAN_PARAM_GTS12!$E$144</f>
        <v>13.6193206896552</v>
      </c>
      <c r="AE24" s="542" t="n">
        <f aca="false">BARTONIAN_PARAM_GTS12!$E$150</f>
        <v>45.7062</v>
      </c>
      <c r="AF24" s="523" t="n">
        <f aca="false">$M24-AE24+$K24</f>
        <v>-25.7062</v>
      </c>
      <c r="AG24" s="544" t="n">
        <f aca="false">$M24 - AD24 + (($K24) + ($L24))/2</f>
        <v>21.3806793103448</v>
      </c>
      <c r="AH24" s="523" t="n">
        <f aca="false">$M24-AC24+$L24</f>
        <v>60</v>
      </c>
      <c r="AI24" s="545" t="n">
        <f aca="false">AH24-AF24</f>
        <v>85.7062</v>
      </c>
      <c r="AJ24" s="542" t="n">
        <f aca="false">BARTONIAN_PARAM_GTS12!$E$176</f>
        <v>89.556</v>
      </c>
      <c r="AK24" s="543" t="n">
        <f aca="false">BARTONIAN_PARAM_GTS12!$E$171</f>
        <v>110.68075</v>
      </c>
      <c r="AL24" s="542" t="n">
        <f aca="false">BARTONIAN_PARAM_GTS12!$E$177</f>
        <v>136.22</v>
      </c>
      <c r="AM24" s="523" t="n">
        <f aca="false">$M24-AL24+$K24</f>
        <v>-116.22</v>
      </c>
      <c r="AN24" s="544" t="n">
        <f aca="false">$M24 - AK24 + (($K24) + ($L24))/2</f>
        <v>-75.68075</v>
      </c>
      <c r="AO24" s="523" t="n">
        <f aca="false">$M24-AJ24+$L24</f>
        <v>-39.556</v>
      </c>
      <c r="AP24" s="545" t="n">
        <f aca="false">AO24-AM24</f>
        <v>76.664</v>
      </c>
      <c r="AQ24" s="542" t="n">
        <f aca="false">BARTONIAN_PARAM_GTS12!$E$265</f>
        <v>-33</v>
      </c>
      <c r="AR24" s="543" t="n">
        <f aca="false">BARTONIAN_PARAM_GTS12!$E$260</f>
        <v>16.7254214285714</v>
      </c>
      <c r="AS24" s="542" t="n">
        <f aca="false">BARTONIAN_PARAM_GTS12!$E$266</f>
        <v>69.76025</v>
      </c>
      <c r="AT24" s="523" t="n">
        <f aca="false">$M24-AS24+$K24</f>
        <v>-49.76025</v>
      </c>
      <c r="AU24" s="544" t="n">
        <f aca="false">$M24 - AR24 + (($K24) + ($L24))/2</f>
        <v>18.2745785714286</v>
      </c>
      <c r="AV24" s="523" t="n">
        <f aca="false">$M24-AQ24+$L24</f>
        <v>83</v>
      </c>
      <c r="AW24" s="545" t="n">
        <f aca="false">AV24-AT24</f>
        <v>132.76025</v>
      </c>
      <c r="AX24" s="542" t="n">
        <f aca="false">BARTONIAN_PARAM_GTS12!$E$242</f>
        <v>104.8</v>
      </c>
      <c r="AY24" s="543" t="n">
        <f aca="false">BARTONIAN_PARAM_GTS12!$E$237</f>
        <v>134.5</v>
      </c>
      <c r="AZ24" s="542" t="n">
        <f aca="false">BARTONIAN_PARAM_GTS12!$E$243</f>
        <v>164.2</v>
      </c>
      <c r="BA24" s="523" t="n">
        <f aca="false">$M24-AZ24+$K24</f>
        <v>-144.2</v>
      </c>
      <c r="BB24" s="544" t="n">
        <f aca="false">$M24 - AY24 + (($K24) + ($L24))/2</f>
        <v>-99.5</v>
      </c>
      <c r="BC24" s="523" t="n">
        <f aca="false">$M24-AX24+$L24</f>
        <v>-54.8</v>
      </c>
      <c r="BD24" s="545" t="n">
        <f aca="false">BC24-BA24</f>
        <v>89.4</v>
      </c>
      <c r="BE24" s="542" t="n">
        <f aca="false">BARTONIAN_PARAM_GTS12!$E$303</f>
        <v>31.8444020000003</v>
      </c>
      <c r="BF24" s="543" t="n">
        <f aca="false">BARTONIAN_PARAM_GTS12!$E$293</f>
        <v>70.38545</v>
      </c>
      <c r="BG24" s="542" t="n">
        <f aca="false">BARTONIAN_PARAM_GTS12!$E$304</f>
        <v>111.93277</v>
      </c>
      <c r="BH24" s="523" t="n">
        <f aca="false">$M24-BG24+$K24</f>
        <v>-91.93277</v>
      </c>
      <c r="BI24" s="544" t="n">
        <f aca="false">$M24 - BF24 + (($K24) + ($L24))/2</f>
        <v>-35.38545</v>
      </c>
      <c r="BJ24" s="523" t="n">
        <f aca="false">$M24-BE24+$L24</f>
        <v>18.1555979999997</v>
      </c>
      <c r="BK24" s="545" t="n">
        <f aca="false">BJ24-BH24</f>
        <v>110.088368</v>
      </c>
      <c r="BL24" s="542" t="n">
        <f aca="false">BARTONIAN_PARAM_GTS12!$E$536</f>
        <v>71.6</v>
      </c>
      <c r="BM24" s="543" t="n">
        <f aca="false">BARTONIAN_PARAM_GTS12!$E$528</f>
        <v>92.35625</v>
      </c>
      <c r="BN24" s="542" t="n">
        <f aca="false">BARTONIAN_PARAM_GTS12!$E$537</f>
        <v>113</v>
      </c>
      <c r="BO24" s="523" t="n">
        <f aca="false">$M24-BN24+$K24</f>
        <v>-93</v>
      </c>
      <c r="BP24" s="544" t="n">
        <f aca="false">$M24 - BM24 + (($K24) + ($L24))/2</f>
        <v>-57.35625</v>
      </c>
      <c r="BQ24" s="523" t="n">
        <f aca="false">$M24-BL24+$L24</f>
        <v>-21.6</v>
      </c>
      <c r="BR24" s="545" t="n">
        <f aca="false">BQ24-BO24</f>
        <v>71.4</v>
      </c>
      <c r="BS24" s="542" t="n">
        <f aca="false">BARTONIAN_PARAM_GTS12!$E$346</f>
        <v>28.57</v>
      </c>
      <c r="BT24" s="543" t="n">
        <f aca="false">BARTONIAN_PARAM_GTS12!$E$336</f>
        <v>43.7569230769231</v>
      </c>
      <c r="BU24" s="542" t="n">
        <f aca="false">BARTONIAN_PARAM_GTS12!$E$347</f>
        <v>49.1</v>
      </c>
      <c r="BV24" s="523" t="n">
        <f aca="false">$M24-BU24+$K24</f>
        <v>-29.1</v>
      </c>
      <c r="BW24" s="544" t="n">
        <f aca="false">$M24 - BT24 + (($K24) + ($L24))/2</f>
        <v>-8.75692307692308</v>
      </c>
      <c r="BX24" s="523" t="n">
        <f aca="false">$M24-BS24+$L24</f>
        <v>21.43</v>
      </c>
      <c r="BY24" s="545" t="n">
        <f aca="false">BX24-BV24</f>
        <v>50.53</v>
      </c>
      <c r="BZ24" s="546" t="n">
        <f aca="false">BARTONIAN_PARAM_GTS12!$E$380</f>
        <v>21</v>
      </c>
      <c r="CA24" s="547" t="n">
        <f aca="false">BARTONIAN_PARAM_GTS12!$E$379</f>
        <v>21</v>
      </c>
      <c r="CB24" s="546" t="n">
        <f aca="false">BARTONIAN_PARAM_GTS12!$E$381</f>
        <v>21</v>
      </c>
      <c r="CC24" s="548" t="n">
        <f aca="false">$M24-CB24+$K24</f>
        <v>-1</v>
      </c>
      <c r="CD24" s="549" t="n">
        <f aca="false">$M24 - CA24 + (($K24) + ($L24))/2</f>
        <v>14</v>
      </c>
      <c r="CE24" s="548" t="n">
        <f aca="false">$M24-BZ24+$L24</f>
        <v>29</v>
      </c>
      <c r="CF24" s="550" t="n">
        <f aca="false">CE24-CC24</f>
        <v>30</v>
      </c>
      <c r="CG24" s="546" t="n">
        <f aca="false">BARTONIAN_PARAM_GTS12!$E$403</f>
        <v>33</v>
      </c>
      <c r="CH24" s="547" t="n">
        <f aca="false">BARTONIAN_PARAM_GTS12!$E$402</f>
        <v>33</v>
      </c>
      <c r="CI24" s="546" t="n">
        <f aca="false">BARTONIAN_PARAM_GTS12!$E$404</f>
        <v>33</v>
      </c>
      <c r="CJ24" s="548" t="n">
        <f aca="false">$M24-CI24+$K24</f>
        <v>-13</v>
      </c>
      <c r="CK24" s="549" t="n">
        <f aca="false">$M24 - CH24 + (($K24) + ($L24))/2</f>
        <v>2</v>
      </c>
      <c r="CL24" s="548" t="n">
        <f aca="false">$M24-CG24+$L24</f>
        <v>17</v>
      </c>
      <c r="CM24" s="550" t="n">
        <f aca="false">CL24-CJ24</f>
        <v>30</v>
      </c>
      <c r="CN24" s="542" t="n">
        <f aca="false">BARTONIAN_PARAM_GTS12!$E$426</f>
        <v>24</v>
      </c>
      <c r="CO24" s="543" t="n">
        <f aca="false">BARTONIAN_PARAM_GTS12!$E$425</f>
        <v>24</v>
      </c>
      <c r="CP24" s="542" t="n">
        <f aca="false">BARTONIAN_PARAM_GTS12!$E$427</f>
        <v>24</v>
      </c>
      <c r="CQ24" s="523" t="n">
        <f aca="false">$M24-CP24+$K24</f>
        <v>-4</v>
      </c>
      <c r="CR24" s="544" t="n">
        <f aca="false">$M24 - CO24 + (($K24) + ($L24))/2</f>
        <v>11</v>
      </c>
      <c r="CS24" s="523" t="n">
        <f aca="false">$M24-CN24+$L24</f>
        <v>26</v>
      </c>
      <c r="CT24" s="545" t="n">
        <f aca="false">CS24-CQ24</f>
        <v>30</v>
      </c>
      <c r="CU24" s="546" t="n">
        <f aca="false">BARTONIAN_PARAM_GTS12!$E$449</f>
        <v>12</v>
      </c>
      <c r="CV24" s="547" t="n">
        <f aca="false">BARTONIAN_PARAM_GTS12!$E$448</f>
        <v>12</v>
      </c>
      <c r="CW24" s="546" t="n">
        <f aca="false">BARTONIAN_PARAM_GTS12!$E$450</f>
        <v>12</v>
      </c>
      <c r="CX24" s="548" t="n">
        <f aca="false">$M24-CW24+$K24</f>
        <v>8</v>
      </c>
      <c r="CY24" s="549" t="n">
        <f aca="false">$M24 - CV24 + (($K24) + ($L24))/2</f>
        <v>23</v>
      </c>
      <c r="CZ24" s="548" t="n">
        <f aca="false">$M24-CU24+$L24</f>
        <v>38</v>
      </c>
      <c r="DA24" s="550" t="n">
        <f aca="false">CZ24-CX24</f>
        <v>30</v>
      </c>
      <c r="DB24" s="542" t="n">
        <f aca="false">BARTONIAN_PARAM_GTS12!$E$489</f>
        <v>20.6</v>
      </c>
      <c r="DC24" s="543" t="n">
        <f aca="false">BARTONIAN_PARAM_GTS12!$E$481</f>
        <v>34.3914401875</v>
      </c>
      <c r="DD24" s="542" t="n">
        <f aca="false">BARTONIAN_PARAM_GTS12!$E$490</f>
        <v>47.5</v>
      </c>
      <c r="DE24" s="523" t="n">
        <f aca="false">$M24-DD24+$K24</f>
        <v>-27.5</v>
      </c>
      <c r="DF24" s="544" t="n">
        <f aca="false">$M24 - DC24 + (($K24) + ($L24))/2</f>
        <v>0.608559812499998</v>
      </c>
      <c r="DG24" s="523" t="n">
        <f aca="false">$M24-DB24+$L24</f>
        <v>29.4</v>
      </c>
      <c r="DH24" s="545" t="n">
        <f aca="false">DG24-DE24</f>
        <v>56.9</v>
      </c>
    </row>
    <row r="25" customFormat="false" ht="33.95" hidden="false" customHeight="true" outlineLevel="0" collapsed="false">
      <c r="B25" s="536" t="s">
        <v>374</v>
      </c>
      <c r="C25" s="539" t="s">
        <v>375</v>
      </c>
      <c r="D25" s="538" t="n">
        <v>46.89050085</v>
      </c>
      <c r="E25" s="538" t="n">
        <v>-2.14921907</v>
      </c>
      <c r="F25" s="537" t="s">
        <v>322</v>
      </c>
      <c r="G25" s="539" t="s">
        <v>336</v>
      </c>
      <c r="H25" s="537" t="n">
        <v>38</v>
      </c>
      <c r="I25" s="537" t="n">
        <v>40.5</v>
      </c>
      <c r="J25" s="537" t="s">
        <v>332</v>
      </c>
      <c r="K25" s="537" t="n">
        <v>20</v>
      </c>
      <c r="L25" s="537" t="n">
        <v>50</v>
      </c>
      <c r="M25" s="540" t="n">
        <v>0</v>
      </c>
      <c r="N25" s="541" t="s">
        <v>337</v>
      </c>
      <c r="O25" s="542" t="n">
        <f aca="false">BARTONIAN_PARAM_GTS12!$E$89</f>
        <v>124.66</v>
      </c>
      <c r="P25" s="543" t="n">
        <f aca="false">BARTONIAN_PARAM_GTS12!$E$84</f>
        <v>171.810833333333</v>
      </c>
      <c r="Q25" s="542" t="n">
        <f aca="false">BARTONIAN_PARAM_GTS12!$E$90</f>
        <v>207.38</v>
      </c>
      <c r="R25" s="523" t="n">
        <f aca="false">M25-Q25+K25</f>
        <v>-187.38</v>
      </c>
      <c r="S25" s="544" t="n">
        <f aca="false">M25 - P25 + ((K25) + (L25))/2</f>
        <v>-136.810833333333</v>
      </c>
      <c r="T25" s="523" t="n">
        <f aca="false">M25-O25+L25</f>
        <v>-74.66</v>
      </c>
      <c r="U25" s="545" t="n">
        <f aca="false">T25-R25</f>
        <v>112.72</v>
      </c>
      <c r="V25" s="542" t="n">
        <f aca="false">BARTONIAN_PARAM_GTS12!$E$58</f>
        <v>162.392</v>
      </c>
      <c r="W25" s="543" t="n">
        <f aca="false">BARTONIAN_PARAM_GTS12!$E$53</f>
        <v>181.19675</v>
      </c>
      <c r="X25" s="542" t="n">
        <f aca="false">BARTONIAN_PARAM_GTS12!$E$59</f>
        <v>199.393</v>
      </c>
      <c r="Y25" s="523" t="n">
        <f aca="false">$M25-X25+$K25</f>
        <v>-179.393</v>
      </c>
      <c r="Z25" s="544" t="n">
        <f aca="false">$M25 - W25 + (($K25) + ($L25))/2</f>
        <v>-146.19675</v>
      </c>
      <c r="AA25" s="523" t="n">
        <f aca="false">$M25-V25+$L25</f>
        <v>-112.392</v>
      </c>
      <c r="AB25" s="545" t="n">
        <f aca="false">AA25-Y25</f>
        <v>67.001</v>
      </c>
      <c r="AC25" s="542" t="n">
        <f aca="false">BARTONIAN_PARAM_GTS12!$E$149</f>
        <v>-10</v>
      </c>
      <c r="AD25" s="543" t="n">
        <f aca="false">BARTONIAN_PARAM_GTS12!$E$144</f>
        <v>13.6193206896552</v>
      </c>
      <c r="AE25" s="542" t="n">
        <f aca="false">BARTONIAN_PARAM_GTS12!$E$150</f>
        <v>45.7062</v>
      </c>
      <c r="AF25" s="523" t="n">
        <f aca="false">$M25-AE25+$K25</f>
        <v>-25.7062</v>
      </c>
      <c r="AG25" s="544" t="n">
        <f aca="false">$M25 - AD25 + (($K25) + ($L25))/2</f>
        <v>21.3806793103448</v>
      </c>
      <c r="AH25" s="523" t="n">
        <f aca="false">$M25-AC25+$L25</f>
        <v>60</v>
      </c>
      <c r="AI25" s="545" t="n">
        <f aca="false">AH25-AF25</f>
        <v>85.7062</v>
      </c>
      <c r="AJ25" s="542" t="n">
        <f aca="false">BARTONIAN_PARAM_GTS12!$E$176</f>
        <v>89.556</v>
      </c>
      <c r="AK25" s="543" t="n">
        <f aca="false">BARTONIAN_PARAM_GTS12!$E$171</f>
        <v>110.68075</v>
      </c>
      <c r="AL25" s="542" t="n">
        <f aca="false">BARTONIAN_PARAM_GTS12!$E$177</f>
        <v>136.22</v>
      </c>
      <c r="AM25" s="523" t="n">
        <f aca="false">$M25-AL25+$K25</f>
        <v>-116.22</v>
      </c>
      <c r="AN25" s="544" t="n">
        <f aca="false">$M25 - AK25 + (($K25) + ($L25))/2</f>
        <v>-75.68075</v>
      </c>
      <c r="AO25" s="523" t="n">
        <f aca="false">$M25-AJ25+$L25</f>
        <v>-39.556</v>
      </c>
      <c r="AP25" s="545" t="n">
        <f aca="false">AO25-AM25</f>
        <v>76.664</v>
      </c>
      <c r="AQ25" s="542" t="n">
        <f aca="false">BARTONIAN_PARAM_GTS12!$E$265</f>
        <v>-33</v>
      </c>
      <c r="AR25" s="543" t="n">
        <f aca="false">BARTONIAN_PARAM_GTS12!$E$260</f>
        <v>16.7254214285714</v>
      </c>
      <c r="AS25" s="542" t="n">
        <f aca="false">BARTONIAN_PARAM_GTS12!$E$266</f>
        <v>69.76025</v>
      </c>
      <c r="AT25" s="523" t="n">
        <f aca="false">$M25-AS25+$K25</f>
        <v>-49.76025</v>
      </c>
      <c r="AU25" s="544" t="n">
        <f aca="false">$M25 - AR25 + (($K25) + ($L25))/2</f>
        <v>18.2745785714286</v>
      </c>
      <c r="AV25" s="523" t="n">
        <f aca="false">$M25-AQ25+$L25</f>
        <v>83</v>
      </c>
      <c r="AW25" s="545" t="n">
        <f aca="false">AV25-AT25</f>
        <v>132.76025</v>
      </c>
      <c r="AX25" s="542" t="n">
        <f aca="false">BARTONIAN_PARAM_GTS12!$E$242</f>
        <v>104.8</v>
      </c>
      <c r="AY25" s="543" t="n">
        <f aca="false">BARTONIAN_PARAM_GTS12!$E$237</f>
        <v>134.5</v>
      </c>
      <c r="AZ25" s="542" t="n">
        <f aca="false">BARTONIAN_PARAM_GTS12!$E$243</f>
        <v>164.2</v>
      </c>
      <c r="BA25" s="523" t="n">
        <f aca="false">$M25-AZ25+$K25</f>
        <v>-144.2</v>
      </c>
      <c r="BB25" s="544" t="n">
        <f aca="false">$M25 - AY25 + (($K25) + ($L25))/2</f>
        <v>-99.5</v>
      </c>
      <c r="BC25" s="523" t="n">
        <f aca="false">$M25-AX25+$L25</f>
        <v>-54.8</v>
      </c>
      <c r="BD25" s="545" t="n">
        <f aca="false">BC25-BA25</f>
        <v>89.4</v>
      </c>
      <c r="BE25" s="542" t="n">
        <f aca="false">BARTONIAN_PARAM_GTS12!$E$303</f>
        <v>31.8444020000003</v>
      </c>
      <c r="BF25" s="543" t="n">
        <f aca="false">BARTONIAN_PARAM_GTS12!$E$293</f>
        <v>70.38545</v>
      </c>
      <c r="BG25" s="542" t="n">
        <f aca="false">BARTONIAN_PARAM_GTS12!$E$304</f>
        <v>111.93277</v>
      </c>
      <c r="BH25" s="523" t="n">
        <f aca="false">$M25-BG25+$K25</f>
        <v>-91.93277</v>
      </c>
      <c r="BI25" s="544" t="n">
        <f aca="false">$M25 - BF25 + (($K25) + ($L25))/2</f>
        <v>-35.38545</v>
      </c>
      <c r="BJ25" s="523" t="n">
        <f aca="false">$M25-BE25+$L25</f>
        <v>18.1555979999997</v>
      </c>
      <c r="BK25" s="545" t="n">
        <f aca="false">BJ25-BH25</f>
        <v>110.088368</v>
      </c>
      <c r="BL25" s="542" t="n">
        <f aca="false">BARTONIAN_PARAM_GTS12!$E$536</f>
        <v>71.6</v>
      </c>
      <c r="BM25" s="543" t="n">
        <f aca="false">BARTONIAN_PARAM_GTS12!$E$528</f>
        <v>92.35625</v>
      </c>
      <c r="BN25" s="542" t="n">
        <f aca="false">BARTONIAN_PARAM_GTS12!$E$537</f>
        <v>113</v>
      </c>
      <c r="BO25" s="523" t="n">
        <f aca="false">$M25-BN25+$K25</f>
        <v>-93</v>
      </c>
      <c r="BP25" s="544" t="n">
        <f aca="false">$M25 - BM25 + (($K25) + ($L25))/2</f>
        <v>-57.35625</v>
      </c>
      <c r="BQ25" s="523" t="n">
        <f aca="false">$M25-BL25+$L25</f>
        <v>-21.6</v>
      </c>
      <c r="BR25" s="545" t="n">
        <f aca="false">BQ25-BO25</f>
        <v>71.4</v>
      </c>
      <c r="BS25" s="542" t="n">
        <f aca="false">BARTONIAN_PARAM_GTS12!$E$346</f>
        <v>28.57</v>
      </c>
      <c r="BT25" s="543" t="n">
        <f aca="false">BARTONIAN_PARAM_GTS12!$E$336</f>
        <v>43.7569230769231</v>
      </c>
      <c r="BU25" s="542" t="n">
        <f aca="false">BARTONIAN_PARAM_GTS12!$E$347</f>
        <v>49.1</v>
      </c>
      <c r="BV25" s="523" t="n">
        <f aca="false">$M25-BU25+$K25</f>
        <v>-29.1</v>
      </c>
      <c r="BW25" s="544" t="n">
        <f aca="false">$M25 - BT25 + (($K25) + ($L25))/2</f>
        <v>-8.75692307692308</v>
      </c>
      <c r="BX25" s="523" t="n">
        <f aca="false">$M25-BS25+$L25</f>
        <v>21.43</v>
      </c>
      <c r="BY25" s="545" t="n">
        <f aca="false">BX25-BV25</f>
        <v>50.53</v>
      </c>
      <c r="BZ25" s="546" t="n">
        <f aca="false">BARTONIAN_PARAM_GTS12!$E$380</f>
        <v>21</v>
      </c>
      <c r="CA25" s="547" t="n">
        <f aca="false">BARTONIAN_PARAM_GTS12!$E$379</f>
        <v>21</v>
      </c>
      <c r="CB25" s="546" t="n">
        <f aca="false">BARTONIAN_PARAM_GTS12!$E$381</f>
        <v>21</v>
      </c>
      <c r="CC25" s="548" t="n">
        <f aca="false">$M25-CB25+$K25</f>
        <v>-1</v>
      </c>
      <c r="CD25" s="549" t="n">
        <f aca="false">$M25 - CA25 + (($K25) + ($L25))/2</f>
        <v>14</v>
      </c>
      <c r="CE25" s="548" t="n">
        <f aca="false">$M25-BZ25+$L25</f>
        <v>29</v>
      </c>
      <c r="CF25" s="550" t="n">
        <f aca="false">CE25-CC25</f>
        <v>30</v>
      </c>
      <c r="CG25" s="546" t="n">
        <f aca="false">BARTONIAN_PARAM_GTS12!$E$403</f>
        <v>33</v>
      </c>
      <c r="CH25" s="547" t="n">
        <f aca="false">BARTONIAN_PARAM_GTS12!$E$402</f>
        <v>33</v>
      </c>
      <c r="CI25" s="546" t="n">
        <f aca="false">BARTONIAN_PARAM_GTS12!$E$404</f>
        <v>33</v>
      </c>
      <c r="CJ25" s="548" t="n">
        <f aca="false">$M25-CI25+$K25</f>
        <v>-13</v>
      </c>
      <c r="CK25" s="549" t="n">
        <f aca="false">$M25 - CH25 + (($K25) + ($L25))/2</f>
        <v>2</v>
      </c>
      <c r="CL25" s="548" t="n">
        <f aca="false">$M25-CG25+$L25</f>
        <v>17</v>
      </c>
      <c r="CM25" s="550" t="n">
        <f aca="false">CL25-CJ25</f>
        <v>30</v>
      </c>
      <c r="CN25" s="542" t="n">
        <f aca="false">BARTONIAN_PARAM_GTS12!$E$426</f>
        <v>24</v>
      </c>
      <c r="CO25" s="543" t="n">
        <f aca="false">BARTONIAN_PARAM_GTS12!$E$425</f>
        <v>24</v>
      </c>
      <c r="CP25" s="542" t="n">
        <f aca="false">BARTONIAN_PARAM_GTS12!$E$427</f>
        <v>24</v>
      </c>
      <c r="CQ25" s="523" t="n">
        <f aca="false">$M25-CP25+$K25</f>
        <v>-4</v>
      </c>
      <c r="CR25" s="544" t="n">
        <f aca="false">$M25 - CO25 + (($K25) + ($L25))/2</f>
        <v>11</v>
      </c>
      <c r="CS25" s="523" t="n">
        <f aca="false">$M25-CN25+$L25</f>
        <v>26</v>
      </c>
      <c r="CT25" s="545" t="n">
        <f aca="false">CS25-CQ25</f>
        <v>30</v>
      </c>
      <c r="CU25" s="546" t="n">
        <f aca="false">BARTONIAN_PARAM_GTS12!$E$449</f>
        <v>12</v>
      </c>
      <c r="CV25" s="547" t="n">
        <f aca="false">BARTONIAN_PARAM_GTS12!$E$448</f>
        <v>12</v>
      </c>
      <c r="CW25" s="546" t="n">
        <f aca="false">BARTONIAN_PARAM_GTS12!$E$450</f>
        <v>12</v>
      </c>
      <c r="CX25" s="548" t="n">
        <f aca="false">$M25-CW25+$K25</f>
        <v>8</v>
      </c>
      <c r="CY25" s="549" t="n">
        <f aca="false">$M25 - CV25 + (($K25) + ($L25))/2</f>
        <v>23</v>
      </c>
      <c r="CZ25" s="548" t="n">
        <f aca="false">$M25-CU25+$L25</f>
        <v>38</v>
      </c>
      <c r="DA25" s="550" t="n">
        <f aca="false">CZ25-CX25</f>
        <v>30</v>
      </c>
      <c r="DB25" s="542" t="n">
        <f aca="false">BARTONIAN_PARAM_GTS12!$E$489</f>
        <v>20.6</v>
      </c>
      <c r="DC25" s="543" t="n">
        <f aca="false">BARTONIAN_PARAM_GTS12!$E$481</f>
        <v>34.3914401875</v>
      </c>
      <c r="DD25" s="542" t="n">
        <f aca="false">BARTONIAN_PARAM_GTS12!$E$490</f>
        <v>47.5</v>
      </c>
      <c r="DE25" s="523" t="n">
        <f aca="false">$M25-DD25+$K25</f>
        <v>-27.5</v>
      </c>
      <c r="DF25" s="544" t="n">
        <f aca="false">$M25 - DC25 + (($K25) + ($L25))/2</f>
        <v>0.608559812499998</v>
      </c>
      <c r="DG25" s="523" t="n">
        <f aca="false">$M25-DB25+$L25</f>
        <v>29.4</v>
      </c>
      <c r="DH25" s="545" t="n">
        <f aca="false">DG25-DE25</f>
        <v>56.9</v>
      </c>
    </row>
    <row r="26" customFormat="false" ht="33.95" hidden="false" customHeight="true" outlineLevel="0" collapsed="false">
      <c r="B26" s="536" t="s">
        <v>376</v>
      </c>
      <c r="C26" s="539" t="s">
        <v>377</v>
      </c>
      <c r="D26" s="538" t="n">
        <v>46.88585082</v>
      </c>
      <c r="E26" s="538" t="n">
        <v>-2.1529059</v>
      </c>
      <c r="F26" s="537" t="s">
        <v>322</v>
      </c>
      <c r="G26" s="539" t="s">
        <v>336</v>
      </c>
      <c r="H26" s="537" t="n">
        <v>38</v>
      </c>
      <c r="I26" s="537" t="n">
        <v>40.5</v>
      </c>
      <c r="J26" s="537" t="s">
        <v>332</v>
      </c>
      <c r="K26" s="537" t="n">
        <v>20</v>
      </c>
      <c r="L26" s="537" t="n">
        <v>50</v>
      </c>
      <c r="M26" s="540" t="n">
        <v>3</v>
      </c>
      <c r="N26" s="541" t="s">
        <v>337</v>
      </c>
      <c r="O26" s="542" t="n">
        <f aca="false">BARTONIAN_PARAM_GTS12!$E$89</f>
        <v>124.66</v>
      </c>
      <c r="P26" s="543" t="n">
        <f aca="false">BARTONIAN_PARAM_GTS12!$E$84</f>
        <v>171.810833333333</v>
      </c>
      <c r="Q26" s="542" t="n">
        <f aca="false">BARTONIAN_PARAM_GTS12!$E$90</f>
        <v>207.38</v>
      </c>
      <c r="R26" s="523" t="n">
        <f aca="false">M26-Q26+K26</f>
        <v>-184.38</v>
      </c>
      <c r="S26" s="544" t="n">
        <f aca="false">M26 - P26 + ((K26) + (L26))/2</f>
        <v>-133.810833333333</v>
      </c>
      <c r="T26" s="523" t="n">
        <f aca="false">M26-O26+L26</f>
        <v>-71.66</v>
      </c>
      <c r="U26" s="545" t="n">
        <f aca="false">T26-R26</f>
        <v>112.72</v>
      </c>
      <c r="V26" s="542" t="n">
        <f aca="false">BARTONIAN_PARAM_GTS12!$E$58</f>
        <v>162.392</v>
      </c>
      <c r="W26" s="543" t="n">
        <f aca="false">BARTONIAN_PARAM_GTS12!$E$53</f>
        <v>181.19675</v>
      </c>
      <c r="X26" s="542" t="n">
        <f aca="false">BARTONIAN_PARAM_GTS12!$E$59</f>
        <v>199.393</v>
      </c>
      <c r="Y26" s="523" t="n">
        <f aca="false">$M26-X26+$K26</f>
        <v>-176.393</v>
      </c>
      <c r="Z26" s="544" t="n">
        <f aca="false">$M26 - W26 + (($K26) + ($L26))/2</f>
        <v>-143.19675</v>
      </c>
      <c r="AA26" s="523" t="n">
        <f aca="false">$M26-V26+$L26</f>
        <v>-109.392</v>
      </c>
      <c r="AB26" s="545" t="n">
        <f aca="false">AA26-Y26</f>
        <v>67.001</v>
      </c>
      <c r="AC26" s="542" t="n">
        <f aca="false">BARTONIAN_PARAM_GTS12!$E$149</f>
        <v>-10</v>
      </c>
      <c r="AD26" s="543" t="n">
        <f aca="false">BARTONIAN_PARAM_GTS12!$E$144</f>
        <v>13.6193206896552</v>
      </c>
      <c r="AE26" s="542" t="n">
        <f aca="false">BARTONIAN_PARAM_GTS12!$E$150</f>
        <v>45.7062</v>
      </c>
      <c r="AF26" s="523" t="n">
        <f aca="false">$M26-AE26+$K26</f>
        <v>-22.7062</v>
      </c>
      <c r="AG26" s="544" t="n">
        <f aca="false">$M26 - AD26 + (($K26) + ($L26))/2</f>
        <v>24.3806793103448</v>
      </c>
      <c r="AH26" s="523" t="n">
        <f aca="false">$M26-AC26+$L26</f>
        <v>63</v>
      </c>
      <c r="AI26" s="545" t="n">
        <f aca="false">AH26-AF26</f>
        <v>85.7062</v>
      </c>
      <c r="AJ26" s="542" t="n">
        <f aca="false">BARTONIAN_PARAM_GTS12!$E$176</f>
        <v>89.556</v>
      </c>
      <c r="AK26" s="543" t="n">
        <f aca="false">BARTONIAN_PARAM_GTS12!$E$171</f>
        <v>110.68075</v>
      </c>
      <c r="AL26" s="542" t="n">
        <f aca="false">BARTONIAN_PARAM_GTS12!$E$177</f>
        <v>136.22</v>
      </c>
      <c r="AM26" s="523" t="n">
        <f aca="false">$M26-AL26+$K26</f>
        <v>-113.22</v>
      </c>
      <c r="AN26" s="544" t="n">
        <f aca="false">$M26 - AK26 + (($K26) + ($L26))/2</f>
        <v>-72.68075</v>
      </c>
      <c r="AO26" s="523" t="n">
        <f aca="false">$M26-AJ26+$L26</f>
        <v>-36.556</v>
      </c>
      <c r="AP26" s="545" t="n">
        <f aca="false">AO26-AM26</f>
        <v>76.664</v>
      </c>
      <c r="AQ26" s="542" t="n">
        <f aca="false">BARTONIAN_PARAM_GTS12!$E$265</f>
        <v>-33</v>
      </c>
      <c r="AR26" s="543" t="n">
        <f aca="false">BARTONIAN_PARAM_GTS12!$E$260</f>
        <v>16.7254214285714</v>
      </c>
      <c r="AS26" s="542" t="n">
        <f aca="false">BARTONIAN_PARAM_GTS12!$E$266</f>
        <v>69.76025</v>
      </c>
      <c r="AT26" s="523" t="n">
        <f aca="false">$M26-AS26+$K26</f>
        <v>-46.76025</v>
      </c>
      <c r="AU26" s="544" t="n">
        <f aca="false">$M26 - AR26 + (($K26) + ($L26))/2</f>
        <v>21.2745785714286</v>
      </c>
      <c r="AV26" s="523" t="n">
        <f aca="false">$M26-AQ26+$L26</f>
        <v>86</v>
      </c>
      <c r="AW26" s="545" t="n">
        <f aca="false">AV26-AT26</f>
        <v>132.76025</v>
      </c>
      <c r="AX26" s="542" t="n">
        <f aca="false">BARTONIAN_PARAM_GTS12!$E$242</f>
        <v>104.8</v>
      </c>
      <c r="AY26" s="543" t="n">
        <f aca="false">BARTONIAN_PARAM_GTS12!$E$237</f>
        <v>134.5</v>
      </c>
      <c r="AZ26" s="542" t="n">
        <f aca="false">BARTONIAN_PARAM_GTS12!$E$243</f>
        <v>164.2</v>
      </c>
      <c r="BA26" s="523" t="n">
        <f aca="false">$M26-AZ26+$K26</f>
        <v>-141.2</v>
      </c>
      <c r="BB26" s="544" t="n">
        <f aca="false">$M26 - AY26 + (($K26) + ($L26))/2</f>
        <v>-96.5</v>
      </c>
      <c r="BC26" s="523" t="n">
        <f aca="false">$M26-AX26+$L26</f>
        <v>-51.8</v>
      </c>
      <c r="BD26" s="545" t="n">
        <f aca="false">BC26-BA26</f>
        <v>89.4</v>
      </c>
      <c r="BE26" s="542" t="n">
        <f aca="false">BARTONIAN_PARAM_GTS12!$E$303</f>
        <v>31.8444020000003</v>
      </c>
      <c r="BF26" s="543" t="n">
        <f aca="false">BARTONIAN_PARAM_GTS12!$E$293</f>
        <v>70.38545</v>
      </c>
      <c r="BG26" s="542" t="n">
        <f aca="false">BARTONIAN_PARAM_GTS12!$E$304</f>
        <v>111.93277</v>
      </c>
      <c r="BH26" s="523" t="n">
        <f aca="false">$M26-BG26+$K26</f>
        <v>-88.93277</v>
      </c>
      <c r="BI26" s="544" t="n">
        <f aca="false">$M26 - BF26 + (($K26) + ($L26))/2</f>
        <v>-32.38545</v>
      </c>
      <c r="BJ26" s="523" t="n">
        <f aca="false">$M26-BE26+$L26</f>
        <v>21.1555979999997</v>
      </c>
      <c r="BK26" s="545" t="n">
        <f aca="false">BJ26-BH26</f>
        <v>110.088368</v>
      </c>
      <c r="BL26" s="542" t="n">
        <f aca="false">BARTONIAN_PARAM_GTS12!$E$536</f>
        <v>71.6</v>
      </c>
      <c r="BM26" s="543" t="n">
        <f aca="false">BARTONIAN_PARAM_GTS12!$E$528</f>
        <v>92.35625</v>
      </c>
      <c r="BN26" s="542" t="n">
        <f aca="false">BARTONIAN_PARAM_GTS12!$E$537</f>
        <v>113</v>
      </c>
      <c r="BO26" s="523" t="n">
        <f aca="false">$M26-BN26+$K26</f>
        <v>-90</v>
      </c>
      <c r="BP26" s="544" t="n">
        <f aca="false">$M26 - BM26 + (($K26) + ($L26))/2</f>
        <v>-54.35625</v>
      </c>
      <c r="BQ26" s="523" t="n">
        <f aca="false">$M26-BL26+$L26</f>
        <v>-18.6</v>
      </c>
      <c r="BR26" s="545" t="n">
        <f aca="false">BQ26-BO26</f>
        <v>71.4</v>
      </c>
      <c r="BS26" s="542" t="n">
        <f aca="false">BARTONIAN_PARAM_GTS12!$E$346</f>
        <v>28.57</v>
      </c>
      <c r="BT26" s="543" t="n">
        <f aca="false">BARTONIAN_PARAM_GTS12!$E$336</f>
        <v>43.7569230769231</v>
      </c>
      <c r="BU26" s="542" t="n">
        <f aca="false">BARTONIAN_PARAM_GTS12!$E$347</f>
        <v>49.1</v>
      </c>
      <c r="BV26" s="523" t="n">
        <f aca="false">$M26-BU26+$K26</f>
        <v>-26.1</v>
      </c>
      <c r="BW26" s="544" t="n">
        <f aca="false">$M26 - BT26 + (($K26) + ($L26))/2</f>
        <v>-5.75692307692308</v>
      </c>
      <c r="BX26" s="523" t="n">
        <f aca="false">$M26-BS26+$L26</f>
        <v>24.43</v>
      </c>
      <c r="BY26" s="545" t="n">
        <f aca="false">BX26-BV26</f>
        <v>50.53</v>
      </c>
      <c r="BZ26" s="546" t="n">
        <f aca="false">BARTONIAN_PARAM_GTS12!$E$380</f>
        <v>21</v>
      </c>
      <c r="CA26" s="547" t="n">
        <f aca="false">BARTONIAN_PARAM_GTS12!$E$379</f>
        <v>21</v>
      </c>
      <c r="CB26" s="546" t="n">
        <f aca="false">BARTONIAN_PARAM_GTS12!$E$381</f>
        <v>21</v>
      </c>
      <c r="CC26" s="548" t="n">
        <f aca="false">$M26-CB26+$K26</f>
        <v>2</v>
      </c>
      <c r="CD26" s="549" t="n">
        <f aca="false">$M26 - CA26 + (($K26) + ($L26))/2</f>
        <v>17</v>
      </c>
      <c r="CE26" s="548" t="n">
        <f aca="false">$M26-BZ26+$L26</f>
        <v>32</v>
      </c>
      <c r="CF26" s="550" t="n">
        <f aca="false">CE26-CC26</f>
        <v>30</v>
      </c>
      <c r="CG26" s="546" t="n">
        <f aca="false">BARTONIAN_PARAM_GTS12!$E$403</f>
        <v>33</v>
      </c>
      <c r="CH26" s="547" t="n">
        <f aca="false">BARTONIAN_PARAM_GTS12!$E$402</f>
        <v>33</v>
      </c>
      <c r="CI26" s="546" t="n">
        <f aca="false">BARTONIAN_PARAM_GTS12!$E$404</f>
        <v>33</v>
      </c>
      <c r="CJ26" s="548" t="n">
        <f aca="false">$M26-CI26+$K26</f>
        <v>-10</v>
      </c>
      <c r="CK26" s="549" t="n">
        <f aca="false">$M26 - CH26 + (($K26) + ($L26))/2</f>
        <v>5</v>
      </c>
      <c r="CL26" s="548" t="n">
        <f aca="false">$M26-CG26+$L26</f>
        <v>20</v>
      </c>
      <c r="CM26" s="550" t="n">
        <f aca="false">CL26-CJ26</f>
        <v>30</v>
      </c>
      <c r="CN26" s="542" t="n">
        <f aca="false">BARTONIAN_PARAM_GTS12!$E$426</f>
        <v>24</v>
      </c>
      <c r="CO26" s="543" t="n">
        <f aca="false">BARTONIAN_PARAM_GTS12!$E$425</f>
        <v>24</v>
      </c>
      <c r="CP26" s="542" t="n">
        <f aca="false">BARTONIAN_PARAM_GTS12!$E$427</f>
        <v>24</v>
      </c>
      <c r="CQ26" s="523" t="n">
        <f aca="false">$M26-CP26+$K26</f>
        <v>-1</v>
      </c>
      <c r="CR26" s="544" t="n">
        <f aca="false">$M26 - CO26 + (($K26) + ($L26))/2</f>
        <v>14</v>
      </c>
      <c r="CS26" s="523" t="n">
        <f aca="false">$M26-CN26+$L26</f>
        <v>29</v>
      </c>
      <c r="CT26" s="545" t="n">
        <f aca="false">CS26-CQ26</f>
        <v>30</v>
      </c>
      <c r="CU26" s="546" t="n">
        <f aca="false">BARTONIAN_PARAM_GTS12!$E$449</f>
        <v>12</v>
      </c>
      <c r="CV26" s="547" t="n">
        <f aca="false">BARTONIAN_PARAM_GTS12!$E$448</f>
        <v>12</v>
      </c>
      <c r="CW26" s="546" t="n">
        <f aca="false">BARTONIAN_PARAM_GTS12!$E$450</f>
        <v>12</v>
      </c>
      <c r="CX26" s="548" t="n">
        <f aca="false">$M26-CW26+$K26</f>
        <v>11</v>
      </c>
      <c r="CY26" s="549" t="n">
        <f aca="false">$M26 - CV26 + (($K26) + ($L26))/2</f>
        <v>26</v>
      </c>
      <c r="CZ26" s="548" t="n">
        <f aca="false">$M26-CU26+$L26</f>
        <v>41</v>
      </c>
      <c r="DA26" s="550" t="n">
        <f aca="false">CZ26-CX26</f>
        <v>30</v>
      </c>
      <c r="DB26" s="542" t="n">
        <f aca="false">BARTONIAN_PARAM_GTS12!$E$489</f>
        <v>20.6</v>
      </c>
      <c r="DC26" s="543" t="n">
        <f aca="false">BARTONIAN_PARAM_GTS12!$E$481</f>
        <v>34.3914401875</v>
      </c>
      <c r="DD26" s="542" t="n">
        <f aca="false">BARTONIAN_PARAM_GTS12!$E$490</f>
        <v>47.5</v>
      </c>
      <c r="DE26" s="523" t="n">
        <f aca="false">$M26-DD26+$K26</f>
        <v>-24.5</v>
      </c>
      <c r="DF26" s="544" t="n">
        <f aca="false">$M26 - DC26 + (($K26) + ($L26))/2</f>
        <v>3.6085598125</v>
      </c>
      <c r="DG26" s="523" t="n">
        <f aca="false">$M26-DB26+$L26</f>
        <v>32.4</v>
      </c>
      <c r="DH26" s="545" t="n">
        <f aca="false">DG26-DE26</f>
        <v>56.9</v>
      </c>
    </row>
    <row r="27" customFormat="false" ht="33.95" hidden="false" customHeight="true" outlineLevel="0" collapsed="false">
      <c r="B27" s="536" t="s">
        <v>378</v>
      </c>
      <c r="C27" s="539" t="s">
        <v>379</v>
      </c>
      <c r="D27" s="538" t="n">
        <v>46.93717131</v>
      </c>
      <c r="E27" s="538" t="s">
        <v>380</v>
      </c>
      <c r="F27" s="537" t="s">
        <v>322</v>
      </c>
      <c r="G27" s="539" t="s">
        <v>336</v>
      </c>
      <c r="H27" s="537" t="n">
        <v>38</v>
      </c>
      <c r="I27" s="537" t="n">
        <v>40.5</v>
      </c>
      <c r="J27" s="539" t="s">
        <v>332</v>
      </c>
      <c r="K27" s="537" t="n">
        <v>20</v>
      </c>
      <c r="L27" s="537" t="n">
        <v>50</v>
      </c>
      <c r="M27" s="540" t="n">
        <v>0</v>
      </c>
      <c r="N27" s="541" t="s">
        <v>337</v>
      </c>
      <c r="O27" s="542" t="n">
        <f aca="false">BARTONIAN_PARAM_GTS12!$E$89</f>
        <v>124.66</v>
      </c>
      <c r="P27" s="543" t="n">
        <f aca="false">BARTONIAN_PARAM_GTS12!$E$84</f>
        <v>171.810833333333</v>
      </c>
      <c r="Q27" s="542" t="n">
        <f aca="false">BARTONIAN_PARAM_GTS12!$E$90</f>
        <v>207.38</v>
      </c>
      <c r="R27" s="523" t="n">
        <f aca="false">M27-Q27+K27</f>
        <v>-187.38</v>
      </c>
      <c r="S27" s="544" t="n">
        <f aca="false">M27 - P27 + ((K27) + (L27))/2</f>
        <v>-136.810833333333</v>
      </c>
      <c r="T27" s="523" t="n">
        <f aca="false">M27-O27+L27</f>
        <v>-74.66</v>
      </c>
      <c r="U27" s="545" t="n">
        <f aca="false">T27-R27</f>
        <v>112.72</v>
      </c>
      <c r="V27" s="542" t="n">
        <f aca="false">BARTONIAN_PARAM_GTS12!$E$58</f>
        <v>162.392</v>
      </c>
      <c r="W27" s="543" t="n">
        <f aca="false">BARTONIAN_PARAM_GTS12!$E$53</f>
        <v>181.19675</v>
      </c>
      <c r="X27" s="542" t="n">
        <f aca="false">BARTONIAN_PARAM_GTS12!$E$59</f>
        <v>199.393</v>
      </c>
      <c r="Y27" s="523" t="n">
        <f aca="false">$M27-X27+$K27</f>
        <v>-179.393</v>
      </c>
      <c r="Z27" s="544" t="n">
        <f aca="false">$M27 - W27 + (($K27) + ($L27))/2</f>
        <v>-146.19675</v>
      </c>
      <c r="AA27" s="523" t="n">
        <f aca="false">$M27-V27+$L27</f>
        <v>-112.392</v>
      </c>
      <c r="AB27" s="545" t="n">
        <f aca="false">AA27-Y27</f>
        <v>67.001</v>
      </c>
      <c r="AC27" s="542" t="n">
        <f aca="false">BARTONIAN_PARAM_GTS12!$E$149</f>
        <v>-10</v>
      </c>
      <c r="AD27" s="543" t="n">
        <f aca="false">BARTONIAN_PARAM_GTS12!$E$144</f>
        <v>13.6193206896552</v>
      </c>
      <c r="AE27" s="542" t="n">
        <f aca="false">BARTONIAN_PARAM_GTS12!$E$150</f>
        <v>45.7062</v>
      </c>
      <c r="AF27" s="523" t="n">
        <f aca="false">$M27-AE27+$K27</f>
        <v>-25.7062</v>
      </c>
      <c r="AG27" s="544" t="n">
        <f aca="false">$M27 - AD27 + (($K27) + ($L27))/2</f>
        <v>21.3806793103448</v>
      </c>
      <c r="AH27" s="523" t="n">
        <f aca="false">$M27-AC27+$L27</f>
        <v>60</v>
      </c>
      <c r="AI27" s="545" t="n">
        <f aca="false">AH27-AF27</f>
        <v>85.7062</v>
      </c>
      <c r="AJ27" s="542" t="n">
        <f aca="false">BARTONIAN_PARAM_GTS12!$E$176</f>
        <v>89.556</v>
      </c>
      <c r="AK27" s="543" t="n">
        <f aca="false">BARTONIAN_PARAM_GTS12!$E$171</f>
        <v>110.68075</v>
      </c>
      <c r="AL27" s="542" t="n">
        <f aca="false">BARTONIAN_PARAM_GTS12!$E$177</f>
        <v>136.22</v>
      </c>
      <c r="AM27" s="523" t="n">
        <f aca="false">$M27-AL27+$K27</f>
        <v>-116.22</v>
      </c>
      <c r="AN27" s="544" t="n">
        <f aca="false">$M27 - AK27 + (($K27) + ($L27))/2</f>
        <v>-75.68075</v>
      </c>
      <c r="AO27" s="523" t="n">
        <f aca="false">$M27-AJ27+$L27</f>
        <v>-39.556</v>
      </c>
      <c r="AP27" s="545" t="n">
        <f aca="false">AO27-AM27</f>
        <v>76.664</v>
      </c>
      <c r="AQ27" s="542" t="n">
        <f aca="false">BARTONIAN_PARAM_GTS12!$E$265</f>
        <v>-33</v>
      </c>
      <c r="AR27" s="543" t="n">
        <f aca="false">BARTONIAN_PARAM_GTS12!$E$260</f>
        <v>16.7254214285714</v>
      </c>
      <c r="AS27" s="542" t="n">
        <f aca="false">BARTONIAN_PARAM_GTS12!$E$266</f>
        <v>69.76025</v>
      </c>
      <c r="AT27" s="523" t="n">
        <f aca="false">$M27-AS27+$K27</f>
        <v>-49.76025</v>
      </c>
      <c r="AU27" s="544" t="n">
        <f aca="false">$M27 - AR27 + (($K27) + ($L27))/2</f>
        <v>18.2745785714286</v>
      </c>
      <c r="AV27" s="523" t="n">
        <f aca="false">$M27-AQ27+$L27</f>
        <v>83</v>
      </c>
      <c r="AW27" s="545" t="n">
        <f aca="false">AV27-AT27</f>
        <v>132.76025</v>
      </c>
      <c r="AX27" s="542" t="n">
        <f aca="false">BARTONIAN_PARAM_GTS12!$E$242</f>
        <v>104.8</v>
      </c>
      <c r="AY27" s="543" t="n">
        <f aca="false">BARTONIAN_PARAM_GTS12!$E$237</f>
        <v>134.5</v>
      </c>
      <c r="AZ27" s="542" t="n">
        <f aca="false">BARTONIAN_PARAM_GTS12!$E$243</f>
        <v>164.2</v>
      </c>
      <c r="BA27" s="523" t="n">
        <f aca="false">$M27-AZ27+$K27</f>
        <v>-144.2</v>
      </c>
      <c r="BB27" s="544" t="n">
        <f aca="false">$M27 - AY27 + (($K27) + ($L27))/2</f>
        <v>-99.5</v>
      </c>
      <c r="BC27" s="523" t="n">
        <f aca="false">$M27-AX27+$L27</f>
        <v>-54.8</v>
      </c>
      <c r="BD27" s="545" t="n">
        <f aca="false">BC27-BA27</f>
        <v>89.4</v>
      </c>
      <c r="BE27" s="542" t="n">
        <f aca="false">BARTONIAN_PARAM_GTS12!$E$303</f>
        <v>31.8444020000003</v>
      </c>
      <c r="BF27" s="543" t="n">
        <f aca="false">BARTONIAN_PARAM_GTS12!$E$293</f>
        <v>70.38545</v>
      </c>
      <c r="BG27" s="542" t="n">
        <f aca="false">BARTONIAN_PARAM_GTS12!$E$304</f>
        <v>111.93277</v>
      </c>
      <c r="BH27" s="523" t="n">
        <f aca="false">$M27-BG27+$K27</f>
        <v>-91.93277</v>
      </c>
      <c r="BI27" s="544" t="n">
        <f aca="false">$M27 - BF27 + (($K27) + ($L27))/2</f>
        <v>-35.38545</v>
      </c>
      <c r="BJ27" s="523" t="n">
        <f aca="false">$M27-BE27+$L27</f>
        <v>18.1555979999997</v>
      </c>
      <c r="BK27" s="545" t="n">
        <f aca="false">BJ27-BH27</f>
        <v>110.088368</v>
      </c>
      <c r="BL27" s="542" t="n">
        <f aca="false">BARTONIAN_PARAM_GTS12!$E$536</f>
        <v>71.6</v>
      </c>
      <c r="BM27" s="543" t="n">
        <f aca="false">BARTONIAN_PARAM_GTS12!$E$528</f>
        <v>92.35625</v>
      </c>
      <c r="BN27" s="542" t="n">
        <f aca="false">BARTONIAN_PARAM_GTS12!$E$537</f>
        <v>113</v>
      </c>
      <c r="BO27" s="523" t="n">
        <f aca="false">$M27-BN27+$K27</f>
        <v>-93</v>
      </c>
      <c r="BP27" s="544" t="n">
        <f aca="false">$M27 - BM27 + (($K27) + ($L27))/2</f>
        <v>-57.35625</v>
      </c>
      <c r="BQ27" s="523" t="n">
        <f aca="false">$M27-BL27+$L27</f>
        <v>-21.6</v>
      </c>
      <c r="BR27" s="545" t="n">
        <f aca="false">BQ27-BO27</f>
        <v>71.4</v>
      </c>
      <c r="BS27" s="542" t="n">
        <f aca="false">BARTONIAN_PARAM_GTS12!$E$346</f>
        <v>28.57</v>
      </c>
      <c r="BT27" s="543" t="n">
        <f aca="false">BARTONIAN_PARAM_GTS12!$E$336</f>
        <v>43.7569230769231</v>
      </c>
      <c r="BU27" s="542" t="n">
        <f aca="false">BARTONIAN_PARAM_GTS12!$E$347</f>
        <v>49.1</v>
      </c>
      <c r="BV27" s="523" t="n">
        <f aca="false">$M27-BU27+$K27</f>
        <v>-29.1</v>
      </c>
      <c r="BW27" s="544" t="n">
        <f aca="false">$M27 - BT27 + (($K27) + ($L27))/2</f>
        <v>-8.75692307692308</v>
      </c>
      <c r="BX27" s="523" t="n">
        <f aca="false">$M27-BS27+$L27</f>
        <v>21.43</v>
      </c>
      <c r="BY27" s="545" t="n">
        <f aca="false">BX27-BV27</f>
        <v>50.53</v>
      </c>
      <c r="BZ27" s="546" t="n">
        <f aca="false">BARTONIAN_PARAM_GTS12!$E$380</f>
        <v>21</v>
      </c>
      <c r="CA27" s="547" t="n">
        <f aca="false">BARTONIAN_PARAM_GTS12!$E$379</f>
        <v>21</v>
      </c>
      <c r="CB27" s="546" t="n">
        <f aca="false">BARTONIAN_PARAM_GTS12!$E$381</f>
        <v>21</v>
      </c>
      <c r="CC27" s="548" t="n">
        <f aca="false">$M27-CB27+$K27</f>
        <v>-1</v>
      </c>
      <c r="CD27" s="549" t="n">
        <f aca="false">$M27 - CA27 + (($K27) + ($L27))/2</f>
        <v>14</v>
      </c>
      <c r="CE27" s="548" t="n">
        <f aca="false">$M27-BZ27+$L27</f>
        <v>29</v>
      </c>
      <c r="CF27" s="550" t="n">
        <f aca="false">CE27-CC27</f>
        <v>30</v>
      </c>
      <c r="CG27" s="546" t="n">
        <f aca="false">BARTONIAN_PARAM_GTS12!$E$403</f>
        <v>33</v>
      </c>
      <c r="CH27" s="547" t="n">
        <f aca="false">BARTONIAN_PARAM_GTS12!$E$402</f>
        <v>33</v>
      </c>
      <c r="CI27" s="546" t="n">
        <f aca="false">BARTONIAN_PARAM_GTS12!$E$404</f>
        <v>33</v>
      </c>
      <c r="CJ27" s="548" t="n">
        <f aca="false">$M27-CI27+$K27</f>
        <v>-13</v>
      </c>
      <c r="CK27" s="549" t="n">
        <f aca="false">$M27 - CH27 + (($K27) + ($L27))/2</f>
        <v>2</v>
      </c>
      <c r="CL27" s="548" t="n">
        <f aca="false">$M27-CG27+$L27</f>
        <v>17</v>
      </c>
      <c r="CM27" s="550" t="n">
        <f aca="false">CL27-CJ27</f>
        <v>30</v>
      </c>
      <c r="CN27" s="542" t="n">
        <f aca="false">BARTONIAN_PARAM_GTS12!$E$426</f>
        <v>24</v>
      </c>
      <c r="CO27" s="543" t="n">
        <f aca="false">BARTONIAN_PARAM_GTS12!$E$425</f>
        <v>24</v>
      </c>
      <c r="CP27" s="542" t="n">
        <f aca="false">BARTONIAN_PARAM_GTS12!$E$427</f>
        <v>24</v>
      </c>
      <c r="CQ27" s="523" t="n">
        <f aca="false">$M27-CP27+$K27</f>
        <v>-4</v>
      </c>
      <c r="CR27" s="544" t="n">
        <f aca="false">$M27 - CO27 + (($K27) + ($L27))/2</f>
        <v>11</v>
      </c>
      <c r="CS27" s="523" t="n">
        <f aca="false">$M27-CN27+$L27</f>
        <v>26</v>
      </c>
      <c r="CT27" s="545" t="n">
        <f aca="false">CS27-CQ27</f>
        <v>30</v>
      </c>
      <c r="CU27" s="546" t="n">
        <f aca="false">BARTONIAN_PARAM_GTS12!$E$449</f>
        <v>12</v>
      </c>
      <c r="CV27" s="547" t="n">
        <f aca="false">BARTONIAN_PARAM_GTS12!$E$448</f>
        <v>12</v>
      </c>
      <c r="CW27" s="546" t="n">
        <f aca="false">BARTONIAN_PARAM_GTS12!$E$450</f>
        <v>12</v>
      </c>
      <c r="CX27" s="548" t="n">
        <f aca="false">$M27-CW27+$K27</f>
        <v>8</v>
      </c>
      <c r="CY27" s="549" t="n">
        <f aca="false">$M27 - CV27 + (($K27) + ($L27))/2</f>
        <v>23</v>
      </c>
      <c r="CZ27" s="548" t="n">
        <f aca="false">$M27-CU27+$L27</f>
        <v>38</v>
      </c>
      <c r="DA27" s="550" t="n">
        <f aca="false">CZ27-CX27</f>
        <v>30</v>
      </c>
      <c r="DB27" s="542" t="n">
        <f aca="false">BARTONIAN_PARAM_GTS12!$E$489</f>
        <v>20.6</v>
      </c>
      <c r="DC27" s="543" t="n">
        <f aca="false">BARTONIAN_PARAM_GTS12!$E$481</f>
        <v>34.3914401875</v>
      </c>
      <c r="DD27" s="542" t="n">
        <f aca="false">BARTONIAN_PARAM_GTS12!$E$490</f>
        <v>47.5</v>
      </c>
      <c r="DE27" s="523" t="n">
        <f aca="false">$M27-DD27+$K27</f>
        <v>-27.5</v>
      </c>
      <c r="DF27" s="544" t="n">
        <f aca="false">$M27 - DC27 + (($K27) + ($L27))/2</f>
        <v>0.608559812499998</v>
      </c>
      <c r="DG27" s="523" t="n">
        <f aca="false">$M27-DB27+$L27</f>
        <v>29.4</v>
      </c>
      <c r="DH27" s="545" t="n">
        <f aca="false">DG27-DE27</f>
        <v>56.9</v>
      </c>
    </row>
    <row r="28" customFormat="false" ht="33.95" hidden="false" customHeight="true" outlineLevel="0" collapsed="false">
      <c r="B28" s="536" t="s">
        <v>381</v>
      </c>
      <c r="C28" s="539" t="s">
        <v>382</v>
      </c>
      <c r="D28" s="538" t="n">
        <v>46.93666267</v>
      </c>
      <c r="E28" s="538" t="n">
        <v>-2.07427014</v>
      </c>
      <c r="F28" s="537" t="s">
        <v>322</v>
      </c>
      <c r="G28" s="539" t="s">
        <v>336</v>
      </c>
      <c r="H28" s="537" t="n">
        <v>38</v>
      </c>
      <c r="I28" s="537" t="n">
        <v>40.5</v>
      </c>
      <c r="J28" s="539" t="s">
        <v>332</v>
      </c>
      <c r="K28" s="537" t="n">
        <v>20</v>
      </c>
      <c r="L28" s="537" t="n">
        <v>50</v>
      </c>
      <c r="M28" s="540" t="n">
        <v>1</v>
      </c>
      <c r="N28" s="541" t="s">
        <v>337</v>
      </c>
      <c r="O28" s="542" t="n">
        <f aca="false">BARTONIAN_PARAM_GTS12!$E$89</f>
        <v>124.66</v>
      </c>
      <c r="P28" s="543" t="n">
        <f aca="false">BARTONIAN_PARAM_GTS12!$E$84</f>
        <v>171.810833333333</v>
      </c>
      <c r="Q28" s="542" t="n">
        <f aca="false">BARTONIAN_PARAM_GTS12!$E$90</f>
        <v>207.38</v>
      </c>
      <c r="R28" s="523" t="n">
        <f aca="false">M28-Q28+K28</f>
        <v>-186.38</v>
      </c>
      <c r="S28" s="544" t="n">
        <f aca="false">M28 - P28 + ((K28) + (L28))/2</f>
        <v>-135.810833333333</v>
      </c>
      <c r="T28" s="523" t="n">
        <f aca="false">M28-O28+L28</f>
        <v>-73.66</v>
      </c>
      <c r="U28" s="545" t="n">
        <f aca="false">T28-R28</f>
        <v>112.72</v>
      </c>
      <c r="V28" s="542" t="n">
        <f aca="false">BARTONIAN_PARAM_GTS12!$E$58</f>
        <v>162.392</v>
      </c>
      <c r="W28" s="543" t="n">
        <f aca="false">BARTONIAN_PARAM_GTS12!$E$53</f>
        <v>181.19675</v>
      </c>
      <c r="X28" s="542" t="n">
        <f aca="false">BARTONIAN_PARAM_GTS12!$E$59</f>
        <v>199.393</v>
      </c>
      <c r="Y28" s="523" t="n">
        <f aca="false">$M28-X28+$K28</f>
        <v>-178.393</v>
      </c>
      <c r="Z28" s="544" t="n">
        <f aca="false">$M28 - W28 + (($K28) + ($L28))/2</f>
        <v>-145.19675</v>
      </c>
      <c r="AA28" s="523" t="n">
        <f aca="false">$M28-V28+$L28</f>
        <v>-111.392</v>
      </c>
      <c r="AB28" s="545" t="n">
        <f aca="false">AA28-Y28</f>
        <v>67.001</v>
      </c>
      <c r="AC28" s="542" t="n">
        <f aca="false">BARTONIAN_PARAM_GTS12!$E$149</f>
        <v>-10</v>
      </c>
      <c r="AD28" s="543" t="n">
        <f aca="false">BARTONIAN_PARAM_GTS12!$E$144</f>
        <v>13.6193206896552</v>
      </c>
      <c r="AE28" s="542" t="n">
        <f aca="false">BARTONIAN_PARAM_GTS12!$E$150</f>
        <v>45.7062</v>
      </c>
      <c r="AF28" s="523" t="n">
        <f aca="false">$M28-AE28+$K28</f>
        <v>-24.7062</v>
      </c>
      <c r="AG28" s="544" t="n">
        <f aca="false">$M28 - AD28 + (($K28) + ($L28))/2</f>
        <v>22.3806793103448</v>
      </c>
      <c r="AH28" s="523" t="n">
        <f aca="false">$M28-AC28+$L28</f>
        <v>61</v>
      </c>
      <c r="AI28" s="545" t="n">
        <f aca="false">AH28-AF28</f>
        <v>85.7062</v>
      </c>
      <c r="AJ28" s="542" t="n">
        <f aca="false">BARTONIAN_PARAM_GTS12!$E$176</f>
        <v>89.556</v>
      </c>
      <c r="AK28" s="543" t="n">
        <f aca="false">BARTONIAN_PARAM_GTS12!$E$171</f>
        <v>110.68075</v>
      </c>
      <c r="AL28" s="542" t="n">
        <f aca="false">BARTONIAN_PARAM_GTS12!$E$177</f>
        <v>136.22</v>
      </c>
      <c r="AM28" s="523" t="n">
        <f aca="false">$M28-AL28+$K28</f>
        <v>-115.22</v>
      </c>
      <c r="AN28" s="544" t="n">
        <f aca="false">$M28 - AK28 + (($K28) + ($L28))/2</f>
        <v>-74.68075</v>
      </c>
      <c r="AO28" s="523" t="n">
        <f aca="false">$M28-AJ28+$L28</f>
        <v>-38.556</v>
      </c>
      <c r="AP28" s="545" t="n">
        <f aca="false">AO28-AM28</f>
        <v>76.664</v>
      </c>
      <c r="AQ28" s="542" t="n">
        <f aca="false">BARTONIAN_PARAM_GTS12!$E$265</f>
        <v>-33</v>
      </c>
      <c r="AR28" s="543" t="n">
        <f aca="false">BARTONIAN_PARAM_GTS12!$E$260</f>
        <v>16.7254214285714</v>
      </c>
      <c r="AS28" s="542" t="n">
        <f aca="false">BARTONIAN_PARAM_GTS12!$E$266</f>
        <v>69.76025</v>
      </c>
      <c r="AT28" s="523" t="n">
        <f aca="false">$M28-AS28+$K28</f>
        <v>-48.76025</v>
      </c>
      <c r="AU28" s="544" t="n">
        <f aca="false">$M28 - AR28 + (($K28) + ($L28))/2</f>
        <v>19.2745785714286</v>
      </c>
      <c r="AV28" s="523" t="n">
        <f aca="false">$M28-AQ28+$L28</f>
        <v>84</v>
      </c>
      <c r="AW28" s="545" t="n">
        <f aca="false">AV28-AT28</f>
        <v>132.76025</v>
      </c>
      <c r="AX28" s="542" t="n">
        <f aca="false">BARTONIAN_PARAM_GTS12!$E$242</f>
        <v>104.8</v>
      </c>
      <c r="AY28" s="543" t="n">
        <f aca="false">BARTONIAN_PARAM_GTS12!$E$237</f>
        <v>134.5</v>
      </c>
      <c r="AZ28" s="542" t="n">
        <f aca="false">BARTONIAN_PARAM_GTS12!$E$243</f>
        <v>164.2</v>
      </c>
      <c r="BA28" s="523" t="n">
        <f aca="false">$M28-AZ28+$K28</f>
        <v>-143.2</v>
      </c>
      <c r="BB28" s="544" t="n">
        <f aca="false">$M28 - AY28 + (($K28) + ($L28))/2</f>
        <v>-98.5</v>
      </c>
      <c r="BC28" s="523" t="n">
        <f aca="false">$M28-AX28+$L28</f>
        <v>-53.8</v>
      </c>
      <c r="BD28" s="545" t="n">
        <f aca="false">BC28-BA28</f>
        <v>89.4</v>
      </c>
      <c r="BE28" s="542" t="n">
        <f aca="false">BARTONIAN_PARAM_GTS12!$E$303</f>
        <v>31.8444020000003</v>
      </c>
      <c r="BF28" s="543" t="n">
        <f aca="false">BARTONIAN_PARAM_GTS12!$E$293</f>
        <v>70.38545</v>
      </c>
      <c r="BG28" s="542" t="n">
        <f aca="false">BARTONIAN_PARAM_GTS12!$E$304</f>
        <v>111.93277</v>
      </c>
      <c r="BH28" s="523" t="n">
        <f aca="false">$M28-BG28+$K28</f>
        <v>-90.93277</v>
      </c>
      <c r="BI28" s="544" t="n">
        <f aca="false">$M28 - BF28 + (($K28) + ($L28))/2</f>
        <v>-34.38545</v>
      </c>
      <c r="BJ28" s="523" t="n">
        <f aca="false">$M28-BE28+$L28</f>
        <v>19.1555979999997</v>
      </c>
      <c r="BK28" s="545" t="n">
        <f aca="false">BJ28-BH28</f>
        <v>110.088368</v>
      </c>
      <c r="BL28" s="542" t="n">
        <f aca="false">BARTONIAN_PARAM_GTS12!$E$536</f>
        <v>71.6</v>
      </c>
      <c r="BM28" s="543" t="n">
        <f aca="false">BARTONIAN_PARAM_GTS12!$E$528</f>
        <v>92.35625</v>
      </c>
      <c r="BN28" s="542" t="n">
        <f aca="false">BARTONIAN_PARAM_GTS12!$E$537</f>
        <v>113</v>
      </c>
      <c r="BO28" s="523" t="n">
        <f aca="false">$M28-BN28+$K28</f>
        <v>-92</v>
      </c>
      <c r="BP28" s="544" t="n">
        <f aca="false">$M28 - BM28 + (($K28) + ($L28))/2</f>
        <v>-56.35625</v>
      </c>
      <c r="BQ28" s="523" t="n">
        <f aca="false">$M28-BL28+$L28</f>
        <v>-20.6</v>
      </c>
      <c r="BR28" s="545" t="n">
        <f aca="false">BQ28-BO28</f>
        <v>71.4</v>
      </c>
      <c r="BS28" s="542" t="n">
        <f aca="false">BARTONIAN_PARAM_GTS12!$E$346</f>
        <v>28.57</v>
      </c>
      <c r="BT28" s="543" t="n">
        <f aca="false">BARTONIAN_PARAM_GTS12!$E$336</f>
        <v>43.7569230769231</v>
      </c>
      <c r="BU28" s="542" t="n">
        <f aca="false">BARTONIAN_PARAM_GTS12!$E$347</f>
        <v>49.1</v>
      </c>
      <c r="BV28" s="523" t="n">
        <f aca="false">$M28-BU28+$K28</f>
        <v>-28.1</v>
      </c>
      <c r="BW28" s="544" t="n">
        <f aca="false">$M28 - BT28 + (($K28) + ($L28))/2</f>
        <v>-7.75692307692308</v>
      </c>
      <c r="BX28" s="523" t="n">
        <f aca="false">$M28-BS28+$L28</f>
        <v>22.43</v>
      </c>
      <c r="BY28" s="545" t="n">
        <f aca="false">BX28-BV28</f>
        <v>50.53</v>
      </c>
      <c r="BZ28" s="546" t="n">
        <f aca="false">BARTONIAN_PARAM_GTS12!$E$380</f>
        <v>21</v>
      </c>
      <c r="CA28" s="547" t="n">
        <f aca="false">BARTONIAN_PARAM_GTS12!$E$379</f>
        <v>21</v>
      </c>
      <c r="CB28" s="546" t="n">
        <f aca="false">BARTONIAN_PARAM_GTS12!$E$381</f>
        <v>21</v>
      </c>
      <c r="CC28" s="548" t="n">
        <f aca="false">$M28-CB28+$K28</f>
        <v>0</v>
      </c>
      <c r="CD28" s="549" t="n">
        <f aca="false">$M28 - CA28 + (($K28) + ($L28))/2</f>
        <v>15</v>
      </c>
      <c r="CE28" s="548" t="n">
        <f aca="false">$M28-BZ28+$L28</f>
        <v>30</v>
      </c>
      <c r="CF28" s="550" t="n">
        <f aca="false">CE28-CC28</f>
        <v>30</v>
      </c>
      <c r="CG28" s="546" t="n">
        <f aca="false">BARTONIAN_PARAM_GTS12!$E$403</f>
        <v>33</v>
      </c>
      <c r="CH28" s="547" t="n">
        <f aca="false">BARTONIAN_PARAM_GTS12!$E$402</f>
        <v>33</v>
      </c>
      <c r="CI28" s="546" t="n">
        <f aca="false">BARTONIAN_PARAM_GTS12!$E$404</f>
        <v>33</v>
      </c>
      <c r="CJ28" s="548" t="n">
        <f aca="false">$M28-CI28+$K28</f>
        <v>-12</v>
      </c>
      <c r="CK28" s="549" t="n">
        <f aca="false">$M28 - CH28 + (($K28) + ($L28))/2</f>
        <v>3</v>
      </c>
      <c r="CL28" s="548" t="n">
        <f aca="false">$M28-CG28+$L28</f>
        <v>18</v>
      </c>
      <c r="CM28" s="550" t="n">
        <f aca="false">CL28-CJ28</f>
        <v>30</v>
      </c>
      <c r="CN28" s="542" t="n">
        <f aca="false">BARTONIAN_PARAM_GTS12!$E$426</f>
        <v>24</v>
      </c>
      <c r="CO28" s="543" t="n">
        <f aca="false">BARTONIAN_PARAM_GTS12!$E$425</f>
        <v>24</v>
      </c>
      <c r="CP28" s="542" t="n">
        <f aca="false">BARTONIAN_PARAM_GTS12!$E$427</f>
        <v>24</v>
      </c>
      <c r="CQ28" s="523" t="n">
        <f aca="false">$M28-CP28+$K28</f>
        <v>-3</v>
      </c>
      <c r="CR28" s="544" t="n">
        <f aca="false">$M28 - CO28 + (($K28) + ($L28))/2</f>
        <v>12</v>
      </c>
      <c r="CS28" s="523" t="n">
        <f aca="false">$M28-CN28+$L28</f>
        <v>27</v>
      </c>
      <c r="CT28" s="545" t="n">
        <f aca="false">CS28-CQ28</f>
        <v>30</v>
      </c>
      <c r="CU28" s="546" t="n">
        <f aca="false">BARTONIAN_PARAM_GTS12!$E$449</f>
        <v>12</v>
      </c>
      <c r="CV28" s="547" t="n">
        <f aca="false">BARTONIAN_PARAM_GTS12!$E$448</f>
        <v>12</v>
      </c>
      <c r="CW28" s="546" t="n">
        <f aca="false">BARTONIAN_PARAM_GTS12!$E$450</f>
        <v>12</v>
      </c>
      <c r="CX28" s="548" t="n">
        <f aca="false">$M28-CW28+$K28</f>
        <v>9</v>
      </c>
      <c r="CY28" s="549" t="n">
        <f aca="false">$M28 - CV28 + (($K28) + ($L28))/2</f>
        <v>24</v>
      </c>
      <c r="CZ28" s="548" t="n">
        <f aca="false">$M28-CU28+$L28</f>
        <v>39</v>
      </c>
      <c r="DA28" s="550" t="n">
        <f aca="false">CZ28-CX28</f>
        <v>30</v>
      </c>
      <c r="DB28" s="542" t="n">
        <f aca="false">BARTONIAN_PARAM_GTS12!$E$489</f>
        <v>20.6</v>
      </c>
      <c r="DC28" s="543" t="n">
        <f aca="false">BARTONIAN_PARAM_GTS12!$E$481</f>
        <v>34.3914401875</v>
      </c>
      <c r="DD28" s="542" t="n">
        <f aca="false">BARTONIAN_PARAM_GTS12!$E$490</f>
        <v>47.5</v>
      </c>
      <c r="DE28" s="523" t="n">
        <f aca="false">$M28-DD28+$K28</f>
        <v>-26.5</v>
      </c>
      <c r="DF28" s="544" t="n">
        <f aca="false">$M28 - DC28 + (($K28) + ($L28))/2</f>
        <v>1.6085598125</v>
      </c>
      <c r="DG28" s="523" t="n">
        <f aca="false">$M28-DB28+$L28</f>
        <v>30.4</v>
      </c>
      <c r="DH28" s="545" t="n">
        <f aca="false">DG28-DE28</f>
        <v>56.9</v>
      </c>
    </row>
    <row r="29" customFormat="false" ht="33.95" hidden="false" customHeight="true" outlineLevel="0" collapsed="false">
      <c r="B29" s="536" t="s">
        <v>383</v>
      </c>
      <c r="C29" s="539" t="s">
        <v>384</v>
      </c>
      <c r="D29" s="538" t="n">
        <v>46.96605885</v>
      </c>
      <c r="E29" s="538" t="n">
        <v>-2.04548915</v>
      </c>
      <c r="F29" s="537" t="s">
        <v>322</v>
      </c>
      <c r="G29" s="539" t="s">
        <v>336</v>
      </c>
      <c r="H29" s="537" t="n">
        <v>38</v>
      </c>
      <c r="I29" s="537" t="n">
        <v>40.5</v>
      </c>
      <c r="J29" s="537" t="s">
        <v>332</v>
      </c>
      <c r="K29" s="537" t="n">
        <v>20</v>
      </c>
      <c r="L29" s="537" t="n">
        <v>50</v>
      </c>
      <c r="M29" s="540" t="n">
        <v>0</v>
      </c>
      <c r="N29" s="541" t="s">
        <v>337</v>
      </c>
      <c r="O29" s="542" t="n">
        <f aca="false">BARTONIAN_PARAM_GTS12!$E$89</f>
        <v>124.66</v>
      </c>
      <c r="P29" s="543" t="n">
        <f aca="false">BARTONIAN_PARAM_GTS12!$E$84</f>
        <v>171.810833333333</v>
      </c>
      <c r="Q29" s="542" t="n">
        <f aca="false">BARTONIAN_PARAM_GTS12!$E$90</f>
        <v>207.38</v>
      </c>
      <c r="R29" s="523" t="n">
        <f aca="false">M29-Q29+K29</f>
        <v>-187.38</v>
      </c>
      <c r="S29" s="544" t="n">
        <f aca="false">M29 - P29 + ((K29) + (L29))/2</f>
        <v>-136.810833333333</v>
      </c>
      <c r="T29" s="523" t="n">
        <f aca="false">M29-O29+L29</f>
        <v>-74.66</v>
      </c>
      <c r="U29" s="545" t="n">
        <f aca="false">T29-R29</f>
        <v>112.72</v>
      </c>
      <c r="V29" s="542" t="n">
        <f aca="false">BARTONIAN_PARAM_GTS12!$E$58</f>
        <v>162.392</v>
      </c>
      <c r="W29" s="543" t="n">
        <f aca="false">BARTONIAN_PARAM_GTS12!$E$53</f>
        <v>181.19675</v>
      </c>
      <c r="X29" s="542" t="n">
        <f aca="false">BARTONIAN_PARAM_GTS12!$E$59</f>
        <v>199.393</v>
      </c>
      <c r="Y29" s="523" t="n">
        <f aca="false">$M29-X29+$K29</f>
        <v>-179.393</v>
      </c>
      <c r="Z29" s="544" t="n">
        <f aca="false">$M29 - W29 + (($K29) + ($L29))/2</f>
        <v>-146.19675</v>
      </c>
      <c r="AA29" s="523" t="n">
        <f aca="false">$M29-V29+$L29</f>
        <v>-112.392</v>
      </c>
      <c r="AB29" s="545" t="n">
        <f aca="false">AA29-Y29</f>
        <v>67.001</v>
      </c>
      <c r="AC29" s="542" t="n">
        <f aca="false">BARTONIAN_PARAM_GTS12!$E$149</f>
        <v>-10</v>
      </c>
      <c r="AD29" s="543" t="n">
        <f aca="false">BARTONIAN_PARAM_GTS12!$E$144</f>
        <v>13.6193206896552</v>
      </c>
      <c r="AE29" s="542" t="n">
        <f aca="false">BARTONIAN_PARAM_GTS12!$E$150</f>
        <v>45.7062</v>
      </c>
      <c r="AF29" s="523" t="n">
        <f aca="false">$M29-AE29+$K29</f>
        <v>-25.7062</v>
      </c>
      <c r="AG29" s="544" t="n">
        <f aca="false">$M29 - AD29 + (($K29) + ($L29))/2</f>
        <v>21.3806793103448</v>
      </c>
      <c r="AH29" s="523" t="n">
        <f aca="false">$M29-AC29+$L29</f>
        <v>60</v>
      </c>
      <c r="AI29" s="545" t="n">
        <f aca="false">AH29-AF29</f>
        <v>85.7062</v>
      </c>
      <c r="AJ29" s="542" t="n">
        <f aca="false">BARTONIAN_PARAM_GTS12!$E$176</f>
        <v>89.556</v>
      </c>
      <c r="AK29" s="543" t="n">
        <f aca="false">BARTONIAN_PARAM_GTS12!$E$171</f>
        <v>110.68075</v>
      </c>
      <c r="AL29" s="542" t="n">
        <f aca="false">BARTONIAN_PARAM_GTS12!$E$177</f>
        <v>136.22</v>
      </c>
      <c r="AM29" s="523" t="n">
        <f aca="false">$M29-AL29+$K29</f>
        <v>-116.22</v>
      </c>
      <c r="AN29" s="544" t="n">
        <f aca="false">$M29 - AK29 + (($K29) + ($L29))/2</f>
        <v>-75.68075</v>
      </c>
      <c r="AO29" s="523" t="n">
        <f aca="false">$M29-AJ29+$L29</f>
        <v>-39.556</v>
      </c>
      <c r="AP29" s="545" t="n">
        <f aca="false">AO29-AM29</f>
        <v>76.664</v>
      </c>
      <c r="AQ29" s="542" t="n">
        <f aca="false">BARTONIAN_PARAM_GTS12!$E$265</f>
        <v>-33</v>
      </c>
      <c r="AR29" s="543" t="n">
        <f aca="false">BARTONIAN_PARAM_GTS12!$E$260</f>
        <v>16.7254214285714</v>
      </c>
      <c r="AS29" s="542" t="n">
        <f aca="false">BARTONIAN_PARAM_GTS12!$E$266</f>
        <v>69.76025</v>
      </c>
      <c r="AT29" s="523" t="n">
        <f aca="false">$M29-AS29+$K29</f>
        <v>-49.76025</v>
      </c>
      <c r="AU29" s="544" t="n">
        <f aca="false">$M29 - AR29 + (($K29) + ($L29))/2</f>
        <v>18.2745785714286</v>
      </c>
      <c r="AV29" s="523" t="n">
        <f aca="false">$M29-AQ29+$L29</f>
        <v>83</v>
      </c>
      <c r="AW29" s="545" t="n">
        <f aca="false">AV29-AT29</f>
        <v>132.76025</v>
      </c>
      <c r="AX29" s="542" t="n">
        <f aca="false">BARTONIAN_PARAM_GTS12!$E$242</f>
        <v>104.8</v>
      </c>
      <c r="AY29" s="543" t="n">
        <f aca="false">BARTONIAN_PARAM_GTS12!$E$237</f>
        <v>134.5</v>
      </c>
      <c r="AZ29" s="542" t="n">
        <f aca="false">BARTONIAN_PARAM_GTS12!$E$243</f>
        <v>164.2</v>
      </c>
      <c r="BA29" s="523" t="n">
        <f aca="false">$M29-AZ29+$K29</f>
        <v>-144.2</v>
      </c>
      <c r="BB29" s="544" t="n">
        <f aca="false">$M29 - AY29 + (($K29) + ($L29))/2</f>
        <v>-99.5</v>
      </c>
      <c r="BC29" s="523" t="n">
        <f aca="false">$M29-AX29+$L29</f>
        <v>-54.8</v>
      </c>
      <c r="BD29" s="545" t="n">
        <f aca="false">BC29-BA29</f>
        <v>89.4</v>
      </c>
      <c r="BE29" s="542" t="n">
        <f aca="false">BARTONIAN_PARAM_GTS12!$E$303</f>
        <v>31.8444020000003</v>
      </c>
      <c r="BF29" s="543" t="n">
        <f aca="false">BARTONIAN_PARAM_GTS12!$E$293</f>
        <v>70.38545</v>
      </c>
      <c r="BG29" s="542" t="n">
        <f aca="false">BARTONIAN_PARAM_GTS12!$E$304</f>
        <v>111.93277</v>
      </c>
      <c r="BH29" s="523" t="n">
        <f aca="false">$M29-BG29+$K29</f>
        <v>-91.93277</v>
      </c>
      <c r="BI29" s="544" t="n">
        <f aca="false">$M29 - BF29 + (($K29) + ($L29))/2</f>
        <v>-35.38545</v>
      </c>
      <c r="BJ29" s="523" t="n">
        <f aca="false">$M29-BE29+$L29</f>
        <v>18.1555979999997</v>
      </c>
      <c r="BK29" s="545" t="n">
        <f aca="false">BJ29-BH29</f>
        <v>110.088368</v>
      </c>
      <c r="BL29" s="542" t="n">
        <f aca="false">BARTONIAN_PARAM_GTS12!$E$536</f>
        <v>71.6</v>
      </c>
      <c r="BM29" s="543" t="n">
        <f aca="false">BARTONIAN_PARAM_GTS12!$E$528</f>
        <v>92.35625</v>
      </c>
      <c r="BN29" s="542" t="n">
        <f aca="false">BARTONIAN_PARAM_GTS12!$E$537</f>
        <v>113</v>
      </c>
      <c r="BO29" s="523" t="n">
        <f aca="false">$M29-BN29+$K29</f>
        <v>-93</v>
      </c>
      <c r="BP29" s="544" t="n">
        <f aca="false">$M29 - BM29 + (($K29) + ($L29))/2</f>
        <v>-57.35625</v>
      </c>
      <c r="BQ29" s="523" t="n">
        <f aca="false">$M29-BL29+$L29</f>
        <v>-21.6</v>
      </c>
      <c r="BR29" s="545" t="n">
        <f aca="false">BQ29-BO29</f>
        <v>71.4</v>
      </c>
      <c r="BS29" s="542" t="n">
        <f aca="false">BARTONIAN_PARAM_GTS12!$E$346</f>
        <v>28.57</v>
      </c>
      <c r="BT29" s="543" t="n">
        <f aca="false">BARTONIAN_PARAM_GTS12!$E$336</f>
        <v>43.7569230769231</v>
      </c>
      <c r="BU29" s="542" t="n">
        <f aca="false">BARTONIAN_PARAM_GTS12!$E$347</f>
        <v>49.1</v>
      </c>
      <c r="BV29" s="523" t="n">
        <f aca="false">$M29-BU29+$K29</f>
        <v>-29.1</v>
      </c>
      <c r="BW29" s="544" t="n">
        <f aca="false">$M29 - BT29 + (($K29) + ($L29))/2</f>
        <v>-8.75692307692308</v>
      </c>
      <c r="BX29" s="523" t="n">
        <f aca="false">$M29-BS29+$L29</f>
        <v>21.43</v>
      </c>
      <c r="BY29" s="545" t="n">
        <f aca="false">BX29-BV29</f>
        <v>50.53</v>
      </c>
      <c r="BZ29" s="546" t="n">
        <f aca="false">BARTONIAN_PARAM_GTS12!$E$380</f>
        <v>21</v>
      </c>
      <c r="CA29" s="547" t="n">
        <f aca="false">BARTONIAN_PARAM_GTS12!$E$379</f>
        <v>21</v>
      </c>
      <c r="CB29" s="546" t="n">
        <f aca="false">BARTONIAN_PARAM_GTS12!$E$381</f>
        <v>21</v>
      </c>
      <c r="CC29" s="548" t="n">
        <f aca="false">$M29-CB29+$K29</f>
        <v>-1</v>
      </c>
      <c r="CD29" s="549" t="n">
        <f aca="false">$M29 - CA29 + (($K29) + ($L29))/2</f>
        <v>14</v>
      </c>
      <c r="CE29" s="548" t="n">
        <f aca="false">$M29-BZ29+$L29</f>
        <v>29</v>
      </c>
      <c r="CF29" s="550" t="n">
        <f aca="false">CE29-CC29</f>
        <v>30</v>
      </c>
      <c r="CG29" s="546" t="n">
        <f aca="false">BARTONIAN_PARAM_GTS12!$E$403</f>
        <v>33</v>
      </c>
      <c r="CH29" s="547" t="n">
        <f aca="false">BARTONIAN_PARAM_GTS12!$E$402</f>
        <v>33</v>
      </c>
      <c r="CI29" s="546" t="n">
        <f aca="false">BARTONIAN_PARAM_GTS12!$E$404</f>
        <v>33</v>
      </c>
      <c r="CJ29" s="548" t="n">
        <f aca="false">$M29-CI29+$K29</f>
        <v>-13</v>
      </c>
      <c r="CK29" s="549" t="n">
        <f aca="false">$M29 - CH29 + (($K29) + ($L29))/2</f>
        <v>2</v>
      </c>
      <c r="CL29" s="548" t="n">
        <f aca="false">$M29-CG29+$L29</f>
        <v>17</v>
      </c>
      <c r="CM29" s="550" t="n">
        <f aca="false">CL29-CJ29</f>
        <v>30</v>
      </c>
      <c r="CN29" s="542" t="n">
        <f aca="false">BARTONIAN_PARAM_GTS12!$E$426</f>
        <v>24</v>
      </c>
      <c r="CO29" s="543" t="n">
        <f aca="false">BARTONIAN_PARAM_GTS12!$E$425</f>
        <v>24</v>
      </c>
      <c r="CP29" s="542" t="n">
        <f aca="false">BARTONIAN_PARAM_GTS12!$E$427</f>
        <v>24</v>
      </c>
      <c r="CQ29" s="523" t="n">
        <f aca="false">$M29-CP29+$K29</f>
        <v>-4</v>
      </c>
      <c r="CR29" s="544" t="n">
        <f aca="false">$M29 - CO29 + (($K29) + ($L29))/2</f>
        <v>11</v>
      </c>
      <c r="CS29" s="523" t="n">
        <f aca="false">$M29-CN29+$L29</f>
        <v>26</v>
      </c>
      <c r="CT29" s="545" t="n">
        <f aca="false">CS29-CQ29</f>
        <v>30</v>
      </c>
      <c r="CU29" s="546" t="n">
        <f aca="false">BARTONIAN_PARAM_GTS12!$E$449</f>
        <v>12</v>
      </c>
      <c r="CV29" s="547" t="n">
        <f aca="false">BARTONIAN_PARAM_GTS12!$E$448</f>
        <v>12</v>
      </c>
      <c r="CW29" s="546" t="n">
        <f aca="false">BARTONIAN_PARAM_GTS12!$E$450</f>
        <v>12</v>
      </c>
      <c r="CX29" s="548" t="n">
        <f aca="false">$M29-CW29+$K29</f>
        <v>8</v>
      </c>
      <c r="CY29" s="549" t="n">
        <f aca="false">$M29 - CV29 + (($K29) + ($L29))/2</f>
        <v>23</v>
      </c>
      <c r="CZ29" s="548" t="n">
        <f aca="false">$M29-CU29+$L29</f>
        <v>38</v>
      </c>
      <c r="DA29" s="550" t="n">
        <f aca="false">CZ29-CX29</f>
        <v>30</v>
      </c>
      <c r="DB29" s="542" t="n">
        <f aca="false">BARTONIAN_PARAM_GTS12!$E$489</f>
        <v>20.6</v>
      </c>
      <c r="DC29" s="543" t="n">
        <f aca="false">BARTONIAN_PARAM_GTS12!$E$481</f>
        <v>34.3914401875</v>
      </c>
      <c r="DD29" s="542" t="n">
        <f aca="false">BARTONIAN_PARAM_GTS12!$E$490</f>
        <v>47.5</v>
      </c>
      <c r="DE29" s="523" t="n">
        <f aca="false">$M29-DD29+$K29</f>
        <v>-27.5</v>
      </c>
      <c r="DF29" s="544" t="n">
        <f aca="false">$M29 - DC29 + (($K29) + ($L29))/2</f>
        <v>0.608559812499998</v>
      </c>
      <c r="DG29" s="523" t="n">
        <f aca="false">$M29-DB29+$L29</f>
        <v>29.4</v>
      </c>
      <c r="DH29" s="545" t="n">
        <f aca="false">DG29-DE29</f>
        <v>56.9</v>
      </c>
    </row>
    <row r="30" customFormat="false" ht="33.95" hidden="false" customHeight="true" outlineLevel="0" collapsed="false">
      <c r="B30" s="536" t="s">
        <v>385</v>
      </c>
      <c r="C30" s="539" t="s">
        <v>386</v>
      </c>
      <c r="D30" s="537" t="n">
        <v>47.05905392</v>
      </c>
      <c r="E30" s="537" t="n">
        <v>-1.99771036</v>
      </c>
      <c r="F30" s="537" t="s">
        <v>322</v>
      </c>
      <c r="G30" s="539" t="s">
        <v>336</v>
      </c>
      <c r="H30" s="537" t="n">
        <v>38</v>
      </c>
      <c r="I30" s="537" t="n">
        <v>40.5</v>
      </c>
      <c r="J30" s="537" t="s">
        <v>332</v>
      </c>
      <c r="K30" s="537" t="n">
        <v>20</v>
      </c>
      <c r="L30" s="537" t="n">
        <v>50</v>
      </c>
      <c r="M30" s="540" t="n">
        <v>1</v>
      </c>
      <c r="N30" s="541" t="s">
        <v>337</v>
      </c>
      <c r="O30" s="542" t="n">
        <f aca="false">BARTONIAN_PARAM_GTS12!$E$89</f>
        <v>124.66</v>
      </c>
      <c r="P30" s="543" t="n">
        <f aca="false">BARTONIAN_PARAM_GTS12!$E$84</f>
        <v>171.810833333333</v>
      </c>
      <c r="Q30" s="542" t="n">
        <f aca="false">BARTONIAN_PARAM_GTS12!$E$90</f>
        <v>207.38</v>
      </c>
      <c r="R30" s="523" t="n">
        <f aca="false">M30-Q30+K30</f>
        <v>-186.38</v>
      </c>
      <c r="S30" s="544" t="n">
        <f aca="false">M30 - P30 + ((K30) + (L30))/2</f>
        <v>-135.810833333333</v>
      </c>
      <c r="T30" s="523" t="n">
        <f aca="false">M30-O30+L30</f>
        <v>-73.66</v>
      </c>
      <c r="U30" s="545" t="n">
        <f aca="false">T30-R30</f>
        <v>112.72</v>
      </c>
      <c r="V30" s="542" t="n">
        <f aca="false">BARTONIAN_PARAM_GTS12!$E$58</f>
        <v>162.392</v>
      </c>
      <c r="W30" s="543" t="n">
        <f aca="false">BARTONIAN_PARAM_GTS12!$E$53</f>
        <v>181.19675</v>
      </c>
      <c r="X30" s="542" t="n">
        <f aca="false">BARTONIAN_PARAM_GTS12!$E$59</f>
        <v>199.393</v>
      </c>
      <c r="Y30" s="523" t="n">
        <f aca="false">$M30-X30+$K30</f>
        <v>-178.393</v>
      </c>
      <c r="Z30" s="544" t="n">
        <f aca="false">$M30 - W30 + (($K30) + ($L30))/2</f>
        <v>-145.19675</v>
      </c>
      <c r="AA30" s="523" t="n">
        <f aca="false">$M30-V30+$L30</f>
        <v>-111.392</v>
      </c>
      <c r="AB30" s="545" t="n">
        <f aca="false">AA30-Y30</f>
        <v>67.001</v>
      </c>
      <c r="AC30" s="542" t="n">
        <f aca="false">BARTONIAN_PARAM_GTS12!$E$149</f>
        <v>-10</v>
      </c>
      <c r="AD30" s="543" t="n">
        <f aca="false">BARTONIAN_PARAM_GTS12!$E$144</f>
        <v>13.6193206896552</v>
      </c>
      <c r="AE30" s="542" t="n">
        <f aca="false">BARTONIAN_PARAM_GTS12!$E$150</f>
        <v>45.7062</v>
      </c>
      <c r="AF30" s="523" t="n">
        <f aca="false">$M30-AE30+$K30</f>
        <v>-24.7062</v>
      </c>
      <c r="AG30" s="544" t="n">
        <f aca="false">$M30 - AD30 + (($K30) + ($L30))/2</f>
        <v>22.3806793103448</v>
      </c>
      <c r="AH30" s="523" t="n">
        <f aca="false">$M30-AC30+$L30</f>
        <v>61</v>
      </c>
      <c r="AI30" s="545" t="n">
        <f aca="false">AH30-AF30</f>
        <v>85.7062</v>
      </c>
      <c r="AJ30" s="542" t="n">
        <f aca="false">BARTONIAN_PARAM_GTS12!$E$176</f>
        <v>89.556</v>
      </c>
      <c r="AK30" s="543" t="n">
        <f aca="false">BARTONIAN_PARAM_GTS12!$E$171</f>
        <v>110.68075</v>
      </c>
      <c r="AL30" s="542" t="n">
        <f aca="false">BARTONIAN_PARAM_GTS12!$E$177</f>
        <v>136.22</v>
      </c>
      <c r="AM30" s="523" t="n">
        <f aca="false">$M30-AL30+$K30</f>
        <v>-115.22</v>
      </c>
      <c r="AN30" s="544" t="n">
        <f aca="false">$M30 - AK30 + (($K30) + ($L30))/2</f>
        <v>-74.68075</v>
      </c>
      <c r="AO30" s="523" t="n">
        <f aca="false">$M30-AJ30+$L30</f>
        <v>-38.556</v>
      </c>
      <c r="AP30" s="545" t="n">
        <f aca="false">AO30-AM30</f>
        <v>76.664</v>
      </c>
      <c r="AQ30" s="542" t="n">
        <f aca="false">BARTONIAN_PARAM_GTS12!$E$265</f>
        <v>-33</v>
      </c>
      <c r="AR30" s="543" t="n">
        <f aca="false">BARTONIAN_PARAM_GTS12!$E$260</f>
        <v>16.7254214285714</v>
      </c>
      <c r="AS30" s="542" t="n">
        <f aca="false">BARTONIAN_PARAM_GTS12!$E$266</f>
        <v>69.76025</v>
      </c>
      <c r="AT30" s="523" t="n">
        <f aca="false">$M30-AS30+$K30</f>
        <v>-48.76025</v>
      </c>
      <c r="AU30" s="544" t="n">
        <f aca="false">$M30 - AR30 + (($K30) + ($L30))/2</f>
        <v>19.2745785714286</v>
      </c>
      <c r="AV30" s="523" t="n">
        <f aca="false">$M30-AQ30+$L30</f>
        <v>84</v>
      </c>
      <c r="AW30" s="545" t="n">
        <f aca="false">AV30-AT30</f>
        <v>132.76025</v>
      </c>
      <c r="AX30" s="542" t="n">
        <f aca="false">BARTONIAN_PARAM_GTS12!$E$242</f>
        <v>104.8</v>
      </c>
      <c r="AY30" s="543" t="n">
        <f aca="false">BARTONIAN_PARAM_GTS12!$E$237</f>
        <v>134.5</v>
      </c>
      <c r="AZ30" s="542" t="n">
        <f aca="false">BARTONIAN_PARAM_GTS12!$E$243</f>
        <v>164.2</v>
      </c>
      <c r="BA30" s="523" t="n">
        <f aca="false">$M30-AZ30+$K30</f>
        <v>-143.2</v>
      </c>
      <c r="BB30" s="544" t="n">
        <f aca="false">$M30 - AY30 + (($K30) + ($L30))/2</f>
        <v>-98.5</v>
      </c>
      <c r="BC30" s="523" t="n">
        <f aca="false">$M30-AX30+$L30</f>
        <v>-53.8</v>
      </c>
      <c r="BD30" s="545" t="n">
        <f aca="false">BC30-BA30</f>
        <v>89.4</v>
      </c>
      <c r="BE30" s="542" t="n">
        <f aca="false">BARTONIAN_PARAM_GTS12!$E$303</f>
        <v>31.8444020000003</v>
      </c>
      <c r="BF30" s="543" t="n">
        <f aca="false">BARTONIAN_PARAM_GTS12!$E$293</f>
        <v>70.38545</v>
      </c>
      <c r="BG30" s="542" t="n">
        <f aca="false">BARTONIAN_PARAM_GTS12!$E$304</f>
        <v>111.93277</v>
      </c>
      <c r="BH30" s="523" t="n">
        <f aca="false">$M30-BG30+$K30</f>
        <v>-90.93277</v>
      </c>
      <c r="BI30" s="544" t="n">
        <f aca="false">$M30 - BF30 + (($K30) + ($L30))/2</f>
        <v>-34.38545</v>
      </c>
      <c r="BJ30" s="523" t="n">
        <f aca="false">$M30-BE30+$L30</f>
        <v>19.1555979999997</v>
      </c>
      <c r="BK30" s="545" t="n">
        <f aca="false">BJ30-BH30</f>
        <v>110.088368</v>
      </c>
      <c r="BL30" s="542" t="n">
        <f aca="false">BARTONIAN_PARAM_GTS12!$E$536</f>
        <v>71.6</v>
      </c>
      <c r="BM30" s="543" t="n">
        <f aca="false">BARTONIAN_PARAM_GTS12!$E$528</f>
        <v>92.35625</v>
      </c>
      <c r="BN30" s="542" t="n">
        <f aca="false">BARTONIAN_PARAM_GTS12!$E$537</f>
        <v>113</v>
      </c>
      <c r="BO30" s="523" t="n">
        <f aca="false">$M30-BN30+$K30</f>
        <v>-92</v>
      </c>
      <c r="BP30" s="544" t="n">
        <f aca="false">$M30 - BM30 + (($K30) + ($L30))/2</f>
        <v>-56.35625</v>
      </c>
      <c r="BQ30" s="523" t="n">
        <f aca="false">$M30-BL30+$L30</f>
        <v>-20.6</v>
      </c>
      <c r="BR30" s="545" t="n">
        <f aca="false">BQ30-BO30</f>
        <v>71.4</v>
      </c>
      <c r="BS30" s="542" t="n">
        <f aca="false">BARTONIAN_PARAM_GTS12!$E$346</f>
        <v>28.57</v>
      </c>
      <c r="BT30" s="543" t="n">
        <f aca="false">BARTONIAN_PARAM_GTS12!$E$336</f>
        <v>43.7569230769231</v>
      </c>
      <c r="BU30" s="542" t="n">
        <f aca="false">BARTONIAN_PARAM_GTS12!$E$347</f>
        <v>49.1</v>
      </c>
      <c r="BV30" s="523" t="n">
        <f aca="false">$M30-BU30+$K30</f>
        <v>-28.1</v>
      </c>
      <c r="BW30" s="544" t="n">
        <f aca="false">$M30 - BT30 + (($K30) + ($L30))/2</f>
        <v>-7.75692307692308</v>
      </c>
      <c r="BX30" s="523" t="n">
        <f aca="false">$M30-BS30+$L30</f>
        <v>22.43</v>
      </c>
      <c r="BY30" s="545" t="n">
        <f aca="false">BX30-BV30</f>
        <v>50.53</v>
      </c>
      <c r="BZ30" s="546" t="n">
        <f aca="false">BARTONIAN_PARAM_GTS12!$E$380</f>
        <v>21</v>
      </c>
      <c r="CA30" s="547" t="n">
        <f aca="false">BARTONIAN_PARAM_GTS12!$E$379</f>
        <v>21</v>
      </c>
      <c r="CB30" s="546" t="n">
        <f aca="false">BARTONIAN_PARAM_GTS12!$E$381</f>
        <v>21</v>
      </c>
      <c r="CC30" s="548" t="n">
        <f aca="false">$M30-CB30+$K30</f>
        <v>0</v>
      </c>
      <c r="CD30" s="549" t="n">
        <f aca="false">$M30 - CA30 + (($K30) + ($L30))/2</f>
        <v>15</v>
      </c>
      <c r="CE30" s="548" t="n">
        <f aca="false">$M30-BZ30+$L30</f>
        <v>30</v>
      </c>
      <c r="CF30" s="550" t="n">
        <f aca="false">CE30-CC30</f>
        <v>30</v>
      </c>
      <c r="CG30" s="546" t="n">
        <f aca="false">BARTONIAN_PARAM_GTS12!$E$403</f>
        <v>33</v>
      </c>
      <c r="CH30" s="547" t="n">
        <f aca="false">BARTONIAN_PARAM_GTS12!$E$402</f>
        <v>33</v>
      </c>
      <c r="CI30" s="546" t="n">
        <f aca="false">BARTONIAN_PARAM_GTS12!$E$404</f>
        <v>33</v>
      </c>
      <c r="CJ30" s="548" t="n">
        <f aca="false">$M30-CI30+$K30</f>
        <v>-12</v>
      </c>
      <c r="CK30" s="549" t="n">
        <f aca="false">$M30 - CH30 + (($K30) + ($L30))/2</f>
        <v>3</v>
      </c>
      <c r="CL30" s="548" t="n">
        <f aca="false">$M30-CG30+$L30</f>
        <v>18</v>
      </c>
      <c r="CM30" s="550" t="n">
        <f aca="false">CL30-CJ30</f>
        <v>30</v>
      </c>
      <c r="CN30" s="542" t="n">
        <f aca="false">BARTONIAN_PARAM_GTS12!$E$426</f>
        <v>24</v>
      </c>
      <c r="CO30" s="543" t="n">
        <f aca="false">BARTONIAN_PARAM_GTS12!$E$425</f>
        <v>24</v>
      </c>
      <c r="CP30" s="542" t="n">
        <f aca="false">BARTONIAN_PARAM_GTS12!$E$427</f>
        <v>24</v>
      </c>
      <c r="CQ30" s="523" t="n">
        <f aca="false">$M30-CP30+$K30</f>
        <v>-3</v>
      </c>
      <c r="CR30" s="544" t="n">
        <f aca="false">$M30 - CO30 + (($K30) + ($L30))/2</f>
        <v>12</v>
      </c>
      <c r="CS30" s="523" t="n">
        <f aca="false">$M30-CN30+$L30</f>
        <v>27</v>
      </c>
      <c r="CT30" s="545" t="n">
        <f aca="false">CS30-CQ30</f>
        <v>30</v>
      </c>
      <c r="CU30" s="546" t="n">
        <f aca="false">BARTONIAN_PARAM_GTS12!$E$449</f>
        <v>12</v>
      </c>
      <c r="CV30" s="547" t="n">
        <f aca="false">BARTONIAN_PARAM_GTS12!$E$448</f>
        <v>12</v>
      </c>
      <c r="CW30" s="546" t="n">
        <f aca="false">BARTONIAN_PARAM_GTS12!$E$450</f>
        <v>12</v>
      </c>
      <c r="CX30" s="548" t="n">
        <f aca="false">$M30-CW30+$K30</f>
        <v>9</v>
      </c>
      <c r="CY30" s="549" t="n">
        <f aca="false">$M30 - CV30 + (($K30) + ($L30))/2</f>
        <v>24</v>
      </c>
      <c r="CZ30" s="548" t="n">
        <f aca="false">$M30-CU30+$L30</f>
        <v>39</v>
      </c>
      <c r="DA30" s="550" t="n">
        <f aca="false">CZ30-CX30</f>
        <v>30</v>
      </c>
      <c r="DB30" s="542" t="n">
        <f aca="false">BARTONIAN_PARAM_GTS12!$E$489</f>
        <v>20.6</v>
      </c>
      <c r="DC30" s="543" t="n">
        <f aca="false">BARTONIAN_PARAM_GTS12!$E$481</f>
        <v>34.3914401875</v>
      </c>
      <c r="DD30" s="542" t="n">
        <f aca="false">BARTONIAN_PARAM_GTS12!$E$490</f>
        <v>47.5</v>
      </c>
      <c r="DE30" s="523" t="n">
        <f aca="false">$M30-DD30+$K30</f>
        <v>-26.5</v>
      </c>
      <c r="DF30" s="544" t="n">
        <f aca="false">$M30 - DC30 + (($K30) + ($L30))/2</f>
        <v>1.6085598125</v>
      </c>
      <c r="DG30" s="523" t="n">
        <f aca="false">$M30-DB30+$L30</f>
        <v>30.4</v>
      </c>
      <c r="DH30" s="545" t="n">
        <f aca="false">DG30-DE30</f>
        <v>56.9</v>
      </c>
    </row>
    <row r="31" customFormat="false" ht="33.95" hidden="false" customHeight="true" outlineLevel="0" collapsed="false">
      <c r="B31" s="536" t="s">
        <v>387</v>
      </c>
      <c r="C31" s="539" t="s">
        <v>388</v>
      </c>
      <c r="D31" s="537" t="n">
        <v>48.968465</v>
      </c>
      <c r="E31" s="537" t="n">
        <v>-3.131228</v>
      </c>
      <c r="F31" s="537" t="s">
        <v>322</v>
      </c>
      <c r="G31" s="539" t="s">
        <v>389</v>
      </c>
      <c r="H31" s="537" t="n">
        <v>38</v>
      </c>
      <c r="I31" s="537" t="n">
        <v>40.5</v>
      </c>
      <c r="J31" s="537" t="s">
        <v>332</v>
      </c>
      <c r="K31" s="537" t="n">
        <v>20</v>
      </c>
      <c r="L31" s="537" t="n">
        <v>50</v>
      </c>
      <c r="M31" s="540" t="n">
        <v>-58</v>
      </c>
      <c r="N31" s="552" t="s">
        <v>390</v>
      </c>
      <c r="O31" s="542" t="n">
        <f aca="false">BARTONIAN_PARAM_GTS12!$E$89</f>
        <v>124.66</v>
      </c>
      <c r="P31" s="543" t="n">
        <f aca="false">BARTONIAN_PARAM_GTS12!$E$84</f>
        <v>171.810833333333</v>
      </c>
      <c r="Q31" s="542" t="n">
        <f aca="false">BARTONIAN_PARAM_GTS12!$E$90</f>
        <v>207.38</v>
      </c>
      <c r="R31" s="523" t="n">
        <f aca="false">M31-Q31+K31</f>
        <v>-245.38</v>
      </c>
      <c r="S31" s="544" t="n">
        <f aca="false">M31 - P31 + ((K31) + (L31))/2</f>
        <v>-194.810833333333</v>
      </c>
      <c r="T31" s="523" t="n">
        <f aca="false">M31-O31+L31</f>
        <v>-132.66</v>
      </c>
      <c r="U31" s="545" t="n">
        <f aca="false">T31-R31</f>
        <v>112.72</v>
      </c>
      <c r="V31" s="542" t="n">
        <f aca="false">BARTONIAN_PARAM_GTS12!$E$58</f>
        <v>162.392</v>
      </c>
      <c r="W31" s="543" t="n">
        <f aca="false">BARTONIAN_PARAM_GTS12!$E$53</f>
        <v>181.19675</v>
      </c>
      <c r="X31" s="542" t="n">
        <f aca="false">BARTONIAN_PARAM_GTS12!$E$59</f>
        <v>199.393</v>
      </c>
      <c r="Y31" s="523" t="n">
        <f aca="false">$M31-X31+$K31</f>
        <v>-237.393</v>
      </c>
      <c r="Z31" s="544" t="n">
        <f aca="false">$M31 - W31 + (($K31) + ($L31))/2</f>
        <v>-204.19675</v>
      </c>
      <c r="AA31" s="523" t="n">
        <f aca="false">$M31-V31+$L31</f>
        <v>-170.392</v>
      </c>
      <c r="AB31" s="545" t="n">
        <f aca="false">AA31-Y31</f>
        <v>67.001</v>
      </c>
      <c r="AC31" s="542" t="n">
        <f aca="false">BARTONIAN_PARAM_GTS12!$E$149</f>
        <v>-10</v>
      </c>
      <c r="AD31" s="543" t="n">
        <f aca="false">BARTONIAN_PARAM_GTS12!$E$144</f>
        <v>13.6193206896552</v>
      </c>
      <c r="AE31" s="542" t="n">
        <f aca="false">BARTONIAN_PARAM_GTS12!$E$150</f>
        <v>45.7062</v>
      </c>
      <c r="AF31" s="523" t="n">
        <f aca="false">$M31-AE31+$K31</f>
        <v>-83.7062</v>
      </c>
      <c r="AG31" s="544" t="n">
        <f aca="false">$M31 - AD31 + (($K31) + ($L31))/2</f>
        <v>-36.6193206896552</v>
      </c>
      <c r="AH31" s="523" t="n">
        <f aca="false">$M31-AC31+$L31</f>
        <v>2</v>
      </c>
      <c r="AI31" s="545" t="n">
        <f aca="false">AH31-AF31</f>
        <v>85.7062</v>
      </c>
      <c r="AJ31" s="542" t="n">
        <f aca="false">BARTONIAN_PARAM_GTS12!$E$176</f>
        <v>89.556</v>
      </c>
      <c r="AK31" s="543" t="n">
        <f aca="false">BARTONIAN_PARAM_GTS12!$E$171</f>
        <v>110.68075</v>
      </c>
      <c r="AL31" s="542" t="n">
        <f aca="false">BARTONIAN_PARAM_GTS12!$E$177</f>
        <v>136.22</v>
      </c>
      <c r="AM31" s="523" t="n">
        <f aca="false">$M31-AL31+$K31</f>
        <v>-174.22</v>
      </c>
      <c r="AN31" s="544" t="n">
        <f aca="false">$M31 - AK31 + (($K31) + ($L31))/2</f>
        <v>-133.68075</v>
      </c>
      <c r="AO31" s="523" t="n">
        <f aca="false">$M31-AJ31+$L31</f>
        <v>-97.556</v>
      </c>
      <c r="AP31" s="545" t="n">
        <f aca="false">AO31-AM31</f>
        <v>76.664</v>
      </c>
      <c r="AQ31" s="542" t="n">
        <f aca="false">BARTONIAN_PARAM_GTS12!$E$265</f>
        <v>-33</v>
      </c>
      <c r="AR31" s="543" t="n">
        <f aca="false">BARTONIAN_PARAM_GTS12!$E$260</f>
        <v>16.7254214285714</v>
      </c>
      <c r="AS31" s="542" t="n">
        <f aca="false">BARTONIAN_PARAM_GTS12!$E$266</f>
        <v>69.76025</v>
      </c>
      <c r="AT31" s="523" t="n">
        <f aca="false">$M31-AS31+$K31</f>
        <v>-107.76025</v>
      </c>
      <c r="AU31" s="544" t="n">
        <f aca="false">$M31 - AR31 + (($K31) + ($L31))/2</f>
        <v>-39.7254214285714</v>
      </c>
      <c r="AV31" s="523" t="n">
        <f aca="false">$M31-AQ31+$L31</f>
        <v>25</v>
      </c>
      <c r="AW31" s="545" t="n">
        <f aca="false">AV31-AT31</f>
        <v>132.76025</v>
      </c>
      <c r="AX31" s="542" t="n">
        <f aca="false">BARTONIAN_PARAM_GTS12!$E$242</f>
        <v>104.8</v>
      </c>
      <c r="AY31" s="543" t="n">
        <f aca="false">BARTONIAN_PARAM_GTS12!$E$237</f>
        <v>134.5</v>
      </c>
      <c r="AZ31" s="542" t="n">
        <f aca="false">BARTONIAN_PARAM_GTS12!$E$243</f>
        <v>164.2</v>
      </c>
      <c r="BA31" s="523" t="n">
        <f aca="false">$M31-AZ31+$K31</f>
        <v>-202.2</v>
      </c>
      <c r="BB31" s="544" t="n">
        <f aca="false">$M31 - AY31 + (($K31) + ($L31))/2</f>
        <v>-157.5</v>
      </c>
      <c r="BC31" s="523" t="n">
        <f aca="false">$M31-AX31+$L31</f>
        <v>-112.8</v>
      </c>
      <c r="BD31" s="545" t="n">
        <f aca="false">BC31-BA31</f>
        <v>89.4</v>
      </c>
      <c r="BE31" s="542" t="n">
        <f aca="false">BARTONIAN_PARAM_GTS12!$E$303</f>
        <v>31.8444020000003</v>
      </c>
      <c r="BF31" s="543" t="n">
        <f aca="false">BARTONIAN_PARAM_GTS12!$E$293</f>
        <v>70.38545</v>
      </c>
      <c r="BG31" s="542" t="n">
        <f aca="false">BARTONIAN_PARAM_GTS12!$E$304</f>
        <v>111.93277</v>
      </c>
      <c r="BH31" s="523" t="n">
        <f aca="false">$M31-BG31+$K31</f>
        <v>-149.93277</v>
      </c>
      <c r="BI31" s="544" t="n">
        <f aca="false">$M31 - BF31 + (($K31) + ($L31))/2</f>
        <v>-93.38545</v>
      </c>
      <c r="BJ31" s="523" t="n">
        <f aca="false">$M31-BE31+$L31</f>
        <v>-39.8444020000003</v>
      </c>
      <c r="BK31" s="545" t="n">
        <f aca="false">BJ31-BH31</f>
        <v>110.088368</v>
      </c>
      <c r="BL31" s="542" t="n">
        <f aca="false">BARTONIAN_PARAM_GTS12!$E$536</f>
        <v>71.6</v>
      </c>
      <c r="BM31" s="543" t="n">
        <f aca="false">BARTONIAN_PARAM_GTS12!$E$528</f>
        <v>92.35625</v>
      </c>
      <c r="BN31" s="542" t="n">
        <f aca="false">BARTONIAN_PARAM_GTS12!$E$537</f>
        <v>113</v>
      </c>
      <c r="BO31" s="523" t="n">
        <f aca="false">$M31-BN31+$K31</f>
        <v>-151</v>
      </c>
      <c r="BP31" s="544" t="n">
        <f aca="false">$M31 - BM31 + (($K31) + ($L31))/2</f>
        <v>-115.35625</v>
      </c>
      <c r="BQ31" s="523" t="n">
        <f aca="false">$M31-BL31+$L31</f>
        <v>-79.6</v>
      </c>
      <c r="BR31" s="545" t="n">
        <f aca="false">BQ31-BO31</f>
        <v>71.4</v>
      </c>
      <c r="BS31" s="542" t="n">
        <f aca="false">BARTONIAN_PARAM_GTS12!$E$346</f>
        <v>28.57</v>
      </c>
      <c r="BT31" s="543" t="n">
        <f aca="false">BARTONIAN_PARAM_GTS12!$E$336</f>
        <v>43.7569230769231</v>
      </c>
      <c r="BU31" s="542" t="n">
        <f aca="false">BARTONIAN_PARAM_GTS12!$E$347</f>
        <v>49.1</v>
      </c>
      <c r="BV31" s="523" t="n">
        <f aca="false">$M31-BU31+$K31</f>
        <v>-87.1</v>
      </c>
      <c r="BW31" s="544" t="n">
        <f aca="false">$M31 - BT31 + (($K31) + ($L31))/2</f>
        <v>-66.7569230769231</v>
      </c>
      <c r="BX31" s="523" t="n">
        <f aca="false">$M31-BS31+$L31</f>
        <v>-36.57</v>
      </c>
      <c r="BY31" s="545" t="n">
        <f aca="false">BX31-BV31</f>
        <v>50.53</v>
      </c>
      <c r="BZ31" s="546" t="n">
        <f aca="false">BARTONIAN_PARAM_GTS12!$E$380</f>
        <v>21</v>
      </c>
      <c r="CA31" s="547" t="n">
        <f aca="false">BARTONIAN_PARAM_GTS12!$E$379</f>
        <v>21</v>
      </c>
      <c r="CB31" s="546" t="n">
        <f aca="false">BARTONIAN_PARAM_GTS12!$E$381</f>
        <v>21</v>
      </c>
      <c r="CC31" s="548" t="n">
        <f aca="false">$M31-CB31+$K31</f>
        <v>-59</v>
      </c>
      <c r="CD31" s="549" t="n">
        <f aca="false">$M31 - CA31 + (($K31) + ($L31))/2</f>
        <v>-44</v>
      </c>
      <c r="CE31" s="548" t="n">
        <f aca="false">$M31-BZ31+$L31</f>
        <v>-29</v>
      </c>
      <c r="CF31" s="550" t="n">
        <f aca="false">CE31-CC31</f>
        <v>30</v>
      </c>
      <c r="CG31" s="546" t="n">
        <f aca="false">BARTONIAN_PARAM_GTS12!$E$403</f>
        <v>33</v>
      </c>
      <c r="CH31" s="547" t="n">
        <f aca="false">BARTONIAN_PARAM_GTS12!$E$402</f>
        <v>33</v>
      </c>
      <c r="CI31" s="546" t="n">
        <f aca="false">BARTONIAN_PARAM_GTS12!$E$404</f>
        <v>33</v>
      </c>
      <c r="CJ31" s="548" t="n">
        <f aca="false">$M31-CI31+$K31</f>
        <v>-71</v>
      </c>
      <c r="CK31" s="549" t="n">
        <f aca="false">$M31 - CH31 + (($K31) + ($L31))/2</f>
        <v>-56</v>
      </c>
      <c r="CL31" s="548" t="n">
        <f aca="false">$M31-CG31+$L31</f>
        <v>-41</v>
      </c>
      <c r="CM31" s="550" t="n">
        <f aca="false">CL31-CJ31</f>
        <v>30</v>
      </c>
      <c r="CN31" s="542" t="n">
        <f aca="false">BARTONIAN_PARAM_GTS12!$E$426</f>
        <v>24</v>
      </c>
      <c r="CO31" s="543" t="n">
        <f aca="false">BARTONIAN_PARAM_GTS12!$E$425</f>
        <v>24</v>
      </c>
      <c r="CP31" s="542" t="n">
        <f aca="false">BARTONIAN_PARAM_GTS12!$E$427</f>
        <v>24</v>
      </c>
      <c r="CQ31" s="523" t="n">
        <f aca="false">$M31-CP31+$K31</f>
        <v>-62</v>
      </c>
      <c r="CR31" s="544" t="n">
        <f aca="false">$M31 - CO31 + (($K31) + ($L31))/2</f>
        <v>-47</v>
      </c>
      <c r="CS31" s="523" t="n">
        <f aca="false">$M31-CN31+$L31</f>
        <v>-32</v>
      </c>
      <c r="CT31" s="545" t="n">
        <f aca="false">CS31-CQ31</f>
        <v>30</v>
      </c>
      <c r="CU31" s="546" t="n">
        <f aca="false">BARTONIAN_PARAM_GTS12!$E$449</f>
        <v>12</v>
      </c>
      <c r="CV31" s="547" t="n">
        <f aca="false">BARTONIAN_PARAM_GTS12!$E$448</f>
        <v>12</v>
      </c>
      <c r="CW31" s="546" t="n">
        <f aca="false">BARTONIAN_PARAM_GTS12!$E$450</f>
        <v>12</v>
      </c>
      <c r="CX31" s="548" t="n">
        <f aca="false">$M31-CW31+$K31</f>
        <v>-50</v>
      </c>
      <c r="CY31" s="549" t="n">
        <f aca="false">$M31 - CV31 + (($K31) + ($L31))/2</f>
        <v>-35</v>
      </c>
      <c r="CZ31" s="548" t="n">
        <f aca="false">$M31-CU31+$L31</f>
        <v>-20</v>
      </c>
      <c r="DA31" s="550" t="n">
        <f aca="false">CZ31-CX31</f>
        <v>30</v>
      </c>
      <c r="DB31" s="542" t="n">
        <f aca="false">BARTONIAN_PARAM_GTS12!$E$489</f>
        <v>20.6</v>
      </c>
      <c r="DC31" s="543" t="n">
        <f aca="false">BARTONIAN_PARAM_GTS12!$E$481</f>
        <v>34.3914401875</v>
      </c>
      <c r="DD31" s="542" t="n">
        <f aca="false">BARTONIAN_PARAM_GTS12!$E$490</f>
        <v>47.5</v>
      </c>
      <c r="DE31" s="523" t="n">
        <f aca="false">$M31-DD31+$K31</f>
        <v>-85.5</v>
      </c>
      <c r="DF31" s="544" t="n">
        <f aca="false">$M31 - DC31 + (($K31) + ($L31))/2</f>
        <v>-57.3914401875</v>
      </c>
      <c r="DG31" s="523" t="n">
        <f aca="false">$M31-DB31+$L31</f>
        <v>-28.6</v>
      </c>
      <c r="DH31" s="545" t="n">
        <f aca="false">DG31-DE31</f>
        <v>56.9</v>
      </c>
    </row>
    <row r="32" customFormat="false" ht="33.95" hidden="false" customHeight="true" outlineLevel="0" collapsed="false">
      <c r="B32" s="536" t="s">
        <v>391</v>
      </c>
      <c r="C32" s="539" t="s">
        <v>392</v>
      </c>
      <c r="D32" s="537" t="n">
        <v>48.940116</v>
      </c>
      <c r="E32" s="537" t="n">
        <v>-3.006602</v>
      </c>
      <c r="F32" s="537" t="s">
        <v>322</v>
      </c>
      <c r="G32" s="539" t="s">
        <v>393</v>
      </c>
      <c r="H32" s="537" t="n">
        <v>38</v>
      </c>
      <c r="I32" s="537" t="n">
        <v>40.5</v>
      </c>
      <c r="J32" s="537" t="s">
        <v>332</v>
      </c>
      <c r="K32" s="537" t="n">
        <v>20</v>
      </c>
      <c r="L32" s="537" t="n">
        <v>50</v>
      </c>
      <c r="M32" s="540" t="n">
        <v>-51</v>
      </c>
      <c r="N32" s="552" t="s">
        <v>390</v>
      </c>
      <c r="O32" s="542" t="n">
        <f aca="false">BARTONIAN_PARAM_GTS12!$E$89</f>
        <v>124.66</v>
      </c>
      <c r="P32" s="543" t="n">
        <f aca="false">BARTONIAN_PARAM_GTS12!$E$84</f>
        <v>171.810833333333</v>
      </c>
      <c r="Q32" s="542" t="n">
        <f aca="false">BARTONIAN_PARAM_GTS12!$E$90</f>
        <v>207.38</v>
      </c>
      <c r="R32" s="523" t="n">
        <f aca="false">M32-Q32+K32</f>
        <v>-238.38</v>
      </c>
      <c r="S32" s="544" t="n">
        <f aca="false">M32 - P32 + ((K32) + (L32))/2</f>
        <v>-187.810833333333</v>
      </c>
      <c r="T32" s="523" t="n">
        <f aca="false">M32-O32+L32</f>
        <v>-125.66</v>
      </c>
      <c r="U32" s="545" t="n">
        <f aca="false">T32-R32</f>
        <v>112.72</v>
      </c>
      <c r="V32" s="542" t="n">
        <f aca="false">BARTONIAN_PARAM_GTS12!$E$58</f>
        <v>162.392</v>
      </c>
      <c r="W32" s="543" t="n">
        <f aca="false">BARTONIAN_PARAM_GTS12!$E$53</f>
        <v>181.19675</v>
      </c>
      <c r="X32" s="542" t="n">
        <f aca="false">BARTONIAN_PARAM_GTS12!$E$59</f>
        <v>199.393</v>
      </c>
      <c r="Y32" s="523" t="n">
        <f aca="false">$M32-X32+$K32</f>
        <v>-230.393</v>
      </c>
      <c r="Z32" s="544" t="n">
        <f aca="false">$M32 - W32 + (($K32) + ($L32))/2</f>
        <v>-197.19675</v>
      </c>
      <c r="AA32" s="523" t="n">
        <f aca="false">$M32-V32+$L32</f>
        <v>-163.392</v>
      </c>
      <c r="AB32" s="545" t="n">
        <f aca="false">AA32-Y32</f>
        <v>67.001</v>
      </c>
      <c r="AC32" s="542" t="n">
        <f aca="false">BARTONIAN_PARAM_GTS12!$E$149</f>
        <v>-10</v>
      </c>
      <c r="AD32" s="543" t="n">
        <f aca="false">BARTONIAN_PARAM_GTS12!$E$144</f>
        <v>13.6193206896552</v>
      </c>
      <c r="AE32" s="542" t="n">
        <f aca="false">BARTONIAN_PARAM_GTS12!$E$150</f>
        <v>45.7062</v>
      </c>
      <c r="AF32" s="523" t="n">
        <f aca="false">$M32-AE32+$K32</f>
        <v>-76.7062</v>
      </c>
      <c r="AG32" s="544" t="n">
        <f aca="false">$M32 - AD32 + (($K32) + ($L32))/2</f>
        <v>-29.6193206896552</v>
      </c>
      <c r="AH32" s="523" t="n">
        <f aca="false">$M32-AC32+$L32</f>
        <v>9</v>
      </c>
      <c r="AI32" s="545" t="n">
        <f aca="false">AH32-AF32</f>
        <v>85.7062</v>
      </c>
      <c r="AJ32" s="542" t="n">
        <f aca="false">BARTONIAN_PARAM_GTS12!$E$176</f>
        <v>89.556</v>
      </c>
      <c r="AK32" s="543" t="n">
        <f aca="false">BARTONIAN_PARAM_GTS12!$E$171</f>
        <v>110.68075</v>
      </c>
      <c r="AL32" s="542" t="n">
        <f aca="false">BARTONIAN_PARAM_GTS12!$E$177</f>
        <v>136.22</v>
      </c>
      <c r="AM32" s="523" t="n">
        <f aca="false">$M32-AL32+$K32</f>
        <v>-167.22</v>
      </c>
      <c r="AN32" s="544" t="n">
        <f aca="false">$M32 - AK32 + (($K32) + ($L32))/2</f>
        <v>-126.68075</v>
      </c>
      <c r="AO32" s="523" t="n">
        <f aca="false">$M32-AJ32+$L32</f>
        <v>-90.556</v>
      </c>
      <c r="AP32" s="545" t="n">
        <f aca="false">AO32-AM32</f>
        <v>76.664</v>
      </c>
      <c r="AQ32" s="542" t="n">
        <f aca="false">BARTONIAN_PARAM_GTS12!$E$265</f>
        <v>-33</v>
      </c>
      <c r="AR32" s="543" t="n">
        <f aca="false">BARTONIAN_PARAM_GTS12!$E$260</f>
        <v>16.7254214285714</v>
      </c>
      <c r="AS32" s="542" t="n">
        <f aca="false">BARTONIAN_PARAM_GTS12!$E$266</f>
        <v>69.76025</v>
      </c>
      <c r="AT32" s="523" t="n">
        <f aca="false">$M32-AS32+$K32</f>
        <v>-100.76025</v>
      </c>
      <c r="AU32" s="544" t="n">
        <f aca="false">$M32 - AR32 + (($K32) + ($L32))/2</f>
        <v>-32.7254214285714</v>
      </c>
      <c r="AV32" s="523" t="n">
        <f aca="false">$M32-AQ32+$L32</f>
        <v>32</v>
      </c>
      <c r="AW32" s="545" t="n">
        <f aca="false">AV32-AT32</f>
        <v>132.76025</v>
      </c>
      <c r="AX32" s="542" t="n">
        <f aca="false">BARTONIAN_PARAM_GTS12!$E$242</f>
        <v>104.8</v>
      </c>
      <c r="AY32" s="543" t="n">
        <f aca="false">BARTONIAN_PARAM_GTS12!$E$237</f>
        <v>134.5</v>
      </c>
      <c r="AZ32" s="542" t="n">
        <f aca="false">BARTONIAN_PARAM_GTS12!$E$243</f>
        <v>164.2</v>
      </c>
      <c r="BA32" s="523" t="n">
        <f aca="false">$M32-AZ32+$K32</f>
        <v>-195.2</v>
      </c>
      <c r="BB32" s="544" t="n">
        <f aca="false">$M32 - AY32 + (($K32) + ($L32))/2</f>
        <v>-150.5</v>
      </c>
      <c r="BC32" s="523" t="n">
        <f aca="false">$M32-AX32+$L32</f>
        <v>-105.8</v>
      </c>
      <c r="BD32" s="545" t="n">
        <f aca="false">BC32-BA32</f>
        <v>89.4</v>
      </c>
      <c r="BE32" s="542" t="n">
        <f aca="false">BARTONIAN_PARAM_GTS12!$E$303</f>
        <v>31.8444020000003</v>
      </c>
      <c r="BF32" s="543" t="n">
        <f aca="false">BARTONIAN_PARAM_GTS12!$E$293</f>
        <v>70.38545</v>
      </c>
      <c r="BG32" s="542" t="n">
        <f aca="false">BARTONIAN_PARAM_GTS12!$E$304</f>
        <v>111.93277</v>
      </c>
      <c r="BH32" s="523" t="n">
        <f aca="false">$M32-BG32+$K32</f>
        <v>-142.93277</v>
      </c>
      <c r="BI32" s="544" t="n">
        <f aca="false">$M32 - BF32 + (($K32) + ($L32))/2</f>
        <v>-86.38545</v>
      </c>
      <c r="BJ32" s="523" t="n">
        <f aca="false">$M32-BE32+$L32</f>
        <v>-32.8444020000003</v>
      </c>
      <c r="BK32" s="545" t="n">
        <f aca="false">BJ32-BH32</f>
        <v>110.088368</v>
      </c>
      <c r="BL32" s="542" t="n">
        <f aca="false">BARTONIAN_PARAM_GTS12!$E$536</f>
        <v>71.6</v>
      </c>
      <c r="BM32" s="543" t="n">
        <f aca="false">BARTONIAN_PARAM_GTS12!$E$528</f>
        <v>92.35625</v>
      </c>
      <c r="BN32" s="542" t="n">
        <f aca="false">BARTONIAN_PARAM_GTS12!$E$537</f>
        <v>113</v>
      </c>
      <c r="BO32" s="523" t="n">
        <f aca="false">$M32-BN32+$K32</f>
        <v>-144</v>
      </c>
      <c r="BP32" s="544" t="n">
        <f aca="false">$M32 - BM32 + (($K32) + ($L32))/2</f>
        <v>-108.35625</v>
      </c>
      <c r="BQ32" s="523" t="n">
        <f aca="false">$M32-BL32+$L32</f>
        <v>-72.6</v>
      </c>
      <c r="BR32" s="545" t="n">
        <f aca="false">BQ32-BO32</f>
        <v>71.4</v>
      </c>
      <c r="BS32" s="542" t="n">
        <f aca="false">BARTONIAN_PARAM_GTS12!$E$346</f>
        <v>28.57</v>
      </c>
      <c r="BT32" s="543" t="n">
        <f aca="false">BARTONIAN_PARAM_GTS12!$E$336</f>
        <v>43.7569230769231</v>
      </c>
      <c r="BU32" s="542" t="n">
        <f aca="false">BARTONIAN_PARAM_GTS12!$E$347</f>
        <v>49.1</v>
      </c>
      <c r="BV32" s="523" t="n">
        <f aca="false">$M32-BU32+$K32</f>
        <v>-80.1</v>
      </c>
      <c r="BW32" s="544" t="n">
        <f aca="false">$M32 - BT32 + (($K32) + ($L32))/2</f>
        <v>-59.7569230769231</v>
      </c>
      <c r="BX32" s="523" t="n">
        <f aca="false">$M32-BS32+$L32</f>
        <v>-29.57</v>
      </c>
      <c r="BY32" s="545" t="n">
        <f aca="false">BX32-BV32</f>
        <v>50.53</v>
      </c>
      <c r="BZ32" s="546" t="n">
        <f aca="false">BARTONIAN_PARAM_GTS12!$E$380</f>
        <v>21</v>
      </c>
      <c r="CA32" s="547" t="n">
        <f aca="false">BARTONIAN_PARAM_GTS12!$E$379</f>
        <v>21</v>
      </c>
      <c r="CB32" s="546" t="n">
        <f aca="false">BARTONIAN_PARAM_GTS12!$E$381</f>
        <v>21</v>
      </c>
      <c r="CC32" s="548" t="n">
        <f aca="false">$M32-CB32+$K32</f>
        <v>-52</v>
      </c>
      <c r="CD32" s="549" t="n">
        <f aca="false">$M32 - CA32 + (($K32) + ($L32))/2</f>
        <v>-37</v>
      </c>
      <c r="CE32" s="548" t="n">
        <f aca="false">$M32-BZ32+$L32</f>
        <v>-22</v>
      </c>
      <c r="CF32" s="550" t="n">
        <f aca="false">CE32-CC32</f>
        <v>30</v>
      </c>
      <c r="CG32" s="546" t="n">
        <f aca="false">BARTONIAN_PARAM_GTS12!$E$403</f>
        <v>33</v>
      </c>
      <c r="CH32" s="547" t="n">
        <f aca="false">BARTONIAN_PARAM_GTS12!$E$402</f>
        <v>33</v>
      </c>
      <c r="CI32" s="546" t="n">
        <f aca="false">BARTONIAN_PARAM_GTS12!$E$404</f>
        <v>33</v>
      </c>
      <c r="CJ32" s="548" t="n">
        <f aca="false">$M32-CI32+$K32</f>
        <v>-64</v>
      </c>
      <c r="CK32" s="549" t="n">
        <f aca="false">$M32 - CH32 + (($K32) + ($L32))/2</f>
        <v>-49</v>
      </c>
      <c r="CL32" s="548" t="n">
        <f aca="false">$M32-CG32+$L32</f>
        <v>-34</v>
      </c>
      <c r="CM32" s="550" t="n">
        <f aca="false">CL32-CJ32</f>
        <v>30</v>
      </c>
      <c r="CN32" s="542" t="n">
        <f aca="false">BARTONIAN_PARAM_GTS12!$E$426</f>
        <v>24</v>
      </c>
      <c r="CO32" s="543" t="n">
        <f aca="false">BARTONIAN_PARAM_GTS12!$E$425</f>
        <v>24</v>
      </c>
      <c r="CP32" s="542" t="n">
        <f aca="false">BARTONIAN_PARAM_GTS12!$E$427</f>
        <v>24</v>
      </c>
      <c r="CQ32" s="523" t="n">
        <f aca="false">$M32-CP32+$K32</f>
        <v>-55</v>
      </c>
      <c r="CR32" s="544" t="n">
        <f aca="false">$M32 - CO32 + (($K32) + ($L32))/2</f>
        <v>-40</v>
      </c>
      <c r="CS32" s="523" t="n">
        <f aca="false">$M32-CN32+$L32</f>
        <v>-25</v>
      </c>
      <c r="CT32" s="545" t="n">
        <f aca="false">CS32-CQ32</f>
        <v>30</v>
      </c>
      <c r="CU32" s="546" t="n">
        <f aca="false">BARTONIAN_PARAM_GTS12!$E$449</f>
        <v>12</v>
      </c>
      <c r="CV32" s="547" t="n">
        <f aca="false">BARTONIAN_PARAM_GTS12!$E$448</f>
        <v>12</v>
      </c>
      <c r="CW32" s="546" t="n">
        <f aca="false">BARTONIAN_PARAM_GTS12!$E$450</f>
        <v>12</v>
      </c>
      <c r="CX32" s="548" t="n">
        <f aca="false">$M32-CW32+$K32</f>
        <v>-43</v>
      </c>
      <c r="CY32" s="549" t="n">
        <f aca="false">$M32 - CV32 + (($K32) + ($L32))/2</f>
        <v>-28</v>
      </c>
      <c r="CZ32" s="548" t="n">
        <f aca="false">$M32-CU32+$L32</f>
        <v>-13</v>
      </c>
      <c r="DA32" s="550" t="n">
        <f aca="false">CZ32-CX32</f>
        <v>30</v>
      </c>
      <c r="DB32" s="542" t="n">
        <f aca="false">BARTONIAN_PARAM_GTS12!$E$489</f>
        <v>20.6</v>
      </c>
      <c r="DC32" s="543" t="n">
        <f aca="false">BARTONIAN_PARAM_GTS12!$E$481</f>
        <v>34.3914401875</v>
      </c>
      <c r="DD32" s="542" t="n">
        <f aca="false">BARTONIAN_PARAM_GTS12!$E$490</f>
        <v>47.5</v>
      </c>
      <c r="DE32" s="523" t="n">
        <f aca="false">$M32-DD32+$K32</f>
        <v>-78.5</v>
      </c>
      <c r="DF32" s="544" t="n">
        <f aca="false">$M32 - DC32 + (($K32) + ($L32))/2</f>
        <v>-50.3914401875</v>
      </c>
      <c r="DG32" s="523" t="n">
        <f aca="false">$M32-DB32+$L32</f>
        <v>-21.6</v>
      </c>
      <c r="DH32" s="545" t="n">
        <f aca="false">DG32-DE32</f>
        <v>56.9</v>
      </c>
    </row>
    <row r="33" customFormat="false" ht="33.95" hidden="false" customHeight="true" outlineLevel="0" collapsed="false">
      <c r="B33" s="536" t="s">
        <v>394</v>
      </c>
      <c r="C33" s="539" t="s">
        <v>395</v>
      </c>
      <c r="D33" s="537" t="n">
        <v>49.009833</v>
      </c>
      <c r="E33" s="537" t="n">
        <v>-2.348333</v>
      </c>
      <c r="F33" s="537" t="s">
        <v>322</v>
      </c>
      <c r="G33" s="539" t="s">
        <v>396</v>
      </c>
      <c r="H33" s="537" t="n">
        <v>38</v>
      </c>
      <c r="I33" s="537" t="n">
        <v>40.5</v>
      </c>
      <c r="J33" s="539" t="s">
        <v>397</v>
      </c>
      <c r="K33" s="537" t="n">
        <v>0</v>
      </c>
      <c r="L33" s="537" t="n">
        <v>20</v>
      </c>
      <c r="M33" s="540" t="n">
        <v>-33</v>
      </c>
      <c r="N33" s="552" t="s">
        <v>398</v>
      </c>
      <c r="O33" s="542" t="n">
        <f aca="false">BARTONIAN_PARAM_GTS12!$E$89</f>
        <v>124.66</v>
      </c>
      <c r="P33" s="543" t="n">
        <f aca="false">BARTONIAN_PARAM_GTS12!$E$84</f>
        <v>171.810833333333</v>
      </c>
      <c r="Q33" s="542" t="n">
        <f aca="false">BARTONIAN_PARAM_GTS12!$E$90</f>
        <v>207.38</v>
      </c>
      <c r="R33" s="523" t="n">
        <f aca="false">M33-Q33+K33</f>
        <v>-240.38</v>
      </c>
      <c r="S33" s="544" t="n">
        <f aca="false">M33 - P33 + ((K33) + (L33))/2</f>
        <v>-194.810833333333</v>
      </c>
      <c r="T33" s="523" t="n">
        <f aca="false">M33-O33+L33</f>
        <v>-137.66</v>
      </c>
      <c r="U33" s="545" t="n">
        <f aca="false">T33-R33</f>
        <v>102.72</v>
      </c>
      <c r="V33" s="542" t="n">
        <f aca="false">BARTONIAN_PARAM_GTS12!$E$58</f>
        <v>162.392</v>
      </c>
      <c r="W33" s="543" t="n">
        <f aca="false">BARTONIAN_PARAM_GTS12!$E$53</f>
        <v>181.19675</v>
      </c>
      <c r="X33" s="542" t="n">
        <f aca="false">BARTONIAN_PARAM_GTS12!$E$59</f>
        <v>199.393</v>
      </c>
      <c r="Y33" s="523" t="n">
        <f aca="false">$M33-X33+$K33</f>
        <v>-232.393</v>
      </c>
      <c r="Z33" s="544" t="n">
        <f aca="false">$M33 - W33 + (($K33) + ($L33))/2</f>
        <v>-204.19675</v>
      </c>
      <c r="AA33" s="523" t="n">
        <f aca="false">$M33-V33+$L33</f>
        <v>-175.392</v>
      </c>
      <c r="AB33" s="545" t="n">
        <f aca="false">AA33-Y33</f>
        <v>57.001</v>
      </c>
      <c r="AC33" s="542" t="n">
        <f aca="false">BARTONIAN_PARAM_GTS12!$E$149</f>
        <v>-10</v>
      </c>
      <c r="AD33" s="543" t="n">
        <f aca="false">BARTONIAN_PARAM_GTS12!$E$144</f>
        <v>13.6193206896552</v>
      </c>
      <c r="AE33" s="542" t="n">
        <f aca="false">BARTONIAN_PARAM_GTS12!$E$150</f>
        <v>45.7062</v>
      </c>
      <c r="AF33" s="523" t="n">
        <f aca="false">$M33-AE33+$K33</f>
        <v>-78.7062</v>
      </c>
      <c r="AG33" s="544" t="n">
        <f aca="false">$M33 - AD33 + (($K33) + ($L33))/2</f>
        <v>-36.6193206896552</v>
      </c>
      <c r="AH33" s="523" t="n">
        <f aca="false">$M33-AC33+$L33</f>
        <v>-3</v>
      </c>
      <c r="AI33" s="545" t="n">
        <f aca="false">AH33-AF33</f>
        <v>75.7062</v>
      </c>
      <c r="AJ33" s="542" t="n">
        <f aca="false">BARTONIAN_PARAM_GTS12!$E$176</f>
        <v>89.556</v>
      </c>
      <c r="AK33" s="543" t="n">
        <f aca="false">BARTONIAN_PARAM_GTS12!$E$171</f>
        <v>110.68075</v>
      </c>
      <c r="AL33" s="542" t="n">
        <f aca="false">BARTONIAN_PARAM_GTS12!$E$177</f>
        <v>136.22</v>
      </c>
      <c r="AM33" s="523" t="n">
        <f aca="false">$M33-AL33+$K33</f>
        <v>-169.22</v>
      </c>
      <c r="AN33" s="544" t="n">
        <f aca="false">$M33 - AK33 + (($K33) + ($L33))/2</f>
        <v>-133.68075</v>
      </c>
      <c r="AO33" s="523" t="n">
        <f aca="false">$M33-AJ33+$L33</f>
        <v>-102.556</v>
      </c>
      <c r="AP33" s="545" t="n">
        <f aca="false">AO33-AM33</f>
        <v>66.664</v>
      </c>
      <c r="AQ33" s="542" t="n">
        <f aca="false">BARTONIAN_PARAM_GTS12!$E$265</f>
        <v>-33</v>
      </c>
      <c r="AR33" s="543" t="n">
        <f aca="false">BARTONIAN_PARAM_GTS12!$E$260</f>
        <v>16.7254214285714</v>
      </c>
      <c r="AS33" s="542" t="n">
        <f aca="false">BARTONIAN_PARAM_GTS12!$E$266</f>
        <v>69.76025</v>
      </c>
      <c r="AT33" s="523" t="n">
        <f aca="false">$M33-AS33+$K33</f>
        <v>-102.76025</v>
      </c>
      <c r="AU33" s="544" t="n">
        <f aca="false">$M33 - AR33 + (($K33) + ($L33))/2</f>
        <v>-39.7254214285714</v>
      </c>
      <c r="AV33" s="523" t="n">
        <f aca="false">$M33-AQ33+$L33</f>
        <v>20</v>
      </c>
      <c r="AW33" s="545" t="n">
        <f aca="false">AV33-AT33</f>
        <v>122.76025</v>
      </c>
      <c r="AX33" s="542" t="n">
        <f aca="false">BARTONIAN_PARAM_GTS12!$E$242</f>
        <v>104.8</v>
      </c>
      <c r="AY33" s="543" t="n">
        <f aca="false">BARTONIAN_PARAM_GTS12!$E$237</f>
        <v>134.5</v>
      </c>
      <c r="AZ33" s="542" t="n">
        <f aca="false">BARTONIAN_PARAM_GTS12!$E$243</f>
        <v>164.2</v>
      </c>
      <c r="BA33" s="523" t="n">
        <f aca="false">$M33-AZ33+$K33</f>
        <v>-197.2</v>
      </c>
      <c r="BB33" s="544" t="n">
        <f aca="false">$M33 - AY33 + (($K33) + ($L33))/2</f>
        <v>-157.5</v>
      </c>
      <c r="BC33" s="523" t="n">
        <f aca="false">$M33-AX33+$L33</f>
        <v>-117.8</v>
      </c>
      <c r="BD33" s="545" t="n">
        <f aca="false">BC33-BA33</f>
        <v>79.4</v>
      </c>
      <c r="BE33" s="542" t="n">
        <f aca="false">BARTONIAN_PARAM_GTS12!$E$303</f>
        <v>31.8444020000003</v>
      </c>
      <c r="BF33" s="543" t="n">
        <f aca="false">BARTONIAN_PARAM_GTS12!$E$293</f>
        <v>70.38545</v>
      </c>
      <c r="BG33" s="542" t="n">
        <f aca="false">BARTONIAN_PARAM_GTS12!$E$304</f>
        <v>111.93277</v>
      </c>
      <c r="BH33" s="523" t="n">
        <f aca="false">$M33-BG33+$K33</f>
        <v>-144.93277</v>
      </c>
      <c r="BI33" s="544" t="n">
        <f aca="false">$M33 - BF33 + (($K33) + ($L33))/2</f>
        <v>-93.38545</v>
      </c>
      <c r="BJ33" s="523" t="n">
        <f aca="false">$M33-BE33+$L33</f>
        <v>-44.8444020000003</v>
      </c>
      <c r="BK33" s="545" t="n">
        <f aca="false">BJ33-BH33</f>
        <v>100.088368</v>
      </c>
      <c r="BL33" s="542" t="n">
        <f aca="false">BARTONIAN_PARAM_GTS12!$E$536</f>
        <v>71.6</v>
      </c>
      <c r="BM33" s="543" t="n">
        <f aca="false">BARTONIAN_PARAM_GTS12!$E$528</f>
        <v>92.35625</v>
      </c>
      <c r="BN33" s="542" t="n">
        <f aca="false">BARTONIAN_PARAM_GTS12!$E$537</f>
        <v>113</v>
      </c>
      <c r="BO33" s="523" t="n">
        <f aca="false">$M33-BN33+$K33</f>
        <v>-146</v>
      </c>
      <c r="BP33" s="544" t="n">
        <f aca="false">$M33 - BM33 + (($K33) + ($L33))/2</f>
        <v>-115.35625</v>
      </c>
      <c r="BQ33" s="523" t="n">
        <f aca="false">$M33-BL33+$L33</f>
        <v>-84.6</v>
      </c>
      <c r="BR33" s="545" t="n">
        <f aca="false">BQ33-BO33</f>
        <v>61.4</v>
      </c>
      <c r="BS33" s="542" t="n">
        <f aca="false">BARTONIAN_PARAM_GTS12!$E$346</f>
        <v>28.57</v>
      </c>
      <c r="BT33" s="543" t="n">
        <f aca="false">BARTONIAN_PARAM_GTS12!$E$336</f>
        <v>43.7569230769231</v>
      </c>
      <c r="BU33" s="542" t="n">
        <f aca="false">BARTONIAN_PARAM_GTS12!$E$347</f>
        <v>49.1</v>
      </c>
      <c r="BV33" s="523" t="n">
        <f aca="false">$M33-BU33+$K33</f>
        <v>-82.1</v>
      </c>
      <c r="BW33" s="544" t="n">
        <f aca="false">$M33 - BT33 + (($K33) + ($L33))/2</f>
        <v>-66.7569230769231</v>
      </c>
      <c r="BX33" s="523" t="n">
        <f aca="false">$M33-BS33+$L33</f>
        <v>-41.57</v>
      </c>
      <c r="BY33" s="545" t="n">
        <f aca="false">BX33-BV33</f>
        <v>40.53</v>
      </c>
      <c r="BZ33" s="546" t="n">
        <f aca="false">BARTONIAN_PARAM_GTS12!$E$380</f>
        <v>21</v>
      </c>
      <c r="CA33" s="547" t="n">
        <f aca="false">BARTONIAN_PARAM_GTS12!$E$379</f>
        <v>21</v>
      </c>
      <c r="CB33" s="546" t="n">
        <f aca="false">BARTONIAN_PARAM_GTS12!$E$381</f>
        <v>21</v>
      </c>
      <c r="CC33" s="548" t="n">
        <f aca="false">$M33-CB33+$K33</f>
        <v>-54</v>
      </c>
      <c r="CD33" s="549" t="n">
        <f aca="false">$M33 - CA33 + (($K33) + ($L33))/2</f>
        <v>-44</v>
      </c>
      <c r="CE33" s="548" t="n">
        <f aca="false">$M33-BZ33+$L33</f>
        <v>-34</v>
      </c>
      <c r="CF33" s="550" t="n">
        <f aca="false">CE33-CC33</f>
        <v>20</v>
      </c>
      <c r="CG33" s="546" t="n">
        <f aca="false">BARTONIAN_PARAM_GTS12!$E$403</f>
        <v>33</v>
      </c>
      <c r="CH33" s="547" t="n">
        <f aca="false">BARTONIAN_PARAM_GTS12!$E$402</f>
        <v>33</v>
      </c>
      <c r="CI33" s="546" t="n">
        <f aca="false">BARTONIAN_PARAM_GTS12!$E$404</f>
        <v>33</v>
      </c>
      <c r="CJ33" s="548" t="n">
        <f aca="false">$M33-CI33+$K33</f>
        <v>-66</v>
      </c>
      <c r="CK33" s="549" t="n">
        <f aca="false">$M33 - CH33 + (($K33) + ($L33))/2</f>
        <v>-56</v>
      </c>
      <c r="CL33" s="548" t="n">
        <f aca="false">$M33-CG33+$L33</f>
        <v>-46</v>
      </c>
      <c r="CM33" s="550" t="n">
        <f aca="false">CL33-CJ33</f>
        <v>20</v>
      </c>
      <c r="CN33" s="542" t="n">
        <f aca="false">BARTONIAN_PARAM_GTS12!$E$426</f>
        <v>24</v>
      </c>
      <c r="CO33" s="543" t="n">
        <f aca="false">BARTONIAN_PARAM_GTS12!$E$425</f>
        <v>24</v>
      </c>
      <c r="CP33" s="542" t="n">
        <f aca="false">BARTONIAN_PARAM_GTS12!$E$427</f>
        <v>24</v>
      </c>
      <c r="CQ33" s="523" t="n">
        <f aca="false">$M33-CP33+$K33</f>
        <v>-57</v>
      </c>
      <c r="CR33" s="544" t="n">
        <f aca="false">$M33 - CO33 + (($K33) + ($L33))/2</f>
        <v>-47</v>
      </c>
      <c r="CS33" s="523" t="n">
        <f aca="false">$M33-CN33+$L33</f>
        <v>-37</v>
      </c>
      <c r="CT33" s="545" t="n">
        <f aca="false">CS33-CQ33</f>
        <v>20</v>
      </c>
      <c r="CU33" s="546" t="n">
        <f aca="false">BARTONIAN_PARAM_GTS12!$E$449</f>
        <v>12</v>
      </c>
      <c r="CV33" s="547" t="n">
        <f aca="false">BARTONIAN_PARAM_GTS12!$E$448</f>
        <v>12</v>
      </c>
      <c r="CW33" s="546" t="n">
        <f aca="false">BARTONIAN_PARAM_GTS12!$E$450</f>
        <v>12</v>
      </c>
      <c r="CX33" s="548" t="n">
        <f aca="false">$M33-CW33+$K33</f>
        <v>-45</v>
      </c>
      <c r="CY33" s="549" t="n">
        <f aca="false">$M33 - CV33 + (($K33) + ($L33))/2</f>
        <v>-35</v>
      </c>
      <c r="CZ33" s="548" t="n">
        <f aca="false">$M33-CU33+$L33</f>
        <v>-25</v>
      </c>
      <c r="DA33" s="550" t="n">
        <f aca="false">CZ33-CX33</f>
        <v>20</v>
      </c>
      <c r="DB33" s="542" t="n">
        <f aca="false">BARTONIAN_PARAM_GTS12!$E$489</f>
        <v>20.6</v>
      </c>
      <c r="DC33" s="543" t="n">
        <f aca="false">BARTONIAN_PARAM_GTS12!$E$481</f>
        <v>34.3914401875</v>
      </c>
      <c r="DD33" s="542" t="n">
        <f aca="false">BARTONIAN_PARAM_GTS12!$E$490</f>
        <v>47.5</v>
      </c>
      <c r="DE33" s="523" t="n">
        <f aca="false">$M33-DD33+$K33</f>
        <v>-80.5</v>
      </c>
      <c r="DF33" s="544" t="n">
        <f aca="false">$M33 - DC33 + (($K33) + ($L33))/2</f>
        <v>-57.3914401875</v>
      </c>
      <c r="DG33" s="523" t="n">
        <f aca="false">$M33-DB33+$L33</f>
        <v>-33.6</v>
      </c>
      <c r="DH33" s="545" t="n">
        <f aca="false">DG33-DE33</f>
        <v>46.9</v>
      </c>
    </row>
    <row r="34" customFormat="false" ht="33.95" hidden="false" customHeight="true" outlineLevel="0" collapsed="false">
      <c r="B34" s="536" t="s">
        <v>399</v>
      </c>
      <c r="C34" s="539" t="s">
        <v>400</v>
      </c>
      <c r="D34" s="537" t="n">
        <v>49.0075</v>
      </c>
      <c r="E34" s="537" t="n">
        <v>-2.333333</v>
      </c>
      <c r="F34" s="537" t="s">
        <v>322</v>
      </c>
      <c r="G34" s="539" t="s">
        <v>396</v>
      </c>
      <c r="H34" s="537" t="n">
        <v>38</v>
      </c>
      <c r="I34" s="537" t="n">
        <v>40.5</v>
      </c>
      <c r="J34" s="539" t="s">
        <v>397</v>
      </c>
      <c r="K34" s="537" t="n">
        <v>0</v>
      </c>
      <c r="L34" s="537" t="n">
        <v>20</v>
      </c>
      <c r="M34" s="540" t="n">
        <v>-30</v>
      </c>
      <c r="N34" s="552" t="s">
        <v>398</v>
      </c>
      <c r="O34" s="542" t="n">
        <f aca="false">BARTONIAN_PARAM_GTS12!$E$89</f>
        <v>124.66</v>
      </c>
      <c r="P34" s="543" t="n">
        <f aca="false">BARTONIAN_PARAM_GTS12!$E$84</f>
        <v>171.810833333333</v>
      </c>
      <c r="Q34" s="542" t="n">
        <f aca="false">BARTONIAN_PARAM_GTS12!$E$90</f>
        <v>207.38</v>
      </c>
      <c r="R34" s="523" t="n">
        <f aca="false">M34-Q34+K34</f>
        <v>-237.38</v>
      </c>
      <c r="S34" s="544" t="n">
        <f aca="false">M34 - P34 + ((K34) + (L34))/2</f>
        <v>-191.810833333333</v>
      </c>
      <c r="T34" s="523" t="n">
        <f aca="false">M34-O34+L34</f>
        <v>-134.66</v>
      </c>
      <c r="U34" s="545" t="n">
        <f aca="false">T34-R34</f>
        <v>102.72</v>
      </c>
      <c r="V34" s="542" t="n">
        <f aca="false">BARTONIAN_PARAM_GTS12!$E$58</f>
        <v>162.392</v>
      </c>
      <c r="W34" s="543" t="n">
        <f aca="false">BARTONIAN_PARAM_GTS12!$E$53</f>
        <v>181.19675</v>
      </c>
      <c r="X34" s="542" t="n">
        <f aca="false">BARTONIAN_PARAM_GTS12!$E$59</f>
        <v>199.393</v>
      </c>
      <c r="Y34" s="523" t="n">
        <f aca="false">$M34-X34+$K34</f>
        <v>-229.393</v>
      </c>
      <c r="Z34" s="544" t="n">
        <f aca="false">$M34 - W34 + (($K34) + ($L34))/2</f>
        <v>-201.19675</v>
      </c>
      <c r="AA34" s="523" t="n">
        <f aca="false">$M34-V34+$L34</f>
        <v>-172.392</v>
      </c>
      <c r="AB34" s="545" t="n">
        <f aca="false">AA34-Y34</f>
        <v>57.001</v>
      </c>
      <c r="AC34" s="542" t="n">
        <f aca="false">BARTONIAN_PARAM_GTS12!$E$149</f>
        <v>-10</v>
      </c>
      <c r="AD34" s="543" t="n">
        <f aca="false">BARTONIAN_PARAM_GTS12!$E$144</f>
        <v>13.6193206896552</v>
      </c>
      <c r="AE34" s="542" t="n">
        <f aca="false">BARTONIAN_PARAM_GTS12!$E$150</f>
        <v>45.7062</v>
      </c>
      <c r="AF34" s="523" t="n">
        <f aca="false">$M34-AE34+$K34</f>
        <v>-75.7062</v>
      </c>
      <c r="AG34" s="544" t="n">
        <f aca="false">$M34 - AD34 + (($K34) + ($L34))/2</f>
        <v>-33.6193206896552</v>
      </c>
      <c r="AH34" s="523" t="n">
        <f aca="false">$M34-AC34+$L34</f>
        <v>0</v>
      </c>
      <c r="AI34" s="545" t="n">
        <f aca="false">AH34-AF34</f>
        <v>75.7062</v>
      </c>
      <c r="AJ34" s="542" t="n">
        <f aca="false">BARTONIAN_PARAM_GTS12!$E$176</f>
        <v>89.556</v>
      </c>
      <c r="AK34" s="543" t="n">
        <f aca="false">BARTONIAN_PARAM_GTS12!$E$171</f>
        <v>110.68075</v>
      </c>
      <c r="AL34" s="542" t="n">
        <f aca="false">BARTONIAN_PARAM_GTS12!$E$177</f>
        <v>136.22</v>
      </c>
      <c r="AM34" s="523" t="n">
        <f aca="false">$M34-AL34+$K34</f>
        <v>-166.22</v>
      </c>
      <c r="AN34" s="544" t="n">
        <f aca="false">$M34 - AK34 + (($K34) + ($L34))/2</f>
        <v>-130.68075</v>
      </c>
      <c r="AO34" s="523" t="n">
        <f aca="false">$M34-AJ34+$L34</f>
        <v>-99.556</v>
      </c>
      <c r="AP34" s="545" t="n">
        <f aca="false">AO34-AM34</f>
        <v>66.664</v>
      </c>
      <c r="AQ34" s="542" t="n">
        <f aca="false">BARTONIAN_PARAM_GTS12!$E$265</f>
        <v>-33</v>
      </c>
      <c r="AR34" s="543" t="n">
        <f aca="false">BARTONIAN_PARAM_GTS12!$E$260</f>
        <v>16.7254214285714</v>
      </c>
      <c r="AS34" s="542" t="n">
        <f aca="false">BARTONIAN_PARAM_GTS12!$E$266</f>
        <v>69.76025</v>
      </c>
      <c r="AT34" s="523" t="n">
        <f aca="false">$M34-AS34+$K34</f>
        <v>-99.76025</v>
      </c>
      <c r="AU34" s="544" t="n">
        <f aca="false">$M34 - AR34 + (($K34) + ($L34))/2</f>
        <v>-36.7254214285714</v>
      </c>
      <c r="AV34" s="523" t="n">
        <f aca="false">$M34-AQ34+$L34</f>
        <v>23</v>
      </c>
      <c r="AW34" s="545" t="n">
        <f aca="false">AV34-AT34</f>
        <v>122.76025</v>
      </c>
      <c r="AX34" s="542" t="n">
        <f aca="false">BARTONIAN_PARAM_GTS12!$E$242</f>
        <v>104.8</v>
      </c>
      <c r="AY34" s="543" t="n">
        <f aca="false">BARTONIAN_PARAM_GTS12!$E$237</f>
        <v>134.5</v>
      </c>
      <c r="AZ34" s="542" t="n">
        <f aca="false">BARTONIAN_PARAM_GTS12!$E$243</f>
        <v>164.2</v>
      </c>
      <c r="BA34" s="523" t="n">
        <f aca="false">$M34-AZ34+$K34</f>
        <v>-194.2</v>
      </c>
      <c r="BB34" s="544" t="n">
        <f aca="false">$M34 - AY34 + (($K34) + ($L34))/2</f>
        <v>-154.5</v>
      </c>
      <c r="BC34" s="523" t="n">
        <f aca="false">$M34-AX34+$L34</f>
        <v>-114.8</v>
      </c>
      <c r="BD34" s="545" t="n">
        <f aca="false">BC34-BA34</f>
        <v>79.4</v>
      </c>
      <c r="BE34" s="542" t="n">
        <f aca="false">BARTONIAN_PARAM_GTS12!$E$303</f>
        <v>31.8444020000003</v>
      </c>
      <c r="BF34" s="543" t="n">
        <f aca="false">BARTONIAN_PARAM_GTS12!$E$293</f>
        <v>70.38545</v>
      </c>
      <c r="BG34" s="542" t="n">
        <f aca="false">BARTONIAN_PARAM_GTS12!$E$304</f>
        <v>111.93277</v>
      </c>
      <c r="BH34" s="523" t="n">
        <f aca="false">$M34-BG34+$K34</f>
        <v>-141.93277</v>
      </c>
      <c r="BI34" s="544" t="n">
        <f aca="false">$M34 - BF34 + (($K34) + ($L34))/2</f>
        <v>-90.38545</v>
      </c>
      <c r="BJ34" s="523" t="n">
        <f aca="false">$M34-BE34+$L34</f>
        <v>-41.8444020000003</v>
      </c>
      <c r="BK34" s="545" t="n">
        <f aca="false">BJ34-BH34</f>
        <v>100.088368</v>
      </c>
      <c r="BL34" s="542" t="n">
        <f aca="false">BARTONIAN_PARAM_GTS12!$E$536</f>
        <v>71.6</v>
      </c>
      <c r="BM34" s="543" t="n">
        <f aca="false">BARTONIAN_PARAM_GTS12!$E$528</f>
        <v>92.35625</v>
      </c>
      <c r="BN34" s="542" t="n">
        <f aca="false">BARTONIAN_PARAM_GTS12!$E$537</f>
        <v>113</v>
      </c>
      <c r="BO34" s="523" t="n">
        <f aca="false">$M34-BN34+$K34</f>
        <v>-143</v>
      </c>
      <c r="BP34" s="544" t="n">
        <f aca="false">$M34 - BM34 + (($K34) + ($L34))/2</f>
        <v>-112.35625</v>
      </c>
      <c r="BQ34" s="523" t="n">
        <f aca="false">$M34-BL34+$L34</f>
        <v>-81.6</v>
      </c>
      <c r="BR34" s="545" t="n">
        <f aca="false">BQ34-BO34</f>
        <v>61.4</v>
      </c>
      <c r="BS34" s="542" t="n">
        <f aca="false">BARTONIAN_PARAM_GTS12!$E$346</f>
        <v>28.57</v>
      </c>
      <c r="BT34" s="543" t="n">
        <f aca="false">BARTONIAN_PARAM_GTS12!$E$336</f>
        <v>43.7569230769231</v>
      </c>
      <c r="BU34" s="542" t="n">
        <f aca="false">BARTONIAN_PARAM_GTS12!$E$347</f>
        <v>49.1</v>
      </c>
      <c r="BV34" s="523" t="n">
        <f aca="false">$M34-BU34+$K34</f>
        <v>-79.1</v>
      </c>
      <c r="BW34" s="544" t="n">
        <f aca="false">$M34 - BT34 + (($K34) + ($L34))/2</f>
        <v>-63.7569230769231</v>
      </c>
      <c r="BX34" s="523" t="n">
        <f aca="false">$M34-BS34+$L34</f>
        <v>-38.57</v>
      </c>
      <c r="BY34" s="545" t="n">
        <f aca="false">BX34-BV34</f>
        <v>40.53</v>
      </c>
      <c r="BZ34" s="546" t="n">
        <f aca="false">BARTONIAN_PARAM_GTS12!$E$380</f>
        <v>21</v>
      </c>
      <c r="CA34" s="547" t="n">
        <f aca="false">BARTONIAN_PARAM_GTS12!$E$379</f>
        <v>21</v>
      </c>
      <c r="CB34" s="546" t="n">
        <f aca="false">BARTONIAN_PARAM_GTS12!$E$381</f>
        <v>21</v>
      </c>
      <c r="CC34" s="548" t="n">
        <f aca="false">$M34-CB34+$K34</f>
        <v>-51</v>
      </c>
      <c r="CD34" s="549" t="n">
        <f aca="false">$M34 - CA34 + (($K34) + ($L34))/2</f>
        <v>-41</v>
      </c>
      <c r="CE34" s="548" t="n">
        <f aca="false">$M34-BZ34+$L34</f>
        <v>-31</v>
      </c>
      <c r="CF34" s="550" t="n">
        <f aca="false">CE34-CC34</f>
        <v>20</v>
      </c>
      <c r="CG34" s="546" t="n">
        <f aca="false">BARTONIAN_PARAM_GTS12!$E$403</f>
        <v>33</v>
      </c>
      <c r="CH34" s="547" t="n">
        <f aca="false">BARTONIAN_PARAM_GTS12!$E$402</f>
        <v>33</v>
      </c>
      <c r="CI34" s="546" t="n">
        <f aca="false">BARTONIAN_PARAM_GTS12!$E$404</f>
        <v>33</v>
      </c>
      <c r="CJ34" s="548" t="n">
        <f aca="false">$M34-CI34+$K34</f>
        <v>-63</v>
      </c>
      <c r="CK34" s="549" t="n">
        <f aca="false">$M34 - CH34 + (($K34) + ($L34))/2</f>
        <v>-53</v>
      </c>
      <c r="CL34" s="548" t="n">
        <f aca="false">$M34-CG34+$L34</f>
        <v>-43</v>
      </c>
      <c r="CM34" s="550" t="n">
        <f aca="false">CL34-CJ34</f>
        <v>20</v>
      </c>
      <c r="CN34" s="542" t="n">
        <f aca="false">BARTONIAN_PARAM_GTS12!$E$426</f>
        <v>24</v>
      </c>
      <c r="CO34" s="543" t="n">
        <f aca="false">BARTONIAN_PARAM_GTS12!$E$425</f>
        <v>24</v>
      </c>
      <c r="CP34" s="542" t="n">
        <f aca="false">BARTONIAN_PARAM_GTS12!$E$427</f>
        <v>24</v>
      </c>
      <c r="CQ34" s="523" t="n">
        <f aca="false">$M34-CP34+$K34</f>
        <v>-54</v>
      </c>
      <c r="CR34" s="544" t="n">
        <f aca="false">$M34 - CO34 + (($K34) + ($L34))/2</f>
        <v>-44</v>
      </c>
      <c r="CS34" s="523" t="n">
        <f aca="false">$M34-CN34+$L34</f>
        <v>-34</v>
      </c>
      <c r="CT34" s="545" t="n">
        <f aca="false">CS34-CQ34</f>
        <v>20</v>
      </c>
      <c r="CU34" s="546" t="n">
        <f aca="false">BARTONIAN_PARAM_GTS12!$E$449</f>
        <v>12</v>
      </c>
      <c r="CV34" s="547" t="n">
        <f aca="false">BARTONIAN_PARAM_GTS12!$E$448</f>
        <v>12</v>
      </c>
      <c r="CW34" s="546" t="n">
        <f aca="false">BARTONIAN_PARAM_GTS12!$E$450</f>
        <v>12</v>
      </c>
      <c r="CX34" s="548" t="n">
        <f aca="false">$M34-CW34+$K34</f>
        <v>-42</v>
      </c>
      <c r="CY34" s="549" t="n">
        <f aca="false">$M34 - CV34 + (($K34) + ($L34))/2</f>
        <v>-32</v>
      </c>
      <c r="CZ34" s="548" t="n">
        <f aca="false">$M34-CU34+$L34</f>
        <v>-22</v>
      </c>
      <c r="DA34" s="550" t="n">
        <f aca="false">CZ34-CX34</f>
        <v>20</v>
      </c>
      <c r="DB34" s="542" t="n">
        <f aca="false">BARTONIAN_PARAM_GTS12!$E$489</f>
        <v>20.6</v>
      </c>
      <c r="DC34" s="543" t="n">
        <f aca="false">BARTONIAN_PARAM_GTS12!$E$481</f>
        <v>34.3914401875</v>
      </c>
      <c r="DD34" s="542" t="n">
        <f aca="false">BARTONIAN_PARAM_GTS12!$E$490</f>
        <v>47.5</v>
      </c>
      <c r="DE34" s="523" t="n">
        <f aca="false">$M34-DD34+$K34</f>
        <v>-77.5</v>
      </c>
      <c r="DF34" s="544" t="n">
        <f aca="false">$M34 - DC34 + (($K34) + ($L34))/2</f>
        <v>-54.3914401875</v>
      </c>
      <c r="DG34" s="523" t="n">
        <f aca="false">$M34-DB34+$L34</f>
        <v>-30.6</v>
      </c>
      <c r="DH34" s="545" t="n">
        <f aca="false">DG34-DE34</f>
        <v>46.9</v>
      </c>
    </row>
    <row r="35" customFormat="false" ht="33.95" hidden="false" customHeight="true" outlineLevel="0" collapsed="false">
      <c r="B35" s="536" t="s">
        <v>401</v>
      </c>
      <c r="C35" s="537" t="s">
        <v>402</v>
      </c>
      <c r="D35" s="537" t="n">
        <v>48.703333</v>
      </c>
      <c r="E35" s="537" t="n">
        <v>-4.638333</v>
      </c>
      <c r="F35" s="537" t="s">
        <v>322</v>
      </c>
      <c r="G35" s="539" t="s">
        <v>336</v>
      </c>
      <c r="H35" s="537" t="n">
        <v>38</v>
      </c>
      <c r="I35" s="537" t="n">
        <v>40.5</v>
      </c>
      <c r="J35" s="537" t="s">
        <v>403</v>
      </c>
      <c r="K35" s="537" t="n">
        <v>20</v>
      </c>
      <c r="L35" s="537" t="n">
        <v>50</v>
      </c>
      <c r="M35" s="540" t="n">
        <v>-88</v>
      </c>
      <c r="N35" s="552" t="s">
        <v>404</v>
      </c>
      <c r="O35" s="542" t="n">
        <f aca="false">BARTONIAN_PARAM_GTS12!$E$89</f>
        <v>124.66</v>
      </c>
      <c r="P35" s="543" t="n">
        <f aca="false">BARTONIAN_PARAM_GTS12!$E$84</f>
        <v>171.810833333333</v>
      </c>
      <c r="Q35" s="542" t="n">
        <f aca="false">BARTONIAN_PARAM_GTS12!$E$90</f>
        <v>207.38</v>
      </c>
      <c r="R35" s="523" t="n">
        <f aca="false">M35-Q35+K35</f>
        <v>-275.38</v>
      </c>
      <c r="S35" s="544" t="n">
        <f aca="false">M35 - P35 + ((K35) + (L35))/2</f>
        <v>-224.810833333333</v>
      </c>
      <c r="T35" s="523" t="n">
        <f aca="false">M35-O35+L35</f>
        <v>-162.66</v>
      </c>
      <c r="U35" s="545" t="n">
        <f aca="false">T35-R35</f>
        <v>112.72</v>
      </c>
      <c r="V35" s="542" t="n">
        <f aca="false">BARTONIAN_PARAM_GTS12!$E$58</f>
        <v>162.392</v>
      </c>
      <c r="W35" s="543" t="n">
        <f aca="false">BARTONIAN_PARAM_GTS12!$E$53</f>
        <v>181.19675</v>
      </c>
      <c r="X35" s="542" t="n">
        <f aca="false">BARTONIAN_PARAM_GTS12!$E$59</f>
        <v>199.393</v>
      </c>
      <c r="Y35" s="523" t="n">
        <f aca="false">$M35-X35+$K35</f>
        <v>-267.393</v>
      </c>
      <c r="Z35" s="544" t="n">
        <f aca="false">$M35 - W35 + (($K35) + ($L35))/2</f>
        <v>-234.19675</v>
      </c>
      <c r="AA35" s="523" t="n">
        <f aca="false">$M35-V35+$L35</f>
        <v>-200.392</v>
      </c>
      <c r="AB35" s="545" t="n">
        <f aca="false">AA35-Y35</f>
        <v>67.001</v>
      </c>
      <c r="AC35" s="542" t="n">
        <f aca="false">BARTONIAN_PARAM_GTS12!$E$149</f>
        <v>-10</v>
      </c>
      <c r="AD35" s="543" t="n">
        <f aca="false">BARTONIAN_PARAM_GTS12!$E$144</f>
        <v>13.6193206896552</v>
      </c>
      <c r="AE35" s="542" t="n">
        <f aca="false">BARTONIAN_PARAM_GTS12!$E$150</f>
        <v>45.7062</v>
      </c>
      <c r="AF35" s="523" t="n">
        <f aca="false">$M35-AE35+$K35</f>
        <v>-113.7062</v>
      </c>
      <c r="AG35" s="544" t="n">
        <f aca="false">$M35 - AD35 + (($K35) + ($L35))/2</f>
        <v>-66.6193206896552</v>
      </c>
      <c r="AH35" s="523" t="n">
        <f aca="false">$M35-AC35+$L35</f>
        <v>-28</v>
      </c>
      <c r="AI35" s="545" t="n">
        <f aca="false">AH35-AF35</f>
        <v>85.7062</v>
      </c>
      <c r="AJ35" s="542" t="n">
        <f aca="false">BARTONIAN_PARAM_GTS12!$E$176</f>
        <v>89.556</v>
      </c>
      <c r="AK35" s="543" t="n">
        <f aca="false">BARTONIAN_PARAM_GTS12!$E$171</f>
        <v>110.68075</v>
      </c>
      <c r="AL35" s="542" t="n">
        <f aca="false">BARTONIAN_PARAM_GTS12!$E$177</f>
        <v>136.22</v>
      </c>
      <c r="AM35" s="523" t="n">
        <f aca="false">$M35-AL35+$K35</f>
        <v>-204.22</v>
      </c>
      <c r="AN35" s="544" t="n">
        <f aca="false">$M35 - AK35 + (($K35) + ($L35))/2</f>
        <v>-163.68075</v>
      </c>
      <c r="AO35" s="523" t="n">
        <f aca="false">$M35-AJ35+$L35</f>
        <v>-127.556</v>
      </c>
      <c r="AP35" s="545" t="n">
        <f aca="false">AO35-AM35</f>
        <v>76.664</v>
      </c>
      <c r="AQ35" s="542" t="n">
        <f aca="false">BARTONIAN_PARAM_GTS12!$E$265</f>
        <v>-33</v>
      </c>
      <c r="AR35" s="543" t="n">
        <f aca="false">BARTONIAN_PARAM_GTS12!$E$260</f>
        <v>16.7254214285714</v>
      </c>
      <c r="AS35" s="542" t="n">
        <f aca="false">BARTONIAN_PARAM_GTS12!$E$266</f>
        <v>69.76025</v>
      </c>
      <c r="AT35" s="523" t="n">
        <f aca="false">$M35-AS35+$K35</f>
        <v>-137.76025</v>
      </c>
      <c r="AU35" s="544" t="n">
        <f aca="false">$M35 - AR35 + (($K35) + ($L35))/2</f>
        <v>-69.7254214285714</v>
      </c>
      <c r="AV35" s="523" t="n">
        <f aca="false">$M35-AQ35+$L35</f>
        <v>-5</v>
      </c>
      <c r="AW35" s="545" t="n">
        <f aca="false">AV35-AT35</f>
        <v>132.76025</v>
      </c>
      <c r="AX35" s="542" t="n">
        <f aca="false">BARTONIAN_PARAM_GTS12!$E$242</f>
        <v>104.8</v>
      </c>
      <c r="AY35" s="543" t="n">
        <f aca="false">BARTONIAN_PARAM_GTS12!$E$237</f>
        <v>134.5</v>
      </c>
      <c r="AZ35" s="542" t="n">
        <f aca="false">BARTONIAN_PARAM_GTS12!$E$243</f>
        <v>164.2</v>
      </c>
      <c r="BA35" s="523" t="n">
        <f aca="false">$M35-AZ35+$K35</f>
        <v>-232.2</v>
      </c>
      <c r="BB35" s="544" t="n">
        <f aca="false">$M35 - AY35 + (($K35) + ($L35))/2</f>
        <v>-187.5</v>
      </c>
      <c r="BC35" s="523" t="n">
        <f aca="false">$M35-AX35+$L35</f>
        <v>-142.8</v>
      </c>
      <c r="BD35" s="545" t="n">
        <f aca="false">BC35-BA35</f>
        <v>89.4</v>
      </c>
      <c r="BE35" s="542" t="n">
        <f aca="false">BARTONIAN_PARAM_GTS12!$E$303</f>
        <v>31.8444020000003</v>
      </c>
      <c r="BF35" s="543" t="n">
        <f aca="false">BARTONIAN_PARAM_GTS12!$E$293</f>
        <v>70.38545</v>
      </c>
      <c r="BG35" s="542" t="n">
        <f aca="false">BARTONIAN_PARAM_GTS12!$E$304</f>
        <v>111.93277</v>
      </c>
      <c r="BH35" s="523" t="n">
        <f aca="false">$M35-BG35+$K35</f>
        <v>-179.93277</v>
      </c>
      <c r="BI35" s="544" t="n">
        <f aca="false">$M35 - BF35 + (($K35) + ($L35))/2</f>
        <v>-123.38545</v>
      </c>
      <c r="BJ35" s="523" t="n">
        <f aca="false">$M35-BE35+$L35</f>
        <v>-69.8444020000003</v>
      </c>
      <c r="BK35" s="545" t="n">
        <f aca="false">BJ35-BH35</f>
        <v>110.088368</v>
      </c>
      <c r="BL35" s="542" t="n">
        <f aca="false">BARTONIAN_PARAM_GTS12!$E$536</f>
        <v>71.6</v>
      </c>
      <c r="BM35" s="543" t="n">
        <f aca="false">BARTONIAN_PARAM_GTS12!$E$528</f>
        <v>92.35625</v>
      </c>
      <c r="BN35" s="542" t="n">
        <f aca="false">BARTONIAN_PARAM_GTS12!$E$537</f>
        <v>113</v>
      </c>
      <c r="BO35" s="523" t="n">
        <f aca="false">$M35-BN35+$K35</f>
        <v>-181</v>
      </c>
      <c r="BP35" s="544" t="n">
        <f aca="false">$M35 - BM35 + (($K35) + ($L35))/2</f>
        <v>-145.35625</v>
      </c>
      <c r="BQ35" s="523" t="n">
        <f aca="false">$M35-BL35+$L35</f>
        <v>-109.6</v>
      </c>
      <c r="BR35" s="545" t="n">
        <f aca="false">BQ35-BO35</f>
        <v>71.4</v>
      </c>
      <c r="BS35" s="542" t="n">
        <f aca="false">BARTONIAN_PARAM_GTS12!$E$346</f>
        <v>28.57</v>
      </c>
      <c r="BT35" s="543" t="n">
        <f aca="false">BARTONIAN_PARAM_GTS12!$E$336</f>
        <v>43.7569230769231</v>
      </c>
      <c r="BU35" s="542" t="n">
        <f aca="false">BARTONIAN_PARAM_GTS12!$E$347</f>
        <v>49.1</v>
      </c>
      <c r="BV35" s="523" t="n">
        <f aca="false">$M35-BU35+$K35</f>
        <v>-117.1</v>
      </c>
      <c r="BW35" s="544" t="n">
        <f aca="false">$M35 - BT35 + (($K35) + ($L35))/2</f>
        <v>-96.7569230769231</v>
      </c>
      <c r="BX35" s="523" t="n">
        <f aca="false">$M35-BS35+$L35</f>
        <v>-66.57</v>
      </c>
      <c r="BY35" s="545" t="n">
        <f aca="false">BX35-BV35</f>
        <v>50.53</v>
      </c>
      <c r="BZ35" s="546" t="n">
        <f aca="false">BARTONIAN_PARAM_GTS12!$E$380</f>
        <v>21</v>
      </c>
      <c r="CA35" s="547" t="n">
        <f aca="false">BARTONIAN_PARAM_GTS12!$E$379</f>
        <v>21</v>
      </c>
      <c r="CB35" s="546" t="n">
        <f aca="false">BARTONIAN_PARAM_GTS12!$E$381</f>
        <v>21</v>
      </c>
      <c r="CC35" s="548" t="n">
        <f aca="false">$M35-CB35+$K35</f>
        <v>-89</v>
      </c>
      <c r="CD35" s="549" t="n">
        <f aca="false">$M35 - CA35 + (($K35) + ($L35))/2</f>
        <v>-74</v>
      </c>
      <c r="CE35" s="548" t="n">
        <f aca="false">$M35-BZ35+$L35</f>
        <v>-59</v>
      </c>
      <c r="CF35" s="550" t="n">
        <f aca="false">CE35-CC35</f>
        <v>30</v>
      </c>
      <c r="CG35" s="546" t="n">
        <f aca="false">BARTONIAN_PARAM_GTS12!$E$403</f>
        <v>33</v>
      </c>
      <c r="CH35" s="547" t="n">
        <f aca="false">BARTONIAN_PARAM_GTS12!$E$402</f>
        <v>33</v>
      </c>
      <c r="CI35" s="546" t="n">
        <f aca="false">BARTONIAN_PARAM_GTS12!$E$404</f>
        <v>33</v>
      </c>
      <c r="CJ35" s="548" t="n">
        <f aca="false">$M35-CI35+$K35</f>
        <v>-101</v>
      </c>
      <c r="CK35" s="549" t="n">
        <f aca="false">$M35 - CH35 + (($K35) + ($L35))/2</f>
        <v>-86</v>
      </c>
      <c r="CL35" s="548" t="n">
        <f aca="false">$M35-CG35+$L35</f>
        <v>-71</v>
      </c>
      <c r="CM35" s="550" t="n">
        <f aca="false">CL35-CJ35</f>
        <v>30</v>
      </c>
      <c r="CN35" s="542" t="n">
        <f aca="false">BARTONIAN_PARAM_GTS12!$E$426</f>
        <v>24</v>
      </c>
      <c r="CO35" s="543" t="n">
        <f aca="false">BARTONIAN_PARAM_GTS12!$E$425</f>
        <v>24</v>
      </c>
      <c r="CP35" s="542" t="n">
        <f aca="false">BARTONIAN_PARAM_GTS12!$E$427</f>
        <v>24</v>
      </c>
      <c r="CQ35" s="523" t="n">
        <f aca="false">$M35-CP35+$K35</f>
        <v>-92</v>
      </c>
      <c r="CR35" s="544" t="n">
        <f aca="false">$M35 - CO35 + (($K35) + ($L35))/2</f>
        <v>-77</v>
      </c>
      <c r="CS35" s="523" t="n">
        <f aca="false">$M35-CN35+$L35</f>
        <v>-62</v>
      </c>
      <c r="CT35" s="545" t="n">
        <f aca="false">CS35-CQ35</f>
        <v>30</v>
      </c>
      <c r="CU35" s="546" t="n">
        <f aca="false">BARTONIAN_PARAM_GTS12!$E$449</f>
        <v>12</v>
      </c>
      <c r="CV35" s="547" t="n">
        <f aca="false">BARTONIAN_PARAM_GTS12!$E$448</f>
        <v>12</v>
      </c>
      <c r="CW35" s="546" t="n">
        <f aca="false">BARTONIAN_PARAM_GTS12!$E$450</f>
        <v>12</v>
      </c>
      <c r="CX35" s="548" t="n">
        <f aca="false">$M35-CW35+$K35</f>
        <v>-80</v>
      </c>
      <c r="CY35" s="549" t="n">
        <f aca="false">$M35 - CV35 + (($K35) + ($L35))/2</f>
        <v>-65</v>
      </c>
      <c r="CZ35" s="548" t="n">
        <f aca="false">$M35-CU35+$L35</f>
        <v>-50</v>
      </c>
      <c r="DA35" s="550" t="n">
        <f aca="false">CZ35-CX35</f>
        <v>30</v>
      </c>
      <c r="DB35" s="542" t="n">
        <f aca="false">BARTONIAN_PARAM_GTS12!$E$489</f>
        <v>20.6</v>
      </c>
      <c r="DC35" s="543" t="n">
        <f aca="false">BARTONIAN_PARAM_GTS12!$E$481</f>
        <v>34.3914401875</v>
      </c>
      <c r="DD35" s="542" t="n">
        <f aca="false">BARTONIAN_PARAM_GTS12!$E$490</f>
        <v>47.5</v>
      </c>
      <c r="DE35" s="523" t="n">
        <f aca="false">$M35-DD35+$K35</f>
        <v>-115.5</v>
      </c>
      <c r="DF35" s="544" t="n">
        <f aca="false">$M35 - DC35 + (($K35) + ($L35))/2</f>
        <v>-87.3914401875</v>
      </c>
      <c r="DG35" s="523" t="n">
        <f aca="false">$M35-DB35+$L35</f>
        <v>-58.6</v>
      </c>
      <c r="DH35" s="545" t="n">
        <f aca="false">DG35-DE35</f>
        <v>56.9</v>
      </c>
    </row>
    <row r="36" customFormat="false" ht="33.95" hidden="false" customHeight="true" outlineLevel="0" collapsed="false">
      <c r="B36" s="536" t="s">
        <v>405</v>
      </c>
      <c r="C36" s="537" t="s">
        <v>406</v>
      </c>
      <c r="D36" s="537" t="n">
        <v>48.958333</v>
      </c>
      <c r="E36" s="537" t="n">
        <v>-5.033333</v>
      </c>
      <c r="F36" s="537" t="s">
        <v>322</v>
      </c>
      <c r="G36" s="539" t="s">
        <v>336</v>
      </c>
      <c r="H36" s="537" t="n">
        <v>38</v>
      </c>
      <c r="I36" s="537" t="n">
        <v>40.5</v>
      </c>
      <c r="J36" s="537" t="s">
        <v>403</v>
      </c>
      <c r="K36" s="537" t="n">
        <v>20</v>
      </c>
      <c r="L36" s="537" t="n">
        <v>50</v>
      </c>
      <c r="M36" s="540" t="n">
        <v>-96</v>
      </c>
      <c r="N36" s="552" t="s">
        <v>404</v>
      </c>
      <c r="O36" s="542" t="n">
        <f aca="false">BARTONIAN_PARAM_GTS12!$E$89</f>
        <v>124.66</v>
      </c>
      <c r="P36" s="543" t="n">
        <f aca="false">BARTONIAN_PARAM_GTS12!$E$84</f>
        <v>171.810833333333</v>
      </c>
      <c r="Q36" s="542" t="n">
        <f aca="false">BARTONIAN_PARAM_GTS12!$E$90</f>
        <v>207.38</v>
      </c>
      <c r="R36" s="523" t="n">
        <f aca="false">M36-Q36+K36</f>
        <v>-283.38</v>
      </c>
      <c r="S36" s="544" t="n">
        <f aca="false">M36 - P36 + ((K36) + (L36))/2</f>
        <v>-232.810833333333</v>
      </c>
      <c r="T36" s="523" t="n">
        <f aca="false">M36-O36+L36</f>
        <v>-170.66</v>
      </c>
      <c r="U36" s="545" t="n">
        <f aca="false">T36-R36</f>
        <v>112.72</v>
      </c>
      <c r="V36" s="542" t="n">
        <f aca="false">BARTONIAN_PARAM_GTS12!$E$58</f>
        <v>162.392</v>
      </c>
      <c r="W36" s="543" t="n">
        <f aca="false">BARTONIAN_PARAM_GTS12!$E$53</f>
        <v>181.19675</v>
      </c>
      <c r="X36" s="542" t="n">
        <f aca="false">BARTONIAN_PARAM_GTS12!$E$59</f>
        <v>199.393</v>
      </c>
      <c r="Y36" s="523" t="n">
        <f aca="false">$M36-X36+$K36</f>
        <v>-275.393</v>
      </c>
      <c r="Z36" s="544" t="n">
        <f aca="false">$M36 - W36 + (($K36) + ($L36))/2</f>
        <v>-242.19675</v>
      </c>
      <c r="AA36" s="523" t="n">
        <f aca="false">$M36-V36+$L36</f>
        <v>-208.392</v>
      </c>
      <c r="AB36" s="545" t="n">
        <f aca="false">AA36-Y36</f>
        <v>67.001</v>
      </c>
      <c r="AC36" s="542" t="n">
        <f aca="false">BARTONIAN_PARAM_GTS12!$E$149</f>
        <v>-10</v>
      </c>
      <c r="AD36" s="543" t="n">
        <f aca="false">BARTONIAN_PARAM_GTS12!$E$144</f>
        <v>13.6193206896552</v>
      </c>
      <c r="AE36" s="542" t="n">
        <f aca="false">BARTONIAN_PARAM_GTS12!$E$150</f>
        <v>45.7062</v>
      </c>
      <c r="AF36" s="523" t="n">
        <f aca="false">$M36-AE36+$K36</f>
        <v>-121.7062</v>
      </c>
      <c r="AG36" s="544" t="n">
        <f aca="false">$M36 - AD36 + (($K36) + ($L36))/2</f>
        <v>-74.6193206896552</v>
      </c>
      <c r="AH36" s="523" t="n">
        <f aca="false">$M36-AC36+$L36</f>
        <v>-36</v>
      </c>
      <c r="AI36" s="545" t="n">
        <f aca="false">AH36-AF36</f>
        <v>85.7062</v>
      </c>
      <c r="AJ36" s="542" t="n">
        <f aca="false">BARTONIAN_PARAM_GTS12!$E$176</f>
        <v>89.556</v>
      </c>
      <c r="AK36" s="543" t="n">
        <f aca="false">BARTONIAN_PARAM_GTS12!$E$171</f>
        <v>110.68075</v>
      </c>
      <c r="AL36" s="542" t="n">
        <f aca="false">BARTONIAN_PARAM_GTS12!$E$177</f>
        <v>136.22</v>
      </c>
      <c r="AM36" s="523" t="n">
        <f aca="false">$M36-AL36+$K36</f>
        <v>-212.22</v>
      </c>
      <c r="AN36" s="544" t="n">
        <f aca="false">$M36 - AK36 + (($K36) + ($L36))/2</f>
        <v>-171.68075</v>
      </c>
      <c r="AO36" s="523" t="n">
        <f aca="false">$M36-AJ36+$L36</f>
        <v>-135.556</v>
      </c>
      <c r="AP36" s="545" t="n">
        <f aca="false">AO36-AM36</f>
        <v>76.664</v>
      </c>
      <c r="AQ36" s="542" t="n">
        <f aca="false">BARTONIAN_PARAM_GTS12!$E$265</f>
        <v>-33</v>
      </c>
      <c r="AR36" s="543" t="n">
        <f aca="false">BARTONIAN_PARAM_GTS12!$E$260</f>
        <v>16.7254214285714</v>
      </c>
      <c r="AS36" s="542" t="n">
        <f aca="false">BARTONIAN_PARAM_GTS12!$E$266</f>
        <v>69.76025</v>
      </c>
      <c r="AT36" s="523" t="n">
        <f aca="false">$M36-AS36+$K36</f>
        <v>-145.76025</v>
      </c>
      <c r="AU36" s="544" t="n">
        <f aca="false">$M36 - AR36 + (($K36) + ($L36))/2</f>
        <v>-77.7254214285714</v>
      </c>
      <c r="AV36" s="523" t="n">
        <f aca="false">$M36-AQ36+$L36</f>
        <v>-13</v>
      </c>
      <c r="AW36" s="545" t="n">
        <f aca="false">AV36-AT36</f>
        <v>132.76025</v>
      </c>
      <c r="AX36" s="542" t="n">
        <f aca="false">BARTONIAN_PARAM_GTS12!$E$242</f>
        <v>104.8</v>
      </c>
      <c r="AY36" s="543" t="n">
        <f aca="false">BARTONIAN_PARAM_GTS12!$E$237</f>
        <v>134.5</v>
      </c>
      <c r="AZ36" s="542" t="n">
        <f aca="false">BARTONIAN_PARAM_GTS12!$E$243</f>
        <v>164.2</v>
      </c>
      <c r="BA36" s="523" t="n">
        <f aca="false">$M36-AZ36+$K36</f>
        <v>-240.2</v>
      </c>
      <c r="BB36" s="544" t="n">
        <f aca="false">$M36 - AY36 + (($K36) + ($L36))/2</f>
        <v>-195.5</v>
      </c>
      <c r="BC36" s="523" t="n">
        <f aca="false">$M36-AX36+$L36</f>
        <v>-150.8</v>
      </c>
      <c r="BD36" s="545" t="n">
        <f aca="false">BC36-BA36</f>
        <v>89.4</v>
      </c>
      <c r="BE36" s="542" t="n">
        <f aca="false">BARTONIAN_PARAM_GTS12!$E$303</f>
        <v>31.8444020000003</v>
      </c>
      <c r="BF36" s="543" t="n">
        <f aca="false">BARTONIAN_PARAM_GTS12!$E$293</f>
        <v>70.38545</v>
      </c>
      <c r="BG36" s="542" t="n">
        <f aca="false">BARTONIAN_PARAM_GTS12!$E$304</f>
        <v>111.93277</v>
      </c>
      <c r="BH36" s="523" t="n">
        <f aca="false">$M36-BG36+$K36</f>
        <v>-187.93277</v>
      </c>
      <c r="BI36" s="544" t="n">
        <f aca="false">$M36 - BF36 + (($K36) + ($L36))/2</f>
        <v>-131.38545</v>
      </c>
      <c r="BJ36" s="523" t="n">
        <f aca="false">$M36-BE36+$L36</f>
        <v>-77.8444020000003</v>
      </c>
      <c r="BK36" s="545" t="n">
        <f aca="false">BJ36-BH36</f>
        <v>110.088368</v>
      </c>
      <c r="BL36" s="542" t="n">
        <f aca="false">BARTONIAN_PARAM_GTS12!$E$536</f>
        <v>71.6</v>
      </c>
      <c r="BM36" s="543" t="n">
        <f aca="false">BARTONIAN_PARAM_GTS12!$E$528</f>
        <v>92.35625</v>
      </c>
      <c r="BN36" s="542" t="n">
        <f aca="false">BARTONIAN_PARAM_GTS12!$E$537</f>
        <v>113</v>
      </c>
      <c r="BO36" s="523" t="n">
        <f aca="false">$M36-BN36+$K36</f>
        <v>-189</v>
      </c>
      <c r="BP36" s="544" t="n">
        <f aca="false">$M36 - BM36 + (($K36) + ($L36))/2</f>
        <v>-153.35625</v>
      </c>
      <c r="BQ36" s="523" t="n">
        <f aca="false">$M36-BL36+$L36</f>
        <v>-117.6</v>
      </c>
      <c r="BR36" s="545" t="n">
        <f aca="false">BQ36-BO36</f>
        <v>71.4</v>
      </c>
      <c r="BS36" s="542" t="n">
        <f aca="false">BARTONIAN_PARAM_GTS12!$E$346</f>
        <v>28.57</v>
      </c>
      <c r="BT36" s="543" t="n">
        <f aca="false">BARTONIAN_PARAM_GTS12!$E$336</f>
        <v>43.7569230769231</v>
      </c>
      <c r="BU36" s="542" t="n">
        <f aca="false">BARTONIAN_PARAM_GTS12!$E$347</f>
        <v>49.1</v>
      </c>
      <c r="BV36" s="523" t="n">
        <f aca="false">$M36-BU36+$K36</f>
        <v>-125.1</v>
      </c>
      <c r="BW36" s="544" t="n">
        <f aca="false">$M36 - BT36 + (($K36) + ($L36))/2</f>
        <v>-104.756923076923</v>
      </c>
      <c r="BX36" s="523" t="n">
        <f aca="false">$M36-BS36+$L36</f>
        <v>-74.57</v>
      </c>
      <c r="BY36" s="545" t="n">
        <f aca="false">BX36-BV36</f>
        <v>50.53</v>
      </c>
      <c r="BZ36" s="546" t="n">
        <f aca="false">BARTONIAN_PARAM_GTS12!$E$380</f>
        <v>21</v>
      </c>
      <c r="CA36" s="547" t="n">
        <f aca="false">BARTONIAN_PARAM_GTS12!$E$379</f>
        <v>21</v>
      </c>
      <c r="CB36" s="546" t="n">
        <f aca="false">BARTONIAN_PARAM_GTS12!$E$381</f>
        <v>21</v>
      </c>
      <c r="CC36" s="548" t="n">
        <f aca="false">$M36-CB36+$K36</f>
        <v>-97</v>
      </c>
      <c r="CD36" s="549" t="n">
        <f aca="false">$M36 - CA36 + (($K36) + ($L36))/2</f>
        <v>-82</v>
      </c>
      <c r="CE36" s="548" t="n">
        <f aca="false">$M36-BZ36+$L36</f>
        <v>-67</v>
      </c>
      <c r="CF36" s="550" t="n">
        <f aca="false">CE36-CC36</f>
        <v>30</v>
      </c>
      <c r="CG36" s="546" t="n">
        <f aca="false">BARTONIAN_PARAM_GTS12!$E$403</f>
        <v>33</v>
      </c>
      <c r="CH36" s="547" t="n">
        <f aca="false">BARTONIAN_PARAM_GTS12!$E$402</f>
        <v>33</v>
      </c>
      <c r="CI36" s="546" t="n">
        <f aca="false">BARTONIAN_PARAM_GTS12!$E$404</f>
        <v>33</v>
      </c>
      <c r="CJ36" s="548" t="n">
        <f aca="false">$M36-CI36+$K36</f>
        <v>-109</v>
      </c>
      <c r="CK36" s="549" t="n">
        <f aca="false">$M36 - CH36 + (($K36) + ($L36))/2</f>
        <v>-94</v>
      </c>
      <c r="CL36" s="548" t="n">
        <f aca="false">$M36-CG36+$L36</f>
        <v>-79</v>
      </c>
      <c r="CM36" s="550" t="n">
        <f aca="false">CL36-CJ36</f>
        <v>30</v>
      </c>
      <c r="CN36" s="542" t="n">
        <f aca="false">BARTONIAN_PARAM_GTS12!$E$426</f>
        <v>24</v>
      </c>
      <c r="CO36" s="543" t="n">
        <f aca="false">BARTONIAN_PARAM_GTS12!$E$425</f>
        <v>24</v>
      </c>
      <c r="CP36" s="542" t="n">
        <f aca="false">BARTONIAN_PARAM_GTS12!$E$427</f>
        <v>24</v>
      </c>
      <c r="CQ36" s="523" t="n">
        <f aca="false">$M36-CP36+$K36</f>
        <v>-100</v>
      </c>
      <c r="CR36" s="544" t="n">
        <f aca="false">$M36 - CO36 + (($K36) + ($L36))/2</f>
        <v>-85</v>
      </c>
      <c r="CS36" s="523" t="n">
        <f aca="false">$M36-CN36+$L36</f>
        <v>-70</v>
      </c>
      <c r="CT36" s="545" t="n">
        <f aca="false">CS36-CQ36</f>
        <v>30</v>
      </c>
      <c r="CU36" s="546" t="n">
        <f aca="false">BARTONIAN_PARAM_GTS12!$E$449</f>
        <v>12</v>
      </c>
      <c r="CV36" s="547" t="n">
        <f aca="false">BARTONIAN_PARAM_GTS12!$E$448</f>
        <v>12</v>
      </c>
      <c r="CW36" s="546" t="n">
        <f aca="false">BARTONIAN_PARAM_GTS12!$E$450</f>
        <v>12</v>
      </c>
      <c r="CX36" s="548" t="n">
        <f aca="false">$M36-CW36+$K36</f>
        <v>-88</v>
      </c>
      <c r="CY36" s="549" t="n">
        <f aca="false">$M36 - CV36 + (($K36) + ($L36))/2</f>
        <v>-73</v>
      </c>
      <c r="CZ36" s="548" t="n">
        <f aca="false">$M36-CU36+$L36</f>
        <v>-58</v>
      </c>
      <c r="DA36" s="550" t="n">
        <f aca="false">CZ36-CX36</f>
        <v>30</v>
      </c>
      <c r="DB36" s="542" t="n">
        <f aca="false">BARTONIAN_PARAM_GTS12!$E$489</f>
        <v>20.6</v>
      </c>
      <c r="DC36" s="543" t="n">
        <f aca="false">BARTONIAN_PARAM_GTS12!$E$481</f>
        <v>34.3914401875</v>
      </c>
      <c r="DD36" s="542" t="n">
        <f aca="false">BARTONIAN_PARAM_GTS12!$E$490</f>
        <v>47.5</v>
      </c>
      <c r="DE36" s="523" t="n">
        <f aca="false">$M36-DD36+$K36</f>
        <v>-123.5</v>
      </c>
      <c r="DF36" s="544" t="n">
        <f aca="false">$M36 - DC36 + (($K36) + ($L36))/2</f>
        <v>-95.3914401875</v>
      </c>
      <c r="DG36" s="523" t="n">
        <f aca="false">$M36-DB36+$L36</f>
        <v>-66.6</v>
      </c>
      <c r="DH36" s="545" t="n">
        <f aca="false">DG36-DE36</f>
        <v>56.9</v>
      </c>
    </row>
    <row r="37" customFormat="false" ht="33.95" hidden="false" customHeight="true" outlineLevel="0" collapsed="false">
      <c r="B37" s="536" t="s">
        <v>407</v>
      </c>
      <c r="C37" s="537" t="s">
        <v>408</v>
      </c>
      <c r="D37" s="537" t="n">
        <v>49.094085</v>
      </c>
      <c r="E37" s="537" t="n">
        <v>-3.502732</v>
      </c>
      <c r="F37" s="537" t="s">
        <v>322</v>
      </c>
      <c r="G37" s="539" t="s">
        <v>409</v>
      </c>
      <c r="H37" s="537" t="n">
        <v>38</v>
      </c>
      <c r="I37" s="537" t="n">
        <v>40.5</v>
      </c>
      <c r="J37" s="537" t="s">
        <v>403</v>
      </c>
      <c r="K37" s="537" t="n">
        <v>20</v>
      </c>
      <c r="L37" s="537" t="n">
        <v>50</v>
      </c>
      <c r="M37" s="540" t="n">
        <v>-73</v>
      </c>
      <c r="N37" s="552" t="s">
        <v>410</v>
      </c>
      <c r="O37" s="542" t="n">
        <f aca="false">BARTONIAN_PARAM_GTS12!$E$89</f>
        <v>124.66</v>
      </c>
      <c r="P37" s="543" t="n">
        <f aca="false">BARTONIAN_PARAM_GTS12!$E$84</f>
        <v>171.810833333333</v>
      </c>
      <c r="Q37" s="542" t="n">
        <f aca="false">BARTONIAN_PARAM_GTS12!$E$90</f>
        <v>207.38</v>
      </c>
      <c r="R37" s="523" t="n">
        <f aca="false">M37-Q37+K37</f>
        <v>-260.38</v>
      </c>
      <c r="S37" s="544" t="n">
        <f aca="false">M37 - P37 + ((K37) + (L37))/2</f>
        <v>-209.810833333333</v>
      </c>
      <c r="T37" s="523" t="n">
        <f aca="false">M37-O37+L37</f>
        <v>-147.66</v>
      </c>
      <c r="U37" s="545" t="n">
        <f aca="false">T37-R37</f>
        <v>112.72</v>
      </c>
      <c r="V37" s="542" t="n">
        <f aca="false">BARTONIAN_PARAM_GTS12!$E$58</f>
        <v>162.392</v>
      </c>
      <c r="W37" s="543" t="n">
        <f aca="false">BARTONIAN_PARAM_GTS12!$E$53</f>
        <v>181.19675</v>
      </c>
      <c r="X37" s="542" t="n">
        <f aca="false">BARTONIAN_PARAM_GTS12!$E$59</f>
        <v>199.393</v>
      </c>
      <c r="Y37" s="523" t="n">
        <f aca="false">$M37-X37+$K37</f>
        <v>-252.393</v>
      </c>
      <c r="Z37" s="544" t="n">
        <f aca="false">$M37 - W37 + (($K37) + ($L37))/2</f>
        <v>-219.19675</v>
      </c>
      <c r="AA37" s="523" t="n">
        <f aca="false">$M37-V37+$L37</f>
        <v>-185.392</v>
      </c>
      <c r="AB37" s="545" t="n">
        <f aca="false">AA37-Y37</f>
        <v>67.001</v>
      </c>
      <c r="AC37" s="542" t="n">
        <f aca="false">BARTONIAN_PARAM_GTS12!$E$149</f>
        <v>-10</v>
      </c>
      <c r="AD37" s="543" t="n">
        <f aca="false">BARTONIAN_PARAM_GTS12!$E$144</f>
        <v>13.6193206896552</v>
      </c>
      <c r="AE37" s="542" t="n">
        <f aca="false">BARTONIAN_PARAM_GTS12!$E$150</f>
        <v>45.7062</v>
      </c>
      <c r="AF37" s="523" t="n">
        <f aca="false">$M37-AE37+$K37</f>
        <v>-98.7062</v>
      </c>
      <c r="AG37" s="544" t="n">
        <f aca="false">$M37 - AD37 + (($K37) + ($L37))/2</f>
        <v>-51.6193206896552</v>
      </c>
      <c r="AH37" s="523" t="n">
        <f aca="false">$M37-AC37+$L37</f>
        <v>-13</v>
      </c>
      <c r="AI37" s="545" t="n">
        <f aca="false">AH37-AF37</f>
        <v>85.7062</v>
      </c>
      <c r="AJ37" s="542" t="n">
        <f aca="false">BARTONIAN_PARAM_GTS12!$E$176</f>
        <v>89.556</v>
      </c>
      <c r="AK37" s="543" t="n">
        <f aca="false">BARTONIAN_PARAM_GTS12!$E$171</f>
        <v>110.68075</v>
      </c>
      <c r="AL37" s="542" t="n">
        <f aca="false">BARTONIAN_PARAM_GTS12!$E$177</f>
        <v>136.22</v>
      </c>
      <c r="AM37" s="523" t="n">
        <f aca="false">$M37-AL37+$K37</f>
        <v>-189.22</v>
      </c>
      <c r="AN37" s="544" t="n">
        <f aca="false">$M37 - AK37 + (($K37) + ($L37))/2</f>
        <v>-148.68075</v>
      </c>
      <c r="AO37" s="523" t="n">
        <f aca="false">$M37-AJ37+$L37</f>
        <v>-112.556</v>
      </c>
      <c r="AP37" s="545" t="n">
        <f aca="false">AO37-AM37</f>
        <v>76.664</v>
      </c>
      <c r="AQ37" s="542" t="n">
        <f aca="false">BARTONIAN_PARAM_GTS12!$E$265</f>
        <v>-33</v>
      </c>
      <c r="AR37" s="543" t="n">
        <f aca="false">BARTONIAN_PARAM_GTS12!$E$260</f>
        <v>16.7254214285714</v>
      </c>
      <c r="AS37" s="542" t="n">
        <f aca="false">BARTONIAN_PARAM_GTS12!$E$266</f>
        <v>69.76025</v>
      </c>
      <c r="AT37" s="523" t="n">
        <f aca="false">$M37-AS37+$K37</f>
        <v>-122.76025</v>
      </c>
      <c r="AU37" s="544" t="n">
        <f aca="false">$M37 - AR37 + (($K37) + ($L37))/2</f>
        <v>-54.7254214285714</v>
      </c>
      <c r="AV37" s="523" t="n">
        <f aca="false">$M37-AQ37+$L37</f>
        <v>10</v>
      </c>
      <c r="AW37" s="545" t="n">
        <f aca="false">AV37-AT37</f>
        <v>132.76025</v>
      </c>
      <c r="AX37" s="542" t="n">
        <f aca="false">BARTONIAN_PARAM_GTS12!$E$242</f>
        <v>104.8</v>
      </c>
      <c r="AY37" s="543" t="n">
        <f aca="false">BARTONIAN_PARAM_GTS12!$E$237</f>
        <v>134.5</v>
      </c>
      <c r="AZ37" s="542" t="n">
        <f aca="false">BARTONIAN_PARAM_GTS12!$E$243</f>
        <v>164.2</v>
      </c>
      <c r="BA37" s="523" t="n">
        <f aca="false">$M37-AZ37+$K37</f>
        <v>-217.2</v>
      </c>
      <c r="BB37" s="544" t="n">
        <f aca="false">$M37 - AY37 + (($K37) + ($L37))/2</f>
        <v>-172.5</v>
      </c>
      <c r="BC37" s="523" t="n">
        <f aca="false">$M37-AX37+$L37</f>
        <v>-127.8</v>
      </c>
      <c r="BD37" s="545" t="n">
        <f aca="false">BC37-BA37</f>
        <v>89.4</v>
      </c>
      <c r="BE37" s="542" t="n">
        <f aca="false">BARTONIAN_PARAM_GTS12!$E$303</f>
        <v>31.8444020000003</v>
      </c>
      <c r="BF37" s="543" t="n">
        <f aca="false">BARTONIAN_PARAM_GTS12!$E$293</f>
        <v>70.38545</v>
      </c>
      <c r="BG37" s="542" t="n">
        <f aca="false">BARTONIAN_PARAM_GTS12!$E$304</f>
        <v>111.93277</v>
      </c>
      <c r="BH37" s="523" t="n">
        <f aca="false">$M37-BG37+$K37</f>
        <v>-164.93277</v>
      </c>
      <c r="BI37" s="544" t="n">
        <f aca="false">$M37 - BF37 + (($K37) + ($L37))/2</f>
        <v>-108.38545</v>
      </c>
      <c r="BJ37" s="523" t="n">
        <f aca="false">$M37-BE37+$L37</f>
        <v>-54.8444020000003</v>
      </c>
      <c r="BK37" s="545" t="n">
        <f aca="false">BJ37-BH37</f>
        <v>110.088368</v>
      </c>
      <c r="BL37" s="542" t="n">
        <f aca="false">BARTONIAN_PARAM_GTS12!$E$536</f>
        <v>71.6</v>
      </c>
      <c r="BM37" s="543" t="n">
        <f aca="false">BARTONIAN_PARAM_GTS12!$E$528</f>
        <v>92.35625</v>
      </c>
      <c r="BN37" s="542" t="n">
        <f aca="false">BARTONIAN_PARAM_GTS12!$E$537</f>
        <v>113</v>
      </c>
      <c r="BO37" s="523" t="n">
        <f aca="false">$M37-BN37+$K37</f>
        <v>-166</v>
      </c>
      <c r="BP37" s="544" t="n">
        <f aca="false">$M37 - BM37 + (($K37) + ($L37))/2</f>
        <v>-130.35625</v>
      </c>
      <c r="BQ37" s="523" t="n">
        <f aca="false">$M37-BL37+$L37</f>
        <v>-94.6</v>
      </c>
      <c r="BR37" s="545" t="n">
        <f aca="false">BQ37-BO37</f>
        <v>71.4</v>
      </c>
      <c r="BS37" s="542" t="n">
        <f aca="false">BARTONIAN_PARAM_GTS12!$E$346</f>
        <v>28.57</v>
      </c>
      <c r="BT37" s="543" t="n">
        <f aca="false">BARTONIAN_PARAM_GTS12!$E$336</f>
        <v>43.7569230769231</v>
      </c>
      <c r="BU37" s="542" t="n">
        <f aca="false">BARTONIAN_PARAM_GTS12!$E$347</f>
        <v>49.1</v>
      </c>
      <c r="BV37" s="523" t="n">
        <f aca="false">$M37-BU37+$K37</f>
        <v>-102.1</v>
      </c>
      <c r="BW37" s="544" t="n">
        <f aca="false">$M37 - BT37 + (($K37) + ($L37))/2</f>
        <v>-81.7569230769231</v>
      </c>
      <c r="BX37" s="523" t="n">
        <f aca="false">$M37-BS37+$L37</f>
        <v>-51.57</v>
      </c>
      <c r="BY37" s="545" t="n">
        <f aca="false">BX37-BV37</f>
        <v>50.53</v>
      </c>
      <c r="BZ37" s="546" t="n">
        <f aca="false">BARTONIAN_PARAM_GTS12!$E$380</f>
        <v>21</v>
      </c>
      <c r="CA37" s="547" t="n">
        <f aca="false">BARTONIAN_PARAM_GTS12!$E$379</f>
        <v>21</v>
      </c>
      <c r="CB37" s="546" t="n">
        <f aca="false">BARTONIAN_PARAM_GTS12!$E$381</f>
        <v>21</v>
      </c>
      <c r="CC37" s="548" t="n">
        <f aca="false">$M37-CB37+$K37</f>
        <v>-74</v>
      </c>
      <c r="CD37" s="549" t="n">
        <f aca="false">$M37 - CA37 + (($K37) + ($L37))/2</f>
        <v>-59</v>
      </c>
      <c r="CE37" s="548" t="n">
        <f aca="false">$M37-BZ37+$L37</f>
        <v>-44</v>
      </c>
      <c r="CF37" s="550" t="n">
        <f aca="false">CE37-CC37</f>
        <v>30</v>
      </c>
      <c r="CG37" s="546" t="n">
        <f aca="false">BARTONIAN_PARAM_GTS12!$E$403</f>
        <v>33</v>
      </c>
      <c r="CH37" s="547" t="n">
        <f aca="false">BARTONIAN_PARAM_GTS12!$E$402</f>
        <v>33</v>
      </c>
      <c r="CI37" s="546" t="n">
        <f aca="false">BARTONIAN_PARAM_GTS12!$E$404</f>
        <v>33</v>
      </c>
      <c r="CJ37" s="548" t="n">
        <f aca="false">$M37-CI37+$K37</f>
        <v>-86</v>
      </c>
      <c r="CK37" s="549" t="n">
        <f aca="false">$M37 - CH37 + (($K37) + ($L37))/2</f>
        <v>-71</v>
      </c>
      <c r="CL37" s="548" t="n">
        <f aca="false">$M37-CG37+$L37</f>
        <v>-56</v>
      </c>
      <c r="CM37" s="550" t="n">
        <f aca="false">CL37-CJ37</f>
        <v>30</v>
      </c>
      <c r="CN37" s="542" t="n">
        <f aca="false">BARTONIAN_PARAM_GTS12!$E$426</f>
        <v>24</v>
      </c>
      <c r="CO37" s="543" t="n">
        <f aca="false">BARTONIAN_PARAM_GTS12!$E$425</f>
        <v>24</v>
      </c>
      <c r="CP37" s="542" t="n">
        <f aca="false">BARTONIAN_PARAM_GTS12!$E$427</f>
        <v>24</v>
      </c>
      <c r="CQ37" s="523" t="n">
        <f aca="false">$M37-CP37+$K37</f>
        <v>-77</v>
      </c>
      <c r="CR37" s="544" t="n">
        <f aca="false">$M37 - CO37 + (($K37) + ($L37))/2</f>
        <v>-62</v>
      </c>
      <c r="CS37" s="523" t="n">
        <f aca="false">$M37-CN37+$L37</f>
        <v>-47</v>
      </c>
      <c r="CT37" s="545" t="n">
        <f aca="false">CS37-CQ37</f>
        <v>30</v>
      </c>
      <c r="CU37" s="546" t="n">
        <f aca="false">BARTONIAN_PARAM_GTS12!$E$449</f>
        <v>12</v>
      </c>
      <c r="CV37" s="547" t="n">
        <f aca="false">BARTONIAN_PARAM_GTS12!$E$448</f>
        <v>12</v>
      </c>
      <c r="CW37" s="546" t="n">
        <f aca="false">BARTONIAN_PARAM_GTS12!$E$450</f>
        <v>12</v>
      </c>
      <c r="CX37" s="548" t="n">
        <f aca="false">$M37-CW37+$K37</f>
        <v>-65</v>
      </c>
      <c r="CY37" s="549" t="n">
        <f aca="false">$M37 - CV37 + (($K37) + ($L37))/2</f>
        <v>-50</v>
      </c>
      <c r="CZ37" s="548" t="n">
        <f aca="false">$M37-CU37+$L37</f>
        <v>-35</v>
      </c>
      <c r="DA37" s="550" t="n">
        <f aca="false">CZ37-CX37</f>
        <v>30</v>
      </c>
      <c r="DB37" s="542" t="n">
        <f aca="false">BARTONIAN_PARAM_GTS12!$E$489</f>
        <v>20.6</v>
      </c>
      <c r="DC37" s="543" t="n">
        <f aca="false">BARTONIAN_PARAM_GTS12!$E$481</f>
        <v>34.3914401875</v>
      </c>
      <c r="DD37" s="542" t="n">
        <f aca="false">BARTONIAN_PARAM_GTS12!$E$490</f>
        <v>47.5</v>
      </c>
      <c r="DE37" s="523" t="n">
        <f aca="false">$M37-DD37+$K37</f>
        <v>-100.5</v>
      </c>
      <c r="DF37" s="544" t="n">
        <f aca="false">$M37 - DC37 + (($K37) + ($L37))/2</f>
        <v>-72.3914401875</v>
      </c>
      <c r="DG37" s="523" t="n">
        <f aca="false">$M37-DB37+$L37</f>
        <v>-43.6</v>
      </c>
      <c r="DH37" s="545" t="n">
        <f aca="false">DG37-DE37</f>
        <v>56.9</v>
      </c>
    </row>
    <row r="38" customFormat="false" ht="33.95" hidden="false" customHeight="true" outlineLevel="0" collapsed="false">
      <c r="B38" s="536" t="s">
        <v>411</v>
      </c>
      <c r="C38" s="539" t="s">
        <v>412</v>
      </c>
      <c r="D38" s="537" t="n">
        <v>49.42540948</v>
      </c>
      <c r="E38" s="537" t="n">
        <v>-1.3623821</v>
      </c>
      <c r="F38" s="537" t="s">
        <v>322</v>
      </c>
      <c r="G38" s="537" t="s">
        <v>413</v>
      </c>
      <c r="H38" s="537" t="n">
        <v>35.4</v>
      </c>
      <c r="I38" s="537" t="n">
        <v>42.6</v>
      </c>
      <c r="J38" s="537" t="s">
        <v>332</v>
      </c>
      <c r="K38" s="537" t="n">
        <v>20</v>
      </c>
      <c r="L38" s="537" t="n">
        <v>50</v>
      </c>
      <c r="M38" s="540" t="n">
        <v>8</v>
      </c>
      <c r="N38" s="552" t="s">
        <v>414</v>
      </c>
      <c r="O38" s="542" t="n">
        <f aca="false">BARTONIAN_PARAM_GTS12!$F$89</f>
        <v>79.57</v>
      </c>
      <c r="P38" s="543" t="n">
        <f aca="false">BARTONIAN_PARAM_GTS12!$F$84</f>
        <v>167.484761904762</v>
      </c>
      <c r="Q38" s="542" t="n">
        <f aca="false">BARTONIAN_PARAM_GTS12!$F$90</f>
        <v>228.01</v>
      </c>
      <c r="R38" s="523" t="n">
        <f aca="false">M38-Q38+K38</f>
        <v>-200.01</v>
      </c>
      <c r="S38" s="544" t="n">
        <f aca="false">M38 - P38 + ((K38) + (L38))/2</f>
        <v>-124.484761904762</v>
      </c>
      <c r="T38" s="523" t="n">
        <f aca="false">M38-O38+L38</f>
        <v>-21.57</v>
      </c>
      <c r="U38" s="545" t="n">
        <f aca="false">T38-R38</f>
        <v>178.44</v>
      </c>
      <c r="V38" s="542" t="n">
        <f aca="false">BARTONIAN_PARAM_GTS12!$F$58</f>
        <v>149.597</v>
      </c>
      <c r="W38" s="543" t="n">
        <f aca="false">BARTONIAN_PARAM_GTS12!$F$53</f>
        <v>186.040153846154</v>
      </c>
      <c r="X38" s="542" t="n">
        <f aca="false">BARTONIAN_PARAM_GTS12!$F$59</f>
        <v>223.525</v>
      </c>
      <c r="Y38" s="523" t="n">
        <f aca="false">$M38-X38+$K38</f>
        <v>-195.525</v>
      </c>
      <c r="Z38" s="544" t="n">
        <f aca="false">$M38 - W38 + (($K38) + ($L38))/2</f>
        <v>-143.040153846154</v>
      </c>
      <c r="AA38" s="523" t="n">
        <f aca="false">$M38-V38+$L38</f>
        <v>-91.597</v>
      </c>
      <c r="AB38" s="545" t="n">
        <f aca="false">AA38-Y38</f>
        <v>103.928</v>
      </c>
      <c r="AC38" s="542" t="n">
        <f aca="false">BARTONIAN_PARAM_GTS12!$F$149</f>
        <v>-10</v>
      </c>
      <c r="AD38" s="543" t="n">
        <f aca="false">BARTONIAN_PARAM_GTS12!$F$144</f>
        <v>33.0952443019943</v>
      </c>
      <c r="AE38" s="542" t="n">
        <f aca="false">BARTONIAN_PARAM_GTS12!$F$150</f>
        <v>92.2608666666667</v>
      </c>
      <c r="AF38" s="523" t="n">
        <f aca="false">$M38-AE38+$K38</f>
        <v>-64.2608666666667</v>
      </c>
      <c r="AG38" s="544" t="n">
        <f aca="false">$M38 - AD38 + (($K38) + ($L38))/2</f>
        <v>9.90475569800569</v>
      </c>
      <c r="AH38" s="523" t="n">
        <f aca="false">$M38-AC38+$L38</f>
        <v>68</v>
      </c>
      <c r="AI38" s="545" t="n">
        <f aca="false">AH38-AF38</f>
        <v>132.260866666667</v>
      </c>
      <c r="AJ38" s="542" t="n">
        <f aca="false">BARTONIAN_PARAM_GTS12!$F$176</f>
        <v>82.4162</v>
      </c>
      <c r="AK38" s="543" t="n">
        <f aca="false">BARTONIAN_PARAM_GTS12!$F$171</f>
        <v>132.643861538462</v>
      </c>
      <c r="AL38" s="542" t="n">
        <f aca="false">BARTONIAN_PARAM_GTS12!$F$177</f>
        <v>203.233</v>
      </c>
      <c r="AM38" s="523" t="n">
        <f aca="false">$M38-AL38+$K38</f>
        <v>-175.233</v>
      </c>
      <c r="AN38" s="544" t="n">
        <f aca="false">$M38 - AK38 + (($K38) + ($L38))/2</f>
        <v>-89.6438615384615</v>
      </c>
      <c r="AO38" s="523" t="n">
        <f aca="false">$M38-AJ38+$L38</f>
        <v>-24.4162</v>
      </c>
      <c r="AP38" s="545" t="n">
        <f aca="false">AO38-AM38</f>
        <v>150.8168</v>
      </c>
      <c r="AQ38" s="542" t="n">
        <f aca="false">BARTONIAN_PARAM_GTS12!$F$265</f>
        <v>-33</v>
      </c>
      <c r="AR38" s="543" t="n">
        <f aca="false">BARTONIAN_PARAM_GTS12!$F$260</f>
        <v>48.0924818965517</v>
      </c>
      <c r="AS38" s="542" t="n">
        <f aca="false">BARTONIAN_PARAM_GTS12!$F$266</f>
        <v>144.0971</v>
      </c>
      <c r="AT38" s="523" t="n">
        <f aca="false">$M38-AS38+$K38</f>
        <v>-116.0971</v>
      </c>
      <c r="AU38" s="544" t="n">
        <f aca="false">$M38 - AR38 + (($K38) + ($L38))/2</f>
        <v>-5.09248189655173</v>
      </c>
      <c r="AV38" s="523" t="n">
        <f aca="false">$M38-AQ38+$L38</f>
        <v>91</v>
      </c>
      <c r="AW38" s="545" t="n">
        <f aca="false">AV38-AT38</f>
        <v>207.0971</v>
      </c>
      <c r="AX38" s="542" t="n">
        <f aca="false">BARTONIAN_PARAM_GTS12!$F$242</f>
        <v>95.9</v>
      </c>
      <c r="AY38" s="543" t="n">
        <f aca="false">BARTONIAN_PARAM_GTS12!$F$237</f>
        <v>152.72</v>
      </c>
      <c r="AZ38" s="542" t="n">
        <f aca="false">BARTONIAN_PARAM_GTS12!$F$243</f>
        <v>222.3</v>
      </c>
      <c r="BA38" s="523" t="n">
        <f aca="false">$M38-AZ38+$K38</f>
        <v>-194.3</v>
      </c>
      <c r="BB38" s="544" t="n">
        <f aca="false">$M38 - AY38 + (($K38) + ($L38))/2</f>
        <v>-109.72</v>
      </c>
      <c r="BC38" s="523" t="n">
        <f aca="false">$M38-AX38+$L38</f>
        <v>-37.9</v>
      </c>
      <c r="BD38" s="545" t="n">
        <f aca="false">BC38-BA38</f>
        <v>156.4</v>
      </c>
      <c r="BE38" s="542" t="n">
        <f aca="false">BARTONIAN_PARAM_GTS12!$F$303</f>
        <v>23.4644709999998</v>
      </c>
      <c r="BF38" s="543" t="n">
        <f aca="false">BARTONIAN_PARAM_GTS12!$F$293</f>
        <v>68.5397769230769</v>
      </c>
      <c r="BG38" s="542" t="n">
        <f aca="false">BARTONIAN_PARAM_GTS12!$F$304</f>
        <v>121.380389</v>
      </c>
      <c r="BH38" s="523" t="n">
        <f aca="false">$M38-BG38+$K38</f>
        <v>-93.3803889999999</v>
      </c>
      <c r="BI38" s="544" t="n">
        <f aca="false">$M38 - BF38 + (($K38) + ($L38))/2</f>
        <v>-25.5397769230769</v>
      </c>
      <c r="BJ38" s="523" t="n">
        <f aca="false">$M38-BE38+$L38</f>
        <v>34.5355290000002</v>
      </c>
      <c r="BK38" s="545" t="n">
        <f aca="false">BJ38-BH38</f>
        <v>127.915918</v>
      </c>
      <c r="BL38" s="542" t="n">
        <f aca="false">BARTONIAN_PARAM_GTS12!$F$536</f>
        <v>59.75</v>
      </c>
      <c r="BM38" s="543" t="n">
        <f aca="false">BARTONIAN_PARAM_GTS12!$F$528</f>
        <v>96.4192307692308</v>
      </c>
      <c r="BN38" s="542" t="n">
        <f aca="false">BARTONIAN_PARAM_GTS12!$F$537</f>
        <v>131</v>
      </c>
      <c r="BO38" s="523" t="n">
        <f aca="false">$M38-BN38+$K38</f>
        <v>-103</v>
      </c>
      <c r="BP38" s="544" t="n">
        <f aca="false">$M38 - BM38 + (($K38) + ($L38))/2</f>
        <v>-53.4192307692308</v>
      </c>
      <c r="BQ38" s="523" t="n">
        <f aca="false">$M38-BL38+$L38</f>
        <v>-1.75</v>
      </c>
      <c r="BR38" s="545" t="n">
        <f aca="false">BQ38-BO38</f>
        <v>101.25</v>
      </c>
      <c r="BS38" s="542" t="n">
        <f aca="false">BARTONIAN_PARAM_GTS12!$F$346</f>
        <v>25.65</v>
      </c>
      <c r="BT38" s="543" t="n">
        <f aca="false">BARTONIAN_PARAM_GTS12!$F$336</f>
        <v>44.5521100917431</v>
      </c>
      <c r="BU38" s="542" t="n">
        <f aca="false">BARTONIAN_PARAM_GTS12!$F$347</f>
        <v>49.22</v>
      </c>
      <c r="BV38" s="523" t="n">
        <f aca="false">$M38-BU38+$K38</f>
        <v>-21.22</v>
      </c>
      <c r="BW38" s="544" t="n">
        <f aca="false">$M38 - BT38 + (($K38) + ($L38))/2</f>
        <v>-1.55211009174313</v>
      </c>
      <c r="BX38" s="523" t="n">
        <f aca="false">$M38-BS38+$L38</f>
        <v>32.35</v>
      </c>
      <c r="BY38" s="545" t="n">
        <f aca="false">BX38-BV38</f>
        <v>53.57</v>
      </c>
      <c r="BZ38" s="546" t="n">
        <f aca="false">BARTONIAN_PARAM_GTS12!$F$380</f>
        <v>21</v>
      </c>
      <c r="CA38" s="547" t="n">
        <f aca="false">BARTONIAN_PARAM_GTS12!$F$379</f>
        <v>21</v>
      </c>
      <c r="CB38" s="546" t="n">
        <f aca="false">BARTONIAN_PARAM_GTS12!$F$381</f>
        <v>21</v>
      </c>
      <c r="CC38" s="548" t="n">
        <f aca="false">$M38-CB38+$K38</f>
        <v>7</v>
      </c>
      <c r="CD38" s="549" t="n">
        <f aca="false">$M38 - CA38 + (($K38) + ($L38))/2</f>
        <v>22</v>
      </c>
      <c r="CE38" s="548" t="n">
        <f aca="false">$M38-BZ38+$L38</f>
        <v>37</v>
      </c>
      <c r="CF38" s="550" t="n">
        <f aca="false">CE38-CC38</f>
        <v>30</v>
      </c>
      <c r="CG38" s="546" t="n">
        <f aca="false">BARTONIAN_PARAM_GTS12!$E$403</f>
        <v>33</v>
      </c>
      <c r="CH38" s="547" t="n">
        <f aca="false">BARTONIAN_PARAM_GTS12!$E$402</f>
        <v>33</v>
      </c>
      <c r="CI38" s="546" t="n">
        <f aca="false">BARTONIAN_PARAM_GTS12!$E$404</f>
        <v>33</v>
      </c>
      <c r="CJ38" s="548" t="n">
        <f aca="false">$M38-CI38+$K38</f>
        <v>-5</v>
      </c>
      <c r="CK38" s="549" t="n">
        <f aca="false">$M38 - CH38 + (($K38) + ($L38))/2</f>
        <v>10</v>
      </c>
      <c r="CL38" s="548" t="n">
        <f aca="false">$M38-CG38+$L38</f>
        <v>25</v>
      </c>
      <c r="CM38" s="550" t="n">
        <f aca="false">CL38-CJ38</f>
        <v>30</v>
      </c>
      <c r="CN38" s="542" t="n">
        <f aca="false">BARTONIAN_PARAM_GTS12!$F$426</f>
        <v>62</v>
      </c>
      <c r="CO38" s="543" t="n">
        <f aca="false">BARTONIAN_PARAM_GTS12!$F$425</f>
        <v>62</v>
      </c>
      <c r="CP38" s="542" t="n">
        <f aca="false">BARTONIAN_PARAM_GTS12!$F$427</f>
        <v>62</v>
      </c>
      <c r="CQ38" s="523" t="n">
        <f aca="false">$M38-CP38+$K38</f>
        <v>-34</v>
      </c>
      <c r="CR38" s="544" t="n">
        <f aca="false">$M38 - CO38 + (($K38) + ($L38))/2</f>
        <v>-19</v>
      </c>
      <c r="CS38" s="523" t="n">
        <f aca="false">$M38-CN38+$L38</f>
        <v>-4</v>
      </c>
      <c r="CT38" s="545" t="n">
        <f aca="false">CS38-CQ38</f>
        <v>30</v>
      </c>
      <c r="CU38" s="546" t="n">
        <f aca="false">BARTONIAN_PARAM_GTS12!$F$449</f>
        <v>12</v>
      </c>
      <c r="CV38" s="547" t="n">
        <f aca="false">BARTONIAN_PARAM_GTS12!$F$448</f>
        <v>12</v>
      </c>
      <c r="CW38" s="546" t="n">
        <f aca="false">BARTONIAN_PARAM_GTS12!$F$450</f>
        <v>12</v>
      </c>
      <c r="CX38" s="548" t="n">
        <f aca="false">$M38-CW38+$K38</f>
        <v>16</v>
      </c>
      <c r="CY38" s="549" t="n">
        <f aca="false">$M38 - CV38 + (($K38) + ($L38))/2</f>
        <v>31</v>
      </c>
      <c r="CZ38" s="548" t="n">
        <f aca="false">$M38-CU38+$L38</f>
        <v>46</v>
      </c>
      <c r="DA38" s="550" t="n">
        <f aca="false">CZ38-CX38</f>
        <v>30</v>
      </c>
      <c r="DB38" s="542" t="n">
        <f aca="false">BARTONIAN_PARAM_GTS12!$F$489</f>
        <v>-9.6</v>
      </c>
      <c r="DC38" s="543" t="n">
        <f aca="false">BARTONIAN_PARAM_GTS12!$F$481</f>
        <v>38.1175791153846</v>
      </c>
      <c r="DD38" s="542" t="n">
        <f aca="false">BARTONIAN_PARAM_GTS12!$F$490</f>
        <v>63.5</v>
      </c>
      <c r="DE38" s="523" t="n">
        <f aca="false">$M38-DD38+$K38</f>
        <v>-35.5</v>
      </c>
      <c r="DF38" s="544" t="n">
        <f aca="false">$M38 - DC38 + (($K38) + ($L38))/2</f>
        <v>4.88242088461538</v>
      </c>
      <c r="DG38" s="523" t="n">
        <f aca="false">$M38-DB38+$L38</f>
        <v>67.6</v>
      </c>
      <c r="DH38" s="545" t="n">
        <f aca="false">DG38-DE38</f>
        <v>103.1</v>
      </c>
    </row>
    <row r="39" customFormat="false" ht="33.95" hidden="false" customHeight="true" outlineLevel="0" collapsed="false">
      <c r="B39" s="536" t="s">
        <v>415</v>
      </c>
      <c r="C39" s="539" t="s">
        <v>416</v>
      </c>
      <c r="D39" s="537" t="n">
        <v>46.78963787</v>
      </c>
      <c r="E39" s="537" t="n">
        <v>-2.08520122</v>
      </c>
      <c r="F39" s="537" t="s">
        <v>322</v>
      </c>
      <c r="G39" s="537" t="s">
        <v>413</v>
      </c>
      <c r="H39" s="537" t="n">
        <v>35.4</v>
      </c>
      <c r="I39" s="537" t="n">
        <v>42.6</v>
      </c>
      <c r="J39" s="537" t="s">
        <v>332</v>
      </c>
      <c r="K39" s="537" t="n">
        <v>20</v>
      </c>
      <c r="L39" s="537" t="n">
        <v>50</v>
      </c>
      <c r="M39" s="540" t="n">
        <v>4</v>
      </c>
      <c r="N39" s="541" t="s">
        <v>337</v>
      </c>
      <c r="O39" s="542" t="n">
        <f aca="false">BARTONIAN_PARAM_GTS12!$F$89</f>
        <v>79.57</v>
      </c>
      <c r="P39" s="543" t="n">
        <f aca="false">BARTONIAN_PARAM_GTS12!$F$84</f>
        <v>167.484761904762</v>
      </c>
      <c r="Q39" s="542" t="n">
        <f aca="false">BARTONIAN_PARAM_GTS12!$F$90</f>
        <v>228.01</v>
      </c>
      <c r="R39" s="523" t="n">
        <f aca="false">M39-Q39+K39</f>
        <v>-204.01</v>
      </c>
      <c r="S39" s="544" t="n">
        <f aca="false">M39 - P39 + ((K39) + (L39))/2</f>
        <v>-128.484761904762</v>
      </c>
      <c r="T39" s="523" t="n">
        <f aca="false">M39-O39+L39</f>
        <v>-25.57</v>
      </c>
      <c r="U39" s="545" t="n">
        <f aca="false">T39-R39</f>
        <v>178.44</v>
      </c>
      <c r="V39" s="542" t="n">
        <f aca="false">BARTONIAN_PARAM_GTS12!$F$58</f>
        <v>149.597</v>
      </c>
      <c r="W39" s="543" t="n">
        <f aca="false">BARTONIAN_PARAM_GTS12!$F$53</f>
        <v>186.040153846154</v>
      </c>
      <c r="X39" s="542" t="n">
        <f aca="false">BARTONIAN_PARAM_GTS12!$F$59</f>
        <v>223.525</v>
      </c>
      <c r="Y39" s="523" t="n">
        <f aca="false">$M39-X39+$K39</f>
        <v>-199.525</v>
      </c>
      <c r="Z39" s="544" t="n">
        <f aca="false">$M39 - W39 + (($K39) + ($L39))/2</f>
        <v>-147.040153846154</v>
      </c>
      <c r="AA39" s="523" t="n">
        <f aca="false">$M39-V39+$L39</f>
        <v>-95.597</v>
      </c>
      <c r="AB39" s="545" t="n">
        <f aca="false">AA39-Y39</f>
        <v>103.928</v>
      </c>
      <c r="AC39" s="542" t="n">
        <f aca="false">BARTONIAN_PARAM_GTS12!$F$149</f>
        <v>-10</v>
      </c>
      <c r="AD39" s="543" t="n">
        <f aca="false">BARTONIAN_PARAM_GTS12!$F$144</f>
        <v>33.0952443019943</v>
      </c>
      <c r="AE39" s="542" t="n">
        <f aca="false">BARTONIAN_PARAM_GTS12!$F$150</f>
        <v>92.2608666666667</v>
      </c>
      <c r="AF39" s="523" t="n">
        <f aca="false">$M39-AE39+$K39</f>
        <v>-68.2608666666667</v>
      </c>
      <c r="AG39" s="544" t="n">
        <f aca="false">$M39 - AD39 + (($K39) + ($L39))/2</f>
        <v>5.90475569800569</v>
      </c>
      <c r="AH39" s="523" t="n">
        <f aca="false">$M39-AC39+$L39</f>
        <v>64</v>
      </c>
      <c r="AI39" s="545" t="n">
        <f aca="false">AH39-AF39</f>
        <v>132.260866666667</v>
      </c>
      <c r="AJ39" s="542" t="n">
        <f aca="false">BARTONIAN_PARAM_GTS12!$F$176</f>
        <v>82.4162</v>
      </c>
      <c r="AK39" s="543" t="n">
        <f aca="false">BARTONIAN_PARAM_GTS12!$F$171</f>
        <v>132.643861538462</v>
      </c>
      <c r="AL39" s="542" t="n">
        <f aca="false">BARTONIAN_PARAM_GTS12!$F$177</f>
        <v>203.233</v>
      </c>
      <c r="AM39" s="523" t="n">
        <f aca="false">$M39-AL39+$K39</f>
        <v>-179.233</v>
      </c>
      <c r="AN39" s="544" t="n">
        <f aca="false">$M39 - AK39 + (($K39) + ($L39))/2</f>
        <v>-93.6438615384615</v>
      </c>
      <c r="AO39" s="523" t="n">
        <f aca="false">$M39-AJ39+$L39</f>
        <v>-28.4162</v>
      </c>
      <c r="AP39" s="545" t="n">
        <f aca="false">AO39-AM39</f>
        <v>150.8168</v>
      </c>
      <c r="AQ39" s="542" t="n">
        <f aca="false">BARTONIAN_PARAM_GTS12!$F$265</f>
        <v>-33</v>
      </c>
      <c r="AR39" s="543" t="n">
        <f aca="false">BARTONIAN_PARAM_GTS12!$F$260</f>
        <v>48.0924818965517</v>
      </c>
      <c r="AS39" s="542" t="n">
        <f aca="false">BARTONIAN_PARAM_GTS12!$F$266</f>
        <v>144.0971</v>
      </c>
      <c r="AT39" s="523" t="n">
        <f aca="false">$M39-AS39+$K39</f>
        <v>-120.0971</v>
      </c>
      <c r="AU39" s="544" t="n">
        <f aca="false">$M39 - AR39 + (($K39) + ($L39))/2</f>
        <v>-9.09248189655173</v>
      </c>
      <c r="AV39" s="523" t="n">
        <f aca="false">$M39-AQ39+$L39</f>
        <v>87</v>
      </c>
      <c r="AW39" s="545" t="n">
        <f aca="false">AV39-AT39</f>
        <v>207.0971</v>
      </c>
      <c r="AX39" s="542" t="n">
        <f aca="false">BARTONIAN_PARAM_GTS12!$F$242</f>
        <v>95.9</v>
      </c>
      <c r="AY39" s="543" t="n">
        <f aca="false">BARTONIAN_PARAM_GTS12!$F$237</f>
        <v>152.72</v>
      </c>
      <c r="AZ39" s="542" t="n">
        <f aca="false">BARTONIAN_PARAM_GTS12!$F$243</f>
        <v>222.3</v>
      </c>
      <c r="BA39" s="523" t="n">
        <f aca="false">$M39-AZ39+$K39</f>
        <v>-198.3</v>
      </c>
      <c r="BB39" s="544" t="n">
        <f aca="false">$M39 - AY39 + (($K39) + ($L39))/2</f>
        <v>-113.72</v>
      </c>
      <c r="BC39" s="523" t="n">
        <f aca="false">$M39-AX39+$L39</f>
        <v>-41.9</v>
      </c>
      <c r="BD39" s="545" t="n">
        <f aca="false">BC39-BA39</f>
        <v>156.4</v>
      </c>
      <c r="BE39" s="542" t="n">
        <f aca="false">BARTONIAN_PARAM_GTS12!$F$303</f>
        <v>23.4644709999998</v>
      </c>
      <c r="BF39" s="543" t="n">
        <f aca="false">BARTONIAN_PARAM_GTS12!$F$293</f>
        <v>68.5397769230769</v>
      </c>
      <c r="BG39" s="542" t="n">
        <f aca="false">BARTONIAN_PARAM_GTS12!$F$304</f>
        <v>121.380389</v>
      </c>
      <c r="BH39" s="523" t="n">
        <f aca="false">$M39-BG39+$K39</f>
        <v>-97.3803889999999</v>
      </c>
      <c r="BI39" s="544" t="n">
        <f aca="false">$M39 - BF39 + (($K39) + ($L39))/2</f>
        <v>-29.5397769230769</v>
      </c>
      <c r="BJ39" s="523" t="n">
        <f aca="false">$M39-BE39+$L39</f>
        <v>30.5355290000002</v>
      </c>
      <c r="BK39" s="545" t="n">
        <f aca="false">BJ39-BH39</f>
        <v>127.915918</v>
      </c>
      <c r="BL39" s="542" t="n">
        <f aca="false">BARTONIAN_PARAM_GTS12!$F$536</f>
        <v>59.75</v>
      </c>
      <c r="BM39" s="543" t="n">
        <f aca="false">BARTONIAN_PARAM_GTS12!$F$528</f>
        <v>96.4192307692308</v>
      </c>
      <c r="BN39" s="542" t="n">
        <f aca="false">BARTONIAN_PARAM_GTS12!$F$537</f>
        <v>131</v>
      </c>
      <c r="BO39" s="523" t="n">
        <f aca="false">$M39-BN39+$K39</f>
        <v>-107</v>
      </c>
      <c r="BP39" s="544" t="n">
        <f aca="false">$M39 - BM39 + (($K39) + ($L39))/2</f>
        <v>-57.4192307692308</v>
      </c>
      <c r="BQ39" s="523" t="n">
        <f aca="false">$M39-BL39+$L39</f>
        <v>-5.75</v>
      </c>
      <c r="BR39" s="545" t="n">
        <f aca="false">BQ39-BO39</f>
        <v>101.25</v>
      </c>
      <c r="BS39" s="542" t="n">
        <f aca="false">BARTONIAN_PARAM_GTS12!$F$346</f>
        <v>25.65</v>
      </c>
      <c r="BT39" s="543" t="n">
        <f aca="false">BARTONIAN_PARAM_GTS12!$F$336</f>
        <v>44.5521100917431</v>
      </c>
      <c r="BU39" s="542" t="n">
        <f aca="false">BARTONIAN_PARAM_GTS12!$F$347</f>
        <v>49.22</v>
      </c>
      <c r="BV39" s="523" t="n">
        <f aca="false">$M39-BU39+$K39</f>
        <v>-25.22</v>
      </c>
      <c r="BW39" s="544" t="n">
        <f aca="false">$M39 - BT39 + (($K39) + ($L39))/2</f>
        <v>-5.55211009174313</v>
      </c>
      <c r="BX39" s="523" t="n">
        <f aca="false">$M39-BS39+$L39</f>
        <v>28.35</v>
      </c>
      <c r="BY39" s="545" t="n">
        <f aca="false">BX39-BV39</f>
        <v>53.57</v>
      </c>
      <c r="BZ39" s="546" t="n">
        <f aca="false">BARTONIAN_PARAM_GTS12!$F$380</f>
        <v>21</v>
      </c>
      <c r="CA39" s="547" t="n">
        <f aca="false">BARTONIAN_PARAM_GTS12!$F$379</f>
        <v>21</v>
      </c>
      <c r="CB39" s="546" t="n">
        <f aca="false">BARTONIAN_PARAM_GTS12!$F$381</f>
        <v>21</v>
      </c>
      <c r="CC39" s="548" t="n">
        <f aca="false">$M39-CB39+$K39</f>
        <v>3</v>
      </c>
      <c r="CD39" s="549" t="n">
        <f aca="false">$M39 - CA39 + (($K39) + ($L39))/2</f>
        <v>18</v>
      </c>
      <c r="CE39" s="548" t="n">
        <f aca="false">$M39-BZ39+$L39</f>
        <v>33</v>
      </c>
      <c r="CF39" s="550" t="n">
        <f aca="false">CE39-CC39</f>
        <v>30</v>
      </c>
      <c r="CG39" s="546" t="n">
        <f aca="false">BARTONIAN_PARAM_GTS12!$E$403</f>
        <v>33</v>
      </c>
      <c r="CH39" s="547" t="n">
        <f aca="false">BARTONIAN_PARAM_GTS12!$E$402</f>
        <v>33</v>
      </c>
      <c r="CI39" s="546" t="n">
        <f aca="false">BARTONIAN_PARAM_GTS12!$E$404</f>
        <v>33</v>
      </c>
      <c r="CJ39" s="548" t="n">
        <f aca="false">$M39-CI39+$K39</f>
        <v>-9</v>
      </c>
      <c r="CK39" s="549" t="n">
        <f aca="false">$M39 - CH39 + (($K39) + ($L39))/2</f>
        <v>6</v>
      </c>
      <c r="CL39" s="548" t="n">
        <f aca="false">$M39-CG39+$L39</f>
        <v>21</v>
      </c>
      <c r="CM39" s="550" t="n">
        <f aca="false">CL39-CJ39</f>
        <v>30</v>
      </c>
      <c r="CN39" s="542" t="n">
        <f aca="false">BARTONIAN_PARAM_GTS12!$F$426</f>
        <v>62</v>
      </c>
      <c r="CO39" s="543" t="n">
        <f aca="false">BARTONIAN_PARAM_GTS12!$F$425</f>
        <v>62</v>
      </c>
      <c r="CP39" s="542" t="n">
        <f aca="false">BARTONIAN_PARAM_GTS12!$F$427</f>
        <v>62</v>
      </c>
      <c r="CQ39" s="523" t="n">
        <f aca="false">$M39-CP39+$K39</f>
        <v>-38</v>
      </c>
      <c r="CR39" s="544" t="n">
        <f aca="false">$M39 - CO39 + (($K39) + ($L39))/2</f>
        <v>-23</v>
      </c>
      <c r="CS39" s="523" t="n">
        <f aca="false">$M39-CN39+$L39</f>
        <v>-8</v>
      </c>
      <c r="CT39" s="545" t="n">
        <f aca="false">CS39-CQ39</f>
        <v>30</v>
      </c>
      <c r="CU39" s="546" t="n">
        <f aca="false">BARTONIAN_PARAM_GTS12!$F$449</f>
        <v>12</v>
      </c>
      <c r="CV39" s="547" t="n">
        <f aca="false">BARTONIAN_PARAM_GTS12!$F$448</f>
        <v>12</v>
      </c>
      <c r="CW39" s="546" t="n">
        <f aca="false">BARTONIAN_PARAM_GTS12!$F$450</f>
        <v>12</v>
      </c>
      <c r="CX39" s="548" t="n">
        <f aca="false">$M39-CW39+$K39</f>
        <v>12</v>
      </c>
      <c r="CY39" s="549" t="n">
        <f aca="false">$M39 - CV39 + (($K39) + ($L39))/2</f>
        <v>27</v>
      </c>
      <c r="CZ39" s="548" t="n">
        <f aca="false">$M39-CU39+$L39</f>
        <v>42</v>
      </c>
      <c r="DA39" s="550" t="n">
        <f aca="false">CZ39-CX39</f>
        <v>30</v>
      </c>
      <c r="DB39" s="542" t="n">
        <f aca="false">BARTONIAN_PARAM_GTS12!$F$489</f>
        <v>-9.6</v>
      </c>
      <c r="DC39" s="543" t="n">
        <f aca="false">BARTONIAN_PARAM_GTS12!$F$481</f>
        <v>38.1175791153846</v>
      </c>
      <c r="DD39" s="542" t="n">
        <f aca="false">BARTONIAN_PARAM_GTS12!$F$490</f>
        <v>63.5</v>
      </c>
      <c r="DE39" s="523" t="n">
        <f aca="false">$M39-DD39+$K39</f>
        <v>-39.5</v>
      </c>
      <c r="DF39" s="544" t="n">
        <f aca="false">$M39 - DC39 + (($K39) + ($L39))/2</f>
        <v>0.882420884615378</v>
      </c>
      <c r="DG39" s="523" t="n">
        <f aca="false">$M39-DB39+$L39</f>
        <v>63.6</v>
      </c>
      <c r="DH39" s="545" t="n">
        <f aca="false">DG39-DE39</f>
        <v>103.1</v>
      </c>
    </row>
    <row r="40" customFormat="false" ht="33.95" hidden="false" customHeight="true" outlineLevel="0" collapsed="false">
      <c r="B40" s="536" t="s">
        <v>281</v>
      </c>
      <c r="C40" s="537" t="s">
        <v>417</v>
      </c>
      <c r="D40" s="537" t="n">
        <v>48.809482</v>
      </c>
      <c r="E40" s="537" t="n">
        <v>-3.264404</v>
      </c>
      <c r="F40" s="537" t="s">
        <v>322</v>
      </c>
      <c r="G40" s="539" t="s">
        <v>418</v>
      </c>
      <c r="H40" s="537" t="n">
        <v>36.6</v>
      </c>
      <c r="I40" s="537" t="n">
        <v>39.8</v>
      </c>
      <c r="J40" s="537" t="s">
        <v>332</v>
      </c>
      <c r="K40" s="537" t="n">
        <v>20</v>
      </c>
      <c r="L40" s="537" t="n">
        <v>50</v>
      </c>
      <c r="M40" s="540" t="n">
        <v>40</v>
      </c>
      <c r="N40" s="552" t="s">
        <v>419</v>
      </c>
      <c r="O40" s="542" t="n">
        <f aca="false">BARTONIAN_PARAM_GTS12!$G$89</f>
        <v>79.57</v>
      </c>
      <c r="P40" s="543" t="n">
        <f aca="false">BARTONIAN_PARAM_GTS12!$G$84</f>
        <v>158.345</v>
      </c>
      <c r="Q40" s="542" t="n">
        <f aca="false">BARTONIAN_PARAM_GTS12!$G$90</f>
        <v>207.38</v>
      </c>
      <c r="R40" s="523" t="n">
        <f aca="false">M40-Q40+K40</f>
        <v>-147.38</v>
      </c>
      <c r="S40" s="544" t="n">
        <f aca="false">M40 - P40 + ((K40) + (L40))/2</f>
        <v>-83.345</v>
      </c>
      <c r="T40" s="523" t="n">
        <f aca="false">M40-O40+L40</f>
        <v>10.43</v>
      </c>
      <c r="U40" s="545" t="n">
        <f aca="false">T40-R40</f>
        <v>157.81</v>
      </c>
      <c r="V40" s="542" t="n">
        <f aca="false">BARTONIAN_PARAM_GTS12!$G$58</f>
        <v>154.567</v>
      </c>
      <c r="W40" s="543" t="n">
        <f aca="false">BARTONIAN_PARAM_GTS12!$G$53</f>
        <v>176.7832</v>
      </c>
      <c r="X40" s="542" t="n">
        <f aca="false">BARTONIAN_PARAM_GTS12!$G$59</f>
        <v>197.608</v>
      </c>
      <c r="Y40" s="523" t="n">
        <f aca="false">$M40-X40+$K40</f>
        <v>-137.608</v>
      </c>
      <c r="Z40" s="544" t="n">
        <f aca="false">$M40 - W40 + (($K40) + ($L40))/2</f>
        <v>-101.7832</v>
      </c>
      <c r="AA40" s="523" t="n">
        <f aca="false">$M40-V40+$L40</f>
        <v>-64.567</v>
      </c>
      <c r="AB40" s="545" t="n">
        <f aca="false">AA40-Y40</f>
        <v>73.041</v>
      </c>
      <c r="AC40" s="542" t="n">
        <f aca="false">BARTONIAN_PARAM_GTS12!$G$149</f>
        <v>-10</v>
      </c>
      <c r="AD40" s="543" t="n">
        <f aca="false">BARTONIAN_PARAM_GTS12!$G$144</f>
        <v>17.0792270833333</v>
      </c>
      <c r="AE40" s="542" t="n">
        <f aca="false">BARTONIAN_PARAM_GTS12!$G$150</f>
        <v>58.5463</v>
      </c>
      <c r="AF40" s="523" t="n">
        <f aca="false">$M40-AE40+$K40</f>
        <v>1.4537</v>
      </c>
      <c r="AG40" s="544" t="n">
        <f aca="false">$M40 - AD40 + (($K40) + ($L40))/2</f>
        <v>57.9207729166667</v>
      </c>
      <c r="AH40" s="523" t="n">
        <f aca="false">$M40-AC40+$L40</f>
        <v>100</v>
      </c>
      <c r="AI40" s="545" t="n">
        <f aca="false">AH40-AF40</f>
        <v>98.5463</v>
      </c>
      <c r="AJ40" s="542" t="n">
        <f aca="false">BARTONIAN_PARAM_GTS12!$G$176</f>
        <v>86.094</v>
      </c>
      <c r="AK40" s="543" t="n">
        <f aca="false">BARTONIAN_PARAM_GTS12!$G$171</f>
        <v>105.103</v>
      </c>
      <c r="AL40" s="542" t="n">
        <f aca="false">BARTONIAN_PARAM_GTS12!$G$177</f>
        <v>125.726</v>
      </c>
      <c r="AM40" s="523" t="n">
        <f aca="false">$M40-AL40+$K40</f>
        <v>-65.726</v>
      </c>
      <c r="AN40" s="544" t="n">
        <f aca="false">$M40 - AK40 + (($K40) + ($L40))/2</f>
        <v>-30.103</v>
      </c>
      <c r="AO40" s="523" t="n">
        <f aca="false">$M40-AJ40+$L40</f>
        <v>3.90600000000001</v>
      </c>
      <c r="AP40" s="545" t="n">
        <f aca="false">AO40-AM40</f>
        <v>69.632</v>
      </c>
      <c r="AQ40" s="542" t="n">
        <f aca="false">BARTONIAN_PARAM_GTS12!$G$265</f>
        <v>-33</v>
      </c>
      <c r="AR40" s="543" t="n">
        <f aca="false">BARTONIAN_PARAM_GTS12!$G$260</f>
        <v>18.1023214285714</v>
      </c>
      <c r="AS40" s="542" t="n">
        <f aca="false">BARTONIAN_PARAM_GTS12!$G$266</f>
        <v>74.85395</v>
      </c>
      <c r="AT40" s="523" t="n">
        <f aca="false">$M40-AS40+$K40</f>
        <v>-14.85395</v>
      </c>
      <c r="AU40" s="544" t="n">
        <f aca="false">$M40 - AR40 + (($K40) + ($L40))/2</f>
        <v>56.8976785714286</v>
      </c>
      <c r="AV40" s="523" t="n">
        <f aca="false">$M40-AQ40+$L40</f>
        <v>123</v>
      </c>
      <c r="AW40" s="545" t="n">
        <f aca="false">AV40-AT40</f>
        <v>137.85395</v>
      </c>
      <c r="AX40" s="542" t="n">
        <f aca="false">BARTONIAN_PARAM_GTS12!$G$242</f>
        <v>95.9</v>
      </c>
      <c r="AY40" s="543" t="n">
        <f aca="false">BARTONIAN_PARAM_GTS12!$G$237</f>
        <v>126.633333333333</v>
      </c>
      <c r="AZ40" s="542" t="n">
        <f aca="false">BARTONIAN_PARAM_GTS12!$G$243</f>
        <v>164.2</v>
      </c>
      <c r="BA40" s="523" t="n">
        <f aca="false">$M40-AZ40+$K40</f>
        <v>-104.2</v>
      </c>
      <c r="BB40" s="544" t="n">
        <f aca="false">$M40 - AY40 + (($K40) + ($L40))/2</f>
        <v>-51.6333333333333</v>
      </c>
      <c r="BC40" s="523" t="n">
        <f aca="false">$M40-AX40+$L40</f>
        <v>-5.90000000000001</v>
      </c>
      <c r="BD40" s="545" t="n">
        <f aca="false">BC40-BA40</f>
        <v>98.3</v>
      </c>
      <c r="BE40" s="542" t="n">
        <f aca="false">BARTONIAN_PARAM_GTS12!$G$303</f>
        <v>23.82412</v>
      </c>
      <c r="BF40" s="543" t="n">
        <f aca="false">BARTONIAN_PARAM_GTS12!$G$293</f>
        <v>66.5867</v>
      </c>
      <c r="BG40" s="542" t="n">
        <f aca="false">BARTONIAN_PARAM_GTS12!$F$304</f>
        <v>121.380389</v>
      </c>
      <c r="BH40" s="523" t="n">
        <f aca="false">$M40-BG40+$K40</f>
        <v>-61.3803889999999</v>
      </c>
      <c r="BI40" s="544" t="n">
        <f aca="false">$M40 - BF40 + (($K40) + ($L40))/2</f>
        <v>8.41330000000001</v>
      </c>
      <c r="BJ40" s="523" t="n">
        <f aca="false">$M40-BE40+$L40</f>
        <v>66.17588</v>
      </c>
      <c r="BK40" s="545" t="n">
        <f aca="false">BJ40-BH40</f>
        <v>127.556269</v>
      </c>
      <c r="BL40" s="542" t="n">
        <f aca="false">BARTONIAN_PARAM_GTS12!$G$536</f>
        <v>63.7</v>
      </c>
      <c r="BM40" s="543" t="n">
        <f aca="false">BARTONIAN_PARAM_GTS12!$G$528</f>
        <v>86.35</v>
      </c>
      <c r="BN40" s="542" t="n">
        <f aca="false">BARTONIAN_PARAM_GTS12!$G$537</f>
        <v>110</v>
      </c>
      <c r="BO40" s="523" t="n">
        <f aca="false">$M40-BN40+$K40</f>
        <v>-50</v>
      </c>
      <c r="BP40" s="544" t="n">
        <f aca="false">$M40 - BM40 + (($K40) + ($L40))/2</f>
        <v>-11.35</v>
      </c>
      <c r="BQ40" s="523" t="n">
        <f aca="false">$M40-BL40+$L40</f>
        <v>26.3</v>
      </c>
      <c r="BR40" s="545" t="n">
        <f aca="false">BQ40-BO40</f>
        <v>76.3</v>
      </c>
      <c r="BS40" s="542" t="n">
        <f aca="false">BARTONIAN_PARAM_GTS12!$G$346</f>
        <v>25.65</v>
      </c>
      <c r="BT40" s="543" t="n">
        <f aca="false">BARTONIAN_PARAM_GTS12!$G$336</f>
        <v>42.8772727272727</v>
      </c>
      <c r="BU40" s="542" t="n">
        <f aca="false">BARTONIAN_PARAM_GTS12!$G$347</f>
        <v>50.58</v>
      </c>
      <c r="BV40" s="523" t="n">
        <f aca="false">$M40-BU40+$K40</f>
        <v>9.42</v>
      </c>
      <c r="BW40" s="544" t="n">
        <f aca="false">$M40 - BT40 + (($K40) + ($L40))/2</f>
        <v>32.1227272727273</v>
      </c>
      <c r="BX40" s="523" t="n">
        <f aca="false">$M40-BS40+$L40</f>
        <v>64.35</v>
      </c>
      <c r="BY40" s="545" t="n">
        <f aca="false">BX40-BV40</f>
        <v>54.93</v>
      </c>
      <c r="BZ40" s="546" t="n">
        <f aca="false">BARTONIAN_PARAM_GTS12!$G$380</f>
        <v>21</v>
      </c>
      <c r="CA40" s="547" t="n">
        <f aca="false">BARTONIAN_PARAM_GTS12!$G$379</f>
        <v>21</v>
      </c>
      <c r="CB40" s="546" t="n">
        <f aca="false">BARTONIAN_PARAM_GTS12!$G$381</f>
        <v>21</v>
      </c>
      <c r="CC40" s="548" t="n">
        <f aca="false">$M40-CB40+$K40</f>
        <v>39</v>
      </c>
      <c r="CD40" s="549" t="n">
        <f aca="false">$M40 - CA40 + (($K40) + ($L40))/2</f>
        <v>54</v>
      </c>
      <c r="CE40" s="548" t="n">
        <f aca="false">$M40-BZ40+$L40</f>
        <v>69</v>
      </c>
      <c r="CF40" s="550" t="n">
        <f aca="false">CE40-CC40</f>
        <v>30</v>
      </c>
      <c r="CG40" s="546" t="n">
        <f aca="false">BARTONIAN_PARAM_GTS12!$E$403</f>
        <v>33</v>
      </c>
      <c r="CH40" s="547" t="n">
        <f aca="false">BARTONIAN_PARAM_GTS12!$E$402</f>
        <v>33</v>
      </c>
      <c r="CI40" s="546" t="n">
        <f aca="false">BARTONIAN_PARAM_GTS12!$E$404</f>
        <v>33</v>
      </c>
      <c r="CJ40" s="548" t="n">
        <f aca="false">$M40-CI40+$K40</f>
        <v>27</v>
      </c>
      <c r="CK40" s="549" t="n">
        <f aca="false">$M40 - CH40 + (($K40) + ($L40))/2</f>
        <v>42</v>
      </c>
      <c r="CL40" s="548" t="n">
        <f aca="false">$M40-CG40+$L40</f>
        <v>57</v>
      </c>
      <c r="CM40" s="550" t="n">
        <f aca="false">CL40-CJ40</f>
        <v>30</v>
      </c>
      <c r="CN40" s="542" t="n">
        <f aca="false">BARTONIAN_PARAM_GTS12!$G$426</f>
        <v>24</v>
      </c>
      <c r="CO40" s="543" t="n">
        <f aca="false">BARTONIAN_PARAM_GTS12!$G$425</f>
        <v>24</v>
      </c>
      <c r="CP40" s="542" t="n">
        <f aca="false">BARTONIAN_PARAM_GTS12!$G$427</f>
        <v>24</v>
      </c>
      <c r="CQ40" s="523" t="n">
        <f aca="false">$M40-CP40+$K40</f>
        <v>36</v>
      </c>
      <c r="CR40" s="544" t="n">
        <f aca="false">$M40 - CO40 + (($K40) + ($L40))/2</f>
        <v>51</v>
      </c>
      <c r="CS40" s="523" t="n">
        <f aca="false">$M40-CN40+$L40</f>
        <v>66</v>
      </c>
      <c r="CT40" s="545" t="n">
        <f aca="false">CS40-CQ40</f>
        <v>30</v>
      </c>
      <c r="CU40" s="546" t="n">
        <f aca="false">BARTONIAN_PARAM_GTS12!$G$449</f>
        <v>12</v>
      </c>
      <c r="CV40" s="547" t="n">
        <f aca="false">BARTONIAN_PARAM_GTS12!$G$448</f>
        <v>12</v>
      </c>
      <c r="CW40" s="546" t="n">
        <f aca="false">BARTONIAN_PARAM_GTS12!$G$450</f>
        <v>12</v>
      </c>
      <c r="CX40" s="548" t="n">
        <f aca="false">$M40-CW40+$K40</f>
        <v>48</v>
      </c>
      <c r="CY40" s="549" t="n">
        <f aca="false">$M40 - CV40 + (($K40) + ($L40))/2</f>
        <v>63</v>
      </c>
      <c r="CZ40" s="548" t="n">
        <f aca="false">$M40-CU40+$L40</f>
        <v>78</v>
      </c>
      <c r="DA40" s="550" t="n">
        <f aca="false">CZ40-CX40</f>
        <v>30</v>
      </c>
      <c r="DB40" s="542" t="n">
        <f aca="false">BARTONIAN_PARAM_GTS12!$G$489</f>
        <v>1.6</v>
      </c>
      <c r="DC40" s="543" t="n">
        <f aca="false">BARTONIAN_PARAM_GTS12!$G$481</f>
        <v>28.6209317</v>
      </c>
      <c r="DD40" s="542" t="n">
        <f aca="false">BARTONIAN_PARAM_GTS12!$G$490</f>
        <v>43.875</v>
      </c>
      <c r="DE40" s="523" t="n">
        <f aca="false">$M40-DD40+$K40</f>
        <v>16.125</v>
      </c>
      <c r="DF40" s="544" t="n">
        <f aca="false">$M40 - DC40 + (($K40) + ($L40))/2</f>
        <v>46.3790683</v>
      </c>
      <c r="DG40" s="523" t="n">
        <f aca="false">$M40-DB40+$L40</f>
        <v>88.4</v>
      </c>
      <c r="DH40" s="545" t="n">
        <f aca="false">DG40-DE40</f>
        <v>72.275</v>
      </c>
    </row>
    <row r="41" customFormat="false" ht="33.95" hidden="false" customHeight="true" outlineLevel="0" collapsed="false">
      <c r="B41" s="536" t="s">
        <v>282</v>
      </c>
      <c r="C41" s="537" t="s">
        <v>420</v>
      </c>
      <c r="D41" s="537" t="n">
        <v>48.322108</v>
      </c>
      <c r="E41" s="537" t="n">
        <v>0.092672</v>
      </c>
      <c r="F41" s="537" t="s">
        <v>322</v>
      </c>
      <c r="G41" s="539" t="s">
        <v>421</v>
      </c>
      <c r="H41" s="537" t="n">
        <v>36.9</v>
      </c>
      <c r="I41" s="537" t="n">
        <v>41.2</v>
      </c>
      <c r="J41" s="537" t="s">
        <v>422</v>
      </c>
      <c r="K41" s="537" t="n">
        <v>-10</v>
      </c>
      <c r="L41" s="537" t="n">
        <v>10</v>
      </c>
      <c r="M41" s="540" t="n">
        <v>97</v>
      </c>
      <c r="N41" s="552" t="s">
        <v>423</v>
      </c>
      <c r="O41" s="542" t="n">
        <f aca="false">BARTONIAN_PARAM_GTS12!$H$89</f>
        <v>79.57</v>
      </c>
      <c r="P41" s="543" t="n">
        <f aca="false">BARTONIAN_PARAM_GTS12!$H$84</f>
        <v>156.106</v>
      </c>
      <c r="Q41" s="542" t="n">
        <f aca="false">BARTONIAN_PARAM_GTS12!$H$90</f>
        <v>207.38</v>
      </c>
      <c r="R41" s="523" t="n">
        <f aca="false">M41-Q41+K41</f>
        <v>-120.38</v>
      </c>
      <c r="S41" s="544" t="n">
        <f aca="false">M41 - P41 + ((K41) + (L41))/2</f>
        <v>-59.106</v>
      </c>
      <c r="T41" s="523" t="n">
        <f aca="false">M41-O41+L41</f>
        <v>27.43</v>
      </c>
      <c r="U41" s="545" t="n">
        <f aca="false">T41-R41</f>
        <v>147.81</v>
      </c>
      <c r="V41" s="542" t="n">
        <f aca="false">BARTONIAN_PARAM_GTS12!$H$58</f>
        <v>154.567</v>
      </c>
      <c r="W41" s="543" t="n">
        <f aca="false">BARTONIAN_PARAM_GTS12!$H$53</f>
        <v>179.291428571429</v>
      </c>
      <c r="X41" s="542" t="n">
        <f aca="false">BARTONIAN_PARAM_GTS12!$H$59</f>
        <v>201.731</v>
      </c>
      <c r="Y41" s="523" t="n">
        <f aca="false">$M41-X41+$K41</f>
        <v>-114.731</v>
      </c>
      <c r="Z41" s="544" t="n">
        <f aca="false">$M41 - W41 + (($K41) + ($L41))/2</f>
        <v>-82.2914285714286</v>
      </c>
      <c r="AA41" s="523" t="n">
        <f aca="false">$M41-V41+$L41</f>
        <v>-47.567</v>
      </c>
      <c r="AB41" s="545" t="n">
        <f aca="false">AA41-Y41</f>
        <v>67.164</v>
      </c>
      <c r="AC41" s="542" t="n">
        <f aca="false">BARTONIAN_PARAM_GTS12!$H$149</f>
        <v>-10</v>
      </c>
      <c r="AD41" s="543" t="n">
        <f aca="false">BARTONIAN_PARAM_GTS12!$H$144</f>
        <v>19.5353253401361</v>
      </c>
      <c r="AE41" s="542" t="n">
        <f aca="false">BARTONIAN_PARAM_GTS12!$H$150</f>
        <v>58.5463</v>
      </c>
      <c r="AF41" s="523" t="n">
        <f aca="false">$M41-AE41+$K41</f>
        <v>28.4537</v>
      </c>
      <c r="AG41" s="544" t="n">
        <f aca="false">$M41 - AD41 + (($K41) + ($L41))/2</f>
        <v>77.4646746598639</v>
      </c>
      <c r="AH41" s="523" t="n">
        <f aca="false">$M41-AC41+$L41</f>
        <v>117</v>
      </c>
      <c r="AI41" s="545" t="n">
        <f aca="false">AH41-AF41</f>
        <v>88.5463</v>
      </c>
      <c r="AJ41" s="542" t="n">
        <f aca="false">BARTONIAN_PARAM_GTS12!$H$176</f>
        <v>86.094</v>
      </c>
      <c r="AK41" s="543" t="n">
        <f aca="false">BARTONIAN_PARAM_GTS12!$H$171</f>
        <v>111.442428571429</v>
      </c>
      <c r="AL41" s="542" t="n">
        <f aca="false">BARTONIAN_PARAM_GTS12!$H$177</f>
        <v>148.362</v>
      </c>
      <c r="AM41" s="523" t="n">
        <f aca="false">$M41-AL41+$K41</f>
        <v>-61.362</v>
      </c>
      <c r="AN41" s="544" t="n">
        <f aca="false">$M41 - AK41 + (($K41) + ($L41))/2</f>
        <v>-14.4424285714286</v>
      </c>
      <c r="AO41" s="523" t="n">
        <f aca="false">$M41-AJ41+$L41</f>
        <v>20.906</v>
      </c>
      <c r="AP41" s="545" t="n">
        <f aca="false">AO41-AM41</f>
        <v>82.268</v>
      </c>
      <c r="AQ41" s="542" t="n">
        <f aca="false">BARTONIAN_PARAM_GTS12!$H$265</f>
        <v>-33</v>
      </c>
      <c r="AR41" s="543" t="n">
        <f aca="false">BARTONIAN_PARAM_GTS12!$H$260</f>
        <v>27.822003125</v>
      </c>
      <c r="AS41" s="542" t="n">
        <f aca="false">BARTONIAN_PARAM_GTS12!$H$266</f>
        <v>82.1334</v>
      </c>
      <c r="AT41" s="523" t="n">
        <f aca="false">$M41-AS41+$K41</f>
        <v>4.86660000000001</v>
      </c>
      <c r="AU41" s="544" t="n">
        <f aca="false">$M41 - AR41 + (($K41) + ($L41))/2</f>
        <v>69.177996875</v>
      </c>
      <c r="AV41" s="523" t="n">
        <f aca="false">$M41-AQ41+$L41</f>
        <v>140</v>
      </c>
      <c r="AW41" s="545" t="n">
        <f aca="false">AV41-AT41</f>
        <v>135.1334</v>
      </c>
      <c r="AX41" s="542" t="n">
        <f aca="false">BARTONIAN_PARAM_GTS12!$H$242</f>
        <v>95.9</v>
      </c>
      <c r="AY41" s="543" t="n">
        <f aca="false">BARTONIAN_PARAM_GTS12!$H$237</f>
        <v>126.633333333333</v>
      </c>
      <c r="AZ41" s="542" t="n">
        <f aca="false">BARTONIAN_PARAM_GTS12!$H$243</f>
        <v>164.2</v>
      </c>
      <c r="BA41" s="523" t="n">
        <f aca="false">$M41-AZ41+$K41</f>
        <v>-77.2</v>
      </c>
      <c r="BB41" s="544" t="n">
        <f aca="false">$M41 - AY41 + (($K41) + ($L41))/2</f>
        <v>-29.6333333333333</v>
      </c>
      <c r="BC41" s="523" t="n">
        <f aca="false">$M41-AX41+$L41</f>
        <v>11.1</v>
      </c>
      <c r="BD41" s="545" t="n">
        <f aca="false">BC41-BA41</f>
        <v>88.3</v>
      </c>
      <c r="BE41" s="542" t="n">
        <f aca="false">BARTONIAN_PARAM_GTS12!$H$303</f>
        <v>23.82412</v>
      </c>
      <c r="BF41" s="543" t="n">
        <f aca="false">BARTONIAN_PARAM_GTS12!$H$293</f>
        <v>66.6881285714286</v>
      </c>
      <c r="BG41" s="542" t="n">
        <f aca="false">BARTONIAN_PARAM_GTS12!$H$304</f>
        <v>111.93277</v>
      </c>
      <c r="BH41" s="523" t="n">
        <f aca="false">$M41-BG41+$K41</f>
        <v>-24.93277</v>
      </c>
      <c r="BI41" s="544" t="n">
        <f aca="false">$M41 - BF41 + (($K41) + ($L41))/2</f>
        <v>30.3118714285714</v>
      </c>
      <c r="BJ41" s="523" t="n">
        <f aca="false">$M41-BE41+$L41</f>
        <v>83.17588</v>
      </c>
      <c r="BK41" s="545" t="n">
        <f aca="false">BJ41-BH41</f>
        <v>108.10865</v>
      </c>
      <c r="BL41" s="542" t="n">
        <f aca="false">BARTONIAN_PARAM_GTS12!$H$536</f>
        <v>63.7</v>
      </c>
      <c r="BM41" s="543" t="n">
        <f aca="false">BARTONIAN_PARAM_GTS12!$H$528</f>
        <v>90.0464285714286</v>
      </c>
      <c r="BN41" s="542" t="n">
        <f aca="false">BARTONIAN_PARAM_GTS12!$H$537</f>
        <v>116</v>
      </c>
      <c r="BO41" s="523" t="n">
        <f aca="false">$M41-BN41+$K41</f>
        <v>-29</v>
      </c>
      <c r="BP41" s="544" t="n">
        <f aca="false">$M41 - BM41 + (($K41) + ($L41))/2</f>
        <v>6.95357142857142</v>
      </c>
      <c r="BQ41" s="523" t="n">
        <f aca="false">$M41-BL41+$L41</f>
        <v>43.3</v>
      </c>
      <c r="BR41" s="545" t="n">
        <f aca="false">BQ41-BO41</f>
        <v>72.3</v>
      </c>
      <c r="BS41" s="542" t="n">
        <f aca="false">BARTONIAN_PARAM_GTS12!$H$346</f>
        <v>25.65</v>
      </c>
      <c r="BT41" s="543" t="n">
        <f aca="false">BARTONIAN_PARAM_GTS12!$H$336</f>
        <v>43.3184090909091</v>
      </c>
      <c r="BU41" s="542" t="n">
        <f aca="false">BARTONIAN_PARAM_GTS12!$H$347</f>
        <v>49.1</v>
      </c>
      <c r="BV41" s="523" t="n">
        <f aca="false">$M41-BU41+$K41</f>
        <v>37.9</v>
      </c>
      <c r="BW41" s="544" t="n">
        <f aca="false">$M41 - BT41 + (($K41) + ($L41))/2</f>
        <v>53.6815909090909</v>
      </c>
      <c r="BX41" s="523" t="n">
        <f aca="false">$M41-BS41+$L41</f>
        <v>81.35</v>
      </c>
      <c r="BY41" s="545" t="n">
        <f aca="false">BX41-BV41</f>
        <v>43.45</v>
      </c>
      <c r="BZ41" s="546" t="n">
        <f aca="false">BARTONIAN_PARAM_GTS12!$H$380</f>
        <v>21</v>
      </c>
      <c r="CA41" s="547" t="n">
        <f aca="false">BARTONIAN_PARAM_GTS12!$H$379</f>
        <v>21</v>
      </c>
      <c r="CB41" s="546" t="n">
        <f aca="false">BARTONIAN_PARAM_GTS12!$H$381</f>
        <v>21</v>
      </c>
      <c r="CC41" s="548" t="n">
        <f aca="false">$M41-CB41+$K41</f>
        <v>66</v>
      </c>
      <c r="CD41" s="549" t="n">
        <f aca="false">$M41 - CA41 + (($K41) + ($L41))/2</f>
        <v>76</v>
      </c>
      <c r="CE41" s="548" t="n">
        <f aca="false">$M41-BZ41+$L41</f>
        <v>86</v>
      </c>
      <c r="CF41" s="550" t="n">
        <f aca="false">CE41-CC41</f>
        <v>20</v>
      </c>
      <c r="CG41" s="546" t="n">
        <f aca="false">BARTONIAN_PARAM_GTS12!$E$403</f>
        <v>33</v>
      </c>
      <c r="CH41" s="547" t="n">
        <f aca="false">BARTONIAN_PARAM_GTS12!$E$402</f>
        <v>33</v>
      </c>
      <c r="CI41" s="546" t="n">
        <f aca="false">BARTONIAN_PARAM_GTS12!$E$404</f>
        <v>33</v>
      </c>
      <c r="CJ41" s="548" t="n">
        <f aca="false">$M41-CI41+$K41</f>
        <v>54</v>
      </c>
      <c r="CK41" s="549" t="n">
        <f aca="false">$M41 - CH41 + (($K41) + ($L41))/2</f>
        <v>64</v>
      </c>
      <c r="CL41" s="548" t="n">
        <f aca="false">$M41-CG41+$L41</f>
        <v>74</v>
      </c>
      <c r="CM41" s="550" t="n">
        <f aca="false">CL41-CJ41</f>
        <v>20</v>
      </c>
      <c r="CN41" s="542" t="n">
        <f aca="false">BARTONIAN_PARAM_GTS12!$H$426</f>
        <v>24</v>
      </c>
      <c r="CO41" s="543" t="n">
        <f aca="false">BARTONIAN_PARAM_GTS12!$H$425</f>
        <v>24</v>
      </c>
      <c r="CP41" s="542" t="n">
        <f aca="false">BARTONIAN_PARAM_GTS12!$H$427</f>
        <v>24</v>
      </c>
      <c r="CQ41" s="523" t="n">
        <f aca="false">$M41-CP41+$K41</f>
        <v>63</v>
      </c>
      <c r="CR41" s="544" t="n">
        <f aca="false">$M41 - CO41 + (($K41) + ($L41))/2</f>
        <v>73</v>
      </c>
      <c r="CS41" s="523" t="n">
        <f aca="false">$M41-CN41+$L41</f>
        <v>83</v>
      </c>
      <c r="CT41" s="545" t="n">
        <f aca="false">CS41-CQ41</f>
        <v>20</v>
      </c>
      <c r="CU41" s="546" t="n">
        <f aca="false">BARTONIAN_PARAM_GTS12!$H$449</f>
        <v>12</v>
      </c>
      <c r="CV41" s="547" t="n">
        <f aca="false">BARTONIAN_PARAM_GTS12!$H$448</f>
        <v>12</v>
      </c>
      <c r="CW41" s="546" t="n">
        <f aca="false">BARTONIAN_PARAM_GTS12!$H$450</f>
        <v>12</v>
      </c>
      <c r="CX41" s="548" t="n">
        <f aca="false">$M41-CW41+$K41</f>
        <v>75</v>
      </c>
      <c r="CY41" s="549" t="n">
        <f aca="false">$M41 - CV41 + (($K41) + ($L41))/2</f>
        <v>85</v>
      </c>
      <c r="CZ41" s="548" t="n">
        <f aca="false">$M41-CU41+$L41</f>
        <v>95</v>
      </c>
      <c r="DA41" s="550" t="n">
        <f aca="false">CZ41-CX41</f>
        <v>20</v>
      </c>
      <c r="DB41" s="542" t="n">
        <f aca="false">BARTONIAN_PARAM_GTS12!$H$489</f>
        <v>1.6</v>
      </c>
      <c r="DC41" s="543" t="n">
        <f aca="false">BARTONIAN_PARAM_GTS12!$H$481</f>
        <v>32.0867809285714</v>
      </c>
      <c r="DD41" s="542" t="n">
        <f aca="false">BARTONIAN_PARAM_GTS12!$H$490</f>
        <v>51.125</v>
      </c>
      <c r="DE41" s="523" t="n">
        <f aca="false">$M41-DD41+$K41</f>
        <v>35.875</v>
      </c>
      <c r="DF41" s="544" t="n">
        <f aca="false">$M41 - DC41 + (($K41) + ($L41))/2</f>
        <v>64.9132190714286</v>
      </c>
      <c r="DG41" s="523" t="n">
        <f aca="false">$M41-DB41+$L41</f>
        <v>105.4</v>
      </c>
      <c r="DH41" s="545" t="n">
        <f aca="false">DG41-DE41</f>
        <v>69.525</v>
      </c>
    </row>
    <row r="42" customFormat="false" ht="33.95" hidden="false" customHeight="true" outlineLevel="0" collapsed="false">
      <c r="B42" s="536" t="s">
        <v>283</v>
      </c>
      <c r="C42" s="537" t="s">
        <v>424</v>
      </c>
      <c r="D42" s="537" t="n">
        <v>48.044098</v>
      </c>
      <c r="E42" s="537" t="n">
        <v>-1.719002</v>
      </c>
      <c r="F42" s="537" t="s">
        <v>322</v>
      </c>
      <c r="G42" s="539" t="s">
        <v>336</v>
      </c>
      <c r="H42" s="537" t="n">
        <v>37.4</v>
      </c>
      <c r="I42" s="537" t="n">
        <v>40.5</v>
      </c>
      <c r="J42" s="539" t="s">
        <v>425</v>
      </c>
      <c r="K42" s="537" t="n">
        <v>-10</v>
      </c>
      <c r="L42" s="537" t="n">
        <v>10</v>
      </c>
      <c r="M42" s="551" t="n">
        <v>30</v>
      </c>
      <c r="N42" s="541" t="s">
        <v>426</v>
      </c>
      <c r="O42" s="542" t="n">
        <f aca="false">BARTONIAN_PARAM_GTS12!$I$89</f>
        <v>79.57</v>
      </c>
      <c r="P42" s="543" t="n">
        <f aca="false">BARTONIAN_PARAM_GTS12!I$84</f>
        <v>161.72875</v>
      </c>
      <c r="Q42" s="542" t="n">
        <f aca="false">BARTONIAN_PARAM_GTS12!$I$90</f>
        <v>207.38</v>
      </c>
      <c r="R42" s="523" t="n">
        <f aca="false">M42-Q42+K42</f>
        <v>-187.38</v>
      </c>
      <c r="S42" s="544" t="n">
        <f aca="false">M42 - P42 + ((K42) + (L42))/2</f>
        <v>-131.72875</v>
      </c>
      <c r="T42" s="523" t="n">
        <f aca="false">M42-O42+L42</f>
        <v>-39.57</v>
      </c>
      <c r="U42" s="545" t="n">
        <f aca="false">T42-R42</f>
        <v>147.81</v>
      </c>
      <c r="V42" s="542" t="n">
        <f aca="false">BARTONIAN_PARAM_GTS12!$I$58</f>
        <v>158.955</v>
      </c>
      <c r="W42" s="543" t="n">
        <f aca="false">BARTONIAN_PARAM_GTS12!$I$53</f>
        <v>179.7484</v>
      </c>
      <c r="X42" s="542" t="n">
        <f aca="false">BARTONIAN_PARAM_GTS12!$I$59</f>
        <v>199.393</v>
      </c>
      <c r="Y42" s="523" t="n">
        <f aca="false">$M42-X42+$K42</f>
        <v>-179.393</v>
      </c>
      <c r="Z42" s="544" t="n">
        <f aca="false">$M42 - W42 + (($K42) + ($L42))/2</f>
        <v>-149.7484</v>
      </c>
      <c r="AA42" s="523" t="n">
        <f aca="false">$M42-V42+$L42</f>
        <v>-118.955</v>
      </c>
      <c r="AB42" s="545" t="n">
        <f aca="false">AA42-Y42</f>
        <v>60.438</v>
      </c>
      <c r="AC42" s="542" t="n">
        <f aca="false">BARTONIAN_PARAM_GTS12!$I$149</f>
        <v>-10</v>
      </c>
      <c r="AD42" s="543" t="n">
        <f aca="false">BARTONIAN_PARAM_GTS12!$I$144</f>
        <v>17.0140722222222</v>
      </c>
      <c r="AE42" s="542" t="n">
        <f aca="false">BARTONIAN_PARAM_GTS12!$I$150</f>
        <v>58.5463</v>
      </c>
      <c r="AF42" s="523" t="n">
        <f aca="false">$M42-AE42+$K42</f>
        <v>-38.5463</v>
      </c>
      <c r="AG42" s="544" t="n">
        <f aca="false">$M42 - AD42 + (($K42) + ($L42))/2</f>
        <v>12.9859277777778</v>
      </c>
      <c r="AH42" s="523" t="n">
        <f aca="false">$M42-AC42+$L42</f>
        <v>50</v>
      </c>
      <c r="AI42" s="545" t="n">
        <f aca="false">AH42-AF42</f>
        <v>88.5463</v>
      </c>
      <c r="AJ42" s="542" t="n">
        <f aca="false">BARTONIAN_PARAM_GTS12!$I$176</f>
        <v>87.918</v>
      </c>
      <c r="AK42" s="543" t="n">
        <f aca="false">BARTONIAN_PARAM_GTS12!$I$171</f>
        <v>109.1282</v>
      </c>
      <c r="AL42" s="542" t="n">
        <f aca="false">BARTONIAN_PARAM_GTS12!$I$177</f>
        <v>136.22</v>
      </c>
      <c r="AM42" s="523" t="n">
        <f aca="false">$M42-AL42+$K42</f>
        <v>-116.22</v>
      </c>
      <c r="AN42" s="544" t="n">
        <f aca="false">$M42 - AK42 + (($K42) + ($L42))/2</f>
        <v>-79.1282</v>
      </c>
      <c r="AO42" s="523" t="n">
        <f aca="false">$M42-AJ42+$L42</f>
        <v>-47.918</v>
      </c>
      <c r="AP42" s="545" t="n">
        <f aca="false">AO42-AM42</f>
        <v>68.302</v>
      </c>
      <c r="AQ42" s="542" t="n">
        <f aca="false">BARTONIAN_PARAM_GTS12!$I$265</f>
        <v>-33</v>
      </c>
      <c r="AR42" s="543" t="n">
        <f aca="false">BARTONIAN_PARAM_GTS12!$I$260</f>
        <v>19.7738764705882</v>
      </c>
      <c r="AS42" s="542" t="n">
        <f aca="false">BARTONIAN_PARAM_GTS12!$I$266</f>
        <v>71</v>
      </c>
      <c r="AT42" s="523" t="n">
        <f aca="false">$M42-AS42+$K42</f>
        <v>-51</v>
      </c>
      <c r="AU42" s="544" t="n">
        <f aca="false">$M42 - AR42 + (($K42) + ($L42))/2</f>
        <v>10.2261235294118</v>
      </c>
      <c r="AV42" s="523" t="n">
        <f aca="false">$M42-AQ42+$L42</f>
        <v>73</v>
      </c>
      <c r="AW42" s="545" t="n">
        <f aca="false">AV42-AT42</f>
        <v>124</v>
      </c>
      <c r="AX42" s="542" t="n">
        <f aca="false">BARTONIAN_PARAM_GTS12!$I$242</f>
        <v>104.8</v>
      </c>
      <c r="AY42" s="543" t="n">
        <f aca="false">BARTONIAN_PARAM_GTS12!$I$237</f>
        <v>134.5</v>
      </c>
      <c r="AZ42" s="542" t="n">
        <f aca="false">BARTONIAN_PARAM_GTS12!$I$243</f>
        <v>164.2</v>
      </c>
      <c r="BA42" s="523" t="n">
        <f aca="false">$M42-AZ42+$K42</f>
        <v>-144.2</v>
      </c>
      <c r="BB42" s="544" t="n">
        <f aca="false">$M42 - AY42 + (($K42) + ($L42))/2</f>
        <v>-104.5</v>
      </c>
      <c r="BC42" s="523" t="n">
        <f aca="false">$M42-AX42+$L42</f>
        <v>-64.8</v>
      </c>
      <c r="BD42" s="545" t="n">
        <f aca="false">BC42-BA42</f>
        <v>79.4</v>
      </c>
      <c r="BE42" s="542" t="n">
        <f aca="false">BARTONIAN_PARAM_GTS12!$I$303</f>
        <v>26.77412</v>
      </c>
      <c r="BF42" s="543" t="n">
        <f aca="false">BARTONIAN_PARAM_GTS12!$I$293</f>
        <v>68.4917</v>
      </c>
      <c r="BG42" s="542" t="n">
        <f aca="false">BARTONIAN_PARAM_GTS12!$I$304</f>
        <v>111.93277</v>
      </c>
      <c r="BH42" s="523" t="n">
        <f aca="false">$M42-BG42+$K42</f>
        <v>-91.93277</v>
      </c>
      <c r="BI42" s="544" t="n">
        <f aca="false">$M42 - BF42 + (($K42) + ($L42))/2</f>
        <v>-38.4917</v>
      </c>
      <c r="BJ42" s="523" t="n">
        <f aca="false">$M42-BE42+$L42</f>
        <v>13.22588</v>
      </c>
      <c r="BK42" s="545" t="n">
        <f aca="false">BJ42-BH42</f>
        <v>105.15865</v>
      </c>
      <c r="BL42" s="542" t="n">
        <f aca="false">BARTONIAN_PARAM_GTS12!$I$536</f>
        <v>67.65</v>
      </c>
      <c r="BM42" s="543" t="n">
        <f aca="false">BARTONIAN_PARAM_GTS12!$I$528</f>
        <v>90.315</v>
      </c>
      <c r="BN42" s="542" t="n">
        <f aca="false">BARTONIAN_PARAM_GTS12!$I$537</f>
        <v>113</v>
      </c>
      <c r="BO42" s="523" t="n">
        <f aca="false">$M42-BN42+$K42</f>
        <v>-93</v>
      </c>
      <c r="BP42" s="544" t="n">
        <f aca="false">$M42 - BM42 + (($K42) + ($L42))/2</f>
        <v>-60.315</v>
      </c>
      <c r="BQ42" s="523" t="n">
        <f aca="false">$M42-BL42+$L42</f>
        <v>-27.65</v>
      </c>
      <c r="BR42" s="545" t="n">
        <f aca="false">BQ42-BO42</f>
        <v>65.35</v>
      </c>
      <c r="BS42" s="542" t="n">
        <f aca="false">BARTONIAN_PARAM_GTS12!$I$346</f>
        <v>25.65</v>
      </c>
      <c r="BT42" s="543" t="n">
        <f aca="false">BARTONIAN_PARAM_GTS12!$I$336</f>
        <v>43.4471875</v>
      </c>
      <c r="BU42" s="542" t="n">
        <f aca="false">BARTONIAN_PARAM_GTS12!$I$347</f>
        <v>49.1</v>
      </c>
      <c r="BV42" s="523" t="n">
        <f aca="false">$M42-BU42+$K42</f>
        <v>-29.1</v>
      </c>
      <c r="BW42" s="544" t="n">
        <f aca="false">$M42 - BT42 + (($K42) + ($L42))/2</f>
        <v>-13.4471875</v>
      </c>
      <c r="BX42" s="523" t="n">
        <f aca="false">$M42-BS42+$L42</f>
        <v>14.35</v>
      </c>
      <c r="BY42" s="545" t="n">
        <f aca="false">BX42-BV42</f>
        <v>43.45</v>
      </c>
      <c r="BZ42" s="546" t="n">
        <f aca="false">BARTONIAN_PARAM_GTS12!$I$380</f>
        <v>21</v>
      </c>
      <c r="CA42" s="547" t="n">
        <f aca="false">BARTONIAN_PARAM_GTS12!$I$379</f>
        <v>21</v>
      </c>
      <c r="CB42" s="546" t="n">
        <f aca="false">BARTONIAN_PARAM_GTS12!$I$381</f>
        <v>21</v>
      </c>
      <c r="CC42" s="548" t="n">
        <f aca="false">$M42-CB42+$K42</f>
        <v>-1</v>
      </c>
      <c r="CD42" s="549" t="n">
        <f aca="false">$M42 - CA42 + (($K42) + ($L42))/2</f>
        <v>9</v>
      </c>
      <c r="CE42" s="548" t="n">
        <f aca="false">$M42-BZ42+$L42</f>
        <v>19</v>
      </c>
      <c r="CF42" s="550" t="n">
        <f aca="false">CE42-CC42</f>
        <v>20</v>
      </c>
      <c r="CG42" s="546" t="n">
        <f aca="false">BARTONIAN_PARAM_GTS12!$E$403</f>
        <v>33</v>
      </c>
      <c r="CH42" s="547" t="n">
        <f aca="false">BARTONIAN_PARAM_GTS12!$E$402</f>
        <v>33</v>
      </c>
      <c r="CI42" s="546" t="n">
        <f aca="false">BARTONIAN_PARAM_GTS12!$E$404</f>
        <v>33</v>
      </c>
      <c r="CJ42" s="548" t="n">
        <f aca="false">$M42-CI42+$K42</f>
        <v>-13</v>
      </c>
      <c r="CK42" s="549" t="n">
        <f aca="false">$M42 - CH42 + (($K42) + ($L42))/2</f>
        <v>-3</v>
      </c>
      <c r="CL42" s="548" t="n">
        <f aca="false">$M42-CG42+$L42</f>
        <v>7</v>
      </c>
      <c r="CM42" s="550" t="n">
        <f aca="false">CL42-CJ42</f>
        <v>20</v>
      </c>
      <c r="CN42" s="542" t="n">
        <f aca="false">BARTONIAN_PARAM_GTS12!$I$426</f>
        <v>24</v>
      </c>
      <c r="CO42" s="543" t="n">
        <f aca="false">BARTONIAN_PARAM_GTS12!$I$425</f>
        <v>24</v>
      </c>
      <c r="CP42" s="542" t="n">
        <f aca="false">BARTONIAN_PARAM_GTS12!$I$427</f>
        <v>24</v>
      </c>
      <c r="CQ42" s="523" t="n">
        <f aca="false">$M42-CP42+$K42</f>
        <v>-4</v>
      </c>
      <c r="CR42" s="544" t="n">
        <f aca="false">$M42 - CO42 + (($K42) + ($L42))/2</f>
        <v>6</v>
      </c>
      <c r="CS42" s="523" t="n">
        <f aca="false">$M42-CN42+$L42</f>
        <v>16</v>
      </c>
      <c r="CT42" s="545" t="n">
        <f aca="false">CS42-CQ42</f>
        <v>20</v>
      </c>
      <c r="CU42" s="546" t="n">
        <f aca="false">BARTONIAN_PARAM_GTS12!$I$449</f>
        <v>12</v>
      </c>
      <c r="CV42" s="547" t="n">
        <f aca="false">BARTONIAN_PARAM_GTS12!$I$448</f>
        <v>12</v>
      </c>
      <c r="CW42" s="546" t="n">
        <f aca="false">BARTONIAN_PARAM_GTS12!$I$450</f>
        <v>12</v>
      </c>
      <c r="CX42" s="548" t="n">
        <f aca="false">$M42-CW42+$K42</f>
        <v>8</v>
      </c>
      <c r="CY42" s="549" t="n">
        <f aca="false">$M42 - CV42 + (($K42) + ($L42))/2</f>
        <v>18</v>
      </c>
      <c r="CZ42" s="548" t="n">
        <f aca="false">$M42-CU42+$L42</f>
        <v>28</v>
      </c>
      <c r="DA42" s="550" t="n">
        <f aca="false">CZ42-CX42</f>
        <v>20</v>
      </c>
      <c r="DB42" s="542" t="n">
        <f aca="false">BARTONIAN_PARAM_GTS12!$I$489</f>
        <v>12.8</v>
      </c>
      <c r="DC42" s="543" t="n">
        <f aca="false">BARTONIAN_PARAM_GTS12!$I$481</f>
        <v>32.47894925</v>
      </c>
      <c r="DD42" s="542" t="n">
        <f aca="false">BARTONIAN_PARAM_GTS12!$I$490</f>
        <v>47.5</v>
      </c>
      <c r="DE42" s="523" t="n">
        <f aca="false">$M42-DD42+$K42</f>
        <v>-27.5</v>
      </c>
      <c r="DF42" s="544" t="n">
        <f aca="false">$M42 - DC42 + (($K42) + ($L42))/2</f>
        <v>-2.47894924999999</v>
      </c>
      <c r="DG42" s="523" t="n">
        <f aca="false">$M42-DB42+$L42</f>
        <v>27.2</v>
      </c>
      <c r="DH42" s="545" t="s">
        <v>427</v>
      </c>
    </row>
  </sheetData>
  <mergeCells count="70">
    <mergeCell ref="B1:N1"/>
    <mergeCell ref="O1:AB1"/>
    <mergeCell ref="AC1:BD1"/>
    <mergeCell ref="BE1:BR1"/>
    <mergeCell ref="BS1:BY1"/>
    <mergeCell ref="BZ1:DH1"/>
    <mergeCell ref="B2:B4"/>
    <mergeCell ref="C2:C4"/>
    <mergeCell ref="D2:D4"/>
    <mergeCell ref="E2:E4"/>
    <mergeCell ref="F2:I3"/>
    <mergeCell ref="J2:L3"/>
    <mergeCell ref="M2:M4"/>
    <mergeCell ref="N2:N4"/>
    <mergeCell ref="O2:U2"/>
    <mergeCell ref="V2:AB2"/>
    <mergeCell ref="AC2:AI2"/>
    <mergeCell ref="AJ2:AP2"/>
    <mergeCell ref="AQ2:AW2"/>
    <mergeCell ref="AX2:BD2"/>
    <mergeCell ref="BE2:BK2"/>
    <mergeCell ref="BL2:BR2"/>
    <mergeCell ref="BS2:BY2"/>
    <mergeCell ref="BZ2:CF2"/>
    <mergeCell ref="CG2:CM2"/>
    <mergeCell ref="CN2:CT2"/>
    <mergeCell ref="CU2:DA2"/>
    <mergeCell ref="DB2:DH2"/>
    <mergeCell ref="O3:Q3"/>
    <mergeCell ref="R3:T3"/>
    <mergeCell ref="U3:U4"/>
    <mergeCell ref="V3:X3"/>
    <mergeCell ref="Y3:AA3"/>
    <mergeCell ref="AB3:AB4"/>
    <mergeCell ref="AC3:AE3"/>
    <mergeCell ref="AF3:AH3"/>
    <mergeCell ref="AI3:AI4"/>
    <mergeCell ref="AJ3:AL3"/>
    <mergeCell ref="AM3:AO3"/>
    <mergeCell ref="AP3:AP4"/>
    <mergeCell ref="AQ3:AS3"/>
    <mergeCell ref="AT3:AV3"/>
    <mergeCell ref="AW3:AW4"/>
    <mergeCell ref="AX3:AZ3"/>
    <mergeCell ref="BA3:BC3"/>
    <mergeCell ref="BD3:BD4"/>
    <mergeCell ref="BE3:BG3"/>
    <mergeCell ref="BH3:BJ3"/>
    <mergeCell ref="BK3:BK4"/>
    <mergeCell ref="BL3:BN3"/>
    <mergeCell ref="BO3:BQ3"/>
    <mergeCell ref="BR3:BR4"/>
    <mergeCell ref="BS3:BU3"/>
    <mergeCell ref="BV3:BX3"/>
    <mergeCell ref="BY3:BY4"/>
    <mergeCell ref="BZ3:CB3"/>
    <mergeCell ref="CC3:CE3"/>
    <mergeCell ref="CF3:CF4"/>
    <mergeCell ref="CG3:CI3"/>
    <mergeCell ref="CJ3:CL3"/>
    <mergeCell ref="CM3:CM4"/>
    <mergeCell ref="CN3:CP3"/>
    <mergeCell ref="CQ3:CS3"/>
    <mergeCell ref="CT3:CT4"/>
    <mergeCell ref="CU3:CW3"/>
    <mergeCell ref="CX3:CZ3"/>
    <mergeCell ref="DA3:DA4"/>
    <mergeCell ref="DB3:DD3"/>
    <mergeCell ref="DE3:DG3"/>
    <mergeCell ref="DH3:D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E6B9B8"/>
    <pageSetUpPr fitToPage="false"/>
  </sheetPr>
  <dimension ref="A1:J54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N51" activeCellId="0" sqref="N51"/>
    </sheetView>
  </sheetViews>
  <sheetFormatPr defaultRowHeight="15"/>
  <cols>
    <col collapsed="false" hidden="false" max="3" min="1" style="0" width="11.4615384615385"/>
    <col collapsed="false" hidden="false" max="4" min="4" style="0" width="34.8137651821862"/>
    <col collapsed="false" hidden="false" max="7" min="5" style="0" width="12.6396761133603"/>
    <col collapsed="false" hidden="false" max="8" min="8" style="553" width="12.6396761133603"/>
    <col collapsed="false" hidden="false" max="1025" min="9" style="0" width="11.4615384615385"/>
  </cols>
  <sheetData>
    <row r="1" customFormat="false" ht="21" hidden="false" customHeight="false" outlineLevel="0" collapsed="false">
      <c r="B1" s="3" t="s">
        <v>147</v>
      </c>
      <c r="C1" s="3"/>
      <c r="D1" s="3"/>
      <c r="E1" s="3"/>
      <c r="F1" s="3"/>
      <c r="G1" s="3"/>
      <c r="H1" s="3"/>
    </row>
    <row r="2" customFormat="false" ht="15" hidden="false" customHeight="true" outlineLevel="0" collapsed="false">
      <c r="B2" s="147"/>
      <c r="C2" s="147"/>
      <c r="D2" s="147" t="s">
        <v>277</v>
      </c>
      <c r="E2" s="148" t="s">
        <v>170</v>
      </c>
      <c r="F2" s="148"/>
      <c r="G2" s="148"/>
      <c r="H2" s="407"/>
    </row>
    <row r="3" customFormat="false" ht="15" hidden="false" customHeight="true" outlineLevel="0" collapsed="false">
      <c r="B3" s="147"/>
      <c r="C3" s="147"/>
      <c r="D3" s="151" t="s">
        <v>278</v>
      </c>
      <c r="E3" s="152" t="s">
        <v>428</v>
      </c>
      <c r="F3" s="153" t="s">
        <v>429</v>
      </c>
      <c r="G3" s="152" t="s">
        <v>430</v>
      </c>
      <c r="H3" s="554" t="s">
        <v>170</v>
      </c>
    </row>
    <row r="4" customFormat="false" ht="15" hidden="false" customHeight="true" outlineLevel="0" collapsed="false">
      <c r="B4" s="147"/>
      <c r="C4" s="147"/>
      <c r="D4" s="151" t="s">
        <v>182</v>
      </c>
      <c r="E4" s="152" t="n">
        <v>33.9</v>
      </c>
      <c r="F4" s="153" t="n">
        <v>33.9</v>
      </c>
      <c r="G4" s="153" t="n">
        <v>38</v>
      </c>
      <c r="H4" s="407" t="n">
        <v>33.9</v>
      </c>
    </row>
    <row r="5" customFormat="false" ht="15" hidden="false" customHeight="true" outlineLevel="0" collapsed="false">
      <c r="B5" s="147"/>
      <c r="C5" s="147"/>
      <c r="D5" s="157" t="s">
        <v>183</v>
      </c>
      <c r="E5" s="158" t="n">
        <v>0</v>
      </c>
      <c r="F5" s="159" t="n">
        <f aca="false">E9</f>
        <v>0</v>
      </c>
      <c r="G5" s="159" t="n">
        <v>0</v>
      </c>
      <c r="H5" s="410" t="n">
        <v>0</v>
      </c>
    </row>
    <row r="6" customFormat="false" ht="15" hidden="false" customHeight="true" outlineLevel="0" collapsed="false">
      <c r="B6" s="147"/>
      <c r="C6" s="147"/>
      <c r="D6" s="157" t="s">
        <v>184</v>
      </c>
      <c r="E6" s="158" t="n">
        <f aca="false">E4+E5</f>
        <v>33.9</v>
      </c>
      <c r="F6" s="158" t="n">
        <f aca="false">F4+F5</f>
        <v>33.9</v>
      </c>
      <c r="G6" s="158" t="n">
        <f aca="false">G4+G5</f>
        <v>38</v>
      </c>
      <c r="H6" s="408" t="n">
        <v>33.9</v>
      </c>
    </row>
    <row r="7" customFormat="false" ht="15" hidden="false" customHeight="true" outlineLevel="0" collapsed="false">
      <c r="B7" s="147"/>
      <c r="C7" s="147"/>
      <c r="D7" s="162"/>
      <c r="E7" s="163" t="s">
        <v>185</v>
      </c>
      <c r="F7" s="163" t="s">
        <v>185</v>
      </c>
      <c r="G7" s="163" t="s">
        <v>185</v>
      </c>
      <c r="H7" s="409" t="s">
        <v>185</v>
      </c>
    </row>
    <row r="8" customFormat="false" ht="15" hidden="false" customHeight="true" outlineLevel="0" collapsed="false">
      <c r="B8" s="147"/>
      <c r="C8" s="147"/>
      <c r="D8" s="151" t="s">
        <v>186</v>
      </c>
      <c r="E8" s="152" t="n">
        <v>30.5</v>
      </c>
      <c r="F8" s="153" t="n">
        <v>28.1</v>
      </c>
      <c r="G8" s="152" t="n">
        <v>28.1</v>
      </c>
      <c r="H8" s="407" t="n">
        <v>28.1</v>
      </c>
      <c r="I8" s="164"/>
    </row>
    <row r="9" customFormat="false" ht="15" hidden="false" customHeight="true" outlineLevel="0" collapsed="false">
      <c r="B9" s="147"/>
      <c r="C9" s="147"/>
      <c r="D9" s="157" t="s">
        <v>187</v>
      </c>
      <c r="E9" s="158" t="n">
        <v>0</v>
      </c>
      <c r="F9" s="159" t="n">
        <v>0</v>
      </c>
      <c r="G9" s="158" t="n">
        <v>0</v>
      </c>
      <c r="H9" s="410" t="n">
        <v>0</v>
      </c>
    </row>
    <row r="10" customFormat="false" ht="15" hidden="false" customHeight="true" outlineLevel="0" collapsed="false">
      <c r="B10" s="147"/>
      <c r="C10" s="147"/>
      <c r="D10" s="157" t="s">
        <v>188</v>
      </c>
      <c r="E10" s="158" t="n">
        <f aca="false">E8-E9</f>
        <v>30.5</v>
      </c>
      <c r="F10" s="158" t="n">
        <f aca="false">F8-F9</f>
        <v>28.1</v>
      </c>
      <c r="G10" s="158" t="n">
        <f aca="false">G8-G9</f>
        <v>28.1</v>
      </c>
      <c r="H10" s="408" t="n">
        <f aca="false">H8-H9</f>
        <v>28.1</v>
      </c>
    </row>
    <row r="11" s="165" customFormat="true" ht="15" hidden="false" customHeight="true" outlineLevel="0" collapsed="false">
      <c r="B11" s="147"/>
      <c r="C11" s="147"/>
      <c r="D11" s="151" t="s">
        <v>189</v>
      </c>
      <c r="E11" s="166" t="str">
        <f aca="false">CONCATENATE(E4,E7,E8)</f>
        <v>33,9-30,5</v>
      </c>
      <c r="F11" s="166" t="s">
        <v>190</v>
      </c>
      <c r="G11" s="167" t="s">
        <v>191</v>
      </c>
      <c r="H11" s="411" t="s">
        <v>202</v>
      </c>
    </row>
    <row r="12" customFormat="false" ht="15" hidden="false" customHeight="true" outlineLevel="0" collapsed="false">
      <c r="B12" s="147"/>
      <c r="C12" s="147"/>
      <c r="D12" s="157" t="s">
        <v>214</v>
      </c>
      <c r="E12" s="168" t="str">
        <f aca="false">CONCATENATE(E6,E7,E10)</f>
        <v>33,9-30,5</v>
      </c>
      <c r="F12" s="168" t="str">
        <f aca="false">CONCATENATE(F6,F7,F10)</f>
        <v>33,9-28,1</v>
      </c>
      <c r="G12" s="168" t="str">
        <f aca="false">CONCATENATE(G6,G7,G10)</f>
        <v>38-28,1</v>
      </c>
      <c r="H12" s="412" t="str">
        <f aca="false">CONCATENATE(H6,H7,H10)</f>
        <v>33,9-28,1</v>
      </c>
    </row>
    <row r="13" s="23" customFormat="true" ht="15" hidden="false" customHeight="true" outlineLevel="0" collapsed="false">
      <c r="B13" s="169" t="s">
        <v>59</v>
      </c>
      <c r="C13" s="169"/>
      <c r="D13" s="169"/>
      <c r="E13" s="169"/>
      <c r="F13" s="169"/>
      <c r="G13" s="169"/>
      <c r="H13" s="169"/>
    </row>
    <row r="14" customFormat="false" ht="15" hidden="true" customHeight="true" outlineLevel="0" collapsed="false">
      <c r="A14" s="23"/>
      <c r="B14" s="170" t="s">
        <v>215</v>
      </c>
      <c r="C14" s="171" t="s">
        <v>216</v>
      </c>
      <c r="D14" s="172" t="s">
        <v>217</v>
      </c>
      <c r="E14" s="172" t="n">
        <f aca="false">ROUNDUP(E$4,0)</f>
        <v>34</v>
      </c>
      <c r="F14" s="172" t="n">
        <f aca="false">ROUNDUP(F$4,0)</f>
        <v>34</v>
      </c>
      <c r="G14" s="172" t="n">
        <f aca="false">ROUNDUP(G$4,0)</f>
        <v>38</v>
      </c>
      <c r="H14" s="555" t="n">
        <f aca="false">ROUNDUP(H$4,0)</f>
        <v>34</v>
      </c>
    </row>
    <row r="15" customFormat="false" ht="15" hidden="true" customHeight="true" outlineLevel="0" collapsed="false">
      <c r="A15" s="23"/>
      <c r="B15" s="170"/>
      <c r="C15" s="171"/>
      <c r="D15" s="172" t="s">
        <v>218</v>
      </c>
      <c r="E15" s="172" t="n">
        <f aca="false">ROUNDDOWN(E$8,0)</f>
        <v>30</v>
      </c>
      <c r="F15" s="172" t="n">
        <f aca="false">ROUNDDOWN(F$8,0)</f>
        <v>28</v>
      </c>
      <c r="G15" s="172" t="n">
        <f aca="false">ROUNDDOWN(G$8,0)</f>
        <v>28</v>
      </c>
      <c r="H15" s="555" t="n">
        <f aca="false">ROUNDDOWN(H$8,0)</f>
        <v>28</v>
      </c>
    </row>
    <row r="16" customFormat="false" ht="15" hidden="true" customHeight="true" outlineLevel="0" collapsed="false">
      <c r="A16" s="23"/>
      <c r="B16" s="170"/>
      <c r="C16" s="173" t="s">
        <v>219</v>
      </c>
      <c r="D16" s="174" t="s">
        <v>217</v>
      </c>
      <c r="E16" s="174" t="n">
        <f aca="false">ROUNDUP(E$6,0)</f>
        <v>34</v>
      </c>
      <c r="F16" s="174" t="n">
        <f aca="false">ROUNDUP(F$6,0)</f>
        <v>34</v>
      </c>
      <c r="G16" s="174" t="n">
        <f aca="false">ROUNDUP(G$6,0)</f>
        <v>38</v>
      </c>
      <c r="H16" s="459" t="n">
        <f aca="false">ROUNDUP(H$6,0)</f>
        <v>34</v>
      </c>
    </row>
    <row r="17" customFormat="false" ht="15" hidden="true" customHeight="true" outlineLevel="0" collapsed="false">
      <c r="A17" s="23"/>
      <c r="B17" s="170"/>
      <c r="C17" s="173"/>
      <c r="D17" s="174" t="s">
        <v>218</v>
      </c>
      <c r="E17" s="174" t="n">
        <f aca="false">ROUNDDOWN(E$8,0)</f>
        <v>30</v>
      </c>
      <c r="F17" s="174" t="n">
        <f aca="false">ROUNDDOWN(F$8,0)</f>
        <v>28</v>
      </c>
      <c r="G17" s="174" t="n">
        <f aca="false">ROUNDDOWN(G$8,0)</f>
        <v>28</v>
      </c>
      <c r="H17" s="459" t="n">
        <f aca="false">ROUNDDOWN(H$8,0)</f>
        <v>28</v>
      </c>
    </row>
    <row r="18" customFormat="false" ht="15" hidden="true" customHeight="true" outlineLevel="0" collapsed="false">
      <c r="A18" s="23"/>
      <c r="B18" s="170"/>
      <c r="C18" s="175" t="s">
        <v>220</v>
      </c>
      <c r="D18" s="175"/>
      <c r="E18" s="176" t="n">
        <v>3</v>
      </c>
      <c r="F18" s="176"/>
      <c r="G18" s="176"/>
      <c r="H18" s="176"/>
    </row>
    <row r="19" s="416" customFormat="true" ht="15" hidden="true" customHeight="true" outlineLevel="0" collapsed="false">
      <c r="B19" s="170"/>
      <c r="C19" s="178" t="s">
        <v>216</v>
      </c>
      <c r="D19" s="179" t="s">
        <v>221</v>
      </c>
      <c r="E19" s="180" t="str">
        <f aca="false">ADDRESS(MATCH(E15,SL_CHARTS_2012!$B$1:$B$144,1),$E18,1)</f>
        <v>$C$34</v>
      </c>
      <c r="F19" s="180" t="str">
        <f aca="false">ADDRESS(MATCH(F15,SL_CHARTS_2012!$B$1:$B$144,1),$E18,1)</f>
        <v>$C$32</v>
      </c>
      <c r="G19" s="180" t="str">
        <f aca="false">ADDRESS(MATCH(G15,SL_CHARTS_2012!$B$1:$B$144,1),$E18,1)</f>
        <v>$C$32</v>
      </c>
      <c r="H19" s="556" t="str">
        <f aca="false">ADDRESS(MATCH(H15,SL_CHARTS_2012!$B$1:$B$144,1),$E18,1)</f>
        <v>$C$32</v>
      </c>
    </row>
    <row r="20" customFormat="false" ht="15" hidden="true" customHeight="true" outlineLevel="0" collapsed="false">
      <c r="A20" s="416"/>
      <c r="B20" s="170"/>
      <c r="C20" s="178"/>
      <c r="D20" s="179" t="s">
        <v>222</v>
      </c>
      <c r="E20" s="180" t="str">
        <f aca="false">ADDRESS(MATCH(E14,SL_CHARTS_2012!$B$1:$B$144,1),$E18,1)</f>
        <v>$C$38</v>
      </c>
      <c r="F20" s="180" t="str">
        <f aca="false">ADDRESS(MATCH(F14,SL_CHARTS_2012!$B$1:$B$144,1),$E18,1)</f>
        <v>$C$38</v>
      </c>
      <c r="G20" s="180" t="str">
        <f aca="false">ADDRESS(MATCH(G14,SL_CHARTS_2012!$B$1:$B$144,1),$E18,1)</f>
        <v>$C$42</v>
      </c>
      <c r="H20" s="556" t="str">
        <f aca="false">ADDRESS(MATCH(H14,SL_CHARTS_2012!$B$1:$B$144,1),$E18,1)</f>
        <v>$C$38</v>
      </c>
    </row>
    <row r="21" s="23" customFormat="true" ht="15" hidden="true" customHeight="true" outlineLevel="0" collapsed="false">
      <c r="B21" s="170"/>
      <c r="C21" s="173" t="s">
        <v>219</v>
      </c>
      <c r="D21" s="181" t="s">
        <v>221</v>
      </c>
      <c r="E21" s="174" t="str">
        <f aca="false">ADDRESS(MATCH(E17,SL_CHARTS_2012!$B$1:$B$144,1),$E18,1)</f>
        <v>$C$34</v>
      </c>
      <c r="F21" s="174" t="str">
        <f aca="false">ADDRESS(MATCH(F17,SL_CHARTS_2012!$B$1:$B$144,1),$E18,1)</f>
        <v>$C$32</v>
      </c>
      <c r="G21" s="174" t="str">
        <f aca="false">ADDRESS(MATCH(G17,SL_CHARTS_2012!$B$1:$B$144,1),$E18,1)</f>
        <v>$C$32</v>
      </c>
      <c r="H21" s="459" t="str">
        <f aca="false">ADDRESS(MATCH(H17,SL_CHARTS_2012!$B$1:$B$144,1),$E18,1)</f>
        <v>$C$32</v>
      </c>
    </row>
    <row r="22" s="23" customFormat="true" ht="15" hidden="true" customHeight="true" outlineLevel="0" collapsed="false">
      <c r="B22" s="170"/>
      <c r="C22" s="173"/>
      <c r="D22" s="181" t="s">
        <v>222</v>
      </c>
      <c r="E22" s="174" t="str">
        <f aca="false">ADDRESS(MATCH(E16,SL_CHARTS_2012!$B$1:$B$144,1),$E18,1)</f>
        <v>$C$38</v>
      </c>
      <c r="F22" s="174" t="str">
        <f aca="false">ADDRESS(MATCH(F16,SL_CHARTS_2012!$B$1:$B$144,1),$E18,1)</f>
        <v>$C$38</v>
      </c>
      <c r="G22" s="174" t="str">
        <f aca="false">ADDRESS(MATCH(G16,SL_CHARTS_2012!$B$1:$B$144,1),$E18,1)</f>
        <v>$C$42</v>
      </c>
      <c r="H22" s="459" t="str">
        <f aca="false">ADDRESS(MATCH(H16,SL_CHARTS_2012!$B$1:$B$144,1),$E18,1)</f>
        <v>$C$38</v>
      </c>
    </row>
    <row r="23" s="23" customFormat="true" ht="15" hidden="true" customHeight="true" outlineLevel="0" collapsed="false">
      <c r="B23" s="170"/>
      <c r="C23" s="175"/>
      <c r="D23" s="182" t="s">
        <v>223</v>
      </c>
      <c r="E23" s="183" t="s">
        <v>224</v>
      </c>
      <c r="F23" s="176"/>
      <c r="G23" s="176"/>
      <c r="H23" s="557"/>
    </row>
    <row r="24" s="23" customFormat="true" ht="15" hidden="true" customHeight="true" outlineLevel="0" collapsed="false">
      <c r="B24" s="170"/>
      <c r="C24" s="175"/>
      <c r="D24" s="182"/>
      <c r="E24" s="183" t="s">
        <v>225</v>
      </c>
      <c r="F24" s="176"/>
      <c r="G24" s="176"/>
      <c r="H24" s="557"/>
    </row>
    <row r="25" s="23" customFormat="true" ht="15" hidden="true" customHeight="true" outlineLevel="0" collapsed="false">
      <c r="B25" s="170"/>
      <c r="C25" s="184" t="s">
        <v>226</v>
      </c>
      <c r="D25" s="185" t="s">
        <v>227</v>
      </c>
      <c r="E25" s="186" t="str">
        <f aca="false">CONCATENATE(E14,$E$7,E15)</f>
        <v>34-30</v>
      </c>
      <c r="F25" s="186" t="str">
        <f aca="false">CONCATENATE(F14,F7,F15)</f>
        <v>34-28</v>
      </c>
      <c r="G25" s="186" t="str">
        <f aca="false">CONCATENATE(G14,G7,G15)</f>
        <v>38-28</v>
      </c>
      <c r="H25" s="420" t="str">
        <f aca="false">CONCATENATE(H14,H7,H15)</f>
        <v>34-28</v>
      </c>
    </row>
    <row r="26" s="23" customFormat="true" ht="15" hidden="true" customHeight="true" outlineLevel="0" collapsed="false">
      <c r="B26" s="170"/>
      <c r="C26" s="184"/>
      <c r="D26" s="187" t="s">
        <v>228</v>
      </c>
      <c r="E26" s="187" t="n">
        <f aca="true">AVERAGE(INDIRECT(CONCATENATE($E$23,E19,$E$24,E20),1))</f>
        <v>133.5314</v>
      </c>
      <c r="F26" s="187" t="n">
        <f aca="true">AVERAGE(INDIRECT(CONCATENATE($E$23,F19,$E$24,F20),1))</f>
        <v>117.117757142857</v>
      </c>
      <c r="G26" s="187" t="n">
        <f aca="true">AVERAGE(INDIRECT(CONCATENATE($E$23,G19,$E$24,G20),1))</f>
        <v>127.375572727273</v>
      </c>
      <c r="H26" s="558" t="n">
        <f aca="true">AVERAGE(INDIRECT(CONCATENATE($E$23,H19,$E$24,H20),1))</f>
        <v>117.117757142857</v>
      </c>
    </row>
    <row r="27" customFormat="false" ht="15" hidden="true" customHeight="true" outlineLevel="0" collapsed="false">
      <c r="A27" s="23"/>
      <c r="B27" s="170"/>
      <c r="C27" s="184"/>
      <c r="D27" s="188" t="s">
        <v>229</v>
      </c>
      <c r="E27" s="188" t="n">
        <f aca="true">MIN(INDIRECT(CONCATENATE($E$23,E19,$E$24,E20),1))</f>
        <v>108.795</v>
      </c>
      <c r="F27" s="188" t="n">
        <f aca="true">MIN(INDIRECT(CONCATENATE($E$23,F19,$E$24,F20),1))</f>
        <v>67.0152</v>
      </c>
      <c r="G27" s="188" t="n">
        <f aca="true">MIN(INDIRECT(CONCATENATE($E$23,G19,$E$24,G20),1))</f>
        <v>67.0152</v>
      </c>
      <c r="H27" s="420" t="n">
        <f aca="true">MIN(INDIRECT(CONCATENATE($E$23,H19,$E$24,H20),1))</f>
        <v>67.0152</v>
      </c>
    </row>
    <row r="28" customFormat="false" ht="15" hidden="true" customHeight="true" outlineLevel="0" collapsed="false">
      <c r="A28" s="23"/>
      <c r="B28" s="170"/>
      <c r="C28" s="184"/>
      <c r="D28" s="188" t="s">
        <v>230</v>
      </c>
      <c r="E28" s="188" t="n">
        <f aca="true">MAX(INDIRECT(CONCATENATE($E$23,E19,$E$24,E20),1))</f>
        <v>144.97</v>
      </c>
      <c r="F28" s="188" t="n">
        <f aca="true">MAX(INDIRECT(CONCATENATE($E$23,F19,$E$24,F20),1))</f>
        <v>144.97</v>
      </c>
      <c r="G28" s="188" t="n">
        <f aca="true">MAX(INDIRECT(CONCATENATE($E$23,G19,$E$24,G20),1))</f>
        <v>153.345</v>
      </c>
      <c r="H28" s="420" t="n">
        <f aca="true">MAX(INDIRECT(CONCATENATE($E$23,H19,$E$24,H20),1))</f>
        <v>144.97</v>
      </c>
    </row>
    <row r="29" customFormat="false" ht="15" hidden="true" customHeight="true" outlineLevel="0" collapsed="false">
      <c r="A29" s="23"/>
      <c r="B29" s="170"/>
      <c r="C29" s="184"/>
      <c r="D29" s="189" t="s">
        <v>231</v>
      </c>
      <c r="E29" s="190" t="n">
        <v>-15</v>
      </c>
      <c r="F29" s="190" t="n">
        <v>-15</v>
      </c>
      <c r="G29" s="190" t="n">
        <v>-15</v>
      </c>
      <c r="H29" s="420" t="n">
        <v>-15</v>
      </c>
    </row>
    <row r="30" customFormat="false" ht="15" hidden="true" customHeight="true" outlineLevel="0" collapsed="false">
      <c r="A30" s="23"/>
      <c r="B30" s="170"/>
      <c r="C30" s="184"/>
      <c r="D30" s="189" t="s">
        <v>232</v>
      </c>
      <c r="E30" s="190" t="n">
        <v>15</v>
      </c>
      <c r="F30" s="190" t="n">
        <v>15</v>
      </c>
      <c r="G30" s="190" t="n">
        <v>15</v>
      </c>
      <c r="H30" s="420" t="n">
        <v>15</v>
      </c>
    </row>
    <row r="31" customFormat="false" ht="15" hidden="true" customHeight="true" outlineLevel="0" collapsed="false">
      <c r="A31" s="23"/>
      <c r="B31" s="170"/>
      <c r="C31" s="184"/>
      <c r="D31" s="189" t="s">
        <v>233</v>
      </c>
      <c r="E31" s="191" t="n">
        <f aca="false">E27+E29</f>
        <v>93.795</v>
      </c>
      <c r="F31" s="191" t="n">
        <f aca="false">F27+F29</f>
        <v>52.0152</v>
      </c>
      <c r="G31" s="191" t="n">
        <f aca="false">G27+G29</f>
        <v>52.0152</v>
      </c>
      <c r="H31" s="420" t="n">
        <f aca="false">H27+H29</f>
        <v>52.0152</v>
      </c>
    </row>
    <row r="32" customFormat="false" ht="15" hidden="true" customHeight="true" outlineLevel="0" collapsed="false">
      <c r="A32" s="23"/>
      <c r="B32" s="170"/>
      <c r="C32" s="184"/>
      <c r="D32" s="189" t="s">
        <v>234</v>
      </c>
      <c r="E32" s="191" t="n">
        <f aca="false">E28+E30</f>
        <v>159.97</v>
      </c>
      <c r="F32" s="191" t="n">
        <f aca="false">F28+F30</f>
        <v>159.97</v>
      </c>
      <c r="G32" s="191" t="n">
        <f aca="false">G28+G30</f>
        <v>168.345</v>
      </c>
      <c r="H32" s="420" t="n">
        <f aca="false">H28+H30</f>
        <v>159.97</v>
      </c>
    </row>
    <row r="33" customFormat="false" ht="15" hidden="true" customHeight="true" outlineLevel="0" collapsed="false">
      <c r="A33" s="23"/>
      <c r="B33" s="170"/>
      <c r="C33" s="192" t="s">
        <v>235</v>
      </c>
      <c r="D33" s="193" t="s">
        <v>227</v>
      </c>
      <c r="E33" s="194" t="str">
        <f aca="false">CONCATENATE(E16,E$7,E17)</f>
        <v>34-30</v>
      </c>
      <c r="F33" s="194" t="str">
        <f aca="false">CONCATENATE(F16,F$7,F17)</f>
        <v>34-28</v>
      </c>
      <c r="G33" s="194" t="str">
        <f aca="false">CONCATENATE(G16,G$7,G17)</f>
        <v>38-28</v>
      </c>
      <c r="H33" s="424" t="str">
        <f aca="false">CONCATENATE(H16,H$7,H17)</f>
        <v>34-28</v>
      </c>
    </row>
    <row r="34" customFormat="false" ht="15" hidden="true" customHeight="true" outlineLevel="0" collapsed="false">
      <c r="A34" s="23"/>
      <c r="B34" s="170"/>
      <c r="C34" s="192"/>
      <c r="D34" s="195" t="s">
        <v>228</v>
      </c>
      <c r="E34" s="195" t="n">
        <f aca="true">AVERAGE(INDIRECT(CONCATENATE($E23,E21,$E$24,E22),1))</f>
        <v>133.5314</v>
      </c>
      <c r="F34" s="195" t="n">
        <f aca="true">AVERAGE(INDIRECT(CONCATENATE($E23,F21,$E$24,F22),1))</f>
        <v>117.117757142857</v>
      </c>
      <c r="G34" s="195" t="n">
        <f aca="true">AVERAGE(INDIRECT(CONCATENATE($E23,G21,$E$24,G22),1))</f>
        <v>127.375572727273</v>
      </c>
      <c r="H34" s="559" t="n">
        <f aca="true">AVERAGE(INDIRECT(CONCATENATE($E23,H21,$E$24,H22),1))</f>
        <v>117.117757142857</v>
      </c>
    </row>
    <row r="35" customFormat="false" ht="15" hidden="true" customHeight="true" outlineLevel="0" collapsed="false">
      <c r="A35" s="23"/>
      <c r="B35" s="170"/>
      <c r="C35" s="192"/>
      <c r="D35" s="196" t="s">
        <v>229</v>
      </c>
      <c r="E35" s="196" t="n">
        <f aca="true">MIN(INDIRECT(CONCATENATE($E23,E21,$E$24,E22),1))</f>
        <v>108.795</v>
      </c>
      <c r="F35" s="196" t="n">
        <f aca="true">MIN(INDIRECT(CONCATENATE($E23,F21,$E$24,F22),1))</f>
        <v>67.0152</v>
      </c>
      <c r="G35" s="196" t="n">
        <f aca="true">MIN(INDIRECT(CONCATENATE($E23,G21,$E$24,G22),1))</f>
        <v>67.0152</v>
      </c>
      <c r="H35" s="424" t="n">
        <f aca="true">MIN(INDIRECT(CONCATENATE($E23,H21,$E$24,H22),1))</f>
        <v>67.0152</v>
      </c>
    </row>
    <row r="36" customFormat="false" ht="15" hidden="true" customHeight="true" outlineLevel="0" collapsed="false">
      <c r="A36" s="23"/>
      <c r="B36" s="170"/>
      <c r="C36" s="192"/>
      <c r="D36" s="196" t="s">
        <v>230</v>
      </c>
      <c r="E36" s="196" t="n">
        <f aca="true">MAX(INDIRECT(CONCATENATE($E23,E21,$E$24,E22),1))</f>
        <v>144.97</v>
      </c>
      <c r="F36" s="196" t="n">
        <f aca="true">MAX(INDIRECT(CONCATENATE($E23,F21,$E$24,F22),1))</f>
        <v>144.97</v>
      </c>
      <c r="G36" s="196" t="n">
        <f aca="true">MAX(INDIRECT(CONCATENATE($E23,G21,$E$24,G22),1))</f>
        <v>153.345</v>
      </c>
      <c r="H36" s="424" t="n">
        <f aca="true">MAX(INDIRECT(CONCATENATE($E23,H21,$E$24,H22),1))</f>
        <v>144.97</v>
      </c>
    </row>
    <row r="37" customFormat="false" ht="15" hidden="true" customHeight="true" outlineLevel="0" collapsed="false">
      <c r="A37" s="23"/>
      <c r="B37" s="170"/>
      <c r="C37" s="192"/>
      <c r="D37" s="197" t="s">
        <v>231</v>
      </c>
      <c r="E37" s="198" t="n">
        <v>-15</v>
      </c>
      <c r="F37" s="198" t="n">
        <v>-15</v>
      </c>
      <c r="G37" s="198" t="n">
        <v>-15</v>
      </c>
      <c r="H37" s="424" t="n">
        <v>-15</v>
      </c>
    </row>
    <row r="38" customFormat="false" ht="15" hidden="true" customHeight="true" outlineLevel="0" collapsed="false">
      <c r="A38" s="23"/>
      <c r="B38" s="170"/>
      <c r="C38" s="192"/>
      <c r="D38" s="197" t="s">
        <v>232</v>
      </c>
      <c r="E38" s="198" t="n">
        <v>15</v>
      </c>
      <c r="F38" s="198" t="n">
        <v>15</v>
      </c>
      <c r="G38" s="198" t="n">
        <v>15</v>
      </c>
      <c r="H38" s="424" t="n">
        <v>15</v>
      </c>
    </row>
    <row r="39" customFormat="false" ht="15" hidden="true" customHeight="true" outlineLevel="0" collapsed="false">
      <c r="A39" s="23"/>
      <c r="B39" s="170"/>
      <c r="C39" s="192"/>
      <c r="D39" s="197" t="s">
        <v>233</v>
      </c>
      <c r="E39" s="199" t="n">
        <f aca="false">E35+E37</f>
        <v>93.795</v>
      </c>
      <c r="F39" s="199" t="n">
        <f aca="false">F35+F37</f>
        <v>52.0152</v>
      </c>
      <c r="G39" s="199" t="n">
        <f aca="false">G35+G37</f>
        <v>52.0152</v>
      </c>
      <c r="H39" s="424" t="n">
        <f aca="false">H35+H37</f>
        <v>52.0152</v>
      </c>
    </row>
    <row r="40" customFormat="false" ht="15" hidden="true" customHeight="true" outlineLevel="0" collapsed="false">
      <c r="A40" s="23"/>
      <c r="B40" s="170"/>
      <c r="C40" s="192"/>
      <c r="D40" s="200" t="s">
        <v>234</v>
      </c>
      <c r="E40" s="201" t="n">
        <f aca="false">E36+E38</f>
        <v>159.97</v>
      </c>
      <c r="F40" s="201" t="n">
        <f aca="false">F36+F38</f>
        <v>159.97</v>
      </c>
      <c r="G40" s="201" t="n">
        <f aca="false">G36+G38</f>
        <v>168.345</v>
      </c>
      <c r="H40" s="560" t="n">
        <f aca="false">H36+H38</f>
        <v>159.97</v>
      </c>
    </row>
    <row r="41" s="349" customFormat="true" ht="15" hidden="false" customHeight="true" outlineLevel="0" collapsed="false">
      <c r="B41" s="202" t="s">
        <v>236</v>
      </c>
      <c r="C41" s="203" t="s">
        <v>216</v>
      </c>
      <c r="D41" s="204" t="s">
        <v>217</v>
      </c>
      <c r="E41" s="204" t="n">
        <f aca="false">ROUNDUP(E$4,0)</f>
        <v>34</v>
      </c>
      <c r="F41" s="204" t="n">
        <f aca="false">ROUNDUP(F$4,0)</f>
        <v>34</v>
      </c>
      <c r="G41" s="204" t="n">
        <f aca="false">ROUNDUP(G$4,0)</f>
        <v>38</v>
      </c>
      <c r="H41" s="479" t="n">
        <f aca="false">ROUNDUP(H$4,0)</f>
        <v>34</v>
      </c>
    </row>
    <row r="42" s="349" customFormat="true" ht="15" hidden="false" customHeight="true" outlineLevel="0" collapsed="false">
      <c r="B42" s="202"/>
      <c r="C42" s="203"/>
      <c r="D42" s="204" t="s">
        <v>218</v>
      </c>
      <c r="E42" s="204" t="n">
        <f aca="false">ROUNDDOWN(E$8,0)</f>
        <v>30</v>
      </c>
      <c r="F42" s="204" t="n">
        <f aca="false">ROUNDDOWN(F$8,0)</f>
        <v>28</v>
      </c>
      <c r="G42" s="204" t="n">
        <f aca="false">ROUNDDOWN(G$8,0)</f>
        <v>28</v>
      </c>
      <c r="H42" s="479" t="n">
        <f aca="false">ROUNDDOWN(H$8,0)</f>
        <v>28</v>
      </c>
    </row>
    <row r="43" s="349" customFormat="true" ht="15" hidden="false" customHeight="true" outlineLevel="0" collapsed="false">
      <c r="B43" s="202"/>
      <c r="C43" s="205" t="s">
        <v>219</v>
      </c>
      <c r="D43" s="206" t="s">
        <v>217</v>
      </c>
      <c r="E43" s="206" t="n">
        <f aca="false">ROUNDUP(E$6,0)</f>
        <v>34</v>
      </c>
      <c r="F43" s="206" t="n">
        <f aca="false">ROUNDUP(F$6,0)</f>
        <v>34</v>
      </c>
      <c r="G43" s="206" t="n">
        <f aca="false">ROUNDUP(G$6,0)</f>
        <v>38</v>
      </c>
      <c r="H43" s="561" t="n">
        <f aca="false">ROUNDUP(H$6,0)</f>
        <v>34</v>
      </c>
    </row>
    <row r="44" s="349" customFormat="true" ht="15" hidden="false" customHeight="true" outlineLevel="0" collapsed="false">
      <c r="B44" s="202"/>
      <c r="C44" s="205"/>
      <c r="D44" s="206" t="s">
        <v>218</v>
      </c>
      <c r="E44" s="206" t="n">
        <f aca="false">ROUNDDOWN(E$8,0)</f>
        <v>30</v>
      </c>
      <c r="F44" s="206" t="n">
        <f aca="false">ROUNDDOWN(F$8,0)</f>
        <v>28</v>
      </c>
      <c r="G44" s="206" t="n">
        <f aca="false">ROUNDDOWN(G$8,0)</f>
        <v>28</v>
      </c>
      <c r="H44" s="561" t="n">
        <f aca="false">ROUNDDOWN(H$8,0)</f>
        <v>28</v>
      </c>
    </row>
    <row r="45" s="349" customFormat="true" ht="15" hidden="false" customHeight="true" outlineLevel="0" collapsed="false">
      <c r="B45" s="202"/>
      <c r="C45" s="207" t="s">
        <v>220</v>
      </c>
      <c r="D45" s="207"/>
      <c r="E45" s="208" t="n">
        <v>4</v>
      </c>
      <c r="F45" s="208"/>
      <c r="G45" s="208"/>
      <c r="H45" s="208"/>
    </row>
    <row r="46" s="349" customFormat="true" ht="15" hidden="false" customHeight="true" outlineLevel="0" collapsed="false">
      <c r="B46" s="202"/>
      <c r="C46" s="209" t="s">
        <v>216</v>
      </c>
      <c r="D46" s="210" t="s">
        <v>221</v>
      </c>
      <c r="E46" s="211" t="str">
        <f aca="false">ADDRESS(MATCH(E42,SL_CHARTS_2012!$B$1:$B$144,1),$E45,1)</f>
        <v>$D$34</v>
      </c>
      <c r="F46" s="211" t="str">
        <f aca="false">ADDRESS(MATCH(F42,SL_CHARTS_2012!$B$1:$B$144,1),$E45,1)</f>
        <v>$D$32</v>
      </c>
      <c r="G46" s="211" t="str">
        <f aca="false">ADDRESS(MATCH(G42,SL_CHARTS_2012!$B$1:$B$144,1),$E45,1)</f>
        <v>$D$32</v>
      </c>
      <c r="H46" s="562" t="str">
        <f aca="false">ADDRESS(MATCH(H42,SL_CHARTS_2012!$B$1:$B$144,1),$E45,1)</f>
        <v>$D$32</v>
      </c>
    </row>
    <row r="47" s="349" customFormat="true" ht="15" hidden="false" customHeight="true" outlineLevel="0" collapsed="false">
      <c r="B47" s="202"/>
      <c r="C47" s="209"/>
      <c r="D47" s="210" t="s">
        <v>222</v>
      </c>
      <c r="E47" s="211" t="str">
        <f aca="false">ADDRESS(MATCH(E41,SL_CHARTS_2012!$B$1:$B$144,1),$E45,1)</f>
        <v>$D$38</v>
      </c>
      <c r="F47" s="211" t="str">
        <f aca="false">ADDRESS(MATCH(F41,SL_CHARTS_2012!$B$1:$B$144,1),$E45,1)</f>
        <v>$D$38</v>
      </c>
      <c r="G47" s="211" t="str">
        <f aca="false">ADDRESS(MATCH(G41,SL_CHARTS_2012!$B$1:$B$144,1),$E45,1)</f>
        <v>$D$42</v>
      </c>
      <c r="H47" s="562" t="str">
        <f aca="false">ADDRESS(MATCH(H41,SL_CHARTS_2012!$B$1:$B$144,1),$E45,1)</f>
        <v>$D$38</v>
      </c>
    </row>
    <row r="48" s="349" customFormat="true" ht="15" hidden="false" customHeight="true" outlineLevel="0" collapsed="false">
      <c r="B48" s="202"/>
      <c r="C48" s="205" t="s">
        <v>219</v>
      </c>
      <c r="D48" s="212" t="s">
        <v>221</v>
      </c>
      <c r="E48" s="206" t="str">
        <f aca="false">ADDRESS(MATCH(E44,SL_CHARTS_2012!$B$1:$B$144,1),$E45,1)</f>
        <v>$D$34</v>
      </c>
      <c r="F48" s="206" t="str">
        <f aca="false">ADDRESS(MATCH(F44,SL_CHARTS_2012!$B$1:$B$144,1),$E45,1)</f>
        <v>$D$32</v>
      </c>
      <c r="G48" s="206" t="str">
        <f aca="false">ADDRESS(MATCH(G44,SL_CHARTS_2012!$B$1:$B$144,1),$E45,1)</f>
        <v>$D$32</v>
      </c>
      <c r="H48" s="561" t="str">
        <f aca="false">ADDRESS(MATCH(H44,SL_CHARTS_2012!$B$1:$B$144,1),$E45,1)</f>
        <v>$D$32</v>
      </c>
    </row>
    <row r="49" s="349" customFormat="true" ht="15" hidden="false" customHeight="true" outlineLevel="0" collapsed="false">
      <c r="B49" s="202"/>
      <c r="C49" s="205"/>
      <c r="D49" s="212" t="s">
        <v>222</v>
      </c>
      <c r="E49" s="206" t="str">
        <f aca="false">ADDRESS(MATCH(E43,SL_CHARTS_2012!$B$1:$B$144,1),$E45,1)</f>
        <v>$D$38</v>
      </c>
      <c r="F49" s="206" t="str">
        <f aca="false">ADDRESS(MATCH(F43,SL_CHARTS_2012!$B$1:$B$144,1),$E45,1)</f>
        <v>$D$38</v>
      </c>
      <c r="G49" s="206" t="str">
        <f aca="false">ADDRESS(MATCH(G43,SL_CHARTS_2012!$B$1:$B$144,1),$E45,1)</f>
        <v>$D$42</v>
      </c>
      <c r="H49" s="561" t="str">
        <f aca="false">ADDRESS(MATCH(H43,SL_CHARTS_2012!$B$1:$B$144,1),$E45,1)</f>
        <v>$D$38</v>
      </c>
    </row>
    <row r="50" s="349" customFormat="true" ht="15" hidden="false" customHeight="true" outlineLevel="0" collapsed="false">
      <c r="B50" s="202"/>
      <c r="C50" s="207"/>
      <c r="D50" s="213" t="s">
        <v>223</v>
      </c>
      <c r="E50" s="214" t="s">
        <v>224</v>
      </c>
      <c r="F50" s="208"/>
      <c r="G50" s="208"/>
      <c r="H50" s="563"/>
    </row>
    <row r="51" s="349" customFormat="true" ht="15" hidden="false" customHeight="true" outlineLevel="0" collapsed="false">
      <c r="B51" s="202"/>
      <c r="C51" s="207"/>
      <c r="D51" s="213"/>
      <c r="E51" s="214" t="s">
        <v>225</v>
      </c>
      <c r="F51" s="208"/>
      <c r="G51" s="208"/>
      <c r="H51" s="563"/>
    </row>
    <row r="52" s="349" customFormat="true" ht="15" hidden="false" customHeight="true" outlineLevel="0" collapsed="false">
      <c r="B52" s="202"/>
      <c r="C52" s="215" t="s">
        <v>226</v>
      </c>
      <c r="D52" s="216" t="s">
        <v>227</v>
      </c>
      <c r="E52" s="217" t="str">
        <f aca="false">CONCATENATE(E41,E$7,E42)</f>
        <v>34-30</v>
      </c>
      <c r="F52" s="217" t="str">
        <f aca="false">CONCATENATE(F41,F$7,F42)</f>
        <v>34-28</v>
      </c>
      <c r="G52" s="217" t="str">
        <f aca="false">CONCATENATE(G41,G$7,G42)</f>
        <v>38-28</v>
      </c>
      <c r="H52" s="433" t="str">
        <f aca="false">CONCATENATE(H41,H$7,H42)</f>
        <v>34-28</v>
      </c>
    </row>
    <row r="53" s="349" customFormat="true" ht="15" hidden="false" customHeight="true" outlineLevel="0" collapsed="false">
      <c r="B53" s="202"/>
      <c r="C53" s="215"/>
      <c r="D53" s="218" t="s">
        <v>228</v>
      </c>
      <c r="E53" s="218" t="n">
        <f aca="true">AVERAGE(INDIRECT(CONCATENATE($E$23,E46,$E$24,E47),1))</f>
        <v>138.602</v>
      </c>
      <c r="F53" s="218" t="n">
        <f aca="true">AVERAGE(INDIRECT(CONCATENATE($E$23,F46,$E$24,F47),1))</f>
        <v>128.889714285714</v>
      </c>
      <c r="G53" s="218" t="n">
        <f aca="true">AVERAGE(INDIRECT(CONCATENATE($E$23,G46,$E$24,G47),1))</f>
        <v>144.339909090909</v>
      </c>
      <c r="H53" s="411" t="n">
        <f aca="true">AVERAGE(INDIRECT(CONCATENATE($E$23,H46,$E$24,H47),1))</f>
        <v>128.889714285714</v>
      </c>
    </row>
    <row r="54" customFormat="false" ht="15" hidden="false" customHeight="true" outlineLevel="0" collapsed="false">
      <c r="A54" s="349"/>
      <c r="B54" s="202"/>
      <c r="C54" s="215"/>
      <c r="D54" s="219" t="s">
        <v>229</v>
      </c>
      <c r="E54" s="219" t="n">
        <f aca="true">MIN(INDIRECT(CONCATENATE($E$23,E46,$E$24,E47),1))</f>
        <v>115.131</v>
      </c>
      <c r="F54" s="219" t="n">
        <f aca="true">MIN(INDIRECT(CONCATENATE($E$23,F46,$E$24,F47),1))</f>
        <v>102.773</v>
      </c>
      <c r="G54" s="219" t="n">
        <f aca="true">MIN(INDIRECT(CONCATENATE($E$23,G46,$E$24,G47),1))</f>
        <v>102.773</v>
      </c>
      <c r="H54" s="433" t="n">
        <f aca="true">MIN(INDIRECT(CONCATENATE($E$23,H46,$E$24,H47),1))</f>
        <v>102.773</v>
      </c>
    </row>
    <row r="55" customFormat="false" ht="15" hidden="false" customHeight="true" outlineLevel="0" collapsed="false">
      <c r="A55" s="349"/>
      <c r="B55" s="202"/>
      <c r="C55" s="215"/>
      <c r="D55" s="219" t="s">
        <v>230</v>
      </c>
      <c r="E55" s="219" t="n">
        <f aca="true">MAX(INDIRECT(CONCATENATE($E$23,E46,$E$24,E47),1))</f>
        <v>159.143</v>
      </c>
      <c r="F55" s="219" t="n">
        <f aca="true">MAX(INDIRECT(CONCATENATE($E$23,F46,$E$24,F47),1))</f>
        <v>159.143</v>
      </c>
      <c r="G55" s="219" t="n">
        <f aca="true">MAX(INDIRECT(CONCATENATE($E$23,G46,$E$24,G47),1))</f>
        <v>177.392</v>
      </c>
      <c r="H55" s="433" t="n">
        <f aca="true">MAX(INDIRECT(CONCATENATE($E$23,H46,$E$24,H47),1))</f>
        <v>159.143</v>
      </c>
    </row>
    <row r="56" customFormat="false" ht="15" hidden="false" customHeight="true" outlineLevel="0" collapsed="false">
      <c r="A56" s="349"/>
      <c r="B56" s="202"/>
      <c r="C56" s="215"/>
      <c r="D56" s="220" t="s">
        <v>231</v>
      </c>
      <c r="E56" s="221" t="n">
        <v>-15</v>
      </c>
      <c r="F56" s="221" t="n">
        <v>-15</v>
      </c>
      <c r="G56" s="221" t="n">
        <v>-15</v>
      </c>
      <c r="H56" s="433" t="n">
        <v>-15</v>
      </c>
    </row>
    <row r="57" customFormat="false" ht="15" hidden="false" customHeight="true" outlineLevel="0" collapsed="false">
      <c r="A57" s="349"/>
      <c r="B57" s="202"/>
      <c r="C57" s="215"/>
      <c r="D57" s="220" t="s">
        <v>232</v>
      </c>
      <c r="E57" s="221" t="n">
        <v>15</v>
      </c>
      <c r="F57" s="221" t="n">
        <v>15</v>
      </c>
      <c r="G57" s="221" t="n">
        <v>15</v>
      </c>
      <c r="H57" s="433" t="n">
        <v>15</v>
      </c>
    </row>
    <row r="58" customFormat="false" ht="15" hidden="false" customHeight="true" outlineLevel="0" collapsed="false">
      <c r="A58" s="349"/>
      <c r="B58" s="202"/>
      <c r="C58" s="215"/>
      <c r="D58" s="220" t="s">
        <v>233</v>
      </c>
      <c r="E58" s="222" t="n">
        <f aca="false">E54+E56</f>
        <v>100.131</v>
      </c>
      <c r="F58" s="222" t="n">
        <f aca="false">F54+F56</f>
        <v>87.773</v>
      </c>
      <c r="G58" s="222" t="n">
        <f aca="false">G54+G56</f>
        <v>87.773</v>
      </c>
      <c r="H58" s="433" t="n">
        <f aca="false">H54+H56</f>
        <v>87.773</v>
      </c>
    </row>
    <row r="59" customFormat="false" ht="15" hidden="false" customHeight="true" outlineLevel="0" collapsed="false">
      <c r="A59" s="349"/>
      <c r="B59" s="202"/>
      <c r="C59" s="215"/>
      <c r="D59" s="220" t="s">
        <v>234</v>
      </c>
      <c r="E59" s="222" t="n">
        <f aca="false">E55+E57</f>
        <v>174.143</v>
      </c>
      <c r="F59" s="222" t="n">
        <f aca="false">F55+F57</f>
        <v>174.143</v>
      </c>
      <c r="G59" s="222" t="n">
        <f aca="false">G55+G57</f>
        <v>192.392</v>
      </c>
      <c r="H59" s="433" t="n">
        <f aca="false">H55+H57</f>
        <v>174.143</v>
      </c>
    </row>
    <row r="60" customFormat="false" ht="15" hidden="false" customHeight="true" outlineLevel="0" collapsed="false">
      <c r="A60" s="349"/>
      <c r="B60" s="202"/>
      <c r="C60" s="223" t="s">
        <v>235</v>
      </c>
      <c r="D60" s="224" t="s">
        <v>227</v>
      </c>
      <c r="E60" s="225" t="str">
        <f aca="false">CONCATENATE(E43,E$7,E44)</f>
        <v>34-30</v>
      </c>
      <c r="F60" s="225" t="str">
        <f aca="false">CONCATENATE(F43,F$7,F44)</f>
        <v>34-28</v>
      </c>
      <c r="G60" s="225" t="str">
        <f aca="false">CONCATENATE(G43,G$7,G44)</f>
        <v>38-28</v>
      </c>
      <c r="H60" s="437" t="str">
        <f aca="false">CONCATENATE(H43,H$7,H44)</f>
        <v>34-28</v>
      </c>
    </row>
    <row r="61" customFormat="false" ht="15" hidden="false" customHeight="true" outlineLevel="0" collapsed="false">
      <c r="A61" s="349"/>
      <c r="B61" s="202"/>
      <c r="C61" s="223"/>
      <c r="D61" s="226" t="s">
        <v>228</v>
      </c>
      <c r="E61" s="226" t="n">
        <f aca="true">AVERAGE(INDIRECT(CONCATENATE($E50,E48,$E$24,E49),1))</f>
        <v>138.602</v>
      </c>
      <c r="F61" s="226" t="n">
        <f aca="true">AVERAGE(INDIRECT(CONCATENATE($E50,F48,$E$24,F49),1))</f>
        <v>128.889714285714</v>
      </c>
      <c r="G61" s="226" t="n">
        <f aca="true">AVERAGE(INDIRECT(CONCATENATE($E50,G48,$E$24,G49),1))</f>
        <v>144.339909090909</v>
      </c>
      <c r="H61" s="564" t="n">
        <f aca="true">AVERAGE(INDIRECT(CONCATENATE($E50,H48,$E$24,H49),1))</f>
        <v>128.889714285714</v>
      </c>
    </row>
    <row r="62" customFormat="false" ht="15" hidden="false" customHeight="true" outlineLevel="0" collapsed="false">
      <c r="A62" s="349"/>
      <c r="B62" s="202"/>
      <c r="C62" s="223"/>
      <c r="D62" s="227" t="s">
        <v>229</v>
      </c>
      <c r="E62" s="227" t="n">
        <f aca="true">MIN(INDIRECT(CONCATENATE($E50,E48,$E$24,E49),1))</f>
        <v>115.131</v>
      </c>
      <c r="F62" s="227" t="n">
        <f aca="true">MIN(INDIRECT(CONCATENATE($E50,F48,$E$24,F49),1))</f>
        <v>102.773</v>
      </c>
      <c r="G62" s="227" t="n">
        <f aca="true">MIN(INDIRECT(CONCATENATE($E50,G48,$E$24,G49),1))</f>
        <v>102.773</v>
      </c>
      <c r="H62" s="437" t="n">
        <f aca="true">MIN(INDIRECT(CONCATENATE($E50,H48,$E$24,H49),1))</f>
        <v>102.773</v>
      </c>
    </row>
    <row r="63" customFormat="false" ht="15" hidden="false" customHeight="true" outlineLevel="0" collapsed="false">
      <c r="A63" s="349"/>
      <c r="B63" s="202"/>
      <c r="C63" s="223"/>
      <c r="D63" s="227" t="s">
        <v>230</v>
      </c>
      <c r="E63" s="227" t="n">
        <f aca="true">MAX(INDIRECT(CONCATENATE($E50,E48,$E$24,E49),1))</f>
        <v>159.143</v>
      </c>
      <c r="F63" s="227" t="n">
        <f aca="true">MAX(INDIRECT(CONCATENATE($E50,F48,$E$24,F49),1))</f>
        <v>159.143</v>
      </c>
      <c r="G63" s="227" t="n">
        <f aca="true">MAX(INDIRECT(CONCATENATE($E50,G48,$E$24,G49),1))</f>
        <v>177.392</v>
      </c>
      <c r="H63" s="437" t="n">
        <f aca="true">MAX(INDIRECT(CONCATENATE($E50,H48,$E$24,H49),1))</f>
        <v>159.143</v>
      </c>
    </row>
    <row r="64" customFormat="false" ht="15" hidden="false" customHeight="true" outlineLevel="0" collapsed="false">
      <c r="A64" s="349"/>
      <c r="B64" s="202"/>
      <c r="C64" s="223"/>
      <c r="D64" s="228" t="s">
        <v>231</v>
      </c>
      <c r="E64" s="229" t="n">
        <v>-15</v>
      </c>
      <c r="F64" s="229" t="n">
        <v>-15</v>
      </c>
      <c r="G64" s="229" t="n">
        <v>-15</v>
      </c>
      <c r="H64" s="437" t="n">
        <v>-15</v>
      </c>
    </row>
    <row r="65" customFormat="false" ht="15" hidden="false" customHeight="true" outlineLevel="0" collapsed="false">
      <c r="A65" s="349"/>
      <c r="B65" s="202"/>
      <c r="C65" s="223"/>
      <c r="D65" s="228" t="s">
        <v>232</v>
      </c>
      <c r="E65" s="229" t="n">
        <v>15</v>
      </c>
      <c r="F65" s="229" t="n">
        <v>15</v>
      </c>
      <c r="G65" s="229" t="n">
        <v>15</v>
      </c>
      <c r="H65" s="437" t="n">
        <v>15</v>
      </c>
    </row>
    <row r="66" customFormat="false" ht="15" hidden="false" customHeight="true" outlineLevel="0" collapsed="false">
      <c r="A66" s="349"/>
      <c r="B66" s="202"/>
      <c r="C66" s="223"/>
      <c r="D66" s="228" t="s">
        <v>233</v>
      </c>
      <c r="E66" s="230" t="n">
        <f aca="false">E62+E64</f>
        <v>100.131</v>
      </c>
      <c r="F66" s="230" t="n">
        <f aca="false">F62+F64</f>
        <v>87.773</v>
      </c>
      <c r="G66" s="230" t="n">
        <f aca="false">G62+G64</f>
        <v>87.773</v>
      </c>
      <c r="H66" s="437" t="n">
        <f aca="false">H62+H64</f>
        <v>87.773</v>
      </c>
    </row>
    <row r="67" customFormat="false" ht="15" hidden="false" customHeight="true" outlineLevel="0" collapsed="false">
      <c r="A67" s="349"/>
      <c r="B67" s="202"/>
      <c r="C67" s="223"/>
      <c r="D67" s="231" t="s">
        <v>234</v>
      </c>
      <c r="E67" s="232" t="n">
        <f aca="false">E63+E65</f>
        <v>174.143</v>
      </c>
      <c r="F67" s="232" t="n">
        <f aca="false">F63+F65</f>
        <v>174.143</v>
      </c>
      <c r="G67" s="232" t="n">
        <f aca="false">G63+G65</f>
        <v>192.392</v>
      </c>
      <c r="H67" s="565" t="n">
        <f aca="false">H63+H65</f>
        <v>174.143</v>
      </c>
    </row>
    <row r="68" customFormat="false" ht="15" hidden="false" customHeight="true" outlineLevel="0" collapsed="false">
      <c r="A68" s="349"/>
      <c r="B68" s="233" t="s">
        <v>237</v>
      </c>
      <c r="C68" s="171" t="s">
        <v>216</v>
      </c>
      <c r="D68" s="234" t="s">
        <v>238</v>
      </c>
      <c r="E68" s="235" t="str">
        <f aca="true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$E$220</v>
      </c>
      <c r="F68" s="235" t="str">
        <f aca="true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$E$220</v>
      </c>
      <c r="G68" s="235" t="str">
        <f aca="true">IF(INDIRECT(CONCATENATE($E$77,ADDRESS(MATCH(G4,SL_CHARTS_2012!$E$1:$E$39999,1),$E$76,1)))=G4,ADDRESS(MATCH(G4,SL_CHARTS_2012!$E$1:$E$39999,1),$E$76,1), IF(INDIRECT(CONCATENATE($E$77,ADDRESS(MATCH(G4,SL_CHARTS_2012!$E$1:$E$39999,1),$E$76,1)))&lt;G4, ADDRESS(MATCH(G4,SL_CHARTS_2012!$E$1:$E$39999,1)+1,$E$76,1), ADDRESS(MATCH(G4,SL_CHARTS_2012!$E$1:$E$39999,1),$E$76,1)))</f>
        <v>$E$242</v>
      </c>
      <c r="H68" s="455" t="str">
        <f aca="true">IF(INDIRECT(CONCATENATE($E$77,ADDRESS(MATCH(H4,SL_CHARTS_2012!$E$1:$E$39999,1),$E$76,1)))=H4,ADDRESS(MATCH(H4,SL_CHARTS_2012!$E$1:$E$39999,1),$E$76,1), IF(INDIRECT(CONCATENATE($E$77,ADDRESS(MATCH(H4,SL_CHARTS_2012!$E$1:$E$39999,1),$E$76,1)))&lt;H4, ADDRESS(MATCH(H4,SL_CHARTS_2012!$E$1:$E$39999,1)+1,$E$76,1), ADDRESS(MATCH(H4,SL_CHARTS_2012!$E$1:$E$39999,1),$E$76,1)))</f>
        <v>$E$220</v>
      </c>
    </row>
    <row r="69" customFormat="false" ht="15" hidden="false" customHeight="true" outlineLevel="0" collapsed="false">
      <c r="A69" s="349"/>
      <c r="B69" s="233"/>
      <c r="C69" s="171"/>
      <c r="D69" s="172" t="s">
        <v>239</v>
      </c>
      <c r="E69" s="236" t="n">
        <f aca="true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33.9514597460755</v>
      </c>
      <c r="F69" s="236" t="n">
        <f aca="true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33.9514597460755</v>
      </c>
      <c r="G69" s="236" t="n">
        <f aca="true">INDIRECT(CONCATENATE($E$77,IF(INDIRECT(CONCATENATE($E$77,ADDRESS(MATCH(G4,SL_CHARTS_2012!$E$1:$E$39999,1),$E$76,1)))=G4,ADDRESS(MATCH(G4,SL_CHARTS_2012!$E$1:$E$39999,1),$E$76,1),IF(INDIRECT(CONCATENATE($E$77,ADDRESS(MATCH(G4,SL_CHARTS_2012!$E$1:$E$39999,1),$E$76,1)))&lt;G4,ADDRESS(MATCH(G4,SL_CHARTS_2012!$E$1:$E$39999,1)+1,$E$76,1),ADDRESS(MATCH(G4,SL_CHARTS_2012!$E$1:$E$39999,1),$E$76,1)))))</f>
        <v>38.1446448856497</v>
      </c>
      <c r="H69" s="566" t="n">
        <f aca="true">INDIRECT(CONCATENATE($E$77,IF(INDIRECT(CONCATENATE($E$77,ADDRESS(MATCH(H4,SL_CHARTS_2012!$E$1:$E$39999,1),$E$76,1)))=H4,ADDRESS(MATCH(H4,SL_CHARTS_2012!$E$1:$E$39999,1),$E$76,1),IF(INDIRECT(CONCATENATE($E$77,ADDRESS(MATCH(H4,SL_CHARTS_2012!$E$1:$E$39999,1),$E$76,1)))&lt;H4,ADDRESS(MATCH(H4,SL_CHARTS_2012!$E$1:$E$39999,1)+1,$E$76,1),ADDRESS(MATCH(H4,SL_CHARTS_2012!$E$1:$E$39999,1),$E$76,1)))))</f>
        <v>33.9514597460755</v>
      </c>
    </row>
    <row r="70" customFormat="false" ht="15" hidden="false" customHeight="true" outlineLevel="0" collapsed="false">
      <c r="A70" s="349"/>
      <c r="B70" s="233"/>
      <c r="C70" s="171"/>
      <c r="D70" s="234" t="s">
        <v>240</v>
      </c>
      <c r="E70" s="235" t="str">
        <f aca="true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$E$204</v>
      </c>
      <c r="F70" s="235" t="str">
        <f aca="true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$E$194</v>
      </c>
      <c r="G70" s="235" t="str">
        <f aca="true">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</f>
        <v>$E$194</v>
      </c>
      <c r="H70" s="455" t="str">
        <f aca="true">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</f>
        <v>$E$194</v>
      </c>
    </row>
    <row r="71" customFormat="false" ht="15" hidden="false" customHeight="true" outlineLevel="0" collapsed="false">
      <c r="A71" s="349"/>
      <c r="B71" s="233"/>
      <c r="C71" s="171"/>
      <c r="D71" s="172" t="s">
        <v>241</v>
      </c>
      <c r="E71" s="236" t="n">
        <f aca="true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30.269941225884</v>
      </c>
      <c r="F71" s="236" t="n">
        <f aca="true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27.9430355035605</v>
      </c>
      <c r="G71" s="236" t="n">
        <f aca="true">INDIRECT(CONCATENATE($E$77,IF(INDIRECT(CONCATENATE($E$77,ADDRESS(MATCH(G8,SL_CHARTS_2012!$E$1:$E$39999,1),$E$76,1)))=G8,ADDRESS(MATCH(G8,SL_CHARTS_2012!$E$1:$E$39999,1),$E$76,1),IF(INDIRECT(CONCATENATE($E$77,ADDRESS(MATCH(G8,SL_CHARTS_2012!$E$1:$E$39999,1),$E$76,1)))&gt;G8,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ADDRESS(MATCH(G8,SL_CHARTS_2012!$E$1:$E$39999,1),$E$76,1)))))</f>
        <v>27.9430355035605</v>
      </c>
      <c r="H71" s="566" t="n">
        <f aca="true">INDIRECT(CONCATENATE($E$77,IF(INDIRECT(CONCATENATE($E$77,ADDRESS(MATCH(H8,SL_CHARTS_2012!$E$1:$E$39999,1),$E$76,1)))=H8,ADDRESS(MATCH(H8,SL_CHARTS_2012!$E$1:$E$39999,1),$E$76,1),IF(INDIRECT(CONCATENATE($E$77,ADDRESS(MATCH(H8,SL_CHARTS_2012!$E$1:$E$39999,1),$E$76,1)))&gt;H8,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ADDRESS(MATCH(H8,SL_CHARTS_2012!$E$1:$E$39999,1),$E$76,1)))))</f>
        <v>27.9430355035605</v>
      </c>
    </row>
    <row r="72" customFormat="false" ht="15" hidden="false" customHeight="true" outlineLevel="0" collapsed="false">
      <c r="A72" s="349"/>
      <c r="B72" s="233"/>
      <c r="C72" s="173" t="s">
        <v>219</v>
      </c>
      <c r="D72" s="238" t="s">
        <v>238</v>
      </c>
      <c r="E72" s="239" t="str">
        <f aca="true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$E$220</v>
      </c>
      <c r="F72" s="239" t="str">
        <f aca="true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$E$220</v>
      </c>
      <c r="G72" s="239" t="str">
        <f aca="true">IF(INDIRECT(CONCATENATE($E$77,ADDRESS(MATCH(G6,SL_CHARTS_2012!$E$1:$E$39999,1),$E$76,1)))=G6,ADDRESS(MATCH(G6,SL_CHARTS_2012!$E$1:$E$39999,1),$E$76,1), IF(INDIRECT(CONCATENATE($E$77,ADDRESS(MATCH(G6,SL_CHARTS_2012!$E$1:$E$39999,1),$E$76,1)))&lt;G6, ADDRESS(MATCH(G6,SL_CHARTS_2012!$E$1:$E$39999,1)+1,$E$76,1), ADDRESS(MATCH(G6,SL_CHARTS_2012!$E$1:$E$39999,1),$E$76,1)))</f>
        <v>$E$242</v>
      </c>
      <c r="H72" s="446" t="str">
        <f aca="true">IF(INDIRECT(CONCATENATE($E$77,ADDRESS(MATCH(H6,SL_CHARTS_2012!$E$1:$E$39999,1),$E$76,1)))=H6,ADDRESS(MATCH(H6,SL_CHARTS_2012!$E$1:$E$39999,1),$E$76,1), IF(INDIRECT(CONCATENATE($E$77,ADDRESS(MATCH(H6,SL_CHARTS_2012!$E$1:$E$39999,1),$E$76,1)))&lt;H6, ADDRESS(MATCH(H6,SL_CHARTS_2012!$E$1:$E$39999,1)+1,$E$76,1), ADDRESS(MATCH(H6,SL_CHARTS_2012!$E$1:$E$39999,1),$E$76,1)))</f>
        <v>$E$220</v>
      </c>
    </row>
    <row r="73" customFormat="false" ht="15" hidden="false" customHeight="true" outlineLevel="0" collapsed="false">
      <c r="A73" s="349"/>
      <c r="B73" s="233"/>
      <c r="C73" s="173"/>
      <c r="D73" s="240" t="s">
        <v>217</v>
      </c>
      <c r="E73" s="241" t="n">
        <f aca="true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33.9514597460755</v>
      </c>
      <c r="F73" s="241" t="n">
        <f aca="true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33.9514597460755</v>
      </c>
      <c r="G73" s="241" t="n">
        <f aca="true">INDIRECT(CONCATENATE($E$77,IF(INDIRECT(CONCATENATE($E$77,ADDRESS(MATCH(G6,SL_CHARTS_2012!$E$1:$E$39999,1),$E$76,1)))=G6,ADDRESS(MATCH(G6,SL_CHARTS_2012!$E$1:$E$39999,1),$E$76,1),IF(INDIRECT(CONCATENATE($E$77,ADDRESS(MATCH(G6,SL_CHARTS_2012!$E$1:$E$39999,1),$E$76,1)))&lt;G6,ADDRESS(MATCH(G6,SL_CHARTS_2012!$E$1:$E$39999,1)+1,$E$76,1),ADDRESS(MATCH(G6,SL_CHARTS_2012!$E$1:$E$39999,1),$E$76,1)))))</f>
        <v>38.1446448856497</v>
      </c>
      <c r="H73" s="567" t="n">
        <f aca="true">INDIRECT(CONCATENATE($E$77,IF(INDIRECT(CONCATENATE($E$77,ADDRESS(MATCH(H6,SL_CHARTS_2012!$E$1:$E$39999,1),$E$76,1)))=H6,ADDRESS(MATCH(H6,SL_CHARTS_2012!$E$1:$E$39999,1),$E$76,1),IF(INDIRECT(CONCATENATE($E$77,ADDRESS(MATCH(H6,SL_CHARTS_2012!$E$1:$E$39999,1),$E$76,1)))&lt;H6,ADDRESS(MATCH(H6,SL_CHARTS_2012!$E$1:$E$39999,1)+1,$E$76,1),ADDRESS(MATCH(H6,SL_CHARTS_2012!$E$1:$E$39999,1),$E$76,1)))))</f>
        <v>33.9514597460755</v>
      </c>
    </row>
    <row r="74" customFormat="false" ht="15" hidden="false" customHeight="true" outlineLevel="0" collapsed="false">
      <c r="A74" s="349"/>
      <c r="B74" s="233"/>
      <c r="C74" s="173"/>
      <c r="D74" s="238" t="s">
        <v>240</v>
      </c>
      <c r="E74" s="239" t="str">
        <f aca="true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$E$204</v>
      </c>
      <c r="F74" s="239" t="str">
        <f aca="true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$E$194</v>
      </c>
      <c r="G74" s="239" t="str">
        <f aca="true">IF(INDIRECT(CONCATENATE($E$77,ADDRESS(MATCH(G10,SL_CHARTS_2012!$E$1:$E$39999,1),$E$76,1)))=G10,ADDRESS(MATCH(G10,SL_CHARTS_2012!$E$1:$E$39999,1),$E$76,1),IF(INDIRECT(CONCATENATE($E$77,ADDRESS(MATCH(G10,SL_CHARTS_2012!$E$1:$E$39999,1),$E$76,1)))&gt;G10, ADDRESS(MATCH(G10,SL_CHARTS_2012!$E$1:$E$39999,1)-1,$E$76,1), ADDRESS(MATCH(G10,SL_CHARTS_2012!$E$1:$E$39999,1),$E$76,1)))</f>
        <v>$E$194</v>
      </c>
      <c r="H74" s="446" t="str">
        <f aca="true">IF(INDIRECT(CONCATENATE($E$77,ADDRESS(MATCH(H10,SL_CHARTS_2012!$E$1:$E$39999,1),$E$76,1)))=H10,ADDRESS(MATCH(H10,SL_CHARTS_2012!$E$1:$E$39999,1),$E$76,1),IF(INDIRECT(CONCATENATE($E$77,ADDRESS(MATCH(H10,SL_CHARTS_2012!$E$1:$E$39999,1),$E$76,1)))&gt;H10, ADDRESS(MATCH(H10,SL_CHARTS_2012!$E$1:$E$39999,1)-1,$E$76,1), ADDRESS(MATCH(H10,SL_CHARTS_2012!$E$1:$E$39999,1),$E$76,1)))</f>
        <v>$E$194</v>
      </c>
    </row>
    <row r="75" customFormat="false" ht="15" hidden="false" customHeight="true" outlineLevel="0" collapsed="false">
      <c r="A75" s="349"/>
      <c r="B75" s="233"/>
      <c r="C75" s="173"/>
      <c r="D75" s="240" t="s">
        <v>218</v>
      </c>
      <c r="E75" s="241" t="n">
        <f aca="true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30.269941225884</v>
      </c>
      <c r="F75" s="241" t="n">
        <f aca="true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27.9430355035605</v>
      </c>
      <c r="G75" s="241" t="n">
        <f aca="true">INDIRECT(CONCATENATE($E$77,IF(INDIRECT(CONCATENATE($E$77,ADDRESS(MATCH(G10,SL_CHARTS_2012!$E$1:$E$39999,1),$E$76,1)))=G10,ADDRESS(MATCH(G10,SL_CHARTS_2012!$E$1:$E$39999,1),$E$76,1),IF(INDIRECT(CONCATENATE($E$77,ADDRESS(MATCH(G10,SL_CHARTS_2012!$E$1:$E$39999,1),$E$76,1)))&gt;G10,ADDRESS(MATCH(G10,SL_CHARTS_2012!$E$1:$E$39999,1)-1,$E$76,1),ADDRESS(MATCH(G10,SL_CHARTS_2012!$E$1:$E$39999,1),$E$76,1)))))</f>
        <v>27.9430355035605</v>
      </c>
      <c r="H75" s="567" t="n">
        <f aca="true">INDIRECT(CONCATENATE($E$77,IF(INDIRECT(CONCATENATE($E$77,ADDRESS(MATCH(H10,SL_CHARTS_2012!$E$1:$E$39999,1),$E$76,1)))=H10,ADDRESS(MATCH(H10,SL_CHARTS_2012!$E$1:$E$39999,1),$E$76,1),IF(INDIRECT(CONCATENATE($E$77,ADDRESS(MATCH(H10,SL_CHARTS_2012!$E$1:$E$39999,1),$E$76,1)))&gt;H10,ADDRESS(MATCH(H10,SL_CHARTS_2012!$E$1:$E$39999,1)-1,$E$76,1),ADDRESS(MATCH(H10,SL_CHARTS_2012!$E$1:$E$39999,1),$E$76,1)))))</f>
        <v>27.9430355035605</v>
      </c>
    </row>
    <row r="76" customFormat="false" ht="15" hidden="false" customHeight="true" outlineLevel="0" collapsed="false">
      <c r="A76" s="349"/>
      <c r="B76" s="233"/>
      <c r="C76" s="175" t="s">
        <v>220</v>
      </c>
      <c r="D76" s="175"/>
      <c r="E76" s="176" t="n">
        <v>5</v>
      </c>
      <c r="F76" s="176"/>
      <c r="G76" s="176"/>
      <c r="H76" s="176"/>
    </row>
    <row r="77" customFormat="false" ht="15" hidden="false" customHeight="true" outlineLevel="0" collapsed="false">
      <c r="A77" s="349"/>
      <c r="B77" s="233"/>
      <c r="C77" s="243"/>
      <c r="D77" s="182" t="s">
        <v>223</v>
      </c>
      <c r="E77" s="183" t="s">
        <v>224</v>
      </c>
      <c r="F77" s="172"/>
      <c r="G77" s="172"/>
      <c r="H77" s="555"/>
    </row>
    <row r="78" customFormat="false" ht="15" hidden="false" customHeight="true" outlineLevel="0" collapsed="false">
      <c r="A78" s="349"/>
      <c r="B78" s="233"/>
      <c r="C78" s="243"/>
      <c r="D78" s="182"/>
      <c r="E78" s="183" t="s">
        <v>225</v>
      </c>
      <c r="F78" s="172"/>
      <c r="G78" s="172"/>
      <c r="H78" s="555"/>
    </row>
    <row r="79" customFormat="false" ht="15" hidden="false" customHeight="true" outlineLevel="0" collapsed="false">
      <c r="A79" s="349"/>
      <c r="B79" s="233"/>
      <c r="C79" s="178" t="s">
        <v>216</v>
      </c>
      <c r="D79" s="245" t="s">
        <v>221</v>
      </c>
      <c r="E79" s="180" t="str">
        <f aca="false">ADDRESS(MATCH(E71,SL_CHARTS_2012!$E$1:$E$3999,1),$E$76+1,1)</f>
        <v>$F$204</v>
      </c>
      <c r="F79" s="180" t="str">
        <f aca="false">ADDRESS(MATCH(F71,SL_CHARTS_2012!$E$1:$E$3999,1),$E$76+1,1)</f>
        <v>$F$194</v>
      </c>
      <c r="G79" s="180" t="str">
        <f aca="false">ADDRESS(MATCH(G71,SL_CHARTS_2012!$E$1:$E$3999,1),$E$76+1,1)</f>
        <v>$F$194</v>
      </c>
      <c r="H79" s="556" t="str">
        <f aca="false">ADDRESS(MATCH(H71,SL_CHARTS_2012!$E$1:$E$3999,1),$E$76+1,1)</f>
        <v>$F$194</v>
      </c>
    </row>
    <row r="80" customFormat="false" ht="15" hidden="false" customHeight="true" outlineLevel="0" collapsed="false">
      <c r="A80" s="349"/>
      <c r="B80" s="233"/>
      <c r="C80" s="178"/>
      <c r="D80" s="245" t="s">
        <v>222</v>
      </c>
      <c r="E80" s="180" t="str">
        <f aca="false">ADDRESS(MATCH(E69,SL_CHARTS_2012!$E$1:$E$3999,1),$E$76+1,1)</f>
        <v>$F$220</v>
      </c>
      <c r="F80" s="180" t="str">
        <f aca="false">ADDRESS(MATCH(F69,SL_CHARTS_2012!$E$1:$E$3999,1),$E$76+1,1)</f>
        <v>$F$220</v>
      </c>
      <c r="G80" s="180" t="str">
        <f aca="false">ADDRESS(MATCH(G69,SL_CHARTS_2012!$E$1:$E$3999,1),$E$76+1,1)</f>
        <v>$F$242</v>
      </c>
      <c r="H80" s="556" t="str">
        <f aca="false">ADDRESS(MATCH(H69,SL_CHARTS_2012!$E$1:$E$3999,1),$E$76+1,1)</f>
        <v>$F$220</v>
      </c>
    </row>
    <row r="81" customFormat="false" ht="15" hidden="false" customHeight="true" outlineLevel="0" collapsed="false">
      <c r="A81" s="349"/>
      <c r="B81" s="233"/>
      <c r="C81" s="173" t="s">
        <v>219</v>
      </c>
      <c r="D81" s="246" t="s">
        <v>221</v>
      </c>
      <c r="E81" s="174" t="str">
        <f aca="false">ADDRESS(MATCH(E75,SL_CHARTS_2012!$E$1:$E$3999,1),$E$76+1,1)</f>
        <v>$F$204</v>
      </c>
      <c r="F81" s="174" t="str">
        <f aca="false">ADDRESS(MATCH(F75,SL_CHARTS_2012!$E$1:$E$3999,1),$E$76+1,1)</f>
        <v>$F$194</v>
      </c>
      <c r="G81" s="174" t="str">
        <f aca="false">ADDRESS(MATCH(G75,SL_CHARTS_2012!$E$1:$E$3999,1),$E$76+1,1)</f>
        <v>$F$194</v>
      </c>
      <c r="H81" s="459" t="str">
        <f aca="false">ADDRESS(MATCH(H75,SL_CHARTS_2012!$E$1:$E$3999,1),$E$76+1,1)</f>
        <v>$F$194</v>
      </c>
    </row>
    <row r="82" customFormat="false" ht="15" hidden="false" customHeight="true" outlineLevel="0" collapsed="false">
      <c r="A82" s="349"/>
      <c r="B82" s="233"/>
      <c r="C82" s="173"/>
      <c r="D82" s="246" t="s">
        <v>222</v>
      </c>
      <c r="E82" s="174" t="str">
        <f aca="false">ADDRESS(MATCH(E73,SL_CHARTS_2012!$E$1:$E$3999,1),$E$76+1,1)</f>
        <v>$F$220</v>
      </c>
      <c r="F82" s="174" t="str">
        <f aca="false">ADDRESS(MATCH(F73,SL_CHARTS_2012!$E$1:$E$3999,1),$E$76+1,1)</f>
        <v>$F$220</v>
      </c>
      <c r="G82" s="174" t="str">
        <f aca="false">ADDRESS(MATCH(G73,SL_CHARTS_2012!$E$1:$E$3999,1),$E$76+1,1)</f>
        <v>$F$242</v>
      </c>
      <c r="H82" s="459" t="str">
        <f aca="false">ADDRESS(MATCH(H73,SL_CHARTS_2012!$E$1:$E$3999,1),$E$76+1,1)</f>
        <v>$F$220</v>
      </c>
    </row>
    <row r="83" customFormat="false" ht="15" hidden="false" customHeight="true" outlineLevel="0" collapsed="false">
      <c r="A83" s="349"/>
      <c r="B83" s="233"/>
      <c r="C83" s="184" t="s">
        <v>226</v>
      </c>
      <c r="D83" s="185" t="s">
        <v>227</v>
      </c>
      <c r="E83" s="186" t="str">
        <f aca="false">CONCATENATE(ROUND(E69,2),E$7,ROUND(E71,2))</f>
        <v>33,95-30,27</v>
      </c>
      <c r="F83" s="186" t="str">
        <f aca="false">CONCATENATE(ROUND(F69,2),F$7,ROUND(F71,2))</f>
        <v>33,95-27,94</v>
      </c>
      <c r="G83" s="186" t="str">
        <f aca="false">CONCATENATE(ROUND(G69,2),G$7,ROUND(G71,2))</f>
        <v>38,14-27,94</v>
      </c>
      <c r="H83" s="420" t="str">
        <f aca="false">CONCATENATE(ROUND(H69,2),H$7,ROUND(H71,2))</f>
        <v>33,95-27,94</v>
      </c>
    </row>
    <row r="84" customFormat="false" ht="15" hidden="false" customHeight="true" outlineLevel="0" collapsed="false">
      <c r="A84" s="349"/>
      <c r="B84" s="233"/>
      <c r="C84" s="184"/>
      <c r="D84" s="187" t="s">
        <v>228</v>
      </c>
      <c r="E84" s="187" t="n">
        <f aca="true">AVERAGE(INDIRECT(CONCATENATE($E$77,E79,$E$78,E80),1))</f>
        <v>161.014705882353</v>
      </c>
      <c r="F84" s="187" t="n">
        <f aca="true">AVERAGE(INDIRECT(CONCATENATE($E$77,F79,$E$78,F80),1))</f>
        <v>118.221851851852</v>
      </c>
      <c r="G84" s="187" t="n">
        <f aca="true">AVERAGE(INDIRECT(CONCATENATE($E$77,G79,$E$78,G80),1))</f>
        <v>127.42612244898</v>
      </c>
      <c r="H84" s="558" t="n">
        <f aca="true">AVERAGE(INDIRECT(CONCATENATE($E$77,H79,$E$78,H80),1))</f>
        <v>118.221851851852</v>
      </c>
    </row>
    <row r="85" customFormat="false" ht="15" hidden="false" customHeight="true" outlineLevel="0" collapsed="false">
      <c r="A85" s="349"/>
      <c r="B85" s="233"/>
      <c r="C85" s="184"/>
      <c r="D85" s="188" t="s">
        <v>229</v>
      </c>
      <c r="E85" s="188" t="n">
        <f aca="true">MIN(INDIRECT(CONCATENATE($E$77,E79,$E$78,E80),1))</f>
        <v>102.64</v>
      </c>
      <c r="F85" s="188" t="n">
        <f aca="true">MIN(INDIRECT(CONCATENATE($E$77,F79,$E$78,F80),1))</f>
        <v>1.01</v>
      </c>
      <c r="G85" s="188" t="n">
        <f aca="true">MIN(INDIRECT(CONCATENATE($E$77,G79,$E$78,G80),1))</f>
        <v>1.01</v>
      </c>
      <c r="H85" s="420" t="n">
        <f aca="true">MIN(INDIRECT(CONCATENATE($E$77,H79,$E$78,H80),1))</f>
        <v>1.01</v>
      </c>
    </row>
    <row r="86" customFormat="false" ht="15" hidden="false" customHeight="true" outlineLevel="0" collapsed="false">
      <c r="A86" s="349"/>
      <c r="B86" s="233"/>
      <c r="C86" s="184"/>
      <c r="D86" s="188" t="s">
        <v>230</v>
      </c>
      <c r="E86" s="188" t="n">
        <f aca="true">MAX(INDIRECT(CONCATENATE($E$77,E79,$E$78,E80),1))</f>
        <v>196.3</v>
      </c>
      <c r="F86" s="188" t="n">
        <f aca="true">MAX(INDIRECT(CONCATENATE($E$77,F79,$E$78,F80),1))</f>
        <v>196.3</v>
      </c>
      <c r="G86" s="188" t="n">
        <f aca="true">MAX(INDIRECT(CONCATENATE($E$77,G79,$E$78,G80),1))</f>
        <v>196.3</v>
      </c>
      <c r="H86" s="420" t="n">
        <f aca="true">MAX(INDIRECT(CONCATENATE($E$77,H79,$E$78,H80),1))</f>
        <v>196.3</v>
      </c>
    </row>
    <row r="87" customFormat="false" ht="15" hidden="false" customHeight="true" outlineLevel="0" collapsed="false">
      <c r="A87" s="349"/>
      <c r="B87" s="233"/>
      <c r="C87" s="184"/>
      <c r="D87" s="189" t="s">
        <v>231</v>
      </c>
      <c r="E87" s="190" t="n">
        <v>-15</v>
      </c>
      <c r="F87" s="190" t="n">
        <v>-15</v>
      </c>
      <c r="G87" s="190" t="n">
        <v>-15</v>
      </c>
      <c r="H87" s="420" t="n">
        <v>-15</v>
      </c>
    </row>
    <row r="88" customFormat="false" ht="15" hidden="false" customHeight="true" outlineLevel="0" collapsed="false">
      <c r="A88" s="349"/>
      <c r="B88" s="233"/>
      <c r="C88" s="184"/>
      <c r="D88" s="189" t="s">
        <v>232</v>
      </c>
      <c r="E88" s="190" t="n">
        <v>15</v>
      </c>
      <c r="F88" s="190" t="n">
        <v>15</v>
      </c>
      <c r="G88" s="190" t="n">
        <v>15</v>
      </c>
      <c r="H88" s="420" t="n">
        <v>15</v>
      </c>
    </row>
    <row r="89" customFormat="false" ht="15" hidden="false" customHeight="true" outlineLevel="0" collapsed="false">
      <c r="A89" s="349"/>
      <c r="B89" s="233"/>
      <c r="C89" s="184"/>
      <c r="D89" s="189" t="s">
        <v>233</v>
      </c>
      <c r="E89" s="191" t="n">
        <f aca="false">E85+E87</f>
        <v>87.64</v>
      </c>
      <c r="F89" s="191" t="n">
        <f aca="false">F85+F87</f>
        <v>-13.99</v>
      </c>
      <c r="G89" s="191" t="n">
        <f aca="false">G85+G87</f>
        <v>-13.99</v>
      </c>
      <c r="H89" s="420" t="n">
        <f aca="false">H85+H87</f>
        <v>-13.99</v>
      </c>
    </row>
    <row r="90" customFormat="false" ht="15" hidden="false" customHeight="true" outlineLevel="0" collapsed="false">
      <c r="A90" s="349"/>
      <c r="B90" s="233"/>
      <c r="C90" s="184"/>
      <c r="D90" s="189" t="s">
        <v>234</v>
      </c>
      <c r="E90" s="191" t="n">
        <f aca="false">E86+E88</f>
        <v>211.3</v>
      </c>
      <c r="F90" s="191" t="n">
        <f aca="false">F86+F88</f>
        <v>211.3</v>
      </c>
      <c r="G90" s="191" t="n">
        <f aca="false">G86+G88</f>
        <v>211.3</v>
      </c>
      <c r="H90" s="420" t="n">
        <f aca="false">H86+H88</f>
        <v>211.3</v>
      </c>
    </row>
    <row r="91" customFormat="false" ht="15" hidden="false" customHeight="true" outlineLevel="0" collapsed="false">
      <c r="A91" s="349"/>
      <c r="B91" s="233"/>
      <c r="C91" s="192" t="s">
        <v>235</v>
      </c>
      <c r="D91" s="248" t="s">
        <v>227</v>
      </c>
      <c r="E91" s="249" t="str">
        <f aca="false">CONCATENATE(ROUND(E73,2),E$7,ROUND(E75,2))</f>
        <v>33,95-30,27</v>
      </c>
      <c r="F91" s="249" t="str">
        <f aca="false">CONCATENATE(ROUND(F73,2),F$7,ROUND(F75,2))</f>
        <v>33,95-27,94</v>
      </c>
      <c r="G91" s="249" t="str">
        <f aca="false">CONCATENATE(ROUND(G73,2),G$7,ROUND(G75,2))</f>
        <v>38,14-27,94</v>
      </c>
      <c r="H91" s="446" t="str">
        <f aca="false">CONCATENATE(ROUND(H73,2),H$7,ROUND(H75,2))</f>
        <v>33,95-27,94</v>
      </c>
    </row>
    <row r="92" customFormat="false" ht="15" hidden="false" customHeight="true" outlineLevel="0" collapsed="false">
      <c r="A92" s="349"/>
      <c r="B92" s="233"/>
      <c r="C92" s="192"/>
      <c r="D92" s="250" t="s">
        <v>228</v>
      </c>
      <c r="E92" s="250" t="n">
        <f aca="true">AVERAGE(INDIRECT(CONCATENATE($E$77,E81,$E$78,E82),1))</f>
        <v>161.014705882353</v>
      </c>
      <c r="F92" s="250" t="n">
        <f aca="true">AVERAGE(INDIRECT(CONCATENATE($E$77,F81,$E$78,F82),1))</f>
        <v>118.221851851852</v>
      </c>
      <c r="G92" s="250" t="n">
        <f aca="true">AVERAGE(INDIRECT(CONCATENATE($E$77,G81,$E$78,G82),1))</f>
        <v>127.42612244898</v>
      </c>
      <c r="H92" s="567" t="n">
        <f aca="true">AVERAGE(INDIRECT(CONCATENATE($E$77,H81,$E$78,H82),1))</f>
        <v>118.221851851852</v>
      </c>
    </row>
    <row r="93" customFormat="false" ht="15" hidden="false" customHeight="true" outlineLevel="0" collapsed="false">
      <c r="A93" s="349"/>
      <c r="B93" s="233"/>
      <c r="C93" s="192"/>
      <c r="D93" s="251" t="s">
        <v>229</v>
      </c>
      <c r="E93" s="251" t="n">
        <f aca="true">MIN(INDIRECT(CONCATENATE($E$77,E81,$E$78,E82),1))</f>
        <v>102.64</v>
      </c>
      <c r="F93" s="251" t="n">
        <f aca="true">MIN(INDIRECT(CONCATENATE($E$77,F81,$E$78,F82),1))</f>
        <v>1.01</v>
      </c>
      <c r="G93" s="251" t="n">
        <f aca="true">MIN(INDIRECT(CONCATENATE($E$77,G81,$E$78,G82),1))</f>
        <v>1.01</v>
      </c>
      <c r="H93" s="446" t="n">
        <f aca="true">MIN(INDIRECT(CONCATENATE($E$77,H81,$E$78,H82),1))</f>
        <v>1.01</v>
      </c>
    </row>
    <row r="94" customFormat="false" ht="15" hidden="false" customHeight="true" outlineLevel="0" collapsed="false">
      <c r="A94" s="349"/>
      <c r="B94" s="233"/>
      <c r="C94" s="192"/>
      <c r="D94" s="251" t="s">
        <v>230</v>
      </c>
      <c r="E94" s="251" t="n">
        <f aca="true">MAX(INDIRECT(CONCATENATE($E$77,E81,$E$78,E82),1))</f>
        <v>196.3</v>
      </c>
      <c r="F94" s="251" t="n">
        <f aca="true">MAX(INDIRECT(CONCATENATE($E$77,F81,$E$78,F82),1))</f>
        <v>196.3</v>
      </c>
      <c r="G94" s="251" t="n">
        <f aca="true">MAX(INDIRECT(CONCATENATE($E$77,G81,$E$78,G82),1))</f>
        <v>196.3</v>
      </c>
      <c r="H94" s="446" t="n">
        <f aca="true">MAX(INDIRECT(CONCATENATE($E$77,H81,$E$78,H82),1))</f>
        <v>196.3</v>
      </c>
    </row>
    <row r="95" customFormat="false" ht="15" hidden="false" customHeight="true" outlineLevel="0" collapsed="false">
      <c r="A95" s="349"/>
      <c r="B95" s="233"/>
      <c r="C95" s="192"/>
      <c r="D95" s="238" t="s">
        <v>231</v>
      </c>
      <c r="E95" s="252" t="n">
        <v>-15</v>
      </c>
      <c r="F95" s="252" t="n">
        <v>-15</v>
      </c>
      <c r="G95" s="252" t="n">
        <v>-15</v>
      </c>
      <c r="H95" s="446" t="n">
        <v>-15</v>
      </c>
    </row>
    <row r="96" customFormat="false" ht="15" hidden="false" customHeight="true" outlineLevel="0" collapsed="false">
      <c r="A96" s="349"/>
      <c r="B96" s="233"/>
      <c r="C96" s="192"/>
      <c r="D96" s="238" t="s">
        <v>232</v>
      </c>
      <c r="E96" s="252" t="n">
        <v>15</v>
      </c>
      <c r="F96" s="252" t="n">
        <v>15</v>
      </c>
      <c r="G96" s="252" t="n">
        <v>15</v>
      </c>
      <c r="H96" s="446" t="n">
        <v>15</v>
      </c>
    </row>
    <row r="97" customFormat="false" ht="15" hidden="false" customHeight="true" outlineLevel="0" collapsed="false">
      <c r="A97" s="349"/>
      <c r="B97" s="233"/>
      <c r="C97" s="192"/>
      <c r="D97" s="238" t="s">
        <v>233</v>
      </c>
      <c r="E97" s="239" t="n">
        <f aca="false">E93+E95</f>
        <v>87.64</v>
      </c>
      <c r="F97" s="239" t="n">
        <f aca="false">F93+F95</f>
        <v>-13.99</v>
      </c>
      <c r="G97" s="239" t="n">
        <f aca="false">G93+G95</f>
        <v>-13.99</v>
      </c>
      <c r="H97" s="446" t="n">
        <f aca="false">H93+H95</f>
        <v>-13.99</v>
      </c>
    </row>
    <row r="98" customFormat="false" ht="15" hidden="false" customHeight="true" outlineLevel="0" collapsed="false">
      <c r="A98" s="349"/>
      <c r="B98" s="233"/>
      <c r="C98" s="192"/>
      <c r="D98" s="200" t="s">
        <v>234</v>
      </c>
      <c r="E98" s="201" t="n">
        <f aca="false">E94+E96</f>
        <v>211.3</v>
      </c>
      <c r="F98" s="201" t="n">
        <f aca="false">F94+F96</f>
        <v>211.3</v>
      </c>
      <c r="G98" s="201" t="n">
        <f aca="false">G94+G96</f>
        <v>211.3</v>
      </c>
      <c r="H98" s="560" t="n">
        <f aca="false">H94+H96</f>
        <v>211.3</v>
      </c>
    </row>
    <row r="99" s="23" customFormat="true" ht="15" hidden="false" customHeight="true" outlineLevel="0" collapsed="false">
      <c r="B99" s="253"/>
      <c r="C99" s="253"/>
      <c r="D99" s="254"/>
      <c r="E99" s="255"/>
      <c r="F99" s="255"/>
      <c r="G99" s="255"/>
      <c r="H99" s="568"/>
    </row>
    <row r="100" customFormat="false" ht="15" hidden="false" customHeight="true" outlineLevel="0" collapsed="false">
      <c r="A100" s="23"/>
      <c r="B100" s="169" t="s">
        <v>79</v>
      </c>
      <c r="C100" s="169"/>
      <c r="D100" s="169"/>
      <c r="E100" s="169"/>
      <c r="F100" s="169"/>
      <c r="G100" s="169"/>
      <c r="H100" s="169"/>
    </row>
    <row r="101" customFormat="false" ht="15" hidden="true" customHeight="true" outlineLevel="0" collapsed="false">
      <c r="A101" s="23"/>
      <c r="B101" s="256" t="s">
        <v>242</v>
      </c>
      <c r="C101" s="203" t="s">
        <v>216</v>
      </c>
      <c r="D101" s="204" t="s">
        <v>217</v>
      </c>
      <c r="E101" s="204" t="n">
        <f aca="false">ROUNDUP(E$4,0)</f>
        <v>34</v>
      </c>
      <c r="F101" s="204" t="n">
        <f aca="false">ROUNDUP(F$4,0)</f>
        <v>34</v>
      </c>
      <c r="G101" s="204" t="n">
        <f aca="false">ROUNDUP(G$4,0)</f>
        <v>38</v>
      </c>
      <c r="H101" s="479" t="n">
        <f aca="false">ROUNDUP(H$4,0)</f>
        <v>34</v>
      </c>
    </row>
    <row r="102" customFormat="false" ht="15" hidden="true" customHeight="true" outlineLevel="0" collapsed="false">
      <c r="A102" s="23"/>
      <c r="B102" s="256"/>
      <c r="C102" s="203"/>
      <c r="D102" s="204" t="s">
        <v>218</v>
      </c>
      <c r="E102" s="204" t="n">
        <f aca="false">ROUNDDOWN(E$8,0)</f>
        <v>30</v>
      </c>
      <c r="F102" s="204" t="n">
        <f aca="false">ROUNDDOWN(F$8,0)</f>
        <v>28</v>
      </c>
      <c r="G102" s="204" t="n">
        <f aca="false">ROUNDDOWN(G$8,0)</f>
        <v>28</v>
      </c>
      <c r="H102" s="479" t="n">
        <f aca="false">ROUNDDOWN(H$8,0)</f>
        <v>28</v>
      </c>
    </row>
    <row r="103" customFormat="false" ht="15" hidden="true" customHeight="true" outlineLevel="0" collapsed="false">
      <c r="A103" s="23"/>
      <c r="B103" s="256"/>
      <c r="C103" s="205" t="s">
        <v>219</v>
      </c>
      <c r="D103" s="206" t="s">
        <v>217</v>
      </c>
      <c r="E103" s="206" t="n">
        <f aca="false">ROUNDUP(E$6,0)</f>
        <v>34</v>
      </c>
      <c r="F103" s="206" t="n">
        <f aca="false">ROUNDUP(F$6,0)</f>
        <v>34</v>
      </c>
      <c r="G103" s="206" t="n">
        <f aca="false">ROUNDUP(G$6,0)</f>
        <v>38</v>
      </c>
      <c r="H103" s="561" t="n">
        <f aca="false">ROUNDUP(H$6,0)</f>
        <v>34</v>
      </c>
    </row>
    <row r="104" customFormat="false" ht="15" hidden="true" customHeight="true" outlineLevel="0" collapsed="false">
      <c r="A104" s="23"/>
      <c r="B104" s="256"/>
      <c r="C104" s="205"/>
      <c r="D104" s="206" t="s">
        <v>218</v>
      </c>
      <c r="E104" s="206" t="n">
        <f aca="false">ROUNDDOWN(E$8,0)</f>
        <v>30</v>
      </c>
      <c r="F104" s="206" t="n">
        <f aca="false">ROUNDDOWN(F$8,0)</f>
        <v>28</v>
      </c>
      <c r="G104" s="206" t="n">
        <f aca="false">ROUNDDOWN(G$8,0)</f>
        <v>28</v>
      </c>
      <c r="H104" s="561" t="n">
        <f aca="false">ROUNDDOWN(H$8,0)</f>
        <v>28</v>
      </c>
    </row>
    <row r="105" customFormat="false" ht="15" hidden="true" customHeight="true" outlineLevel="0" collapsed="false">
      <c r="A105" s="23"/>
      <c r="B105" s="256"/>
      <c r="C105" s="207" t="s">
        <v>220</v>
      </c>
      <c r="D105" s="207"/>
      <c r="E105" s="208" t="n">
        <v>9</v>
      </c>
      <c r="F105" s="208"/>
      <c r="G105" s="208"/>
      <c r="H105" s="208"/>
    </row>
    <row r="106" customFormat="false" ht="15" hidden="true" customHeight="true" outlineLevel="0" collapsed="false">
      <c r="A106" s="23"/>
      <c r="B106" s="256"/>
      <c r="C106" s="209" t="s">
        <v>216</v>
      </c>
      <c r="D106" s="257" t="s">
        <v>221</v>
      </c>
      <c r="E106" s="211" t="str">
        <f aca="false">ADDRESS(MATCH(E102,SL_CHARTS_2012!$B$1:$B$144,1),$E105,1)</f>
        <v>$I$34</v>
      </c>
      <c r="F106" s="211" t="str">
        <f aca="false">ADDRESS(MATCH(F102,SL_CHARTS_2012!$B$1:$B$144,1),$E105,1)</f>
        <v>$I$32</v>
      </c>
      <c r="G106" s="211" t="str">
        <f aca="false">ADDRESS(MATCH(G102,SL_CHARTS_2012!$B$1:$B$144,1),$E105,1)</f>
        <v>$I$32</v>
      </c>
      <c r="H106" s="562" t="str">
        <f aca="false">ADDRESS(MATCH(H102,SL_CHARTS_2012!$B$1:$B$144,1),$E105,1)</f>
        <v>$I$32</v>
      </c>
    </row>
    <row r="107" customFormat="false" ht="15" hidden="true" customHeight="true" outlineLevel="0" collapsed="false">
      <c r="A107" s="23"/>
      <c r="B107" s="256"/>
      <c r="C107" s="209"/>
      <c r="D107" s="257" t="s">
        <v>222</v>
      </c>
      <c r="E107" s="211" t="str">
        <f aca="false">ADDRESS(MATCH(E101,SL_CHARTS_2012!$B$1:$B$144,1),$E105,1)</f>
        <v>$I$38</v>
      </c>
      <c r="F107" s="211" t="str">
        <f aca="false">ADDRESS(MATCH(F101,SL_CHARTS_2012!$B$1:$B$144,1),$E105,1)</f>
        <v>$I$38</v>
      </c>
      <c r="G107" s="211" t="str">
        <f aca="false">ADDRESS(MATCH(G101,SL_CHARTS_2012!$B$1:$B$144,1),$E105,1)</f>
        <v>$I$42</v>
      </c>
      <c r="H107" s="562" t="str">
        <f aca="false">ADDRESS(MATCH(H101,SL_CHARTS_2012!$B$1:$B$144,1),$E105,1)</f>
        <v>$I$38</v>
      </c>
    </row>
    <row r="108" customFormat="false" ht="15" hidden="true" customHeight="true" outlineLevel="0" collapsed="false">
      <c r="A108" s="23"/>
      <c r="B108" s="256"/>
      <c r="C108" s="205" t="s">
        <v>219</v>
      </c>
      <c r="D108" s="258" t="s">
        <v>221</v>
      </c>
      <c r="E108" s="206" t="str">
        <f aca="false">ADDRESS(MATCH(E104,SL_CHARTS_2012!$B$1:$B$144,1),$E105,1)</f>
        <v>$I$34</v>
      </c>
      <c r="F108" s="206" t="str">
        <f aca="false">ADDRESS(MATCH(F104,SL_CHARTS_2012!$B$1:$B$144,1),$E105,1)</f>
        <v>$I$32</v>
      </c>
      <c r="G108" s="206" t="str">
        <f aca="false">ADDRESS(MATCH(G104,SL_CHARTS_2012!$B$1:$B$144,1),$E105,1)</f>
        <v>$I$32</v>
      </c>
      <c r="H108" s="561" t="str">
        <f aca="false">ADDRESS(MATCH(H104,SL_CHARTS_2012!$B$1:$B$144,1),$E105,1)</f>
        <v>$I$32</v>
      </c>
    </row>
    <row r="109" customFormat="false" ht="15" hidden="true" customHeight="true" outlineLevel="0" collapsed="false">
      <c r="A109" s="23"/>
      <c r="B109" s="256"/>
      <c r="C109" s="205"/>
      <c r="D109" s="258" t="s">
        <v>222</v>
      </c>
      <c r="E109" s="206" t="str">
        <f aca="false">ADDRESS(MATCH(E103,SL_CHARTS_2012!$B$1:$B$144,1),$E105,1)</f>
        <v>$I$38</v>
      </c>
      <c r="F109" s="206" t="str">
        <f aca="false">ADDRESS(MATCH(F103,SL_CHARTS_2012!$B$1:$B$144,1),$E105,1)</f>
        <v>$I$38</v>
      </c>
      <c r="G109" s="206" t="str">
        <f aca="false">ADDRESS(MATCH(G103,SL_CHARTS_2012!$B$1:$B$144,1),$E105,1)</f>
        <v>$I$42</v>
      </c>
      <c r="H109" s="561" t="str">
        <f aca="false">ADDRESS(MATCH(H103,SL_CHARTS_2012!$B$1:$B$144,1),$E105,1)</f>
        <v>$I$38</v>
      </c>
    </row>
    <row r="110" customFormat="false" ht="15" hidden="true" customHeight="true" outlineLevel="0" collapsed="false">
      <c r="A110" s="23"/>
      <c r="B110" s="256"/>
      <c r="C110" s="207"/>
      <c r="D110" s="213" t="s">
        <v>223</v>
      </c>
      <c r="E110" s="214" t="s">
        <v>224</v>
      </c>
      <c r="F110" s="208"/>
      <c r="G110" s="208"/>
      <c r="H110" s="563"/>
    </row>
    <row r="111" customFormat="false" ht="15" hidden="true" customHeight="true" outlineLevel="0" collapsed="false">
      <c r="A111" s="23"/>
      <c r="B111" s="256"/>
      <c r="C111" s="207"/>
      <c r="D111" s="213"/>
      <c r="E111" s="214" t="s">
        <v>225</v>
      </c>
      <c r="F111" s="208"/>
      <c r="G111" s="208"/>
      <c r="H111" s="563"/>
    </row>
    <row r="112" customFormat="false" ht="15" hidden="true" customHeight="true" outlineLevel="0" collapsed="false">
      <c r="A112" s="23"/>
      <c r="B112" s="256"/>
      <c r="C112" s="215" t="s">
        <v>226</v>
      </c>
      <c r="D112" s="216" t="s">
        <v>227</v>
      </c>
      <c r="E112" s="217" t="str">
        <f aca="false">CONCATENATE(E101,E$7,E102)</f>
        <v>34-30</v>
      </c>
      <c r="F112" s="217" t="str">
        <f aca="false">CONCATENATE(F101,F$7,F102)</f>
        <v>34-28</v>
      </c>
      <c r="G112" s="217" t="str">
        <f aca="false">CONCATENATE(G101,G$7,G102)</f>
        <v>38-28</v>
      </c>
      <c r="H112" s="433" t="str">
        <f aca="false">CONCATENATE(H101,H$7,H102)</f>
        <v>34-28</v>
      </c>
    </row>
    <row r="113" customFormat="false" ht="15" hidden="true" customHeight="true" outlineLevel="0" collapsed="false">
      <c r="A113" s="23"/>
      <c r="B113" s="256"/>
      <c r="C113" s="215"/>
      <c r="D113" s="218" t="s">
        <v>228</v>
      </c>
      <c r="E113" s="218" t="n">
        <f aca="true">AVERAGE(INDIRECT(CONCATENATE($E$23,E106,$E$24,E107),1))</f>
        <v>7.930792</v>
      </c>
      <c r="F113" s="218" t="n">
        <f aca="true">AVERAGE(INDIRECT(CONCATENATE($E$23,F106,$E$24,F107),1))</f>
        <v>5.38908651428571</v>
      </c>
      <c r="G113" s="218" t="n">
        <f aca="true">AVERAGE(INDIRECT(CONCATENATE($E$23,G106,$E$24,G107),1))</f>
        <v>11.8618550545455</v>
      </c>
      <c r="H113" s="411" t="n">
        <f aca="true">AVERAGE(INDIRECT(CONCATENATE($E$23,H106,$E$24,H107),1))</f>
        <v>5.38908651428571</v>
      </c>
    </row>
    <row r="114" customFormat="false" ht="15" hidden="true" customHeight="true" outlineLevel="0" collapsed="false">
      <c r="A114" s="23"/>
      <c r="B114" s="256"/>
      <c r="C114" s="215"/>
      <c r="D114" s="219" t="s">
        <v>229</v>
      </c>
      <c r="E114" s="219" t="n">
        <f aca="true">MIN(INDIRECT(CONCATENATE($E$23,E106,$E$24,E107),1))</f>
        <v>1.5941</v>
      </c>
      <c r="F114" s="219" t="n">
        <f aca="true">MIN(INDIRECT(CONCATENATE($E$23,F106,$E$24,F107),1))</f>
        <v>-1.90916</v>
      </c>
      <c r="G114" s="219" t="n">
        <f aca="true">MIN(INDIRECT(CONCATENATE($E$23,G106,$E$24,G107),1))</f>
        <v>-1.90916</v>
      </c>
      <c r="H114" s="433" t="n">
        <f aca="true">MIN(INDIRECT(CONCATENATE($E$23,H106,$E$24,H107),1))</f>
        <v>-1.90916</v>
      </c>
    </row>
    <row r="115" customFormat="false" ht="15" hidden="true" customHeight="true" outlineLevel="0" collapsed="false">
      <c r="A115" s="23"/>
      <c r="B115" s="256"/>
      <c r="C115" s="215"/>
      <c r="D115" s="219" t="s">
        <v>230</v>
      </c>
      <c r="E115" s="219" t="n">
        <f aca="true">MAX(INDIRECT(CONCATENATE($E$23,E106,$E$24,E107),1))</f>
        <v>16.552</v>
      </c>
      <c r="F115" s="219" t="n">
        <f aca="true">MAX(INDIRECT(CONCATENATE($E$23,F106,$E$24,F107),1))</f>
        <v>16.552</v>
      </c>
      <c r="G115" s="219" t="n">
        <f aca="true">MAX(INDIRECT(CONCATENATE($E$23,G106,$E$24,G107),1))</f>
        <v>24.4941</v>
      </c>
      <c r="H115" s="433" t="n">
        <f aca="true">MAX(INDIRECT(CONCATENATE($E$23,H106,$E$24,H107),1))</f>
        <v>16.552</v>
      </c>
    </row>
    <row r="116" customFormat="false" ht="15" hidden="true" customHeight="true" outlineLevel="0" collapsed="false">
      <c r="A116" s="23"/>
      <c r="B116" s="256"/>
      <c r="C116" s="215"/>
      <c r="D116" s="220" t="s">
        <v>231</v>
      </c>
      <c r="E116" s="221" t="n">
        <v>-15</v>
      </c>
      <c r="F116" s="221" t="n">
        <v>-15</v>
      </c>
      <c r="G116" s="221" t="n">
        <v>-15</v>
      </c>
      <c r="H116" s="433" t="n">
        <v>-15</v>
      </c>
    </row>
    <row r="117" customFormat="false" ht="15" hidden="true" customHeight="true" outlineLevel="0" collapsed="false">
      <c r="A117" s="23"/>
      <c r="B117" s="256"/>
      <c r="C117" s="215"/>
      <c r="D117" s="220" t="s">
        <v>232</v>
      </c>
      <c r="E117" s="221" t="n">
        <v>15</v>
      </c>
      <c r="F117" s="221" t="n">
        <v>15</v>
      </c>
      <c r="G117" s="221" t="n">
        <v>15</v>
      </c>
      <c r="H117" s="433" t="n">
        <v>15</v>
      </c>
    </row>
    <row r="118" customFormat="false" ht="15" hidden="true" customHeight="true" outlineLevel="0" collapsed="false">
      <c r="A118" s="23"/>
      <c r="B118" s="256"/>
      <c r="C118" s="215"/>
      <c r="D118" s="220" t="s">
        <v>233</v>
      </c>
      <c r="E118" s="222" t="n">
        <f aca="false">E114+E116</f>
        <v>-13.4059</v>
      </c>
      <c r="F118" s="222" t="n">
        <f aca="false">F114+F116</f>
        <v>-16.90916</v>
      </c>
      <c r="G118" s="222" t="n">
        <f aca="false">G114+G116</f>
        <v>-16.90916</v>
      </c>
      <c r="H118" s="433" t="n">
        <f aca="false">H114+H116</f>
        <v>-16.90916</v>
      </c>
    </row>
    <row r="119" customFormat="false" ht="15" hidden="true" customHeight="true" outlineLevel="0" collapsed="false">
      <c r="A119" s="23"/>
      <c r="B119" s="256"/>
      <c r="C119" s="215"/>
      <c r="D119" s="220" t="s">
        <v>234</v>
      </c>
      <c r="E119" s="222" t="n">
        <f aca="false">E115+E117</f>
        <v>31.552</v>
      </c>
      <c r="F119" s="222" t="n">
        <f aca="false">F115+F117</f>
        <v>31.552</v>
      </c>
      <c r="G119" s="222" t="n">
        <f aca="false">G115+G117</f>
        <v>39.4941</v>
      </c>
      <c r="H119" s="433" t="n">
        <f aca="false">H115+H117</f>
        <v>31.552</v>
      </c>
    </row>
    <row r="120" customFormat="false" ht="15" hidden="true" customHeight="true" outlineLevel="0" collapsed="false">
      <c r="A120" s="23"/>
      <c r="B120" s="256"/>
      <c r="C120" s="223" t="s">
        <v>235</v>
      </c>
      <c r="D120" s="259" t="s">
        <v>227</v>
      </c>
      <c r="E120" s="260" t="str">
        <f aca="false">CONCATENATE(E103,E$7,E104)</f>
        <v>34-30</v>
      </c>
      <c r="F120" s="260" t="str">
        <f aca="false">CONCATENATE(F103,F$7,F104)</f>
        <v>34-28</v>
      </c>
      <c r="G120" s="260" t="str">
        <f aca="false">CONCATENATE(G103,G$7,G104)</f>
        <v>38-28</v>
      </c>
      <c r="H120" s="450" t="str">
        <f aca="false">CONCATENATE(H103,H$7,H104)</f>
        <v>34-28</v>
      </c>
    </row>
    <row r="121" customFormat="false" ht="15" hidden="true" customHeight="true" outlineLevel="0" collapsed="false">
      <c r="A121" s="23"/>
      <c r="B121" s="256"/>
      <c r="C121" s="223"/>
      <c r="D121" s="261" t="s">
        <v>228</v>
      </c>
      <c r="E121" s="261" t="n">
        <f aca="true">AVERAGE(INDIRECT(CONCATENATE($E110,E108,$E$24,E109),1))</f>
        <v>7.930792</v>
      </c>
      <c r="F121" s="261" t="n">
        <f aca="true">AVERAGE(INDIRECT(CONCATENATE($E110,F108,$E$24,F109),1))</f>
        <v>5.38908651428571</v>
      </c>
      <c r="G121" s="261" t="n">
        <f aca="true">AVERAGE(INDIRECT(CONCATENATE($E110,G108,$E$24,G109),1))</f>
        <v>11.8618550545455</v>
      </c>
      <c r="H121" s="569" t="n">
        <f aca="true">AVERAGE(INDIRECT(CONCATENATE($E110,H108,$E$24,H109),1))</f>
        <v>5.38908651428571</v>
      </c>
    </row>
    <row r="122" customFormat="false" ht="15" hidden="true" customHeight="true" outlineLevel="0" collapsed="false">
      <c r="A122" s="23"/>
      <c r="B122" s="256"/>
      <c r="C122" s="223"/>
      <c r="D122" s="262" t="s">
        <v>229</v>
      </c>
      <c r="E122" s="262" t="n">
        <f aca="true">MIN(INDIRECT(CONCATENATE($E110,E108,$E$24,E109),1))</f>
        <v>1.5941</v>
      </c>
      <c r="F122" s="262" t="n">
        <f aca="true">MIN(INDIRECT(CONCATENATE($E110,F108,$E$24,F109),1))</f>
        <v>-1.90916</v>
      </c>
      <c r="G122" s="262" t="n">
        <f aca="true">MIN(INDIRECT(CONCATENATE($E110,G108,$E$24,G109),1))</f>
        <v>-1.90916</v>
      </c>
      <c r="H122" s="450" t="n">
        <f aca="true">MIN(INDIRECT(CONCATENATE($E110,H108,$E$24,H109),1))</f>
        <v>-1.90916</v>
      </c>
    </row>
    <row r="123" customFormat="false" ht="15" hidden="true" customHeight="true" outlineLevel="0" collapsed="false">
      <c r="A123" s="23"/>
      <c r="B123" s="256"/>
      <c r="C123" s="223"/>
      <c r="D123" s="262" t="s">
        <v>230</v>
      </c>
      <c r="E123" s="262" t="n">
        <f aca="true">MAX(INDIRECT(CONCATENATE($E110,E108,$E$24,E109),1))</f>
        <v>16.552</v>
      </c>
      <c r="F123" s="262" t="n">
        <f aca="true">MAX(INDIRECT(CONCATENATE($E110,F108,$E$24,F109),1))</f>
        <v>16.552</v>
      </c>
      <c r="G123" s="262" t="n">
        <f aca="true">MAX(INDIRECT(CONCATENATE($E110,G108,$E$24,G109),1))</f>
        <v>24.4941</v>
      </c>
      <c r="H123" s="450" t="n">
        <f aca="true">MAX(INDIRECT(CONCATENATE($E110,H108,$E$24,H109),1))</f>
        <v>16.552</v>
      </c>
    </row>
    <row r="124" customFormat="false" ht="15" hidden="true" customHeight="true" outlineLevel="0" collapsed="false">
      <c r="A124" s="23"/>
      <c r="B124" s="256"/>
      <c r="C124" s="223"/>
      <c r="D124" s="263" t="s">
        <v>231</v>
      </c>
      <c r="E124" s="264" t="n">
        <v>-15</v>
      </c>
      <c r="F124" s="264" t="n">
        <v>-15</v>
      </c>
      <c r="G124" s="264" t="n">
        <v>-15</v>
      </c>
      <c r="H124" s="450" t="n">
        <v>-15</v>
      </c>
    </row>
    <row r="125" customFormat="false" ht="15" hidden="true" customHeight="true" outlineLevel="0" collapsed="false">
      <c r="A125" s="23"/>
      <c r="B125" s="256"/>
      <c r="C125" s="223"/>
      <c r="D125" s="263" t="s">
        <v>232</v>
      </c>
      <c r="E125" s="264" t="n">
        <v>15</v>
      </c>
      <c r="F125" s="264" t="n">
        <v>15</v>
      </c>
      <c r="G125" s="264" t="n">
        <v>15</v>
      </c>
      <c r="H125" s="450" t="n">
        <v>15</v>
      </c>
    </row>
    <row r="126" customFormat="false" ht="15" hidden="true" customHeight="true" outlineLevel="0" collapsed="false">
      <c r="A126" s="23"/>
      <c r="B126" s="256"/>
      <c r="C126" s="223"/>
      <c r="D126" s="263" t="s">
        <v>233</v>
      </c>
      <c r="E126" s="265" t="n">
        <f aca="false">E122+E124</f>
        <v>-13.4059</v>
      </c>
      <c r="F126" s="265" t="n">
        <f aca="false">F122+F124</f>
        <v>-16.90916</v>
      </c>
      <c r="G126" s="265" t="n">
        <f aca="false">G122+G124</f>
        <v>-16.90916</v>
      </c>
      <c r="H126" s="450" t="n">
        <f aca="false">H122+H124</f>
        <v>-16.90916</v>
      </c>
    </row>
    <row r="127" customFormat="false" ht="15" hidden="true" customHeight="true" outlineLevel="0" collapsed="false">
      <c r="A127" s="23"/>
      <c r="B127" s="256"/>
      <c r="C127" s="223"/>
      <c r="D127" s="231" t="s">
        <v>234</v>
      </c>
      <c r="E127" s="232" t="n">
        <f aca="false">E123+E125</f>
        <v>31.552</v>
      </c>
      <c r="F127" s="232" t="n">
        <f aca="false">F123+F125</f>
        <v>31.552</v>
      </c>
      <c r="G127" s="232" t="n">
        <f aca="false">G123+G125</f>
        <v>39.4941</v>
      </c>
      <c r="H127" s="565" t="n">
        <f aca="false">H123+H125</f>
        <v>31.552</v>
      </c>
    </row>
    <row r="128" s="349" customFormat="true" ht="15" hidden="false" customHeight="true" outlineLevel="0" collapsed="false">
      <c r="B128" s="233" t="s">
        <v>243</v>
      </c>
      <c r="C128" s="266" t="s">
        <v>216</v>
      </c>
      <c r="D128" s="267" t="s">
        <v>238</v>
      </c>
      <c r="E128" s="269" t="str">
        <f aca="true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$J$2099</v>
      </c>
      <c r="F128" s="269" t="str">
        <f aca="true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$J$2099</v>
      </c>
      <c r="G128" s="269" t="str">
        <f aca="true">IF(INDIRECT(CONCATENATE($E$137,ADDRESS(MATCH(G4,SL_CHARTS_2012!$J$1:$J$39999,1),$E$136,1)))=G4,ADDRESS(MATCH(G4,SL_CHARTS_2012!$J$1:$J$39999,1),$E$136,1), IF(INDIRECT(CONCATENATE($E$137,ADDRESS(MATCH(G4,SL_CHARTS_2012!$J$1:$J$39999,1),$E$136,1)))&lt;G4, ADDRESS(MATCH(G4,SL_CHARTS_2012!$J$1:$J$39999,1)+1,$E$136,1), ADDRESS(MATCH(G4,SL_CHARTS_2012!$J$1:$J$39999,1),$E$136,1)))</f>
        <v>$J$2141</v>
      </c>
      <c r="H128" s="570" t="str">
        <f aca="true">IF(INDIRECT(CONCATENATE($E$137,ADDRESS(MATCH(H4,SL_CHARTS_2012!$J$1:$J$39999,1),$E$136,1)))=H4,ADDRESS(MATCH(H4,SL_CHARTS_2012!$J$1:$J$39999,1),$E$136,1), IF(INDIRECT(CONCATENATE($E$137,ADDRESS(MATCH(H4,SL_CHARTS_2012!$J$1:$J$39999,1),$E$136,1)))&lt;H4, ADDRESS(MATCH(H4,SL_CHARTS_2012!$J$1:$J$39999,1)+1,$E$136,1), ADDRESS(MATCH(H4,SL_CHARTS_2012!$J$1:$J$39999,1),$E$136,1)))</f>
        <v>$J$2099</v>
      </c>
    </row>
    <row r="129" s="349" customFormat="true" ht="15" hidden="false" customHeight="true" outlineLevel="0" collapsed="false">
      <c r="B129" s="233"/>
      <c r="C129" s="266"/>
      <c r="D129" s="172" t="s">
        <v>239</v>
      </c>
      <c r="E129" s="236" t="n">
        <f aca="true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33.9305634035539</v>
      </c>
      <c r="F129" s="236" t="n">
        <f aca="true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33.9305634035539</v>
      </c>
      <c r="G129" s="236" t="n">
        <f aca="true">INDIRECT(CONCATENATE($E$137,IF(INDIRECT(CONCATENATE($E$137,ADDRESS(MATCH(G4,SL_CHARTS_2012!$J$1:$J$39999,1),$E$136,1)))=G4,ADDRESS(MATCH(G4,SL_CHARTS_2012!$J$1:$J$39999,1),$E$136,1),IF(INDIRECT(CONCATENATE($E$137,ADDRESS(MATCH(G4,SL_CHARTS_2012!$J$1:$J$39999,1),$E$136,1)))&lt;G4,ADDRESS(MATCH(G4,SL_CHARTS_2012!$J$1:$J$39999,1)+1,$E$136,1),ADDRESS(MATCH(G4,SL_CHARTS_2012!$J$1:$J$39999,1),$E$136,1)))))</f>
        <v>38.0606589595391</v>
      </c>
      <c r="H129" s="566" t="n">
        <f aca="true">INDIRECT(CONCATENATE($E$137,IF(INDIRECT(CONCATENATE($E$137,ADDRESS(MATCH(H4,SL_CHARTS_2012!$J$1:$J$39999,1),$E$136,1)))=H4,ADDRESS(MATCH(H4,SL_CHARTS_2012!$J$1:$J$39999,1),$E$136,1),IF(INDIRECT(CONCATENATE($E$137,ADDRESS(MATCH(H4,SL_CHARTS_2012!$J$1:$J$39999,1),$E$136,1)))&lt;H4,ADDRESS(MATCH(H4,SL_CHARTS_2012!$J$1:$J$39999,1)+1,$E$136,1),ADDRESS(MATCH(H4,SL_CHARTS_2012!$J$1:$J$39999,1),$E$136,1)))))</f>
        <v>33.9305634035539</v>
      </c>
    </row>
    <row r="130" s="349" customFormat="true" ht="15" hidden="false" customHeight="true" outlineLevel="0" collapsed="false">
      <c r="B130" s="233"/>
      <c r="C130" s="266"/>
      <c r="D130" s="234" t="s">
        <v>240</v>
      </c>
      <c r="E130" s="235" t="str">
        <f aca="true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$J$2067</v>
      </c>
      <c r="F130" s="235" t="str">
        <f aca="true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$J$2046</v>
      </c>
      <c r="G130" s="235" t="str">
        <f aca="true">IF(INDIRECT(CONCATENATE($E$137,ADDRESS(MATCH(G8,SL_CHARTS_2012!$J$1:$J$39999,1),$E$136,1)))=G8,ADDRESS(MATCH(G8,SL_CHARTS_2012!$J$1:$J$39999,1),$E$136,1),IF(INDIRECT(CONCATENATE($E$137,ADDRESS(MATCH(G8,SL_CHARTS_2012!$J$1:$J$39999,1),$E$136,1)))&gt;G8, ADDRESS(MATCH(G8,SL_CHARTS_2012!$J$1:$J$39999,1)-1,$E$136,1), ADDRESS(MATCH(G8,SL_CHARTS_2012!$J$1:$J$39999,1),$E$136,1)))</f>
        <v>$J$2046</v>
      </c>
      <c r="H130" s="455" t="str">
        <f aca="true">IF(INDIRECT(CONCATENATE($E$137,ADDRESS(MATCH(H8,SL_CHARTS_2012!$J$1:$J$39999,1),$E$136,1)))=H8,ADDRESS(MATCH(H8,SL_CHARTS_2012!$J$1:$J$39999,1),$E$136,1),IF(INDIRECT(CONCATENATE($E$137,ADDRESS(MATCH(H8,SL_CHARTS_2012!$J$1:$J$39999,1),$E$136,1)))&gt;H8, ADDRESS(MATCH(H8,SL_CHARTS_2012!$J$1:$J$39999,1)-1,$E$136,1), ADDRESS(MATCH(H8,SL_CHARTS_2012!$J$1:$J$39999,1),$E$136,1)))</f>
        <v>$J$2046</v>
      </c>
    </row>
    <row r="131" s="349" customFormat="true" ht="15" hidden="false" customHeight="true" outlineLevel="0" collapsed="false">
      <c r="B131" s="233"/>
      <c r="C131" s="266"/>
      <c r="D131" s="172" t="s">
        <v>241</v>
      </c>
      <c r="E131" s="236" t="n">
        <f aca="true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30.4120173482049</v>
      </c>
      <c r="F131" s="236" t="n">
        <f aca="true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28.0712801627687</v>
      </c>
      <c r="G131" s="236" t="n">
        <f aca="true">INDIRECT(CONCATENATE($E$137,IF(INDIRECT(CONCATENATE($E$137,ADDRESS(MATCH(G8,SL_CHARTS_2012!$J$1:$J$39999,1),$E$136,1)))=G8,ADDRESS(MATCH(G8,SL_CHARTS_2012!$J$1:$J$39999,1),$E$136,1),IF(INDIRECT(CONCATENATE($E$137,ADDRESS(MATCH(G8,SL_CHARTS_2012!$J$1:$J$39999,1),$E$136,1)))&gt;G8,ADDRESS(MATCH(G8,SL_CHARTS_2012!$J$1:$J$39999,1)-1,$E$136,1),ADDRESS(MATCH(G8,SL_CHARTS_2012!$J$1:$J$39999,1),$E$136,1)))))</f>
        <v>28.0712801627687</v>
      </c>
      <c r="H131" s="566" t="n">
        <f aca="true">INDIRECT(CONCATENATE($E$137,IF(INDIRECT(CONCATENATE($E$137,ADDRESS(MATCH(H8,SL_CHARTS_2012!$J$1:$J$39999,1),$E$136,1)))=H8,ADDRESS(MATCH(H8,SL_CHARTS_2012!$J$1:$J$39999,1),$E$136,1),IF(INDIRECT(CONCATENATE($E$137,ADDRESS(MATCH(H8,SL_CHARTS_2012!$J$1:$J$39999,1),$E$136,1)))&gt;H8,ADDRESS(MATCH(H8,SL_CHARTS_2012!$J$1:$J$39999,1)-1,$E$136,1),ADDRESS(MATCH(H8,SL_CHARTS_2012!$J$1:$J$39999,1),$E$136,1)))))</f>
        <v>28.0712801627687</v>
      </c>
    </row>
    <row r="132" s="349" customFormat="true" ht="15" hidden="false" customHeight="true" outlineLevel="0" collapsed="false">
      <c r="B132" s="233"/>
      <c r="C132" s="173" t="s">
        <v>219</v>
      </c>
      <c r="D132" s="238" t="s">
        <v>238</v>
      </c>
      <c r="E132" s="239" t="str">
        <f aca="true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$J$2099</v>
      </c>
      <c r="F132" s="239" t="str">
        <f aca="true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$J$2099</v>
      </c>
      <c r="G132" s="239" t="str">
        <f aca="true">IF(INDIRECT(CONCATENATE($E$137,ADDRESS(MATCH(G6,SL_CHARTS_2012!$J$1:$J$39999,1),$E$136,1)))=G6,ADDRESS(MATCH(G6,SL_CHARTS_2012!$J$1:$J$39999,1),$E$136,1), IF(INDIRECT(CONCATENATE($E$137,ADDRESS(MATCH(G6,SL_CHARTS_2012!$J$1:$J$39999,1),$E$136,1)))&lt;G6, ADDRESS(MATCH(G6,SL_CHARTS_2012!$J$1:$J$39999,1)+1,$E$136,1), ADDRESS(MATCH(G6,SL_CHARTS_2012!$J$1:$J$39999,1),$E$136,1)))</f>
        <v>$J$2141</v>
      </c>
      <c r="H132" s="446" t="str">
        <f aca="true">IF(INDIRECT(CONCATENATE($E$137,ADDRESS(MATCH(H6,SL_CHARTS_2012!$J$1:$J$39999,1),$E$136,1)))=H6,ADDRESS(MATCH(H6,SL_CHARTS_2012!$J$1:$J$39999,1),$E$136,1), IF(INDIRECT(CONCATENATE($E$137,ADDRESS(MATCH(H6,SL_CHARTS_2012!$J$1:$J$39999,1),$E$136,1)))&lt;H6, ADDRESS(MATCH(H6,SL_CHARTS_2012!$J$1:$J$39999,1)+1,$E$136,1), ADDRESS(MATCH(H6,SL_CHARTS_2012!$J$1:$J$39999,1),$E$136,1)))</f>
        <v>$J$2099</v>
      </c>
    </row>
    <row r="133" s="349" customFormat="true" ht="15" hidden="false" customHeight="true" outlineLevel="0" collapsed="false">
      <c r="B133" s="233"/>
      <c r="C133" s="173"/>
      <c r="D133" s="240" t="s">
        <v>217</v>
      </c>
      <c r="E133" s="241" t="n">
        <f aca="true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33.9305634035539</v>
      </c>
      <c r="F133" s="241" t="n">
        <f aca="true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33.9305634035539</v>
      </c>
      <c r="G133" s="241" t="n">
        <f aca="true">INDIRECT(CONCATENATE($E$137,IF(INDIRECT(CONCATENATE($E$137,ADDRESS(MATCH(G6,SL_CHARTS_2012!$J$1:$J$39999,1),$E$136,1)))=G6,ADDRESS(MATCH(G6,SL_CHARTS_2012!$J$1:$J$39999,1),$E$136,1),IF(INDIRECT(CONCATENATE($E$137,ADDRESS(MATCH(G6,SL_CHARTS_2012!$J$1:$J$39999,1),$E$136,1)))&lt;G6,ADDRESS(MATCH(G6,SL_CHARTS_2012!$J$1:$J$39999,1)+1,$E$136,1),ADDRESS(MATCH(G6,SL_CHARTS_2012!$J$1:$J$39999,1),$E$136,1)))))</f>
        <v>38.0606589595391</v>
      </c>
      <c r="H133" s="567" t="n">
        <f aca="true">INDIRECT(CONCATENATE($E$137,IF(INDIRECT(CONCATENATE($E$137,ADDRESS(MATCH(H6,SL_CHARTS_2012!$J$1:$J$39999,1),$E$136,1)))=H6,ADDRESS(MATCH(H6,SL_CHARTS_2012!$J$1:$J$39999,1),$E$136,1),IF(INDIRECT(CONCATENATE($E$137,ADDRESS(MATCH(H6,SL_CHARTS_2012!$J$1:$J$39999,1),$E$136,1)))&lt;H6,ADDRESS(MATCH(H6,SL_CHARTS_2012!$J$1:$J$39999,1)+1,$E$136,1),ADDRESS(MATCH(H6,SL_CHARTS_2012!$J$1:$J$39999,1),$E$136,1)))))</f>
        <v>33.9305634035539</v>
      </c>
    </row>
    <row r="134" s="349" customFormat="true" ht="15" hidden="false" customHeight="true" outlineLevel="0" collapsed="false">
      <c r="B134" s="233"/>
      <c r="C134" s="173"/>
      <c r="D134" s="238" t="s">
        <v>240</v>
      </c>
      <c r="E134" s="239" t="str">
        <f aca="true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$J$2067</v>
      </c>
      <c r="F134" s="239" t="str">
        <f aca="true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$J$2046</v>
      </c>
      <c r="G134" s="239" t="str">
        <f aca="true">IF(INDIRECT(CONCATENATE($E$137,ADDRESS(MATCH(G10,SL_CHARTS_2012!$J$1:$J$39999,1),$E$136,1)))=G10,ADDRESS(MATCH(G10,SL_CHARTS_2012!$J$1:$J$39999,1),$E$136,1),IF(INDIRECT(CONCATENATE($E$137,ADDRESS(MATCH(G10,SL_CHARTS_2012!$J$1:$J$39999,1),$E$136,1)))&gt;G10, ADDRESS(MATCH(G10,SL_CHARTS_2012!$J$1:$J$39999,1)-1,$E$136,1), ADDRESS(MATCH(G10,SL_CHARTS_2012!$J$1:$J$39999,1),$E$136,1)))</f>
        <v>$J$2046</v>
      </c>
      <c r="H134" s="446" t="str">
        <f aca="true">IF(INDIRECT(CONCATENATE($E$137,ADDRESS(MATCH(H10,SL_CHARTS_2012!$J$1:$J$39999,1),$E$136,1)))=H10,ADDRESS(MATCH(H10,SL_CHARTS_2012!$J$1:$J$39999,1),$E$136,1),IF(INDIRECT(CONCATENATE($E$137,ADDRESS(MATCH(H10,SL_CHARTS_2012!$J$1:$J$39999,1),$E$136,1)))&gt;H10, ADDRESS(MATCH(H10,SL_CHARTS_2012!$J$1:$J$39999,1)-1,$E$136,1), ADDRESS(MATCH(H10,SL_CHARTS_2012!$J$1:$J$39999,1),$E$136,1)))</f>
        <v>$J$2046</v>
      </c>
    </row>
    <row r="135" s="349" customFormat="true" ht="15" hidden="false" customHeight="true" outlineLevel="0" collapsed="false">
      <c r="B135" s="233"/>
      <c r="C135" s="173"/>
      <c r="D135" s="240" t="s">
        <v>218</v>
      </c>
      <c r="E135" s="241" t="n">
        <f aca="true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30.4120173482049</v>
      </c>
      <c r="F135" s="241" t="n">
        <f aca="true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28.0712801627687</v>
      </c>
      <c r="G135" s="241" t="n">
        <f aca="true">INDIRECT(CONCATENATE($E$137,IF(INDIRECT(CONCATENATE($E$137,ADDRESS(MATCH(G10,SL_CHARTS_2012!$J$1:$J$39999,1),$E$136,1)))=G10,ADDRESS(MATCH(G10,SL_CHARTS_2012!$J$1:$J$39999,1),$E$136,1),IF(INDIRECT(CONCATENATE($E$137,ADDRESS(MATCH(G10,SL_CHARTS_2012!$J$1:$J$39999,1),$E$136,1)))&gt;G10,ADDRESS(MATCH(G10,SL_CHARTS_2012!$J$1:$J$39999,1)-1,$E$136,1),ADDRESS(MATCH(G10,SL_CHARTS_2012!$J$1:$J$39999,1),$E$136,1)))))</f>
        <v>28.0712801627687</v>
      </c>
      <c r="H135" s="567" t="n">
        <f aca="true">INDIRECT(CONCATENATE($E$137,IF(INDIRECT(CONCATENATE($E$137,ADDRESS(MATCH(H10,SL_CHARTS_2012!$J$1:$J$39999,1),$E$136,1)))=H10,ADDRESS(MATCH(H10,SL_CHARTS_2012!$J$1:$J$39999,1),$E$136,1),IF(INDIRECT(CONCATENATE($E$137,ADDRESS(MATCH(H10,SL_CHARTS_2012!$J$1:$J$39999,1),$E$136,1)))&gt;H10,ADDRESS(MATCH(H10,SL_CHARTS_2012!$J$1:$J$39999,1)-1,$E$136,1),ADDRESS(MATCH(H10,SL_CHARTS_2012!$J$1:$J$39999,1),$E$136,1)))))</f>
        <v>28.0712801627687</v>
      </c>
    </row>
    <row r="136" s="349" customFormat="true" ht="15" hidden="false" customHeight="true" outlineLevel="0" collapsed="false">
      <c r="B136" s="233"/>
      <c r="C136" s="175" t="s">
        <v>220</v>
      </c>
      <c r="D136" s="175"/>
      <c r="E136" s="176" t="n">
        <v>10</v>
      </c>
      <c r="F136" s="176"/>
      <c r="G136" s="176"/>
      <c r="H136" s="176"/>
    </row>
    <row r="137" s="349" customFormat="true" ht="15" hidden="false" customHeight="true" outlineLevel="0" collapsed="false">
      <c r="B137" s="233"/>
      <c r="C137" s="243"/>
      <c r="D137" s="182" t="s">
        <v>223</v>
      </c>
      <c r="E137" s="183" t="s">
        <v>224</v>
      </c>
      <c r="F137" s="172"/>
      <c r="G137" s="172"/>
      <c r="H137" s="555"/>
    </row>
    <row r="138" s="349" customFormat="true" ht="15" hidden="false" customHeight="true" outlineLevel="0" collapsed="false">
      <c r="B138" s="233"/>
      <c r="C138" s="243"/>
      <c r="D138" s="182"/>
      <c r="E138" s="183" t="s">
        <v>225</v>
      </c>
      <c r="F138" s="172"/>
      <c r="G138" s="172"/>
      <c r="H138" s="555"/>
    </row>
    <row r="139" s="349" customFormat="true" ht="15" hidden="false" customHeight="true" outlineLevel="0" collapsed="false">
      <c r="B139" s="233"/>
      <c r="C139" s="178" t="s">
        <v>216</v>
      </c>
      <c r="D139" s="245" t="s">
        <v>221</v>
      </c>
      <c r="E139" s="180" t="str">
        <f aca="false">ADDRESS(MATCH(E131,SL_CHARTS_2012!$J$1:$J$3999,1),$E$136+1,1)</f>
        <v>$K$2067</v>
      </c>
      <c r="F139" s="180" t="str">
        <f aca="false">ADDRESS(MATCH(F131,SL_CHARTS_2012!$J$1:$J$3999,1),$E$136+1,1)</f>
        <v>$K$2046</v>
      </c>
      <c r="G139" s="180" t="str">
        <f aca="false">ADDRESS(MATCH(G131,SL_CHARTS_2012!$J$1:$J$3999,1),$E$136+1,1)</f>
        <v>$K$2046</v>
      </c>
      <c r="H139" s="556" t="str">
        <f aca="false">ADDRESS(MATCH(H131,SL_CHARTS_2012!$J$1:$J$3999,1),$E$136+1,1)</f>
        <v>$K$2046</v>
      </c>
    </row>
    <row r="140" s="349" customFormat="true" ht="15" hidden="false" customHeight="true" outlineLevel="0" collapsed="false">
      <c r="B140" s="233"/>
      <c r="C140" s="178"/>
      <c r="D140" s="245" t="s">
        <v>222</v>
      </c>
      <c r="E140" s="180" t="str">
        <f aca="false">ADDRESS(MATCH(E129,SL_CHARTS_2012!$J$1:$J$3999,1),$E$136+1,1)</f>
        <v>$K$2099</v>
      </c>
      <c r="F140" s="180" t="str">
        <f aca="false">ADDRESS(MATCH(F129,SL_CHARTS_2012!$J$1:$J$3999,1),$E$136+1,1)</f>
        <v>$K$2099</v>
      </c>
      <c r="G140" s="180" t="str">
        <f aca="false">ADDRESS(MATCH(G129,SL_CHARTS_2012!$J$1:$J$3999,1),$E$136+1,1)</f>
        <v>$K$2141</v>
      </c>
      <c r="H140" s="556" t="str">
        <f aca="false">ADDRESS(MATCH(H129,SL_CHARTS_2012!$J$1:$J$3999,1),$E$136+1,1)</f>
        <v>$K$2099</v>
      </c>
    </row>
    <row r="141" s="349" customFormat="true" ht="15" hidden="false" customHeight="true" outlineLevel="0" collapsed="false">
      <c r="B141" s="233"/>
      <c r="C141" s="173" t="s">
        <v>219</v>
      </c>
      <c r="D141" s="246" t="s">
        <v>221</v>
      </c>
      <c r="E141" s="174" t="str">
        <f aca="false">ADDRESS(MATCH(E135,SL_CHARTS_2012!$J$1:$J$3999,1),$E$136+1,1)</f>
        <v>$K$2067</v>
      </c>
      <c r="F141" s="174" t="str">
        <f aca="false">ADDRESS(MATCH(F135,SL_CHARTS_2012!$J$1:$J$3999,1),$E$136+1,1)</f>
        <v>$K$2046</v>
      </c>
      <c r="G141" s="174" t="str">
        <f aca="false">ADDRESS(MATCH(G135,SL_CHARTS_2012!$J$1:$J$3999,1),$E$136+1,1)</f>
        <v>$K$2046</v>
      </c>
      <c r="H141" s="459" t="str">
        <f aca="false">ADDRESS(MATCH(H135,SL_CHARTS_2012!$J$1:$J$3999,1),$E$136+1,1)</f>
        <v>$K$2046</v>
      </c>
    </row>
    <row r="142" s="349" customFormat="true" ht="15" hidden="false" customHeight="true" outlineLevel="0" collapsed="false">
      <c r="B142" s="233"/>
      <c r="C142" s="173"/>
      <c r="D142" s="246" t="s">
        <v>222</v>
      </c>
      <c r="E142" s="174" t="str">
        <f aca="false">ADDRESS(MATCH(E133,SL_CHARTS_2012!$J$1:$J$3999,1),$E$136+1,1)</f>
        <v>$K$2099</v>
      </c>
      <c r="F142" s="174" t="str">
        <f aca="false">ADDRESS(MATCH(F133,SL_CHARTS_2012!$J$1:$J$3999,1),$E$136+1,1)</f>
        <v>$K$2099</v>
      </c>
      <c r="G142" s="174" t="str">
        <f aca="false">ADDRESS(MATCH(G133,SL_CHARTS_2012!$J$1:$J$3999,1),$E$136+1,1)</f>
        <v>$K$2141</v>
      </c>
      <c r="H142" s="459" t="str">
        <f aca="false">ADDRESS(MATCH(H133,SL_CHARTS_2012!$J$1:$J$3999,1),$E$136+1,1)</f>
        <v>$K$2099</v>
      </c>
    </row>
    <row r="143" s="349" customFormat="true" ht="15" hidden="false" customHeight="true" outlineLevel="0" collapsed="false">
      <c r="B143" s="233"/>
      <c r="C143" s="184" t="s">
        <v>226</v>
      </c>
      <c r="D143" s="276" t="s">
        <v>227</v>
      </c>
      <c r="E143" s="337" t="str">
        <f aca="false">CONCATENATE(ROUND(E129,2),E$7,ROUND(E131,2))</f>
        <v>33,93-30,41</v>
      </c>
      <c r="F143" s="337" t="str">
        <f aca="false">CONCATENATE(ROUND(F129,2),F$7,ROUND(F131,2))</f>
        <v>33,93-28,07</v>
      </c>
      <c r="G143" s="337" t="str">
        <f aca="false">CONCATENATE(ROUND(G129,2),G$7,ROUND(G131,2))</f>
        <v>38,06-28,07</v>
      </c>
      <c r="H143" s="455" t="str">
        <f aca="false">CONCATENATE(ROUND(H129,2),H$7,ROUND(H131,2))</f>
        <v>33,93-28,07</v>
      </c>
    </row>
    <row r="144" s="349" customFormat="true" ht="15" hidden="false" customHeight="true" outlineLevel="0" collapsed="false">
      <c r="B144" s="233"/>
      <c r="C144" s="184"/>
      <c r="D144" s="279" t="s">
        <v>228</v>
      </c>
      <c r="E144" s="279" t="n">
        <f aca="true">AVERAGE(INDIRECT(CONCATENATE($E$137,E139,$E$138,E140),1))</f>
        <v>9.19839438484849</v>
      </c>
      <c r="F144" s="279" t="n">
        <f aca="true">AVERAGE(INDIRECT(CONCATENATE($E$137,F139,$E$138,F140),1))</f>
        <v>6.36796346296297</v>
      </c>
      <c r="G144" s="279" t="n">
        <f aca="true">AVERAGE(INDIRECT(CONCATENATE($E$137,G139,$E$138,G140),1))</f>
        <v>16.57966856875</v>
      </c>
      <c r="H144" s="566" t="n">
        <f aca="true">AVERAGE(INDIRECT(CONCATENATE($E$137,H139,$E$138,H140),1))</f>
        <v>6.36796346296297</v>
      </c>
    </row>
    <row r="145" s="349" customFormat="true" ht="15" hidden="false" customHeight="true" outlineLevel="0" collapsed="false">
      <c r="B145" s="233"/>
      <c r="C145" s="184"/>
      <c r="D145" s="281" t="s">
        <v>229</v>
      </c>
      <c r="E145" s="281" t="n">
        <f aca="true">MIN(INDIRECT(CONCATENATE($E$137,E139,$E$138,E140),1))</f>
        <v>-12</v>
      </c>
      <c r="F145" s="281" t="n">
        <f aca="true">MIN(INDIRECT(CONCATENATE($E$137,F139,$E$138,F140),1))</f>
        <v>-13</v>
      </c>
      <c r="G145" s="281" t="n">
        <f aca="true">MIN(INDIRECT(CONCATENATE($E$137,G139,$E$138,G140),1))</f>
        <v>-13</v>
      </c>
      <c r="H145" s="455" t="n">
        <f aca="true">MIN(INDIRECT(CONCATENATE($E$137,H139,$E$138,H140),1))</f>
        <v>-13</v>
      </c>
    </row>
    <row r="146" s="349" customFormat="true" ht="15" hidden="false" customHeight="true" outlineLevel="0" collapsed="false">
      <c r="B146" s="233"/>
      <c r="C146" s="184"/>
      <c r="D146" s="281" t="s">
        <v>230</v>
      </c>
      <c r="E146" s="281" t="n">
        <f aca="true">MAX(INDIRECT(CONCATENATE($E$137,E139,$E$138,E140),1))</f>
        <v>40</v>
      </c>
      <c r="F146" s="281" t="n">
        <f aca="true">MAX(INDIRECT(CONCATENATE($E$137,F139,$E$138,F140),1))</f>
        <v>40</v>
      </c>
      <c r="G146" s="281" t="n">
        <f aca="true">MAX(INDIRECT(CONCATENATE($E$137,G139,$E$138,G140),1))</f>
        <v>54.342</v>
      </c>
      <c r="H146" s="455" t="n">
        <f aca="true">MAX(INDIRECT(CONCATENATE($E$137,H139,$E$138,H140),1))</f>
        <v>40</v>
      </c>
    </row>
    <row r="147" s="349" customFormat="true" ht="15" hidden="false" customHeight="true" outlineLevel="0" collapsed="false">
      <c r="B147" s="233"/>
      <c r="C147" s="184"/>
      <c r="D147" s="234" t="s">
        <v>231</v>
      </c>
      <c r="E147" s="284" t="n">
        <v>-15</v>
      </c>
      <c r="F147" s="284" t="n">
        <v>-15</v>
      </c>
      <c r="G147" s="284" t="n">
        <v>-15</v>
      </c>
      <c r="H147" s="455" t="n">
        <v>-15</v>
      </c>
    </row>
    <row r="148" s="349" customFormat="true" ht="15" hidden="false" customHeight="true" outlineLevel="0" collapsed="false">
      <c r="B148" s="233"/>
      <c r="C148" s="184"/>
      <c r="D148" s="234" t="s">
        <v>232</v>
      </c>
      <c r="E148" s="284" t="n">
        <v>15</v>
      </c>
      <c r="F148" s="284" t="n">
        <v>15</v>
      </c>
      <c r="G148" s="284" t="n">
        <v>15</v>
      </c>
      <c r="H148" s="455" t="n">
        <v>15</v>
      </c>
    </row>
    <row r="149" s="349" customFormat="true" ht="15" hidden="false" customHeight="true" outlineLevel="0" collapsed="false">
      <c r="B149" s="233"/>
      <c r="C149" s="184"/>
      <c r="D149" s="234" t="s">
        <v>233</v>
      </c>
      <c r="E149" s="235" t="n">
        <f aca="false">E145+E147</f>
        <v>-27</v>
      </c>
      <c r="F149" s="235" t="n">
        <f aca="false">F145+F147</f>
        <v>-28</v>
      </c>
      <c r="G149" s="235" t="n">
        <f aca="false">G145+G147</f>
        <v>-28</v>
      </c>
      <c r="H149" s="455" t="n">
        <f aca="false">H145+H147</f>
        <v>-28</v>
      </c>
    </row>
    <row r="150" s="349" customFormat="true" ht="15" hidden="false" customHeight="true" outlineLevel="0" collapsed="false">
      <c r="B150" s="233"/>
      <c r="C150" s="184"/>
      <c r="D150" s="189" t="s">
        <v>234</v>
      </c>
      <c r="E150" s="191" t="n">
        <f aca="false">E146+E148</f>
        <v>55</v>
      </c>
      <c r="F150" s="191" t="n">
        <f aca="false">F146+F148</f>
        <v>55</v>
      </c>
      <c r="G150" s="191" t="n">
        <f aca="false">G146+G148</f>
        <v>69.342</v>
      </c>
      <c r="H150" s="420" t="n">
        <f aca="false">H146+H148</f>
        <v>55</v>
      </c>
    </row>
    <row r="151" s="349" customFormat="true" ht="15" hidden="false" customHeight="true" outlineLevel="0" collapsed="false">
      <c r="B151" s="233"/>
      <c r="C151" s="286" t="s">
        <v>235</v>
      </c>
      <c r="D151" s="248" t="s">
        <v>227</v>
      </c>
      <c r="E151" s="249" t="str">
        <f aca="false">CONCATENATE(ROUND(E133,2),E$7,ROUND(E135,2))</f>
        <v>33,93-30,41</v>
      </c>
      <c r="F151" s="249" t="str">
        <f aca="false">CONCATENATE(ROUND(F133,2),F$7,ROUND(F135,2))</f>
        <v>33,93-28,07</v>
      </c>
      <c r="G151" s="249" t="str">
        <f aca="false">CONCATENATE(ROUND(G133,2),G$7,ROUND(G135,2))</f>
        <v>38,06-28,07</v>
      </c>
      <c r="H151" s="446" t="str">
        <f aca="false">CONCATENATE(ROUND(H133,2),H$7,ROUND(H135,2))</f>
        <v>33,93-28,07</v>
      </c>
    </row>
    <row r="152" s="349" customFormat="true" ht="15" hidden="false" customHeight="true" outlineLevel="0" collapsed="false">
      <c r="B152" s="233"/>
      <c r="C152" s="286"/>
      <c r="D152" s="250" t="s">
        <v>228</v>
      </c>
      <c r="E152" s="250" t="n">
        <f aca="true">AVERAGE(INDIRECT(CONCATENATE($E$77,E141,$E$78,E142),1))</f>
        <v>9.19839438484849</v>
      </c>
      <c r="F152" s="250" t="n">
        <f aca="true">AVERAGE(INDIRECT(CONCATENATE($E$137,F141,$E$138,F142),1))</f>
        <v>6.36796346296297</v>
      </c>
      <c r="G152" s="250" t="n">
        <f aca="true">AVERAGE(INDIRECT(CONCATENATE($E$137,G141,$E$138,G142),1))</f>
        <v>16.57966856875</v>
      </c>
      <c r="H152" s="567" t="n">
        <f aca="true">AVERAGE(INDIRECT(CONCATENATE($E$77,H141,$E$78,H142),1))</f>
        <v>6.36796346296297</v>
      </c>
    </row>
    <row r="153" s="349" customFormat="true" ht="15" hidden="false" customHeight="true" outlineLevel="0" collapsed="false">
      <c r="B153" s="233"/>
      <c r="C153" s="286"/>
      <c r="D153" s="251" t="s">
        <v>229</v>
      </c>
      <c r="E153" s="251" t="n">
        <f aca="true">MIN(INDIRECT(CONCATENATE($E$77,E141,$E$78,E142),1))</f>
        <v>-12</v>
      </c>
      <c r="F153" s="251" t="n">
        <f aca="true">MIN(INDIRECT(CONCATENATE($E$137,F141,$E$138,F142),1))</f>
        <v>-13</v>
      </c>
      <c r="G153" s="251" t="n">
        <f aca="true">MIN(INDIRECT(CONCATENATE($E$137,G141,$E$138,G142),1))</f>
        <v>-13</v>
      </c>
      <c r="H153" s="446" t="n">
        <f aca="true">MIN(INDIRECT(CONCATENATE($E$77,H141,$E$78,H142),1))</f>
        <v>-13</v>
      </c>
    </row>
    <row r="154" s="349" customFormat="true" ht="15" hidden="false" customHeight="true" outlineLevel="0" collapsed="false">
      <c r="B154" s="233"/>
      <c r="C154" s="286"/>
      <c r="D154" s="251" t="s">
        <v>230</v>
      </c>
      <c r="E154" s="251" t="n">
        <f aca="true">MAX(INDIRECT(CONCATENATE($E$77,E141,$E$78,E142),1))</f>
        <v>40</v>
      </c>
      <c r="F154" s="251" t="n">
        <f aca="true">MAX(INDIRECT(CONCATENATE($E$137,F141,$E$138,F142),1))</f>
        <v>40</v>
      </c>
      <c r="G154" s="251" t="n">
        <f aca="true">MAX(INDIRECT(CONCATENATE($E$137,G141,$E$138,G142),1))</f>
        <v>54.342</v>
      </c>
      <c r="H154" s="446" t="n">
        <f aca="true">MAX(INDIRECT(CONCATENATE($E$77,H141,$E$78,H142),1))</f>
        <v>40</v>
      </c>
    </row>
    <row r="155" s="349" customFormat="true" ht="15" hidden="false" customHeight="true" outlineLevel="0" collapsed="false">
      <c r="B155" s="233"/>
      <c r="C155" s="286"/>
      <c r="D155" s="238" t="s">
        <v>231</v>
      </c>
      <c r="E155" s="252" t="n">
        <v>-15</v>
      </c>
      <c r="F155" s="252" t="n">
        <v>-15</v>
      </c>
      <c r="G155" s="252" t="n">
        <v>-15</v>
      </c>
      <c r="H155" s="446" t="n">
        <v>-15</v>
      </c>
    </row>
    <row r="156" s="349" customFormat="true" ht="15" hidden="false" customHeight="true" outlineLevel="0" collapsed="false">
      <c r="B156" s="233"/>
      <c r="C156" s="286"/>
      <c r="D156" s="238" t="s">
        <v>232</v>
      </c>
      <c r="E156" s="252" t="n">
        <v>15</v>
      </c>
      <c r="F156" s="252" t="n">
        <v>15</v>
      </c>
      <c r="G156" s="252" t="n">
        <v>15</v>
      </c>
      <c r="H156" s="446" t="n">
        <v>15</v>
      </c>
    </row>
    <row r="157" s="349" customFormat="true" ht="15" hidden="false" customHeight="true" outlineLevel="0" collapsed="false">
      <c r="B157" s="233"/>
      <c r="C157" s="286"/>
      <c r="D157" s="238" t="s">
        <v>233</v>
      </c>
      <c r="E157" s="239" t="n">
        <f aca="false">E153+E155</f>
        <v>-27</v>
      </c>
      <c r="F157" s="239" t="n">
        <f aca="false">F153+F155</f>
        <v>-28</v>
      </c>
      <c r="G157" s="239" t="n">
        <f aca="false">G153+G155</f>
        <v>-28</v>
      </c>
      <c r="H157" s="446" t="n">
        <f aca="false">H153+H155</f>
        <v>-28</v>
      </c>
    </row>
    <row r="158" s="349" customFormat="true" ht="15" hidden="false" customHeight="true" outlineLevel="0" collapsed="false">
      <c r="B158" s="233"/>
      <c r="C158" s="286"/>
      <c r="D158" s="238" t="s">
        <v>234</v>
      </c>
      <c r="E158" s="239" t="n">
        <f aca="false">E154+E156</f>
        <v>55</v>
      </c>
      <c r="F158" s="239" t="n">
        <f aca="false">F154+F156</f>
        <v>55</v>
      </c>
      <c r="G158" s="239" t="n">
        <f aca="false">G154+G156</f>
        <v>69.342</v>
      </c>
      <c r="H158" s="446" t="n">
        <f aca="false">H154+H156</f>
        <v>55</v>
      </c>
    </row>
    <row r="159" s="349" customFormat="true" ht="15" hidden="false" customHeight="true" outlineLevel="0" collapsed="false">
      <c r="B159" s="202" t="s">
        <v>244</v>
      </c>
      <c r="C159" s="291" t="s">
        <v>216</v>
      </c>
      <c r="D159" s="292" t="s">
        <v>217</v>
      </c>
      <c r="E159" s="292" t="n">
        <f aca="false">ROUNDUP(E$4,0)</f>
        <v>34</v>
      </c>
      <c r="F159" s="292" t="n">
        <f aca="false">ROUNDUP(F$4,0)</f>
        <v>34</v>
      </c>
      <c r="G159" s="292" t="n">
        <f aca="false">ROUNDUP(G$4,0)</f>
        <v>38</v>
      </c>
      <c r="H159" s="571" t="n">
        <f aca="false">ROUNDUP(H$4,0)</f>
        <v>34</v>
      </c>
    </row>
    <row r="160" s="349" customFormat="true" ht="15" hidden="false" customHeight="true" outlineLevel="0" collapsed="false">
      <c r="B160" s="202"/>
      <c r="C160" s="291"/>
      <c r="D160" s="204" t="s">
        <v>218</v>
      </c>
      <c r="E160" s="204" t="n">
        <f aca="false">ROUNDDOWN(E$8,0)</f>
        <v>30</v>
      </c>
      <c r="F160" s="204" t="n">
        <f aca="false">ROUNDDOWN(F$8,0)</f>
        <v>28</v>
      </c>
      <c r="G160" s="204" t="n">
        <f aca="false">ROUNDDOWN(G$8,0)</f>
        <v>28</v>
      </c>
      <c r="H160" s="479" t="n">
        <f aca="false">ROUNDDOWN(H$8,0)</f>
        <v>28</v>
      </c>
    </row>
    <row r="161" s="349" customFormat="true" ht="15" hidden="false" customHeight="true" outlineLevel="0" collapsed="false">
      <c r="B161" s="202"/>
      <c r="C161" s="205" t="s">
        <v>219</v>
      </c>
      <c r="D161" s="206" t="s">
        <v>217</v>
      </c>
      <c r="E161" s="206" t="n">
        <f aca="false">ROUNDUP(E$6,0)</f>
        <v>34</v>
      </c>
      <c r="F161" s="206" t="n">
        <f aca="false">ROUNDUP(F$6,0)</f>
        <v>34</v>
      </c>
      <c r="G161" s="206" t="n">
        <f aca="false">ROUNDUP(G$6,0)</f>
        <v>38</v>
      </c>
      <c r="H161" s="561" t="n">
        <f aca="false">ROUNDUP(H$6,0)</f>
        <v>34</v>
      </c>
    </row>
    <row r="162" s="349" customFormat="true" ht="15" hidden="false" customHeight="true" outlineLevel="0" collapsed="false">
      <c r="B162" s="202"/>
      <c r="C162" s="205"/>
      <c r="D162" s="206" t="s">
        <v>218</v>
      </c>
      <c r="E162" s="206" t="n">
        <f aca="false">ROUNDDOWN(E$8,0)</f>
        <v>30</v>
      </c>
      <c r="F162" s="206" t="n">
        <f aca="false">ROUNDDOWN(F$8,0)</f>
        <v>28</v>
      </c>
      <c r="G162" s="206" t="n">
        <f aca="false">ROUNDDOWN(G$8,0)</f>
        <v>28</v>
      </c>
      <c r="H162" s="561" t="n">
        <f aca="false">ROUNDDOWN(H$8,0)</f>
        <v>28</v>
      </c>
    </row>
    <row r="163" s="349" customFormat="true" ht="15" hidden="false" customHeight="true" outlineLevel="0" collapsed="false">
      <c r="B163" s="202"/>
      <c r="C163" s="207" t="s">
        <v>220</v>
      </c>
      <c r="D163" s="207"/>
      <c r="E163" s="208" t="n">
        <v>13</v>
      </c>
      <c r="F163" s="208"/>
      <c r="G163" s="208"/>
      <c r="H163" s="208"/>
    </row>
    <row r="164" s="349" customFormat="true" ht="15" hidden="false" customHeight="true" outlineLevel="0" collapsed="false">
      <c r="B164" s="202"/>
      <c r="C164" s="209" t="s">
        <v>216</v>
      </c>
      <c r="D164" s="257" t="s">
        <v>221</v>
      </c>
      <c r="E164" s="211" t="str">
        <f aca="false">ADDRESS(MATCH(E160,SL_CHARTS_2012!$M$1:$M$144,1),$E163+1,1)</f>
        <v>$N$34</v>
      </c>
      <c r="F164" s="211" t="str">
        <f aca="false">ADDRESS(MATCH(F160,SL_CHARTS_2012!$M$1:$M$144,1),$E163+1,1)</f>
        <v>$N$32</v>
      </c>
      <c r="G164" s="211" t="str">
        <f aca="false">ADDRESS(MATCH(G160,SL_CHARTS_2012!$M$1:$M$144,1),$E163+1,1)</f>
        <v>$N$32</v>
      </c>
      <c r="H164" s="562" t="str">
        <f aca="false">ADDRESS(MATCH(H160,SL_CHARTS_2012!$M$1:$M$144,1),$E163+1,1)</f>
        <v>$N$32</v>
      </c>
    </row>
    <row r="165" s="349" customFormat="true" ht="15" hidden="false" customHeight="true" outlineLevel="0" collapsed="false">
      <c r="B165" s="202"/>
      <c r="C165" s="209"/>
      <c r="D165" s="257" t="s">
        <v>222</v>
      </c>
      <c r="E165" s="211" t="str">
        <f aca="false">ADDRESS(MATCH(E159,SL_CHARTS_2012!$M$1:$M$144,1),$E163+1,1)</f>
        <v>$N$38</v>
      </c>
      <c r="F165" s="211" t="str">
        <f aca="false">ADDRESS(MATCH(F159,SL_CHARTS_2012!$M$1:$M$144,1),$E163+1,1)</f>
        <v>$N$38</v>
      </c>
      <c r="G165" s="211" t="str">
        <f aca="false">ADDRESS(MATCH(G159,SL_CHARTS_2012!$M$1:$M$144,1),$E163+1,1)</f>
        <v>$N$42</v>
      </c>
      <c r="H165" s="562" t="str">
        <f aca="false">ADDRESS(MATCH(H159,SL_CHARTS_2012!$M$1:$M$144,1),$E163+1,1)</f>
        <v>$N$38</v>
      </c>
    </row>
    <row r="166" s="349" customFormat="true" ht="15" hidden="false" customHeight="true" outlineLevel="0" collapsed="false">
      <c r="B166" s="202"/>
      <c r="C166" s="205" t="s">
        <v>219</v>
      </c>
      <c r="D166" s="258" t="s">
        <v>221</v>
      </c>
      <c r="E166" s="206" t="str">
        <f aca="false">ADDRESS(MATCH(E162,SL_CHARTS_2012!$M$1:$M$144,1),$E163+1,1)</f>
        <v>$N$34</v>
      </c>
      <c r="F166" s="206" t="str">
        <f aca="false">ADDRESS(MATCH(F162,SL_CHARTS_2012!$M$1:$M$144,1),$E163+1,1)</f>
        <v>$N$32</v>
      </c>
      <c r="G166" s="206" t="str">
        <f aca="false">ADDRESS(MATCH(G162,SL_CHARTS_2012!$M$1:$M$144,1),$E163+1,1)</f>
        <v>$N$32</v>
      </c>
      <c r="H166" s="561" t="str">
        <f aca="false">ADDRESS(MATCH(H162,SL_CHARTS_2012!$M$1:$M$144,1),$E163+1,1)</f>
        <v>$N$32</v>
      </c>
    </row>
    <row r="167" s="349" customFormat="true" ht="15" hidden="false" customHeight="true" outlineLevel="0" collapsed="false">
      <c r="B167" s="202"/>
      <c r="C167" s="205"/>
      <c r="D167" s="258" t="s">
        <v>222</v>
      </c>
      <c r="E167" s="206" t="str">
        <f aca="false">ADDRESS(MATCH(E161,SL_CHARTS_2012!$M$1:$M$144,1),$E163+1,1)</f>
        <v>$N$38</v>
      </c>
      <c r="F167" s="206" t="str">
        <f aca="false">ADDRESS(MATCH(F161,SL_CHARTS_2012!$M$1:$M$144,1),$E163+1,1)</f>
        <v>$N$38</v>
      </c>
      <c r="G167" s="206" t="str">
        <f aca="false">ADDRESS(MATCH(G161,SL_CHARTS_2012!$M$1:$M$144,1),$E163+1,1)</f>
        <v>$N$42</v>
      </c>
      <c r="H167" s="561" t="str">
        <f aca="false">ADDRESS(MATCH(H161,SL_CHARTS_2012!$M$1:$M$144,1),$E163+1,1)</f>
        <v>$N$38</v>
      </c>
    </row>
    <row r="168" s="349" customFormat="true" ht="15" hidden="false" customHeight="true" outlineLevel="0" collapsed="false">
      <c r="B168" s="202"/>
      <c r="C168" s="207"/>
      <c r="D168" s="213" t="s">
        <v>223</v>
      </c>
      <c r="E168" s="214" t="s">
        <v>224</v>
      </c>
      <c r="F168" s="208"/>
      <c r="G168" s="208"/>
      <c r="H168" s="563"/>
    </row>
    <row r="169" s="349" customFormat="true" ht="15" hidden="false" customHeight="true" outlineLevel="0" collapsed="false">
      <c r="B169" s="202"/>
      <c r="C169" s="207"/>
      <c r="D169" s="213"/>
      <c r="E169" s="214" t="s">
        <v>225</v>
      </c>
      <c r="F169" s="208"/>
      <c r="G169" s="208"/>
      <c r="H169" s="563"/>
    </row>
    <row r="170" s="349" customFormat="true" ht="15" hidden="false" customHeight="true" outlineLevel="0" collapsed="false">
      <c r="B170" s="202"/>
      <c r="C170" s="215" t="s">
        <v>226</v>
      </c>
      <c r="D170" s="216" t="s">
        <v>227</v>
      </c>
      <c r="E170" s="217" t="str">
        <f aca="false">CONCATENATE(E159,E$7,E160)</f>
        <v>34-30</v>
      </c>
      <c r="F170" s="217" t="str">
        <f aca="false">CONCATENATE(F159,F$7,F160)</f>
        <v>34-28</v>
      </c>
      <c r="G170" s="217" t="str">
        <f aca="false">CONCATENATE(G159,G$7,G160)</f>
        <v>38-28</v>
      </c>
      <c r="H170" s="433" t="str">
        <f aca="false">CONCATENATE(H159,H$7,H160)</f>
        <v>34-28</v>
      </c>
    </row>
    <row r="171" s="349" customFormat="true" ht="15" hidden="false" customHeight="true" outlineLevel="0" collapsed="false">
      <c r="B171" s="202"/>
      <c r="C171" s="215"/>
      <c r="D171" s="218" t="s">
        <v>228</v>
      </c>
      <c r="E171" s="218" t="n">
        <f aca="true">AVERAGE(INDIRECT(CONCATENATE($E$168,E164,$E$169,E165),1))</f>
        <v>76.17566</v>
      </c>
      <c r="F171" s="218" t="n">
        <f aca="true">AVERAGE(INDIRECT(CONCATENATE($E$168,F164,$E$169,F165),1))</f>
        <v>70.4030285714286</v>
      </c>
      <c r="G171" s="218" t="n">
        <f aca="true">AVERAGE(INDIRECT(CONCATENATE($E$168,G164,$E$169,G165),1))</f>
        <v>81.7095818181818</v>
      </c>
      <c r="H171" s="411" t="n">
        <f aca="true">AVERAGE(INDIRECT(CONCATENATE($E$168,H164,$E$169,H165),1))</f>
        <v>70.4030285714286</v>
      </c>
    </row>
    <row r="172" s="349" customFormat="true" ht="15" hidden="false" customHeight="true" outlineLevel="0" collapsed="false">
      <c r="B172" s="202"/>
      <c r="C172" s="215"/>
      <c r="D172" s="219" t="s">
        <v>229</v>
      </c>
      <c r="E172" s="219" t="n">
        <f aca="true">MIN(INDIRECT(CONCATENATE($E$168,E164,$E$169,E165),1))</f>
        <v>62.2137</v>
      </c>
      <c r="F172" s="219" t="n">
        <f aca="true">MIN(INDIRECT(CONCATENATE($E$168,F164,$E$169,F165),1))</f>
        <v>53.9888</v>
      </c>
      <c r="G172" s="219" t="n">
        <f aca="true">MIN(INDIRECT(CONCATENATE($E$168,G164,$E$169,G165),1))</f>
        <v>53.9888</v>
      </c>
      <c r="H172" s="433" t="n">
        <f aca="true">MIN(INDIRECT(CONCATENATE($E$168,H164,$E$169,H165),1))</f>
        <v>53.9888</v>
      </c>
    </row>
    <row r="173" s="349" customFormat="true" ht="15" hidden="false" customHeight="true" outlineLevel="0" collapsed="false">
      <c r="B173" s="202"/>
      <c r="C173" s="215"/>
      <c r="D173" s="219" t="s">
        <v>230</v>
      </c>
      <c r="E173" s="219" t="n">
        <f aca="true">MAX(INDIRECT(CONCATENATE($E$168,E164,$E$169,E165),1))</f>
        <v>91.3584</v>
      </c>
      <c r="F173" s="219" t="n">
        <f aca="true">MAX(INDIRECT(CONCATENATE($E$168,F164,$E$169,F165),1))</f>
        <v>91.3584</v>
      </c>
      <c r="G173" s="219" t="n">
        <f aca="true">MAX(INDIRECT(CONCATENATE($E$168,G164,$E$169,G165),1))</f>
        <v>104.556</v>
      </c>
      <c r="H173" s="433" t="n">
        <f aca="true">MAX(INDIRECT(CONCATENATE($E$168,H164,$E$169,H165),1))</f>
        <v>91.3584</v>
      </c>
    </row>
    <row r="174" s="349" customFormat="true" ht="15" hidden="false" customHeight="true" outlineLevel="0" collapsed="false">
      <c r="B174" s="202"/>
      <c r="C174" s="215"/>
      <c r="D174" s="220" t="s">
        <v>231</v>
      </c>
      <c r="E174" s="221" t="n">
        <v>-15</v>
      </c>
      <c r="F174" s="221" t="n">
        <v>-15</v>
      </c>
      <c r="G174" s="221" t="n">
        <v>-15</v>
      </c>
      <c r="H174" s="433" t="n">
        <v>-15</v>
      </c>
    </row>
    <row r="175" s="349" customFormat="true" ht="15" hidden="false" customHeight="true" outlineLevel="0" collapsed="false">
      <c r="B175" s="202"/>
      <c r="C175" s="215"/>
      <c r="D175" s="220" t="s">
        <v>232</v>
      </c>
      <c r="E175" s="221" t="n">
        <v>15</v>
      </c>
      <c r="F175" s="221" t="n">
        <v>15</v>
      </c>
      <c r="G175" s="221" t="n">
        <v>15</v>
      </c>
      <c r="H175" s="433" t="n">
        <v>15</v>
      </c>
    </row>
    <row r="176" s="349" customFormat="true" ht="15" hidden="false" customHeight="true" outlineLevel="0" collapsed="false">
      <c r="B176" s="202"/>
      <c r="C176" s="215"/>
      <c r="D176" s="220" t="s">
        <v>233</v>
      </c>
      <c r="E176" s="222" t="n">
        <f aca="false">E172+E174</f>
        <v>47.2137</v>
      </c>
      <c r="F176" s="222" t="n">
        <f aca="false">F172+F174</f>
        <v>38.9888</v>
      </c>
      <c r="G176" s="222" t="n">
        <f aca="false">G172+G174</f>
        <v>38.9888</v>
      </c>
      <c r="H176" s="433" t="n">
        <f aca="false">H172+H174</f>
        <v>38.9888</v>
      </c>
    </row>
    <row r="177" s="349" customFormat="true" ht="15" hidden="false" customHeight="true" outlineLevel="0" collapsed="false">
      <c r="B177" s="202"/>
      <c r="C177" s="215"/>
      <c r="D177" s="220" t="s">
        <v>234</v>
      </c>
      <c r="E177" s="222" t="n">
        <f aca="false">E173+E175</f>
        <v>106.3584</v>
      </c>
      <c r="F177" s="222" t="n">
        <f aca="false">F173+F175</f>
        <v>106.3584</v>
      </c>
      <c r="G177" s="222" t="n">
        <f aca="false">G173+G175</f>
        <v>119.556</v>
      </c>
      <c r="H177" s="433" t="n">
        <f aca="false">H173+H175</f>
        <v>106.3584</v>
      </c>
    </row>
    <row r="178" s="349" customFormat="true" ht="15" hidden="false" customHeight="true" outlineLevel="0" collapsed="false">
      <c r="B178" s="202"/>
      <c r="C178" s="223" t="s">
        <v>235</v>
      </c>
      <c r="D178" s="259" t="s">
        <v>227</v>
      </c>
      <c r="E178" s="260" t="str">
        <f aca="false">CONCATENATE(E161,E$7,E162)</f>
        <v>34-30</v>
      </c>
      <c r="F178" s="260" t="str">
        <f aca="false">CONCATENATE(F161,F$7,F162)</f>
        <v>34-28</v>
      </c>
      <c r="G178" s="260" t="str">
        <f aca="false">CONCATENATE(G161,G$7,G162)</f>
        <v>38-28</v>
      </c>
      <c r="H178" s="450" t="str">
        <f aca="false">CONCATENATE(H161,H$7,H162)</f>
        <v>34-28</v>
      </c>
    </row>
    <row r="179" s="349" customFormat="true" ht="15" hidden="false" customHeight="true" outlineLevel="0" collapsed="false">
      <c r="B179" s="202"/>
      <c r="C179" s="223"/>
      <c r="D179" s="261" t="s">
        <v>228</v>
      </c>
      <c r="E179" s="261" t="n">
        <f aca="true">AVERAGE(INDIRECT(CONCATENATE($E168,E166,$E169,E167),1))</f>
        <v>76.17566</v>
      </c>
      <c r="F179" s="261" t="n">
        <f aca="true">AVERAGE(INDIRECT(CONCATENATE($E168,F166,$E169,F167),1))</f>
        <v>70.4030285714286</v>
      </c>
      <c r="G179" s="261" t="n">
        <f aca="true">AVERAGE(INDIRECT(CONCATENATE($E168,G166,$E169,G167),1))</f>
        <v>81.7095818181818</v>
      </c>
      <c r="H179" s="569" t="n">
        <f aca="true">AVERAGE(INDIRECT(CONCATENATE($E168,H166,$E169,H167),1))</f>
        <v>70.4030285714286</v>
      </c>
    </row>
    <row r="180" s="349" customFormat="true" ht="15" hidden="false" customHeight="true" outlineLevel="0" collapsed="false">
      <c r="B180" s="202"/>
      <c r="C180" s="223"/>
      <c r="D180" s="262" t="s">
        <v>229</v>
      </c>
      <c r="E180" s="262" t="n">
        <f aca="true">MIN(INDIRECT(CONCATENATE($E168,E166,$E169,E167),1))</f>
        <v>62.2137</v>
      </c>
      <c r="F180" s="262" t="n">
        <f aca="true">MIN(INDIRECT(CONCATENATE($E168,F166,$E169,F167),1))</f>
        <v>53.9888</v>
      </c>
      <c r="G180" s="262" t="n">
        <f aca="true">MIN(INDIRECT(CONCATENATE($E168,G166,$E169,G167),1))</f>
        <v>53.9888</v>
      </c>
      <c r="H180" s="450" t="n">
        <f aca="true">MIN(INDIRECT(CONCATENATE($E168,H166,$E169,H167),1))</f>
        <v>53.9888</v>
      </c>
    </row>
    <row r="181" s="349" customFormat="true" ht="15" hidden="false" customHeight="true" outlineLevel="0" collapsed="false">
      <c r="B181" s="202"/>
      <c r="C181" s="223"/>
      <c r="D181" s="262" t="s">
        <v>230</v>
      </c>
      <c r="E181" s="262" t="n">
        <f aca="true">MAX(INDIRECT(CONCATENATE($E168,E166,$E169,E167),1))</f>
        <v>91.3584</v>
      </c>
      <c r="F181" s="262" t="n">
        <f aca="true">MAX(INDIRECT(CONCATENATE($E168,F166,$E169,F167),1))</f>
        <v>91.3584</v>
      </c>
      <c r="G181" s="262" t="n">
        <f aca="true">MAX(INDIRECT(CONCATENATE($E168,G166,$E169,G167),1))</f>
        <v>104.556</v>
      </c>
      <c r="H181" s="450" t="n">
        <f aca="true">MAX(INDIRECT(CONCATENATE($E168,H166,$E169,H167),1))</f>
        <v>91.3584</v>
      </c>
    </row>
    <row r="182" s="349" customFormat="true" ht="15" hidden="false" customHeight="true" outlineLevel="0" collapsed="false">
      <c r="B182" s="202"/>
      <c r="C182" s="223"/>
      <c r="D182" s="263" t="s">
        <v>231</v>
      </c>
      <c r="E182" s="264" t="n">
        <v>-15</v>
      </c>
      <c r="F182" s="264" t="n">
        <v>-15</v>
      </c>
      <c r="G182" s="264" t="n">
        <v>-15</v>
      </c>
      <c r="H182" s="450" t="n">
        <v>-15</v>
      </c>
    </row>
    <row r="183" s="349" customFormat="true" ht="15" hidden="false" customHeight="true" outlineLevel="0" collapsed="false">
      <c r="B183" s="202"/>
      <c r="C183" s="223"/>
      <c r="D183" s="263" t="s">
        <v>232</v>
      </c>
      <c r="E183" s="264" t="n">
        <v>15</v>
      </c>
      <c r="F183" s="264" t="n">
        <v>15</v>
      </c>
      <c r="G183" s="264" t="n">
        <v>15</v>
      </c>
      <c r="H183" s="450" t="n">
        <v>15</v>
      </c>
    </row>
    <row r="184" s="349" customFormat="true" ht="15" hidden="false" customHeight="true" outlineLevel="0" collapsed="false">
      <c r="B184" s="202"/>
      <c r="C184" s="223"/>
      <c r="D184" s="263" t="s">
        <v>233</v>
      </c>
      <c r="E184" s="265" t="n">
        <f aca="false">E180+E182</f>
        <v>47.2137</v>
      </c>
      <c r="F184" s="265" t="n">
        <f aca="false">F180+F182</f>
        <v>38.9888</v>
      </c>
      <c r="G184" s="265" t="n">
        <f aca="false">G180+G182</f>
        <v>38.9888</v>
      </c>
      <c r="H184" s="450" t="n">
        <f aca="false">H180+H182</f>
        <v>38.9888</v>
      </c>
    </row>
    <row r="185" s="349" customFormat="true" ht="15" hidden="false" customHeight="true" outlineLevel="0" collapsed="false">
      <c r="B185" s="202"/>
      <c r="C185" s="223"/>
      <c r="D185" s="231" t="s">
        <v>234</v>
      </c>
      <c r="E185" s="232" t="n">
        <f aca="false">E181+E183</f>
        <v>106.3584</v>
      </c>
      <c r="F185" s="232" t="n">
        <f aca="false">F181+F183</f>
        <v>106.3584</v>
      </c>
      <c r="G185" s="232" t="n">
        <f aca="false">G181+G183</f>
        <v>119.556</v>
      </c>
      <c r="H185" s="565" t="n">
        <f aca="false">H181+H183</f>
        <v>106.3584</v>
      </c>
    </row>
    <row r="186" s="349" customFormat="true" ht="15" hidden="true" customHeight="true" outlineLevel="0" collapsed="false">
      <c r="B186" s="294" t="s">
        <v>61</v>
      </c>
      <c r="C186" s="171" t="s">
        <v>216</v>
      </c>
      <c r="D186" s="234" t="s">
        <v>238</v>
      </c>
      <c r="E186" s="235" t="str">
        <f aca="true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$Q$248</v>
      </c>
      <c r="F186" s="235" t="str">
        <f aca="true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$Q$248</v>
      </c>
      <c r="G186" s="235" t="str">
        <f aca="true">IF(INDIRECT(CONCATENATE($E$199,ADDRESS(MATCH(G4,SL_CHARTS_2012!$Q$1:$Q$39999,1),$E$194,1)))=G4,ADDRESS(MATCH(G4,SL_CHARTS_2012!$Q$1:$Q$39999,1),$E$194,1), IF(INDIRECT(CONCATENATE($E$199,ADDRESS(MATCH(G4,SL_CHARTS_2012!$Q$1:$Q$39999,1),$E$194,1)))&lt;G4, ADDRESS(MATCH(G4,SL_CHARTS_2012!$Q$1:$Q$39999,1)+1,$E$194,1), ADDRESS(MATCH(G4,SL_CHARTS_2012!$Q$1:$Q$39999,1),$E$194,1)))</f>
        <v>$Q$289</v>
      </c>
      <c r="H186" s="455" t="str">
        <f aca="true">IF(INDIRECT(CONCATENATE($E$199,ADDRESS(MATCH(H4,SL_CHARTS_2012!$Q$1:$Q$39999,1),$E$194,1)))=H4,ADDRESS(MATCH(H4,SL_CHARTS_2012!$Q$1:$Q$39999,1),$E$194,1), IF(INDIRECT(CONCATENATE($E$199,ADDRESS(MATCH(H4,SL_CHARTS_2012!$Q$1:$Q$39999,1),$E$194,1)))&lt;H4, ADDRESS(MATCH(H4,SL_CHARTS_2012!$Q$1:$Q$39999,1)+1,$E$194,1), ADDRESS(MATCH(H4,SL_CHARTS_2012!$Q$1:$Q$39999,1),$E$194,1)))</f>
        <v>$Q$248</v>
      </c>
    </row>
    <row r="187" s="349" customFormat="true" ht="15" hidden="true" customHeight="true" outlineLevel="0" collapsed="false">
      <c r="B187" s="294"/>
      <c r="C187" s="171"/>
      <c r="D187" s="172" t="s">
        <v>239</v>
      </c>
      <c r="E187" s="236" t="n">
        <f aca="true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33.9</v>
      </c>
      <c r="F187" s="236" t="n">
        <f aca="true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33.9</v>
      </c>
      <c r="G187" s="236" t="n">
        <f aca="true">INDIRECT(CONCATENATE($E$199,IF(INDIRECT(CONCATENATE($E$199,ADDRESS(MATCH(G4,SL_CHARTS_2012!$Q$1:$Q$39999,1),$E$194,1)))=G4,ADDRESS(MATCH(G4,SL_CHARTS_2012!$Q$1:$Q$39999,1),$E$194,1),IF(INDIRECT(CONCATENATE($E$199,ADDRESS(MATCH(G4,SL_CHARTS_2012!$Q$1:$Q$39999,1),$E$194,1)))&lt;G4,ADDRESS(MATCH(G4,SL_CHARTS_2012!$Q$1:$Q$39999,1)+1,$E$194,1),ADDRESS(MATCH(G4,SL_CHARTS_2012!$Q$1:$Q$39999,1),$E$194,1)))))</f>
        <v>38</v>
      </c>
      <c r="H187" s="566" t="n">
        <f aca="true">INDIRECT(CONCATENATE($E$199,IF(INDIRECT(CONCATENATE($E$199,ADDRESS(MATCH(H4,SL_CHARTS_2012!$Q$1:$Q$39999,1),$E$194,1)))=H4,ADDRESS(MATCH(H4,SL_CHARTS_2012!$Q$1:$Q$39999,1),$E$194,1),IF(INDIRECT(CONCATENATE($E$199,ADDRESS(MATCH(H4,SL_CHARTS_2012!$Q$1:$Q$39999,1),$E$194,1)))&lt;H4,ADDRESS(MATCH(H4,SL_CHARTS_2012!$Q$1:$Q$39999,1)+1,$E$194,1),ADDRESS(MATCH(H4,SL_CHARTS_2012!$Q$1:$Q$39999,1),$E$194,1)))))</f>
        <v>33.9</v>
      </c>
    </row>
    <row r="188" s="349" customFormat="true" ht="15" hidden="true" customHeight="true" outlineLevel="0" collapsed="false">
      <c r="B188" s="294"/>
      <c r="C188" s="171"/>
      <c r="D188" s="234" t="s">
        <v>240</v>
      </c>
      <c r="E188" s="235" t="str">
        <f aca="true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$Q$214</v>
      </c>
      <c r="F188" s="235" t="str">
        <f aca="true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$Q$193</v>
      </c>
      <c r="G188" s="235" t="str">
        <f aca="true">IF(INDIRECT(CONCATENATE($E$199,ADDRESS(MATCH(G8,SL_CHARTS_2012!$V$1:$V$39999,1),$E$194,1)))=G8,ADDRESS(MATCH(G8,SL_CHARTS_2012!$V$1:$V$39999,1),$E$194,1),IF(INDIRECT(CONCATENATE($E$199,ADDRESS(MATCH(G8,SL_CHARTS_2012!$V$1:$V$39999,1),$E$194,1)))&gt;G8, ADDRESS(MATCH(G8,SL_CHARTS_2012!$V$1:$V$39999,1)-1,$E$194,1), ADDRESS(MATCH(G8,SL_CHARTS_2012!$V$1:$V$39999,1),$E$194,1)))</f>
        <v>$Q$193</v>
      </c>
      <c r="H188" s="455" t="str">
        <f aca="true">IF(INDIRECT(CONCATENATE($E$199,ADDRESS(MATCH(H8,SL_CHARTS_2012!$V$1:$V$39999,1),$E$194,1)))=H8,ADDRESS(MATCH(H8,SL_CHARTS_2012!$V$1:$V$39999,1),$E$194,1),IF(INDIRECT(CONCATENATE($E$199,ADDRESS(MATCH(H8,SL_CHARTS_2012!$V$1:$V$39999,1),$E$194,1)))&gt;H8, ADDRESS(MATCH(H8,SL_CHARTS_2012!$V$1:$V$39999,1)-1,$E$194,1), ADDRESS(MATCH(H8,SL_CHARTS_2012!$V$1:$V$39999,1),$E$194,1)))</f>
        <v>$Q$193</v>
      </c>
    </row>
    <row r="189" s="349" customFormat="true" ht="15" hidden="true" customHeight="true" outlineLevel="0" collapsed="false">
      <c r="B189" s="294"/>
      <c r="C189" s="171"/>
      <c r="D189" s="172" t="s">
        <v>241</v>
      </c>
      <c r="E189" s="236" t="n">
        <f aca="true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30.5</v>
      </c>
      <c r="F189" s="236" t="n">
        <f aca="true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28.4</v>
      </c>
      <c r="G189" s="236" t="n">
        <f aca="true">INDIRECT(CONCATENATE($E$199,IF(INDIRECT(CONCATENATE($E$199,ADDRESS(MATCH(G8,SL_CHARTS_2012!$V$1:$V$39999,1),$E$194,1)))=G8,ADDRESS(MATCH(G8,SL_CHARTS_2012!$V$1:$V$39999,1),$E$194,1),IF(INDIRECT(CONCATENATE($E$199,ADDRESS(MATCH(G8,SL_CHARTS_2012!$V$1:$V$39999,1),$E$194,1)))&gt;G8,ADDRESS(MATCH(G8,SL_CHARTS_2012!$V$1:$V$39999,1)-1,$E$194,1),ADDRESS(MATCH(G8,SL_CHARTS_2012!$V$1:$V$39999,1),$E$194,1)))))</f>
        <v>28.4</v>
      </c>
      <c r="H189" s="566" t="n">
        <f aca="true">INDIRECT(CONCATENATE($E$199,IF(INDIRECT(CONCATENATE($E$199,ADDRESS(MATCH(H8,SL_CHARTS_2012!$V$1:$V$39999,1),$E$194,1)))=H8,ADDRESS(MATCH(H8,SL_CHARTS_2012!$V$1:$V$39999,1),$E$194,1),IF(INDIRECT(CONCATENATE($E$199,ADDRESS(MATCH(H8,SL_CHARTS_2012!$V$1:$V$39999,1),$E$194,1)))&gt;H8,ADDRESS(MATCH(H8,SL_CHARTS_2012!$V$1:$V$39999,1)-1,$E$194,1),ADDRESS(MATCH(H8,SL_CHARTS_2012!$V$1:$V$39999,1),$E$194,1)))))</f>
        <v>28.4</v>
      </c>
    </row>
    <row r="190" s="349" customFormat="true" ht="15" hidden="true" customHeight="true" outlineLevel="0" collapsed="false">
      <c r="B190" s="294"/>
      <c r="C190" s="173" t="s">
        <v>219</v>
      </c>
      <c r="D190" s="238" t="s">
        <v>238</v>
      </c>
      <c r="E190" s="296" t="str">
        <f aca="true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$Q$248</v>
      </c>
      <c r="F190" s="296" t="str">
        <f aca="true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$Q$248</v>
      </c>
      <c r="G190" s="296" t="str">
        <f aca="true">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</f>
        <v>$Q$289</v>
      </c>
      <c r="H190" s="459" t="str">
        <f aca="true">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</f>
        <v>$Q$248</v>
      </c>
    </row>
    <row r="191" s="349" customFormat="true" ht="15" hidden="true" customHeight="true" outlineLevel="0" collapsed="false">
      <c r="B191" s="294"/>
      <c r="C191" s="173"/>
      <c r="D191" s="240" t="s">
        <v>217</v>
      </c>
      <c r="E191" s="298" t="n">
        <f aca="true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33.9</v>
      </c>
      <c r="F191" s="298" t="n">
        <f aca="true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33.9</v>
      </c>
      <c r="G191" s="298" t="n">
        <f aca="true">INDIRECT(CONCATENATE($E$199, 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ADDRESS(MATCH(G6,SL_CHARTS_2012!$Q$1:$Q$39999,1),$E$194,1)))))</f>
        <v>38</v>
      </c>
      <c r="H191" s="460" t="n">
        <f aca="true">INDIRECT(CONCATENATE($E$199, 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ADDRESS(MATCH(H6,SL_CHARTS_2012!$Q$1:$Q$39999,1),$E$194,1)))))</f>
        <v>33.9</v>
      </c>
    </row>
    <row r="192" s="349" customFormat="true" ht="15" hidden="true" customHeight="true" outlineLevel="0" collapsed="false">
      <c r="B192" s="294"/>
      <c r="C192" s="173"/>
      <c r="D192" s="238" t="s">
        <v>240</v>
      </c>
      <c r="E192" s="296" t="str">
        <f aca="true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$Q$214</v>
      </c>
      <c r="F192" s="296" t="str">
        <f aca="true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$Q$193</v>
      </c>
      <c r="G192" s="296" t="str">
        <f aca="true">IF(INDIRECT(CONCATENATE($E$199,ADDRESS(MATCH(G10,SL_CHARTS_2012!$V$1:$V$39999,1),$E$194,1)))=G10,ADDRESS(MATCH(G10,SL_CHARTS_2012!$V$1:$V$39999,1),$E$194,1),IF(INDIRECT(CONCATENATE($E$199,ADDRESS(MATCH(G10,SL_CHARTS_2012!$V$1:$V$39999,1),$E$194,1)))&gt;G10, ADDRESS(MATCH(G10,SL_CHARTS_2012!$V$1:$V$39999,1)-1,$E$194,1), ADDRESS(MATCH(G10,SL_CHARTS_2012!$V$1:$V$39999,1),$E$194,1)))</f>
        <v>$Q$193</v>
      </c>
      <c r="H192" s="459" t="str">
        <f aca="true">IF(INDIRECT(CONCATENATE($E$199,ADDRESS(MATCH(H10,SL_CHARTS_2012!$V$1:$V$39999,1),$E$194,1)))=H10,ADDRESS(MATCH(H10,SL_CHARTS_2012!$V$1:$V$39999,1),$E$194,1),IF(INDIRECT(CONCATENATE($E$199,ADDRESS(MATCH(H10,SL_CHARTS_2012!$V$1:$V$39999,1),$E$194,1)))&gt;H10, ADDRESS(MATCH(H10,SL_CHARTS_2012!$V$1:$V$39999,1)-1,$E$194,1), ADDRESS(MATCH(H10,SL_CHARTS_2012!$V$1:$V$39999,1),$E$194,1)))</f>
        <v>$Q$193</v>
      </c>
    </row>
    <row r="193" s="349" customFormat="true" ht="15" hidden="true" customHeight="true" outlineLevel="0" collapsed="false">
      <c r="B193" s="294"/>
      <c r="C193" s="173"/>
      <c r="D193" s="240" t="s">
        <v>218</v>
      </c>
      <c r="E193" s="298" t="n">
        <f aca="true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30.5</v>
      </c>
      <c r="F193" s="298" t="n">
        <f aca="true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28.4</v>
      </c>
      <c r="G193" s="298" t="n">
        <f aca="true">INDIRECT(CONCATENATE($E$199,IF(INDIRECT(CONCATENATE($E$199,ADDRESS(MATCH(G10,SL_CHARTS_2012!$V$1:$V$39999,1),$E$194,1)))=G10,ADDRESS(MATCH(G10,SL_CHARTS_2012!$V$1:$V$39999,1),$E$194,1),IF(INDIRECT(CONCATENATE($E$199,ADDRESS(MATCH(G10,SL_CHARTS_2012!$V$1:$V$39999,1),$E$194,1)))&gt;G10,ADDRESS(MATCH(G10,SL_CHARTS_2012!$V$1:$V$39999,1)-1,$E$194,1),ADDRESS(MATCH(G10,SL_CHARTS_2012!$V$1:$V$39999,1),$E$194,1)))))</f>
        <v>28.4</v>
      </c>
      <c r="H193" s="460" t="n">
        <f aca="true">INDIRECT(CONCATENATE($E$199,IF(INDIRECT(CONCATENATE($E$199,ADDRESS(MATCH(H10,SL_CHARTS_2012!$V$1:$V$39999,1),$E$194,1)))=H10,ADDRESS(MATCH(H10,SL_CHARTS_2012!$V$1:$V$39999,1),$E$194,1),IF(INDIRECT(CONCATENATE($E$199,ADDRESS(MATCH(H10,SL_CHARTS_2012!$V$1:$V$39999,1),$E$194,1)))&gt;H10,ADDRESS(MATCH(H10,SL_CHARTS_2012!$V$1:$V$39999,1)-1,$E$194,1),ADDRESS(MATCH(H10,SL_CHARTS_2012!$V$1:$V$39999,1),$E$194,1)))))</f>
        <v>28.4</v>
      </c>
    </row>
    <row r="194" s="349" customFormat="true" ht="15" hidden="true" customHeight="true" outlineLevel="0" collapsed="false">
      <c r="B194" s="294"/>
      <c r="C194" s="175" t="s">
        <v>220</v>
      </c>
      <c r="D194" s="175"/>
      <c r="E194" s="176" t="n">
        <v>17</v>
      </c>
      <c r="F194" s="176"/>
      <c r="G194" s="176"/>
      <c r="H194" s="176"/>
    </row>
    <row r="195" s="349" customFormat="true" ht="15" hidden="true" customHeight="true" outlineLevel="0" collapsed="false">
      <c r="B195" s="294"/>
      <c r="C195" s="178" t="s">
        <v>216</v>
      </c>
      <c r="D195" s="179" t="s">
        <v>221</v>
      </c>
      <c r="E195" s="180" t="str">
        <f aca="false">ADDRESS(MATCH(E189,SL_CHARTS_2012!$Q$1:$Q$3999,1),$E194+4,1)</f>
        <v>$U$214</v>
      </c>
      <c r="F195" s="180" t="str">
        <f aca="false">ADDRESS(MATCH(F189,SL_CHARTS_2012!$Q$1:$Q$3999,1),$E194+4,1)</f>
        <v>$U$193</v>
      </c>
      <c r="G195" s="180" t="str">
        <f aca="false">ADDRESS(MATCH(G189,SL_CHARTS_2012!$Q$1:$Q$3999,1),$E194+4,1)</f>
        <v>$U$193</v>
      </c>
      <c r="H195" s="556" t="str">
        <f aca="false">ADDRESS(MATCH(H189,SL_CHARTS_2012!$Q$1:$Q$3999,1),$E194+4,1)</f>
        <v>$U$193</v>
      </c>
    </row>
    <row r="196" s="349" customFormat="true" ht="15" hidden="true" customHeight="true" outlineLevel="0" collapsed="false">
      <c r="B196" s="294"/>
      <c r="C196" s="178"/>
      <c r="D196" s="179" t="s">
        <v>222</v>
      </c>
      <c r="E196" s="180" t="str">
        <f aca="false">ADDRESS(MATCH(E187,SL_CHARTS_2012!$Q$1:$Q$3999,1),$E194+4,1)</f>
        <v>$U$248</v>
      </c>
      <c r="F196" s="180" t="str">
        <f aca="false">ADDRESS(MATCH(F187,SL_CHARTS_2012!$Q$1:$Q$3999,1),$E194+4,1)</f>
        <v>$U$248</v>
      </c>
      <c r="G196" s="180" t="str">
        <f aca="false">ADDRESS(MATCH(G187,SL_CHARTS_2012!$Q$1:$Q$3999,1),$E194+4,1)</f>
        <v>$U$289</v>
      </c>
      <c r="H196" s="556" t="str">
        <f aca="false">ADDRESS(MATCH(H187,SL_CHARTS_2012!$Q$1:$Q$3999,1),$E194+4,1)</f>
        <v>$U$248</v>
      </c>
    </row>
    <row r="197" s="349" customFormat="true" ht="15" hidden="true" customHeight="true" outlineLevel="0" collapsed="false">
      <c r="B197" s="294"/>
      <c r="C197" s="173" t="s">
        <v>219</v>
      </c>
      <c r="D197" s="181" t="s">
        <v>221</v>
      </c>
      <c r="E197" s="174" t="str">
        <f aca="false">ADDRESS(MATCH(E193,SL_CHARTS_2012!$Q$1:$Q$3999,1),$E194+4,1)</f>
        <v>$U$214</v>
      </c>
      <c r="F197" s="174" t="str">
        <f aca="false">ADDRESS(MATCH(F193,SL_CHARTS_2012!$Q$1:$Q$3999,1),$E194+4,1)</f>
        <v>$U$193</v>
      </c>
      <c r="G197" s="174" t="str">
        <f aca="false">ADDRESS(MATCH(G193,SL_CHARTS_2012!$Q$1:$Q$3999,1),$E194+4,1)</f>
        <v>$U$193</v>
      </c>
      <c r="H197" s="459" t="str">
        <f aca="false">ADDRESS(MATCH(H193,SL_CHARTS_2012!$Q$1:$Q$3999,1),$E194+4,1)</f>
        <v>$U$193</v>
      </c>
    </row>
    <row r="198" s="349" customFormat="true" ht="15" hidden="true" customHeight="true" outlineLevel="0" collapsed="false">
      <c r="B198" s="294"/>
      <c r="C198" s="173"/>
      <c r="D198" s="181" t="s">
        <v>222</v>
      </c>
      <c r="E198" s="174" t="str">
        <f aca="false">ADDRESS(MATCH(E191,SL_CHARTS_2012!$Q$1:$Q$3999,1),$E194+4,1)</f>
        <v>$U$248</v>
      </c>
      <c r="F198" s="174" t="str">
        <f aca="false">ADDRESS(MATCH(F191,SL_CHARTS_2012!$Q$1:$Q$3999,1),$E194+4,1)</f>
        <v>$U$248</v>
      </c>
      <c r="G198" s="174" t="str">
        <f aca="false">ADDRESS(MATCH(G191,SL_CHARTS_2012!$Q$1:$Q$3999,1),$E194+4,1)</f>
        <v>$U$289</v>
      </c>
      <c r="H198" s="459" t="str">
        <f aca="false">ADDRESS(MATCH(H191,SL_CHARTS_2012!$Q$1:$Q$3999,1),$E194+4,1)</f>
        <v>$U$248</v>
      </c>
    </row>
    <row r="199" s="349" customFormat="true" ht="15" hidden="true" customHeight="true" outlineLevel="0" collapsed="false">
      <c r="B199" s="294"/>
      <c r="C199" s="175"/>
      <c r="D199" s="182" t="s">
        <v>223</v>
      </c>
      <c r="E199" s="183" t="s">
        <v>224</v>
      </c>
      <c r="F199" s="176"/>
      <c r="G199" s="176"/>
      <c r="H199" s="557"/>
    </row>
    <row r="200" s="349" customFormat="true" ht="15" hidden="true" customHeight="true" outlineLevel="0" collapsed="false">
      <c r="B200" s="294"/>
      <c r="C200" s="175"/>
      <c r="D200" s="182"/>
      <c r="E200" s="183" t="s">
        <v>225</v>
      </c>
      <c r="F200" s="176"/>
      <c r="G200" s="176"/>
      <c r="H200" s="557"/>
    </row>
    <row r="201" s="349" customFormat="true" ht="15" hidden="true" customHeight="true" outlineLevel="0" collapsed="false">
      <c r="B201" s="294"/>
      <c r="C201" s="184" t="s">
        <v>226</v>
      </c>
      <c r="D201" s="185" t="s">
        <v>227</v>
      </c>
      <c r="E201" s="186" t="str">
        <f aca="false">CONCATENATE(E187,E$7,E189)</f>
        <v>33,9-30,5</v>
      </c>
      <c r="F201" s="186" t="str">
        <f aca="false">CONCATENATE(F187,F$7,F189)</f>
        <v>33,9-28,4</v>
      </c>
      <c r="G201" s="186" t="str">
        <f aca="false">CONCATENATE(G187,G$7,G189)</f>
        <v>38-28,4</v>
      </c>
      <c r="H201" s="420" t="str">
        <f aca="false">CONCATENATE(H187,H$7,H189)</f>
        <v>33,9-28,4</v>
      </c>
    </row>
    <row r="202" s="349" customFormat="true" ht="15" hidden="true" customHeight="true" outlineLevel="0" collapsed="false">
      <c r="B202" s="294"/>
      <c r="C202" s="184"/>
      <c r="D202" s="187" t="s">
        <v>228</v>
      </c>
      <c r="E202" s="187" t="n">
        <f aca="true">AVERAGE(INDIRECT(CONCATENATE($E$199,E195,$E$200,E196),1))</f>
        <v>13.8</v>
      </c>
      <c r="F202" s="187" t="n">
        <f aca="true">AVERAGE(INDIRECT(CONCATENATE($E$199,F195,$E$200,F196),1))</f>
        <v>10.5732142857143</v>
      </c>
      <c r="G202" s="187" t="n">
        <f aca="true">AVERAGE(INDIRECT(CONCATENATE($E$199,G195,$E$200,G196),1))</f>
        <v>25.1865979381443</v>
      </c>
      <c r="H202" s="558" t="n">
        <f aca="true">AVERAGE(INDIRECT(CONCATENATE($E$199,H195,$E$200,H196),1))</f>
        <v>10.5732142857143</v>
      </c>
    </row>
    <row r="203" s="349" customFormat="true" ht="15" hidden="true" customHeight="true" outlineLevel="0" collapsed="false">
      <c r="B203" s="294"/>
      <c r="C203" s="184"/>
      <c r="D203" s="188" t="s">
        <v>229</v>
      </c>
      <c r="E203" s="188" t="n">
        <f aca="true">MIN(INDIRECT(CONCATENATE($E$199,E195,$E$200,E196),1))</f>
        <v>-18</v>
      </c>
      <c r="F203" s="188" t="n">
        <f aca="true">MIN(INDIRECT(CONCATENATE($E$199,F195,$E$200,F196),1))</f>
        <v>-18</v>
      </c>
      <c r="G203" s="188" t="n">
        <f aca="true">MIN(INDIRECT(CONCATENATE($E$199,G195,$E$200,G196),1))</f>
        <v>-18</v>
      </c>
      <c r="H203" s="420" t="n">
        <f aca="true">MIN(INDIRECT(CONCATENATE($E$199,H195,$E$200,H196),1))</f>
        <v>-18</v>
      </c>
    </row>
    <row r="204" s="349" customFormat="true" ht="15" hidden="true" customHeight="true" outlineLevel="0" collapsed="false">
      <c r="B204" s="294"/>
      <c r="C204" s="184"/>
      <c r="D204" s="188" t="s">
        <v>230</v>
      </c>
      <c r="E204" s="188" t="n">
        <f aca="true">MAX(INDIRECT(CONCATENATE($E$199,E195,$E$200,E196),1))</f>
        <v>61.9</v>
      </c>
      <c r="F204" s="188" t="n">
        <f aca="true">MAX(INDIRECT(CONCATENATE($E$199,F195,$E$200,F196),1))</f>
        <v>61.9</v>
      </c>
      <c r="G204" s="188" t="n">
        <f aca="true">MAX(INDIRECT(CONCATENATE($E$199,G195,$E$200,G196),1))</f>
        <v>63.7</v>
      </c>
      <c r="H204" s="420" t="n">
        <f aca="true">MAX(INDIRECT(CONCATENATE($E$199,H195,$E$200,H196),1))</f>
        <v>61.9</v>
      </c>
    </row>
    <row r="205" s="349" customFormat="true" ht="15" hidden="true" customHeight="true" outlineLevel="0" collapsed="false">
      <c r="B205" s="294"/>
      <c r="C205" s="184"/>
      <c r="D205" s="189" t="s">
        <v>245</v>
      </c>
      <c r="E205" s="189" t="str">
        <f aca="false">CONCATENATE($E199,E196,$E200,E195)</f>
        <v>SL_CHARTS_2012!$U$248:$U$214</v>
      </c>
      <c r="F205" s="189" t="str">
        <f aca="false">CONCATENATE($E199,F196,$E200,F195)</f>
        <v>SL_CHARTS_2012!$U$248:$U$193</v>
      </c>
      <c r="G205" s="189" t="str">
        <f aca="false">CONCATENATE($E199,G196,$E200,G195)</f>
        <v>SL_CHARTS_2012!$U$289:$U$193</v>
      </c>
      <c r="H205" s="420" t="str">
        <f aca="false">CONCATENATE($E199,H196,$E200,H195)</f>
        <v>SL_CHARTS_2012!$U$248:$U$193</v>
      </c>
    </row>
    <row r="206" s="349" customFormat="true" ht="15" hidden="true" customHeight="true" outlineLevel="0" collapsed="false">
      <c r="B206" s="294"/>
      <c r="C206" s="184"/>
      <c r="D206" s="189" t="s">
        <v>246</v>
      </c>
      <c r="E206" s="189" t="str">
        <f aca="true">ADDRESS(MATCH(E203,INDIRECT(E205,1),0)+MATCH(E189,SL_CHARTS_2012!$Q$1:$Q$3999,1)-1,$E194+2,1,1)</f>
        <v>$S$239</v>
      </c>
      <c r="F206" s="189" t="str">
        <f aca="true">ADDRESS(MATCH(F203,INDIRECT(F205,1),0)+MATCH(F189,SL_CHARTS_2012!$Q$1:$Q$3999,1)-1,$E194+2,1,1)</f>
        <v>$S$239</v>
      </c>
      <c r="G206" s="189" t="str">
        <f aca="true">ADDRESS(MATCH(G203,INDIRECT(G205,1),0)+MATCH(G189,SL_CHARTS_2012!$Q$1:$Q$3999,1)-1,$E194+2,1,1)</f>
        <v>$S$239</v>
      </c>
      <c r="H206" s="420" t="str">
        <f aca="true">ADDRESS(MATCH(H203,INDIRECT(H205,1),0)+MATCH(H189,SL_CHARTS_2012!$Q$1:$Q$3999,1)-1,$E194+2,1,1)</f>
        <v>$S$239</v>
      </c>
    </row>
    <row r="207" s="349" customFormat="true" ht="15" hidden="true" customHeight="true" outlineLevel="0" collapsed="false">
      <c r="B207" s="294"/>
      <c r="C207" s="184"/>
      <c r="D207" s="189" t="s">
        <v>247</v>
      </c>
      <c r="E207" s="189" t="str">
        <f aca="true">ADDRESS(MATCH(E203,INDIRECT(E205,1),0)+MATCH(E189,SL_CHARTS_2012!$Q$1:$Q$3999,1)-1,$E194+4-3,1,1)</f>
        <v>$R$239</v>
      </c>
      <c r="F207" s="189" t="str">
        <f aca="true">ADDRESS(MATCH(F203,INDIRECT(F205,1),0)+MATCH(F189,SL_CHARTS_2012!$Q$1:$Q$3999,1)-1,$E194+4-3,1,1)</f>
        <v>$R$239</v>
      </c>
      <c r="G207" s="189" t="str">
        <f aca="true">ADDRESS(MATCH(G203,INDIRECT(G205,1),0)+MATCH(G189,SL_CHARTS_2012!$Q$1:$Q$3999,1)-1,$E194+4-3,1,1)</f>
        <v>$R$239</v>
      </c>
      <c r="H207" s="420" t="str">
        <f aca="true">ADDRESS(MATCH(H203,INDIRECT(H205,1),0)+MATCH(H189,SL_CHARTS_2012!$Q$1:$Q$3999,1)-1,$E194+4-3,1,1)</f>
        <v>$R$239</v>
      </c>
    </row>
    <row r="208" s="349" customFormat="true" ht="15" hidden="true" customHeight="true" outlineLevel="0" collapsed="false">
      <c r="B208" s="294"/>
      <c r="C208" s="184"/>
      <c r="D208" s="189" t="s">
        <v>248</v>
      </c>
      <c r="E208" s="189" t="str">
        <f aca="true">ADDRESS(MATCH(E204,INDIRECT(E205,1),0)+MATCH(E189,SL_CHARTS_2012!$Q$1:$Q$3999,1)-1,$E194+2,1,1)</f>
        <v>$S$247</v>
      </c>
      <c r="F208" s="189" t="str">
        <f aca="true">ADDRESS(MATCH(F204,INDIRECT(F205,1),0)+MATCH(F189,SL_CHARTS_2012!$Q$1:$Q$3999,1)-1,$E194+2,1,1)</f>
        <v>$S$247</v>
      </c>
      <c r="G208" s="189" t="str">
        <f aca="true">ADDRESS(MATCH(G204,INDIRECT(G205,1),0)+MATCH(G189,SL_CHARTS_2012!$Q$1:$Q$3999,1)-1,$E194+2,1,1)</f>
        <v>$S$254</v>
      </c>
      <c r="H208" s="420" t="str">
        <f aca="true">ADDRESS(MATCH(H204,INDIRECT(H205,1),0)+MATCH(H189,SL_CHARTS_2012!$Q$1:$Q$3999,1)-1,$E194+2,1,1)</f>
        <v>$S$247</v>
      </c>
    </row>
    <row r="209" s="349" customFormat="true" ht="15" hidden="true" customHeight="true" outlineLevel="0" collapsed="false">
      <c r="B209" s="294"/>
      <c r="C209" s="184"/>
      <c r="D209" s="189" t="s">
        <v>249</v>
      </c>
      <c r="E209" s="189" t="str">
        <f aca="true">ADDRESS(MATCH(E204,INDIRECT(E205,1),0)+MATCH(E189,SL_CHARTS_2012!$Q$1:$Q$3999,1)-1,$E194+3,1,1)</f>
        <v>$T$247</v>
      </c>
      <c r="F209" s="189" t="str">
        <f aca="true">ADDRESS(MATCH(F204,INDIRECT(F205,1),0)+MATCH(F189,SL_CHARTS_2012!$Q$1:$Q$3999,1)-1,$E194+3,1,1)</f>
        <v>$T$247</v>
      </c>
      <c r="G209" s="189" t="str">
        <f aca="true">ADDRESS(MATCH(G204,INDIRECT(G205,1),0)+MATCH(G189,SL_CHARTS_2012!$Q$1:$Q$3999,1)-1,$E194+3,1,1)</f>
        <v>$T$254</v>
      </c>
      <c r="H209" s="420" t="str">
        <f aca="true">ADDRESS(MATCH(H204,INDIRECT(H205,1),0)+MATCH(H189,SL_CHARTS_2012!$Q$1:$Q$3999,1)-1,$E194+3,1,1)</f>
        <v>$T$247</v>
      </c>
    </row>
    <row r="210" s="349" customFormat="true" ht="15" hidden="true" customHeight="true" outlineLevel="0" collapsed="false">
      <c r="B210" s="294"/>
      <c r="C210" s="184"/>
      <c r="D210" s="189" t="s">
        <v>231</v>
      </c>
      <c r="E210" s="189" t="n">
        <f aca="true">IF((-(INDIRECT(CONCATENATE($E199,E206))-INDIRECT(CONCATENATE($E199,E207))))&lt;0, (-(INDIRECT(CONCATENATE($E199,E206))-INDIRECT(CONCATENATE($E199,E207)))), -15)</f>
        <v>-15</v>
      </c>
      <c r="F210" s="189" t="n">
        <f aca="true">IF((-(INDIRECT(CONCATENATE($E199,F206))-INDIRECT(CONCATENATE($E199,F207))))&lt;0, (-(INDIRECT(CONCATENATE($E199,F206))-INDIRECT(CONCATENATE($E199,F207)))), -15)</f>
        <v>-15</v>
      </c>
      <c r="G210" s="189" t="n">
        <f aca="true">IF((-(INDIRECT(CONCATENATE($E199,G206))-INDIRECT(CONCATENATE($E199,G207))))&lt;0, (-(INDIRECT(CONCATENATE($E199,G206))-INDIRECT(CONCATENATE($E199,G207)))), -15)</f>
        <v>-15</v>
      </c>
      <c r="H210" s="420" t="n">
        <f aca="true">IF((-(INDIRECT(CONCATENATE($E199,H206))-INDIRECT(CONCATENATE($E199,H207))))&lt;0, (-(INDIRECT(CONCATENATE($E199,H206))-INDIRECT(CONCATENATE($E199,H207)))), -15)</f>
        <v>-15</v>
      </c>
    </row>
    <row r="211" s="349" customFormat="true" ht="15" hidden="true" customHeight="true" outlineLevel="0" collapsed="false">
      <c r="B211" s="294"/>
      <c r="C211" s="184"/>
      <c r="D211" s="189" t="s">
        <v>232</v>
      </c>
      <c r="E211" s="189" t="n">
        <f aca="true">IF(INDIRECT(CONCATENATE($E199,E208))-INDIRECT(CONCATENATE($E199,E209))&lt;0, ABS(INDIRECT(CONCATENATE($E199,E208))-INDIRECT(CONCATENATE($E199,E209))), 15)</f>
        <v>15</v>
      </c>
      <c r="F211" s="189" t="n">
        <f aca="true">IF(INDIRECT(CONCATENATE($E199,F208))-INDIRECT(CONCATENATE($E199,F209))&lt;0, ABS(INDIRECT(CONCATENATE($E199,F208))-INDIRECT(CONCATENATE($E199,F209))), 15)</f>
        <v>15</v>
      </c>
      <c r="G211" s="189" t="n">
        <f aca="true">IF(INDIRECT(CONCATENATE($E199,G208))-INDIRECT(CONCATENATE($E199,G209))&lt;0, ABS(INDIRECT(CONCATENATE($E199,G208))-INDIRECT(CONCATENATE($E199,G209))), 15)</f>
        <v>33.9</v>
      </c>
      <c r="H211" s="420" t="n">
        <f aca="true">IF(INDIRECT(CONCATENATE($E199,H208))-INDIRECT(CONCATENATE($E199,H209))&lt;0, ABS(INDIRECT(CONCATENATE($E199,H208))-INDIRECT(CONCATENATE($E199,H209))), 15)</f>
        <v>15</v>
      </c>
    </row>
    <row r="212" s="349" customFormat="true" ht="15" hidden="true" customHeight="true" outlineLevel="0" collapsed="false">
      <c r="B212" s="294"/>
      <c r="C212" s="184"/>
      <c r="D212" s="189" t="s">
        <v>233</v>
      </c>
      <c r="E212" s="191" t="n">
        <f aca="false">E203+E210</f>
        <v>-33</v>
      </c>
      <c r="F212" s="191" t="n">
        <f aca="false">F203+F210</f>
        <v>-33</v>
      </c>
      <c r="G212" s="191" t="n">
        <f aca="false">G203+G210</f>
        <v>-33</v>
      </c>
      <c r="H212" s="420" t="n">
        <f aca="false">H203+H210</f>
        <v>-33</v>
      </c>
    </row>
    <row r="213" s="349" customFormat="true" ht="15" hidden="true" customHeight="true" outlineLevel="0" collapsed="false">
      <c r="B213" s="294"/>
      <c r="C213" s="184"/>
      <c r="D213" s="189" t="s">
        <v>234</v>
      </c>
      <c r="E213" s="191" t="n">
        <f aca="false">E204+E211</f>
        <v>76.9</v>
      </c>
      <c r="F213" s="191" t="n">
        <f aca="false">F204+F211</f>
        <v>76.9</v>
      </c>
      <c r="G213" s="191" t="n">
        <f aca="false">G204+G211</f>
        <v>97.6</v>
      </c>
      <c r="H213" s="420" t="n">
        <f aca="false">H204+H211</f>
        <v>76.9</v>
      </c>
    </row>
    <row r="214" s="349" customFormat="true" ht="15" hidden="true" customHeight="true" outlineLevel="0" collapsed="false">
      <c r="B214" s="294"/>
      <c r="C214" s="192" t="s">
        <v>235</v>
      </c>
      <c r="D214" s="193" t="s">
        <v>227</v>
      </c>
      <c r="E214" s="194" t="str">
        <f aca="false">CONCATENATE(E191,E$7,E193)</f>
        <v>33,9-30,5</v>
      </c>
      <c r="F214" s="194" t="str">
        <f aca="false">CONCATENATE(F191,F$7,F193)</f>
        <v>33,9-28,4</v>
      </c>
      <c r="G214" s="194" t="str">
        <f aca="false">CONCATENATE(G191,G$7,G193)</f>
        <v>38-28,4</v>
      </c>
      <c r="H214" s="424" t="str">
        <f aca="false">CONCATENATE(H191,H$7,H193)</f>
        <v>33,9-28,4</v>
      </c>
    </row>
    <row r="215" s="349" customFormat="true" ht="15" hidden="true" customHeight="true" outlineLevel="0" collapsed="false">
      <c r="B215" s="294"/>
      <c r="C215" s="192"/>
      <c r="D215" s="195" t="s">
        <v>228</v>
      </c>
      <c r="E215" s="195" t="n">
        <f aca="true">AVERAGE(INDIRECT(CONCATENATE($E199,E197,$E200,E198),1))</f>
        <v>13.8</v>
      </c>
      <c r="F215" s="195" t="n">
        <f aca="true">AVERAGE(INDIRECT(CONCATENATE($E199,F197,$E200,F198),1))</f>
        <v>10.5732142857143</v>
      </c>
      <c r="G215" s="195" t="n">
        <f aca="true">AVERAGE(INDIRECT(CONCATENATE($E199,G197,$E200,G198),1))</f>
        <v>25.1865979381443</v>
      </c>
      <c r="H215" s="559" t="n">
        <f aca="true">AVERAGE(INDIRECT(CONCATENATE($E199,H197,$E200,H198),1))</f>
        <v>10.5732142857143</v>
      </c>
    </row>
    <row r="216" s="349" customFormat="true" ht="15" hidden="true" customHeight="true" outlineLevel="0" collapsed="false">
      <c r="B216" s="294"/>
      <c r="C216" s="192"/>
      <c r="D216" s="196" t="s">
        <v>229</v>
      </c>
      <c r="E216" s="196" t="n">
        <f aca="true">MIN(INDIRECT(CONCATENATE($E199,E197,$E200,E198),1))</f>
        <v>-18</v>
      </c>
      <c r="F216" s="196" t="n">
        <f aca="true">MIN(INDIRECT(CONCATENATE($E199,F197,$E200,F198),1))</f>
        <v>-18</v>
      </c>
      <c r="G216" s="196" t="n">
        <f aca="true">MIN(INDIRECT(CONCATENATE($E199,G197,$E200,G198),1))</f>
        <v>-18</v>
      </c>
      <c r="H216" s="424" t="n">
        <f aca="true">MIN(INDIRECT(CONCATENATE($E199,H197,$E200,H198),1))</f>
        <v>-18</v>
      </c>
    </row>
    <row r="217" s="349" customFormat="true" ht="15" hidden="true" customHeight="true" outlineLevel="0" collapsed="false">
      <c r="B217" s="294"/>
      <c r="C217" s="192"/>
      <c r="D217" s="196" t="s">
        <v>230</v>
      </c>
      <c r="E217" s="196" t="n">
        <f aca="true">MAX(INDIRECT(CONCATENATE($E199,E197,$E200,E198),1))</f>
        <v>61.9</v>
      </c>
      <c r="F217" s="196" t="n">
        <f aca="true">MAX(INDIRECT(CONCATENATE($E199,F197,$E200,F198),1))</f>
        <v>61.9</v>
      </c>
      <c r="G217" s="196" t="n">
        <f aca="true">MAX(INDIRECT(CONCATENATE($E199,G197,$E200,G198),1))</f>
        <v>63.7</v>
      </c>
      <c r="H217" s="424" t="n">
        <f aca="true">MAX(INDIRECT(CONCATENATE($E199,H197,$E200,H198),1))</f>
        <v>61.9</v>
      </c>
    </row>
    <row r="218" s="349" customFormat="true" ht="15" hidden="true" customHeight="true" outlineLevel="0" collapsed="false">
      <c r="B218" s="294"/>
      <c r="C218" s="192"/>
      <c r="D218" s="197" t="s">
        <v>245</v>
      </c>
      <c r="E218" s="197" t="str">
        <f aca="false">CONCATENATE($E199,E198,$E200,E197)</f>
        <v>SL_CHARTS_2012!$U$248:$U$214</v>
      </c>
      <c r="F218" s="197" t="str">
        <f aca="false">CONCATENATE($E199,F198,$E200,F197)</f>
        <v>SL_CHARTS_2012!$U$248:$U$193</v>
      </c>
      <c r="G218" s="197" t="str">
        <f aca="false">CONCATENATE($E199,G198,$E200,G197)</f>
        <v>SL_CHARTS_2012!$U$289:$U$193</v>
      </c>
      <c r="H218" s="424" t="str">
        <f aca="false">CONCATENATE($E199,H198,$E200,H197)</f>
        <v>SL_CHARTS_2012!$U$248:$U$193</v>
      </c>
    </row>
    <row r="219" s="349" customFormat="true" ht="15" hidden="true" customHeight="true" outlineLevel="0" collapsed="false">
      <c r="B219" s="294"/>
      <c r="C219" s="192"/>
      <c r="D219" s="197" t="s">
        <v>246</v>
      </c>
      <c r="E219" s="197" t="str">
        <f aca="true">ADDRESS(MATCH(E216,INDIRECT(E218,1),0)+MATCH(E193,SL_CHARTS_2012!$Q$1:$Q$3999,1)-1,$E194+2,1,1)</f>
        <v>$S$239</v>
      </c>
      <c r="F219" s="197" t="str">
        <f aca="true">ADDRESS(MATCH(F216,INDIRECT(F218,1),0)+MATCH(F193,SL_CHARTS_2012!$Q$1:$Q$3999,1)-1,$E194+2,1,1)</f>
        <v>$S$239</v>
      </c>
      <c r="G219" s="197" t="str">
        <f aca="true">ADDRESS(MATCH(G216,INDIRECT(G218,1),0)+MATCH(G193,SL_CHARTS_2012!$Q$1:$Q$3999,1)-1,$E194+2,1,1)</f>
        <v>$S$239</v>
      </c>
      <c r="H219" s="424" t="str">
        <f aca="true">ADDRESS(MATCH(H216,INDIRECT(H218,1),0)+MATCH(H193,SL_CHARTS_2012!$Q$1:$Q$3999,1)-1,$E194+2,1,1)</f>
        <v>$S$239</v>
      </c>
    </row>
    <row r="220" s="349" customFormat="true" ht="15" hidden="true" customHeight="true" outlineLevel="0" collapsed="false">
      <c r="B220" s="294"/>
      <c r="C220" s="192"/>
      <c r="D220" s="197" t="s">
        <v>247</v>
      </c>
      <c r="E220" s="197" t="str">
        <f aca="true">ADDRESS(MATCH(E216,INDIRECT(E218,1),0)+MATCH(E193,SL_CHARTS_2012!$Q$1:$Q$3999,1)-1,$E194+1,1,1)</f>
        <v>$R$239</v>
      </c>
      <c r="F220" s="197" t="str">
        <f aca="true">ADDRESS(MATCH(F216,INDIRECT(F218,1),0)+MATCH(F193,SL_CHARTS_2012!$Q$1:$Q$3999,1)-1,$E194+1,1,1)</f>
        <v>$R$239</v>
      </c>
      <c r="G220" s="197" t="str">
        <f aca="true">ADDRESS(MATCH(G216,INDIRECT(G218,1),0)+MATCH(G193,SL_CHARTS_2012!$Q$1:$Q$3999,1)-1,$E194+1,1,1)</f>
        <v>$R$239</v>
      </c>
      <c r="H220" s="424" t="str">
        <f aca="true">ADDRESS(MATCH(H216,INDIRECT(H218,1),0)+MATCH(H193,SL_CHARTS_2012!$Q$1:$Q$3999,1)-1,$E194+1,1,1)</f>
        <v>$R$239</v>
      </c>
    </row>
    <row r="221" s="349" customFormat="true" ht="15" hidden="true" customHeight="true" outlineLevel="0" collapsed="false">
      <c r="B221" s="294"/>
      <c r="C221" s="192"/>
      <c r="D221" s="197" t="s">
        <v>248</v>
      </c>
      <c r="E221" s="197" t="str">
        <f aca="true">ADDRESS(MATCH(E217,INDIRECT(E218,1),0)+MATCH(E193,SL_CHARTS_2012!$Q$1:$Q$3999,1)-1,$E194+2,1,1)</f>
        <v>$S$247</v>
      </c>
      <c r="F221" s="197" t="str">
        <f aca="true">ADDRESS(MATCH(F217,INDIRECT(F218,1),0)+MATCH(F193,SL_CHARTS_2012!$Q$1:$Q$3999,1)-1,$E194+2,1,1)</f>
        <v>$S$247</v>
      </c>
      <c r="G221" s="197" t="str">
        <f aca="true">ADDRESS(MATCH(G217,INDIRECT(G218,1),0)+MATCH(G193,SL_CHARTS_2012!$Q$1:$Q$3999,1)-1,$E194+2,1,1)</f>
        <v>$S$254</v>
      </c>
      <c r="H221" s="424" t="str">
        <f aca="true">ADDRESS(MATCH(H217,INDIRECT(H218,1),0)+MATCH(H193,SL_CHARTS_2012!$Q$1:$Q$3999,1)-1,$E194+2,1,1)</f>
        <v>$S$247</v>
      </c>
    </row>
    <row r="222" s="349" customFormat="true" ht="15" hidden="true" customHeight="true" outlineLevel="0" collapsed="false">
      <c r="B222" s="294"/>
      <c r="C222" s="192"/>
      <c r="D222" s="197" t="s">
        <v>249</v>
      </c>
      <c r="E222" s="197" t="str">
        <f aca="true">ADDRESS(MATCH(E217,INDIRECT(E218,1),0)+MATCH(E193,SL_CHARTS_2012!$Q$1:$Q$3999,1)-1,$E194+3,1,1)</f>
        <v>$T$247</v>
      </c>
      <c r="F222" s="197" t="str">
        <f aca="true">ADDRESS(MATCH(F217,INDIRECT(F218,1),0)+MATCH(F193,SL_CHARTS_2012!$Q$1:$Q$3999,1)-1,$E194+3,1,1)</f>
        <v>$T$247</v>
      </c>
      <c r="G222" s="197" t="str">
        <f aca="true">ADDRESS(MATCH(G217,INDIRECT(G218,1),0)+MATCH(G193,SL_CHARTS_2012!$Q$1:$Q$3999,1)-1,$E194+3,1,1)</f>
        <v>$T$254</v>
      </c>
      <c r="H222" s="424" t="str">
        <f aca="true">ADDRESS(MATCH(H217,INDIRECT(H218,1),0)+MATCH(H193,SL_CHARTS_2012!$Q$1:$Q$3999,1)-1,$E194+3,1,1)</f>
        <v>$T$247</v>
      </c>
    </row>
    <row r="223" s="349" customFormat="true" ht="15" hidden="true" customHeight="true" outlineLevel="0" collapsed="false">
      <c r="B223" s="294"/>
      <c r="C223" s="192"/>
      <c r="D223" s="197" t="s">
        <v>231</v>
      </c>
      <c r="E223" s="198" t="n">
        <f aca="true">IF((-(INDIRECT(CONCATENATE($E199,E219))-INDIRECT(CONCATENATE($E199,E220))))&lt;0, (-(INDIRECT(CONCATENATE($E199,E219))-INDIRECT(CONCATENATE($E199,E220)))), -15)</f>
        <v>-15</v>
      </c>
      <c r="F223" s="198" t="n">
        <f aca="true">IF((-(INDIRECT(CONCATENATE($E199,F219))-INDIRECT(CONCATENATE($E199,F220))))&lt;0, (-(INDIRECT(CONCATENATE($E199,F219))-INDIRECT(CONCATENATE($E199,F220)))), -15)</f>
        <v>-15</v>
      </c>
      <c r="G223" s="198" t="n">
        <f aca="true">IF((-(INDIRECT(CONCATENATE($E199,G219))-INDIRECT(CONCATENATE($E199,G220))))&lt;0, (-(INDIRECT(CONCATENATE($E199,G219))-INDIRECT(CONCATENATE($E199,G220)))), -15)</f>
        <v>-15</v>
      </c>
      <c r="H223" s="424" t="n">
        <f aca="true">IF((-(INDIRECT(CONCATENATE($E199,H219))-INDIRECT(CONCATENATE($E199,H220))))&lt;0, (-(INDIRECT(CONCATENATE($E199,H219))-INDIRECT(CONCATENATE($E199,H220)))), -15)</f>
        <v>-15</v>
      </c>
    </row>
    <row r="224" s="349" customFormat="true" ht="15" hidden="true" customHeight="true" outlineLevel="0" collapsed="false">
      <c r="B224" s="294"/>
      <c r="C224" s="192"/>
      <c r="D224" s="197" t="s">
        <v>232</v>
      </c>
      <c r="E224" s="198" t="n">
        <f aca="true">IF(INDIRECT(CONCATENATE($E199,E221))-INDIRECT(CONCATENATE($E199,E222))&lt;0, ABS(INDIRECT(CONCATENATE($E199,E221))-INDIRECT(CONCATENATE($E199,E222))), 15)</f>
        <v>15</v>
      </c>
      <c r="F224" s="198" t="n">
        <f aca="true">IF(INDIRECT(CONCATENATE($E199,F221))-INDIRECT(CONCATENATE($E199,F222))&lt;0, ABS(INDIRECT(CONCATENATE($E199,F221))-INDIRECT(CONCATENATE($E199,F222))), 15)</f>
        <v>15</v>
      </c>
      <c r="G224" s="198" t="n">
        <f aca="true">IF(INDIRECT(CONCATENATE($E199,G221))-INDIRECT(CONCATENATE($E199,G222))&lt;0, ABS(INDIRECT(CONCATENATE($E199,G221))-INDIRECT(CONCATENATE($E199,G222))), 15)</f>
        <v>33.9</v>
      </c>
      <c r="H224" s="424" t="n">
        <f aca="true">IF(INDIRECT(CONCATENATE($E199,H221))-INDIRECT(CONCATENATE($E199,H222))&lt;0, ABS(INDIRECT(CONCATENATE($E199,H221))-INDIRECT(CONCATENATE($E199,H222))), 15)</f>
        <v>15</v>
      </c>
    </row>
    <row r="225" s="349" customFormat="true" ht="15" hidden="true" customHeight="true" outlineLevel="0" collapsed="false">
      <c r="B225" s="294"/>
      <c r="C225" s="192"/>
      <c r="D225" s="197" t="s">
        <v>233</v>
      </c>
      <c r="E225" s="199" t="n">
        <f aca="false">E216+E223</f>
        <v>-33</v>
      </c>
      <c r="F225" s="199" t="n">
        <f aca="false">F216+F223</f>
        <v>-33</v>
      </c>
      <c r="G225" s="199" t="n">
        <f aca="false">G216+G223</f>
        <v>-33</v>
      </c>
      <c r="H225" s="424" t="n">
        <f aca="false">H216+H223</f>
        <v>-33</v>
      </c>
    </row>
    <row r="226" s="349" customFormat="true" ht="15" hidden="true" customHeight="true" outlineLevel="0" collapsed="false">
      <c r="B226" s="294"/>
      <c r="C226" s="192"/>
      <c r="D226" s="200" t="s">
        <v>234</v>
      </c>
      <c r="E226" s="201" t="n">
        <f aca="false">E217+E224</f>
        <v>76.9</v>
      </c>
      <c r="F226" s="201" t="n">
        <f aca="false">F217+F224</f>
        <v>76.9</v>
      </c>
      <c r="G226" s="201" t="n">
        <f aca="false">G217+G224</f>
        <v>97.6</v>
      </c>
      <c r="H226" s="560" t="n">
        <f aca="false">H217+H224</f>
        <v>76.9</v>
      </c>
    </row>
    <row r="227" s="349" customFormat="true" ht="15" hidden="true" customHeight="true" outlineLevel="0" collapsed="false">
      <c r="B227" s="256" t="s">
        <v>285</v>
      </c>
      <c r="C227" s="203" t="s">
        <v>216</v>
      </c>
      <c r="D227" s="312" t="s">
        <v>238</v>
      </c>
      <c r="E227" s="313" t="str">
        <f aca="true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$Y$12</v>
      </c>
      <c r="F227" s="313" t="str">
        <f aca="true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$Y$12</v>
      </c>
      <c r="G227" s="313" t="str">
        <f aca="true">IF(INDIRECT(CONCATENATE($E$232,ADDRESS(MATCH(G4,SL_CHARTS_2012!$Y$1:$Y$39999,1),$E$231,1)))=G4,ADDRESS(MATCH(G4,SL_CHARTS_2012!$Y$1:$Y$39999,1),$E$231,1), IF(INDIRECT(CONCATENATE($E$232,ADDRESS(MATCH(G4,SL_CHARTS_2012!$Y$1:$Y$39999,1),$E$231,1)))&lt;G4, ADDRESS(MATCH(G4,SL_CHARTS_2012!$Y$1:$Y$39999,1)+1,$E$231,1), ADDRESS(MATCH(G4,SL_CHARTS_2012!$Y$1:$Y$39999,1),$E$231,1)))</f>
        <v>$Y$14</v>
      </c>
      <c r="H227" s="472" t="str">
        <f aca="true">IF(INDIRECT(CONCATENATE($E$232,ADDRESS(MATCH(H4,SL_CHARTS_2012!$Y$1:$Y$39999,1),$E$231,1)))=H4,ADDRESS(MATCH(H4,SL_CHARTS_2012!$Y$1:$Y$39999,1),$E$231,1), IF(INDIRECT(CONCATENATE($E$232,ADDRESS(MATCH(H4,SL_CHARTS_2012!$Y$1:$Y$39999,1),$E$231,1)))&lt;H4, ADDRESS(MATCH(H4,SL_CHARTS_2012!$Y$1:$Y$39999,1)+1,$E$231,1), ADDRESS(MATCH(H4,SL_CHARTS_2012!$Y$1:$Y$39999,1),$E$231,1)))</f>
        <v>$Y$12</v>
      </c>
    </row>
    <row r="228" s="349" customFormat="true" ht="15" hidden="false" customHeight="true" outlineLevel="0" collapsed="false">
      <c r="B228" s="256"/>
      <c r="C228" s="203"/>
      <c r="D228" s="204" t="s">
        <v>239</v>
      </c>
      <c r="E228" s="462" t="n">
        <f aca="true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34</v>
      </c>
      <c r="F228" s="462" t="n">
        <f aca="true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34</v>
      </c>
      <c r="G228" s="462" t="n">
        <f aca="true">INDIRECT(CONCATENATE($E$232,IF(INDIRECT(CONCATENATE($E$232,ADDRESS(MATCH(G4,SL_CHARTS_2012!$Y$1:$Y$39999,1),$E$231,1)))=G4,ADDRESS(MATCH(G4,SL_CHARTS_2012!$Y$1:$Y$39999,1),$E$231,1),IF(INDIRECT(CONCATENATE($E$232,ADDRESS(MATCH(G4,SL_CHARTS_2012!$Y$1:$Y$39999,1),$E$231,1)))&lt;G4,ADDRESS(MATCH(G4,SL_CHARTS_2012!$Y$1:$Y$39999,1)+1,$E$231,1),ADDRESS(MATCH(G4,SL_CHARTS_2012!$Y$1:$Y$39999,1),$E$231,1)))))</f>
        <v>42</v>
      </c>
      <c r="H228" s="572" t="n">
        <f aca="true">INDIRECT(CONCATENATE($E$232,IF(INDIRECT(CONCATENATE($E$232,ADDRESS(MATCH(H4,SL_CHARTS_2012!$Y$1:$Y$39999,1),$E$231,1)))=H4,ADDRESS(MATCH(H4,SL_CHARTS_2012!$Y$1:$Y$39999,1),$E$231,1),IF(INDIRECT(CONCATENATE($E$232,ADDRESS(MATCH(H4,SL_CHARTS_2012!$Y$1:$Y$39999,1),$E$231,1)))&lt;H4,ADDRESS(MATCH(H4,SL_CHARTS_2012!$Y$1:$Y$39999,1)+1,$E$231,1),ADDRESS(MATCH(H4,SL_CHARTS_2012!$Y$1:$Y$39999,1),$E$231,1)))))</f>
        <v>34</v>
      </c>
    </row>
    <row r="229" s="349" customFormat="true" ht="15" hidden="true" customHeight="true" outlineLevel="0" collapsed="false">
      <c r="B229" s="256"/>
      <c r="C229" s="203"/>
      <c r="D229" s="312" t="s">
        <v>240</v>
      </c>
      <c r="E229" s="313" t="str">
        <f aca="true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$Y$10</v>
      </c>
      <c r="F229" s="313" t="str">
        <f aca="true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$Y$9</v>
      </c>
      <c r="G229" s="313" t="str">
        <f aca="true">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-1,$E$231,1),ADDRESS(MATCH(G8,SL_CHARTS_2012!$Y$1:$Y$39999,1),$E$231,1)))</f>
        <v>$Y$9</v>
      </c>
      <c r="H229" s="472" t="str">
        <f aca="true">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-1,$E$231,1),ADDRESS(MATCH(H8,SL_CHARTS_2012!$Y$1:$Y$39999,1),$E$231,1)))</f>
        <v>$Y$9</v>
      </c>
    </row>
    <row r="230" s="349" customFormat="true" ht="15" hidden="false" customHeight="true" outlineLevel="0" collapsed="false">
      <c r="B230" s="256"/>
      <c r="C230" s="203"/>
      <c r="D230" s="204" t="s">
        <v>241</v>
      </c>
      <c r="E230" s="462" t="n">
        <f aca="true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28.5</v>
      </c>
      <c r="F230" s="462" t="n">
        <f aca="true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26.3</v>
      </c>
      <c r="G230" s="462" t="n">
        <f aca="true">INDIRECT(CONCATENATE($E$232,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,$E$231,1),ADDRESS(MATCH(G8,SL_CHARTS_2012!$Y$1:$Y$39999,1),$E$231,1)))))</f>
        <v>26.3</v>
      </c>
      <c r="H230" s="572" t="n">
        <f aca="true">INDIRECT(CONCATENATE($E$232,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,$E$231,1),ADDRESS(MATCH(H8,SL_CHARTS_2012!$Y$1:$Y$39999,1),$E$231,1)))))</f>
        <v>26.3</v>
      </c>
    </row>
    <row r="231" s="349" customFormat="true" ht="15" hidden="true" customHeight="true" outlineLevel="0" collapsed="false">
      <c r="B231" s="256"/>
      <c r="C231" s="207" t="s">
        <v>220</v>
      </c>
      <c r="D231" s="207"/>
      <c r="E231" s="464" t="n">
        <v>25</v>
      </c>
      <c r="F231" s="464"/>
      <c r="G231" s="464"/>
      <c r="H231" s="464"/>
    </row>
    <row r="232" s="349" customFormat="true" ht="15" hidden="true" customHeight="true" outlineLevel="0" collapsed="false">
      <c r="B232" s="256"/>
      <c r="C232" s="318"/>
      <c r="D232" s="213" t="s">
        <v>223</v>
      </c>
      <c r="E232" s="465" t="s">
        <v>224</v>
      </c>
      <c r="F232" s="466"/>
      <c r="G232" s="466"/>
      <c r="H232" s="573"/>
    </row>
    <row r="233" s="349" customFormat="true" ht="15" hidden="true" customHeight="true" outlineLevel="0" collapsed="false">
      <c r="B233" s="256"/>
      <c r="C233" s="318"/>
      <c r="D233" s="213"/>
      <c r="E233" s="465" t="s">
        <v>225</v>
      </c>
      <c r="F233" s="466"/>
      <c r="G233" s="466"/>
      <c r="H233" s="573"/>
    </row>
    <row r="234" s="349" customFormat="true" ht="15" hidden="true" customHeight="true" outlineLevel="0" collapsed="false">
      <c r="B234" s="256"/>
      <c r="C234" s="209" t="s">
        <v>216</v>
      </c>
      <c r="D234" s="210" t="s">
        <v>221</v>
      </c>
      <c r="E234" s="468" t="str">
        <f aca="false">ADDRESS(MATCH(E230,SL_CHARTS_2012!$Y$1:$Y$3999,1),$E$231+2,1)</f>
        <v>$AA$11</v>
      </c>
      <c r="F234" s="468" t="str">
        <f aca="false">ADDRESS(MATCH(F230,SL_CHARTS_2012!$Y$1:$Y$3999,1),$E$231+2,1)</f>
        <v>$AA$10</v>
      </c>
      <c r="G234" s="468" t="str">
        <f aca="false">ADDRESS(MATCH(G230,SL_CHARTS_2012!$Y$1:$Y$3999,1),$E$231+2,1)</f>
        <v>$AA$10</v>
      </c>
      <c r="H234" s="574" t="str">
        <f aca="false">ADDRESS(MATCH(H230,SL_CHARTS_2012!$Y$1:$Y$3999,1),$E$231+2,1)</f>
        <v>$AA$10</v>
      </c>
    </row>
    <row r="235" s="349" customFormat="true" ht="15" hidden="true" customHeight="true" outlineLevel="0" collapsed="false">
      <c r="B235" s="256"/>
      <c r="C235" s="209"/>
      <c r="D235" s="210" t="s">
        <v>222</v>
      </c>
      <c r="E235" s="468" t="str">
        <f aca="false">ADDRESS(MATCH(E228,SL_CHARTS_2012!$Y$1:$Y$3999,1),$E$231+2,1)</f>
        <v>$AA$12</v>
      </c>
      <c r="F235" s="468" t="str">
        <f aca="false">ADDRESS(MATCH(F228,SL_CHARTS_2012!$Y$1:$Y$3999,1),$E$231+2,1)</f>
        <v>$AA$12</v>
      </c>
      <c r="G235" s="468" t="str">
        <f aca="false">ADDRESS(MATCH(G228,SL_CHARTS_2012!$Y$1:$Y$3999,1),$E$231+2,1)</f>
        <v>$AA$14</v>
      </c>
      <c r="H235" s="574" t="str">
        <f aca="false">ADDRESS(MATCH(H228,SL_CHARTS_2012!$Y$1:$Y$3999,1),$E$231+2,1)</f>
        <v>$AA$12</v>
      </c>
    </row>
    <row r="236" s="349" customFormat="true" ht="15" hidden="true" customHeight="true" outlineLevel="0" collapsed="false">
      <c r="B236" s="256"/>
      <c r="C236" s="470" t="s">
        <v>226</v>
      </c>
      <c r="D236" s="320" t="s">
        <v>227</v>
      </c>
      <c r="E236" s="471" t="str">
        <f aca="false">CONCATENATE(ROUND(E228,1),E$7,ROUND(E230,1))</f>
        <v>34-28,5</v>
      </c>
      <c r="F236" s="471" t="str">
        <f aca="false">CONCATENATE(ROUND(F228,1),F$7,ROUND(F230,1))</f>
        <v>34-26,3</v>
      </c>
      <c r="G236" s="471" t="str">
        <f aca="false">CONCATENATE(ROUND(G228,1),G$7,ROUND(G230,1))</f>
        <v>42-26,3</v>
      </c>
      <c r="H236" s="472" t="str">
        <f aca="false">CONCATENATE(ROUND(H228,1),H$7,ROUND(H230,1))</f>
        <v>34-26,3</v>
      </c>
    </row>
    <row r="237" s="349" customFormat="true" ht="15" hidden="false" customHeight="true" outlineLevel="0" collapsed="false">
      <c r="B237" s="256"/>
      <c r="C237" s="470"/>
      <c r="D237" s="323" t="s">
        <v>228</v>
      </c>
      <c r="E237" s="473" t="n">
        <f aca="true">AVERAGE(INDIRECT(CONCATENATE($E$232,E234,$E$233,E235),1))</f>
        <v>84.9</v>
      </c>
      <c r="F237" s="473" t="n">
        <f aca="true">AVERAGE(INDIRECT(CONCATENATE($E$232,F234,$E$233,F235),1))</f>
        <v>77.1666666666667</v>
      </c>
      <c r="G237" s="473" t="n">
        <f aca="true">AVERAGE(INDIRECT(CONCATENATE($E$232,G234,$E$233,G235),1))</f>
        <v>100.1</v>
      </c>
      <c r="H237" s="572" t="n">
        <f aca="true">AVERAGE(INDIRECT(CONCATENATE($E$232,H234,$E$233,H235),1))</f>
        <v>77.1666666666667</v>
      </c>
    </row>
    <row r="238" s="349" customFormat="true" ht="15" hidden="false" customHeight="true" outlineLevel="0" collapsed="false">
      <c r="B238" s="256"/>
      <c r="C238" s="470"/>
      <c r="D238" s="324" t="s">
        <v>229</v>
      </c>
      <c r="E238" s="475" t="n">
        <f aca="true">MIN(INDIRECT(CONCATENATE($E$232,E234,$E$233,E235),1))</f>
        <v>58.9</v>
      </c>
      <c r="F238" s="475" t="n">
        <f aca="true">MIN(INDIRECT(CONCATENATE($E$232,F234,$E$233,F235),1))</f>
        <v>58.9</v>
      </c>
      <c r="G238" s="475" t="n">
        <f aca="true">MIN(INDIRECT(CONCATENATE($E$232,G234,$E$233,G235),1))</f>
        <v>58.9</v>
      </c>
      <c r="H238" s="472" t="n">
        <f aca="true">MIN(INDIRECT(CONCATENATE($E$232,H234,$E$233,H235),1))</f>
        <v>58.9</v>
      </c>
    </row>
    <row r="239" s="349" customFormat="true" ht="15" hidden="false" customHeight="true" outlineLevel="0" collapsed="false">
      <c r="B239" s="256"/>
      <c r="C239" s="470"/>
      <c r="D239" s="324" t="s">
        <v>230</v>
      </c>
      <c r="E239" s="475" t="n">
        <f aca="true">MAX(INDIRECT(CONCATENATE($E$232,E234,$E$233,E235),1))</f>
        <v>110.9</v>
      </c>
      <c r="F239" s="475" t="n">
        <f aca="true">MAX(INDIRECT(CONCATENATE($E$232,F234,$E$233,F235),1))</f>
        <v>110.9</v>
      </c>
      <c r="G239" s="475" t="n">
        <f aca="true">MAX(INDIRECT(CONCATENATE($E$232,G234,$E$233,G235),1))</f>
        <v>149.2</v>
      </c>
      <c r="H239" s="472" t="n">
        <f aca="true">MAX(INDIRECT(CONCATENATE($E$232,H234,$E$233,H235),1))</f>
        <v>110.9</v>
      </c>
    </row>
    <row r="240" s="349" customFormat="true" ht="15" hidden="false" customHeight="true" outlineLevel="0" collapsed="false">
      <c r="B240" s="256"/>
      <c r="C240" s="470"/>
      <c r="D240" s="312" t="s">
        <v>231</v>
      </c>
      <c r="E240" s="326" t="n">
        <v>-15</v>
      </c>
      <c r="F240" s="326" t="n">
        <v>-15</v>
      </c>
      <c r="G240" s="326" t="n">
        <v>-15</v>
      </c>
      <c r="H240" s="472" t="n">
        <v>-15</v>
      </c>
    </row>
    <row r="241" s="349" customFormat="true" ht="15" hidden="false" customHeight="true" outlineLevel="0" collapsed="false">
      <c r="B241" s="256"/>
      <c r="C241" s="470"/>
      <c r="D241" s="312" t="s">
        <v>232</v>
      </c>
      <c r="E241" s="326" t="n">
        <v>15</v>
      </c>
      <c r="F241" s="326" t="n">
        <v>15</v>
      </c>
      <c r="G241" s="326" t="n">
        <v>15</v>
      </c>
      <c r="H241" s="472" t="n">
        <v>15</v>
      </c>
    </row>
    <row r="242" s="349" customFormat="true" ht="15" hidden="false" customHeight="true" outlineLevel="0" collapsed="false">
      <c r="B242" s="256"/>
      <c r="C242" s="470"/>
      <c r="D242" s="312" t="s">
        <v>233</v>
      </c>
      <c r="E242" s="313" t="n">
        <f aca="false">E238+E240</f>
        <v>43.9</v>
      </c>
      <c r="F242" s="313" t="n">
        <f aca="false">F238+F240</f>
        <v>43.9</v>
      </c>
      <c r="G242" s="313" t="n">
        <f aca="false">G238+G240</f>
        <v>43.9</v>
      </c>
      <c r="H242" s="472" t="n">
        <f aca="false">H238+H240</f>
        <v>43.9</v>
      </c>
    </row>
    <row r="243" s="349" customFormat="true" ht="15" hidden="false" customHeight="true" outlineLevel="0" collapsed="false">
      <c r="B243" s="256"/>
      <c r="C243" s="470"/>
      <c r="D243" s="329" t="s">
        <v>234</v>
      </c>
      <c r="E243" s="330" t="n">
        <f aca="false">E239+E241</f>
        <v>125.9</v>
      </c>
      <c r="F243" s="330" t="n">
        <f aca="false">F239+F241</f>
        <v>125.9</v>
      </c>
      <c r="G243" s="330" t="n">
        <f aca="false">G239+G241</f>
        <v>164.2</v>
      </c>
      <c r="H243" s="575" t="n">
        <f aca="false">H239+H241</f>
        <v>125.9</v>
      </c>
    </row>
    <row r="244" s="349" customFormat="true" ht="15" hidden="false" customHeight="true" outlineLevel="0" collapsed="false">
      <c r="B244" s="170" t="s">
        <v>251</v>
      </c>
      <c r="C244" s="171" t="s">
        <v>216</v>
      </c>
      <c r="D244" s="234" t="s">
        <v>238</v>
      </c>
      <c r="E244" s="235" t="str">
        <f aca="true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$V$246</v>
      </c>
      <c r="F244" s="235" t="str">
        <f aca="true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$V$246</v>
      </c>
      <c r="G244" s="235" t="str">
        <f aca="true">IF(INDIRECT(CONCATENATE($E$253,ADDRESS(MATCH(G4,SL_CHARTS_2012!$V$1:$V$39999,1),$E$252,1)))=G4,ADDRESS(MATCH(G4,SL_CHARTS_2012!$V$1:$V$39999,1),$E$252,1), IF(INDIRECT(CONCATENATE($E$253,ADDRESS(MATCH(G4,SL_CHARTS_2012!$V$1:$V$39999,1),$E$252,1)))&lt;G4, ADDRESS(MATCH(G4,SL_CHARTS_2012!$V$1:$V$39999,1)+1,$E$252,1), ADDRESS(MATCH(G4,SL_CHARTS_2012!$V$1:$V$39999,1),$E$252,1)))</f>
        <v>$V$288</v>
      </c>
      <c r="H244" s="455" t="str">
        <f aca="true">IF(INDIRECT(CONCATENATE($E$253,ADDRESS(MATCH(H4,SL_CHARTS_2012!$V$1:$V$39999,1),$E$252,1)))=H4,ADDRESS(MATCH(H4,SL_CHARTS_2012!$V$1:$V$39999,1),$E$252,1), IF(INDIRECT(CONCATENATE($E$253,ADDRESS(MATCH(H4,SL_CHARTS_2012!$V$1:$V$39999,1),$E$252,1)))&lt;H4, ADDRESS(MATCH(H4,SL_CHARTS_2012!$V$1:$V$39999,1)+1,$E$252,1), ADDRESS(MATCH(H4,SL_CHARTS_2012!$V$1:$V$39999,1),$E$252,1)))</f>
        <v>$V$246</v>
      </c>
    </row>
    <row r="245" s="349" customFormat="true" ht="15" hidden="false" customHeight="true" outlineLevel="0" collapsed="false">
      <c r="B245" s="170"/>
      <c r="C245" s="170"/>
      <c r="D245" s="172" t="s">
        <v>239</v>
      </c>
      <c r="E245" s="236" t="n">
        <f aca="true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33.9</v>
      </c>
      <c r="F245" s="236" t="n">
        <f aca="true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33.9</v>
      </c>
      <c r="G245" s="236" t="n">
        <f aca="true">INDIRECT(CONCATENATE($E$253,IF(INDIRECT(CONCATENATE($E$253,ADDRESS(MATCH(G4,SL_CHARTS_2012!$V$1:$V$39999,1),$E$252,1)))=G4,ADDRESS(MATCH(G4,SL_CHARTS_2012!$V$1:$V$39999,1),$E$252,1),IF(INDIRECT(CONCATENATE($E$253,ADDRESS(MATCH(G4,SL_CHARTS_2012!$V$1:$V$39999,1),$E$252,1)))&lt;G4,ADDRESS(MATCH(G4,SL_CHARTS_2012!$V$1:$V$39999,1)+1,$E$252,1),ADDRESS(MATCH(G4,SL_CHARTS_2012!$V$1:$V$39999,1),$E$252,1)))))</f>
        <v>38</v>
      </c>
      <c r="H245" s="566" t="n">
        <f aca="true">INDIRECT(CONCATENATE($E$253,IF(INDIRECT(CONCATENATE($E$253,ADDRESS(MATCH(H4,SL_CHARTS_2012!$V$1:$V$39999,1),$E$252,1)))=H4,ADDRESS(MATCH(H4,SL_CHARTS_2012!$V$1:$V$39999,1),$E$252,1),IF(INDIRECT(CONCATENATE($E$253,ADDRESS(MATCH(H4,SL_CHARTS_2012!$V$1:$V$39999,1),$E$252,1)))&lt;H4,ADDRESS(MATCH(H4,SL_CHARTS_2012!$V$1:$V$39999,1)+1,$E$252,1),ADDRESS(MATCH(H4,SL_CHARTS_2012!$V$1:$V$39999,1),$E$252,1)))))</f>
        <v>33.9</v>
      </c>
    </row>
    <row r="246" s="349" customFormat="true" ht="15" hidden="false" customHeight="true" outlineLevel="0" collapsed="false">
      <c r="B246" s="170"/>
      <c r="C246" s="170"/>
      <c r="D246" s="234" t="s">
        <v>240</v>
      </c>
      <c r="E246" s="235" t="str">
        <f aca="true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$V$215</v>
      </c>
      <c r="F246" s="235" t="str">
        <f aca="true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$V$194</v>
      </c>
      <c r="G246" s="235" t="str">
        <f aca="true">IF(INDIRECT(CONCATENATE($E$253,ADDRESS(MATCH(G8,SL_CHARTS_2012!$V$1:$V$39999,1),$E$252,1)))=G8,ADDRESS(MATCH(G8,SL_CHARTS_2012!$V$1:$V$39999,1),$E$252,1),IF(INDIRECT(CONCATENATE($E$253,ADDRESS(MATCH(G8,SL_CHARTS_2012!$V$1:$V$39999,1),$E$252,1)))&gt;G8, ADDRESS(MATCH(G8,SL_CHARTS_2012!$V$1:$V$39999,1)-1,$E$252,1), ADDRESS(MATCH(G8,SL_CHARTS_2012!$V$1:$V$39999,1),$E$252,1)))</f>
        <v>$V$194</v>
      </c>
      <c r="H246" s="455" t="str">
        <f aca="true">IF(INDIRECT(CONCATENATE($E$253,ADDRESS(MATCH(H8,SL_CHARTS_2012!$V$1:$V$39999,1),$E$252,1)))=H8,ADDRESS(MATCH(H8,SL_CHARTS_2012!$V$1:$V$39999,1),$E$252,1),IF(INDIRECT(CONCATENATE($E$253,ADDRESS(MATCH(H8,SL_CHARTS_2012!$V$1:$V$39999,1),$E$252,1)))&gt;H8, ADDRESS(MATCH(H8,SL_CHARTS_2012!$V$1:$V$39999,1)-1,$E$252,1), ADDRESS(MATCH(H8,SL_CHARTS_2012!$V$1:$V$39999,1),$E$252,1)))</f>
        <v>$V$194</v>
      </c>
    </row>
    <row r="247" s="349" customFormat="true" ht="15" hidden="false" customHeight="true" outlineLevel="0" collapsed="false">
      <c r="B247" s="170"/>
      <c r="C247" s="170"/>
      <c r="D247" s="172" t="s">
        <v>241</v>
      </c>
      <c r="E247" s="236" t="n">
        <f aca="true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30.5</v>
      </c>
      <c r="F247" s="236" t="n">
        <f aca="true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28.1</v>
      </c>
      <c r="G247" s="236" t="n">
        <f aca="true">INDIRECT(CONCATENATE($E$253,IF(INDIRECT(CONCATENATE($E$253,ADDRESS(MATCH(G8,SL_CHARTS_2012!$V$1:$V$39999,1),$E$252,1)))=G8,ADDRESS(MATCH(G8,SL_CHARTS_2012!$V$1:$V$39999,1),$E$252,1),IF(INDIRECT(CONCATENATE($E$253,ADDRESS(MATCH(G8,SL_CHARTS_2012!$V$1:$V$39999,1),$E$252,1)))&gt;G8,ADDRESS(MATCH(G8,SL_CHARTS_2012!$V$1:$V$39999,1)-1,$E$252,1),ADDRESS(MATCH(G8,SL_CHARTS_2012!$V$1:$V$39999,1),$E$252,1)))))</f>
        <v>28.1</v>
      </c>
      <c r="H247" s="566" t="n">
        <f aca="true">INDIRECT(CONCATENATE($E$253,IF(INDIRECT(CONCATENATE($E$253,ADDRESS(MATCH(H8,SL_CHARTS_2012!$V$1:$V$39999,1),$E$252,1)))=H8,ADDRESS(MATCH(H8,SL_CHARTS_2012!$V$1:$V$39999,1),$E$252,1),IF(INDIRECT(CONCATENATE($E$253,ADDRESS(MATCH(H8,SL_CHARTS_2012!$V$1:$V$39999,1),$E$252,1)))&gt;H8,ADDRESS(MATCH(H8,SL_CHARTS_2012!$V$1:$V$39999,1)-1,$E$252,1),ADDRESS(MATCH(H8,SL_CHARTS_2012!$V$1:$V$39999,1),$E$252,1)))))</f>
        <v>28.1</v>
      </c>
    </row>
    <row r="248" s="349" customFormat="true" ht="15" hidden="false" customHeight="true" outlineLevel="0" collapsed="false">
      <c r="B248" s="170"/>
      <c r="C248" s="173" t="s">
        <v>219</v>
      </c>
      <c r="D248" s="238" t="s">
        <v>238</v>
      </c>
      <c r="E248" s="239" t="str">
        <f aca="true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$V$246</v>
      </c>
      <c r="F248" s="239" t="str">
        <f aca="true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$V$246</v>
      </c>
      <c r="G248" s="239" t="str">
        <f aca="true">IF(INDIRECT(CONCATENATE($E$253,ADDRESS(MATCH(G6,SL_CHARTS_2012!$V$1:$V$39999,1),$E$252,1)))=G6,ADDRESS(MATCH(G6,SL_CHARTS_2012!$V$1:$V$39999,1),$E$252,1), IF(INDIRECT(CONCATENATE($E$253,ADDRESS(MATCH(G6,SL_CHARTS_2012!$V$1:$V$39999,1),$E$252,1)))&lt;G6, ADDRESS(MATCH(G6,SL_CHARTS_2012!$V$1:$V$39999,1)+1,$E$252,1), ADDRESS(MATCH(G6,SL_CHARTS_2012!$V$1:$V$39999,1),$E$252,1)))</f>
        <v>$V$288</v>
      </c>
      <c r="H248" s="446" t="str">
        <f aca="true">IF(INDIRECT(CONCATENATE($E$253,ADDRESS(MATCH(H6,SL_CHARTS_2012!$V$1:$V$39999,1),$E$252,1)))=H6,ADDRESS(MATCH(H6,SL_CHARTS_2012!$V$1:$V$39999,1),$E$252,1), IF(INDIRECT(CONCATENATE($E$253,ADDRESS(MATCH(H6,SL_CHARTS_2012!$V$1:$V$39999,1),$E$252,1)))&lt;H6, ADDRESS(MATCH(H6,SL_CHARTS_2012!$V$1:$V$39999,1)+1,$E$252,1), ADDRESS(MATCH(H6,SL_CHARTS_2012!$V$1:$V$39999,1),$E$252,1)))</f>
        <v>$V$246</v>
      </c>
    </row>
    <row r="249" s="349" customFormat="true" ht="15" hidden="false" customHeight="true" outlineLevel="0" collapsed="false">
      <c r="B249" s="170"/>
      <c r="C249" s="173"/>
      <c r="D249" s="240" t="s">
        <v>217</v>
      </c>
      <c r="E249" s="241" t="n">
        <f aca="true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33.9</v>
      </c>
      <c r="F249" s="241" t="n">
        <f aca="true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33.9</v>
      </c>
      <c r="G249" s="241" t="n">
        <f aca="true">INDIRECT(CONCATENATE($E$253,IF(INDIRECT(CONCATENATE($E$253,ADDRESS(MATCH(G6,SL_CHARTS_2012!$V$1:$V$39999,1),$E$252,1)))=G6,ADDRESS(MATCH(G6,SL_CHARTS_2012!$V$1:$V$39999,1),$E$252,1),IF(INDIRECT(CONCATENATE($E$253,ADDRESS(MATCH(G6,SL_CHARTS_2012!$V$1:$V$39999,1),$E$252,1)))&lt;G6,ADDRESS(MATCH(G6,SL_CHARTS_2012!$V$1:$V$39999,1)+1,$E$252,1),ADDRESS(MATCH(G6,SL_CHARTS_2012!$V$1:$V$39999,1),$E$252,1)))))</f>
        <v>38</v>
      </c>
      <c r="H249" s="567" t="n">
        <f aca="true">INDIRECT(CONCATENATE($E$253,IF(INDIRECT(CONCATENATE($E$253,ADDRESS(MATCH(H6,SL_CHARTS_2012!$V$1:$V$39999,1),$E$252,1)))=H6,ADDRESS(MATCH(H6,SL_CHARTS_2012!$V$1:$V$39999,1),$E$252,1),IF(INDIRECT(CONCATENATE($E$253,ADDRESS(MATCH(H6,SL_CHARTS_2012!$V$1:$V$39999,1),$E$252,1)))&lt;H6,ADDRESS(MATCH(H6,SL_CHARTS_2012!$V$1:$V$39999,1)+1,$E$252,1),ADDRESS(MATCH(H6,SL_CHARTS_2012!$V$1:$V$39999,1),$E$252,1)))))</f>
        <v>33.9</v>
      </c>
    </row>
    <row r="250" s="349" customFormat="true" ht="15" hidden="false" customHeight="true" outlineLevel="0" collapsed="false">
      <c r="B250" s="170"/>
      <c r="C250" s="173"/>
      <c r="D250" s="238" t="s">
        <v>240</v>
      </c>
      <c r="E250" s="239" t="str">
        <f aca="true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$V$215</v>
      </c>
      <c r="F250" s="239" t="str">
        <f aca="true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$V$194</v>
      </c>
      <c r="G250" s="239" t="str">
        <f aca="true">IF(INDIRECT(CONCATENATE($E$253,ADDRESS(MATCH(G10,SL_CHARTS_2012!$V$1:$V$39999,1),$E$252,1)))=G10,ADDRESS(MATCH(G10,SL_CHARTS_2012!$V$1:$V$39999,1),$E$252,1),IF(INDIRECT(CONCATENATE($E$253,ADDRESS(MATCH(G10,SL_CHARTS_2012!$V$1:$V$39999,1),$E$252,1)))&gt;G10, ADDRESS(MATCH(G10,SL_CHARTS_2012!$V$1:$V$39999,1)-1,$E$252,1), ADDRESS(MATCH(G10,SL_CHARTS_2012!$V$1:$V$39999,1),$E$252,1)))</f>
        <v>$V$194</v>
      </c>
      <c r="H250" s="446" t="str">
        <f aca="true">IF(INDIRECT(CONCATENATE($E$253,ADDRESS(MATCH(H10,SL_CHARTS_2012!$V$1:$V$39999,1),$E$252,1)))=H10,ADDRESS(MATCH(H10,SL_CHARTS_2012!$V$1:$V$39999,1),$E$252,1),IF(INDIRECT(CONCATENATE($E$253,ADDRESS(MATCH(H10,SL_CHARTS_2012!$V$1:$V$39999,1),$E$252,1)))&gt;H10, ADDRESS(MATCH(H10,SL_CHARTS_2012!$V$1:$V$39999,1)-1,$E$252,1), ADDRESS(MATCH(H10,SL_CHARTS_2012!$V$1:$V$39999,1),$E$252,1)))</f>
        <v>$V$194</v>
      </c>
    </row>
    <row r="251" s="349" customFormat="true" ht="15" hidden="false" customHeight="true" outlineLevel="0" collapsed="false">
      <c r="B251" s="170"/>
      <c r="C251" s="173"/>
      <c r="D251" s="240" t="s">
        <v>218</v>
      </c>
      <c r="E251" s="241" t="n">
        <f aca="true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30.5</v>
      </c>
      <c r="F251" s="241" t="n">
        <f aca="true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28.1</v>
      </c>
      <c r="G251" s="241" t="n">
        <f aca="true">INDIRECT(CONCATENATE($E$253,IF(INDIRECT(CONCATENATE($E$253,ADDRESS(MATCH(G10,SL_CHARTS_2012!$V$1:$V$39999,1),$E$252,1)))=G10,ADDRESS(MATCH(G10,SL_CHARTS_2012!$V$1:$V$39999,1),$E$252,1),IF(INDIRECT(CONCATENATE($E$253,ADDRESS(MATCH(G10,SL_CHARTS_2012!$V$1:$V$39999,1),$E$252,1)))&gt;G10,ADDRESS(MATCH(G10,SL_CHARTS_2012!$V$1:$V$39999,1)-1,$E$252),ADDRESS(MATCH(G10,SL_CHARTS_2012!$V$1:$V$39999,1),$E$252,1)))))</f>
        <v>28.1</v>
      </c>
      <c r="H251" s="567" t="n">
        <f aca="true">INDIRECT(CONCATENATE($E$253,IF(INDIRECT(CONCATENATE($E$253,ADDRESS(MATCH(H10,SL_CHARTS_2012!$V$1:$V$39999,1),$E$252,1)))=H10,ADDRESS(MATCH(H10,SL_CHARTS_2012!$V$1:$V$39999,1),$E$252,1),IF(INDIRECT(CONCATENATE($E$253,ADDRESS(MATCH(H10,SL_CHARTS_2012!$V$1:$V$39999,1),$E$252,1)))&gt;H10,ADDRESS(MATCH(H10,SL_CHARTS_2012!$V$1:$V$39999,1)-1,$E$252),ADDRESS(MATCH(H10,SL_CHARTS_2012!$V$1:$V$39999,1),$E$252,1)))))</f>
        <v>28.1</v>
      </c>
    </row>
    <row r="252" s="349" customFormat="true" ht="15" hidden="false" customHeight="true" outlineLevel="0" collapsed="false">
      <c r="B252" s="170"/>
      <c r="C252" s="175" t="s">
        <v>220</v>
      </c>
      <c r="D252" s="175"/>
      <c r="E252" s="176" t="n">
        <v>22</v>
      </c>
      <c r="F252" s="176"/>
      <c r="G252" s="176"/>
      <c r="H252" s="176"/>
    </row>
    <row r="253" s="349" customFormat="true" ht="15" hidden="false" customHeight="true" outlineLevel="0" collapsed="false">
      <c r="B253" s="170"/>
      <c r="C253" s="243"/>
      <c r="D253" s="182" t="s">
        <v>223</v>
      </c>
      <c r="E253" s="183" t="s">
        <v>224</v>
      </c>
      <c r="F253" s="172"/>
      <c r="G253" s="172"/>
      <c r="H253" s="555"/>
    </row>
    <row r="254" s="349" customFormat="true" ht="15" hidden="false" customHeight="true" outlineLevel="0" collapsed="false">
      <c r="B254" s="170"/>
      <c r="C254" s="243"/>
      <c r="D254" s="182"/>
      <c r="E254" s="183" t="s">
        <v>225</v>
      </c>
      <c r="F254" s="172"/>
      <c r="G254" s="172"/>
      <c r="H254" s="555"/>
    </row>
    <row r="255" s="349" customFormat="true" ht="15" hidden="false" customHeight="true" outlineLevel="0" collapsed="false">
      <c r="B255" s="170"/>
      <c r="C255" s="178" t="s">
        <v>216</v>
      </c>
      <c r="D255" s="245" t="s">
        <v>221</v>
      </c>
      <c r="E255" s="180" t="str">
        <f aca="false">ADDRESS(MATCH(E247,SL_CHARTS_2012!$V$1:$V$3999,1),$E$252+1,1)</f>
        <v>$W$215</v>
      </c>
      <c r="F255" s="180" t="str">
        <f aca="false">ADDRESS(MATCH(F247,SL_CHARTS_2012!$V$1:$V$3999,1),$E$252+1,1)</f>
        <v>$W$194</v>
      </c>
      <c r="G255" s="180" t="str">
        <f aca="false">ADDRESS(MATCH(G247,SL_CHARTS_2012!$V$1:$V$3999,1),$E$252+1,1)</f>
        <v>$W$194</v>
      </c>
      <c r="H255" s="556" t="str">
        <f aca="false">ADDRESS(MATCH(H247,SL_CHARTS_2012!$V$1:$V$3999,1),$E$252+1,1)</f>
        <v>$W$194</v>
      </c>
    </row>
    <row r="256" s="349" customFormat="true" ht="15" hidden="false" customHeight="true" outlineLevel="0" collapsed="false">
      <c r="B256" s="170"/>
      <c r="C256" s="178"/>
      <c r="D256" s="245" t="s">
        <v>222</v>
      </c>
      <c r="E256" s="180" t="str">
        <f aca="false">ADDRESS(MATCH(E245,SL_CHARTS_2012!$V$1:$V$3999,1),$E$252+1,1)</f>
        <v>$W$246</v>
      </c>
      <c r="F256" s="180" t="str">
        <f aca="false">ADDRESS(MATCH(F245,SL_CHARTS_2012!$V$1:$V$3999,1),$E$252+1,1)</f>
        <v>$W$246</v>
      </c>
      <c r="G256" s="180" t="str">
        <f aca="false">ADDRESS(MATCH(G245,SL_CHARTS_2012!$V$1:$V$3999,1),$E$252+1,1)</f>
        <v>$W$288</v>
      </c>
      <c r="H256" s="556" t="str">
        <f aca="false">ADDRESS(MATCH(H245,SL_CHARTS_2012!$V$1:$V$3999,1),$E$252+1,1)</f>
        <v>$W$246</v>
      </c>
    </row>
    <row r="257" s="349" customFormat="true" ht="15" hidden="false" customHeight="true" outlineLevel="0" collapsed="false">
      <c r="B257" s="170"/>
      <c r="C257" s="173" t="s">
        <v>219</v>
      </c>
      <c r="D257" s="246" t="s">
        <v>221</v>
      </c>
      <c r="E257" s="174" t="str">
        <f aca="false">ADDRESS(MATCH(E251,SL_CHARTS_2012!$V$1:$V$3999,1),$E$252+1,1)</f>
        <v>$W$215</v>
      </c>
      <c r="F257" s="174" t="str">
        <f aca="false">ADDRESS(MATCH(F251,SL_CHARTS_2012!$V$1:$V$3999,1),$E$252+1,1)</f>
        <v>$W$194</v>
      </c>
      <c r="G257" s="174" t="str">
        <f aca="false">ADDRESS(MATCH(G251,SL_CHARTS_2012!$V$1:$V$3999,1),$E$252+1,1)</f>
        <v>$W$194</v>
      </c>
      <c r="H257" s="459" t="str">
        <f aca="false">ADDRESS(MATCH(H251,SL_CHARTS_2012!$V$1:$V$3999,1),$E$252+1,1)</f>
        <v>$W$194</v>
      </c>
    </row>
    <row r="258" s="349" customFormat="true" ht="15" hidden="false" customHeight="true" outlineLevel="0" collapsed="false">
      <c r="B258" s="170"/>
      <c r="C258" s="173"/>
      <c r="D258" s="246" t="s">
        <v>222</v>
      </c>
      <c r="E258" s="174" t="str">
        <f aca="false">ADDRESS(MATCH(E249,SL_CHARTS_2012!$V$1:$V$3999,1),$E$252+1,1)</f>
        <v>$W$246</v>
      </c>
      <c r="F258" s="174" t="str">
        <f aca="false">ADDRESS(MATCH(F249,SL_CHARTS_2012!$V$1:$V$3999,1),$E$252+1,1)</f>
        <v>$W$246</v>
      </c>
      <c r="G258" s="174" t="str">
        <f aca="false">ADDRESS(MATCH(G249,SL_CHARTS_2012!$V$1:$V$3999,1),$E$252+1,1)</f>
        <v>$W$288</v>
      </c>
      <c r="H258" s="459" t="str">
        <f aca="false">ADDRESS(MATCH(H249,SL_CHARTS_2012!$V$1:$V$3999,1),$E$252+1,1)</f>
        <v>$W$246</v>
      </c>
    </row>
    <row r="259" s="349" customFormat="true" ht="15" hidden="false" customHeight="true" outlineLevel="0" collapsed="false">
      <c r="B259" s="170"/>
      <c r="C259" s="184" t="s">
        <v>226</v>
      </c>
      <c r="D259" s="276" t="s">
        <v>227</v>
      </c>
      <c r="E259" s="337" t="str">
        <f aca="false">CONCATENATE(ROUND(E245,1),E$7,ROUND(E247,1))</f>
        <v>33,9-30,5</v>
      </c>
      <c r="F259" s="337" t="str">
        <f aca="false">CONCATENATE(ROUND(F245,1),F$7,ROUND(F247,1))</f>
        <v>33,9-28,1</v>
      </c>
      <c r="G259" s="337" t="str">
        <f aca="false">CONCATENATE(ROUND(G245,1),G$7,ROUND(G247,1))</f>
        <v>38-28,1</v>
      </c>
      <c r="H259" s="455" t="str">
        <f aca="false">CONCATENATE(ROUND(H245,1),H$7,ROUND(H247,1))</f>
        <v>33,9-28,1</v>
      </c>
    </row>
    <row r="260" s="349" customFormat="true" ht="15" hidden="false" customHeight="true" outlineLevel="0" collapsed="false">
      <c r="B260" s="170"/>
      <c r="C260" s="184"/>
      <c r="D260" s="279" t="s">
        <v>228</v>
      </c>
      <c r="E260" s="279" t="n">
        <f aca="true">AVERAGE(INDIRECT(CONCATENATE($E$253,E255,$E$254,E256),1))</f>
        <v>10.1788671875</v>
      </c>
      <c r="F260" s="279" t="n">
        <f aca="true">AVERAGE(INDIRECT(CONCATENATE($E$253,F255,$E$254,F256),1))</f>
        <v>7.20701886792453</v>
      </c>
      <c r="G260" s="279" t="n">
        <f aca="true">AVERAGE(INDIRECT(CONCATENATE($E$253,G255,$E$254,G256),1))</f>
        <v>22.9597221052632</v>
      </c>
      <c r="H260" s="566" t="n">
        <f aca="true">AVERAGE(INDIRECT(CONCATENATE($E$253,H255,$E$254,H256),1))</f>
        <v>7.20701886792453</v>
      </c>
    </row>
    <row r="261" customFormat="false" ht="15" hidden="false" customHeight="true" outlineLevel="0" collapsed="false">
      <c r="A261" s="349"/>
      <c r="B261" s="170"/>
      <c r="C261" s="184"/>
      <c r="D261" s="281" t="s">
        <v>229</v>
      </c>
      <c r="E261" s="281" t="n">
        <f aca="true">MIN(INDIRECT(CONCATENATE($E$253,E255,$E$254,E256),1))</f>
        <v>-20</v>
      </c>
      <c r="F261" s="281" t="n">
        <f aca="true">MIN(INDIRECT(CONCATENATE($E$253,F255,$E$254,F256),1))</f>
        <v>-22</v>
      </c>
      <c r="G261" s="281" t="n">
        <f aca="true">MIN(INDIRECT(CONCATENATE($E$253,G255,$E$254,G256),1))</f>
        <v>-22</v>
      </c>
      <c r="H261" s="455" t="n">
        <f aca="true">MIN(INDIRECT(CONCATENATE($E$253,H255,$E$254,H256),1))</f>
        <v>-22</v>
      </c>
      <c r="I261" s="353"/>
    </row>
    <row r="262" customFormat="false" ht="15" hidden="false" customHeight="true" outlineLevel="0" collapsed="false">
      <c r="A262" s="349"/>
      <c r="B262" s="170"/>
      <c r="C262" s="184"/>
      <c r="D262" s="281" t="s">
        <v>230</v>
      </c>
      <c r="E262" s="281" t="n">
        <f aca="true">MAX(INDIRECT(CONCATENATE($E$253,E255,$E$254,E256),1))</f>
        <v>41.45055</v>
      </c>
      <c r="F262" s="281" t="n">
        <f aca="true">MAX(INDIRECT(CONCATENATE($E$253,F255,$E$254,F256),1))</f>
        <v>41.45055</v>
      </c>
      <c r="G262" s="281" t="n">
        <f aca="true">MAX(INDIRECT(CONCATENATE($E$253,G255,$E$254,G256),1))</f>
        <v>69.4826</v>
      </c>
      <c r="H262" s="455" t="n">
        <f aca="true">MAX(INDIRECT(CONCATENATE($E$253,H255,$E$254,H256),1))</f>
        <v>41.45055</v>
      </c>
    </row>
    <row r="263" customFormat="false" ht="15" hidden="false" customHeight="true" outlineLevel="0" collapsed="false">
      <c r="A263" s="349"/>
      <c r="B263" s="170"/>
      <c r="C263" s="184"/>
      <c r="D263" s="234" t="s">
        <v>231</v>
      </c>
      <c r="E263" s="284" t="n">
        <v>-15</v>
      </c>
      <c r="F263" s="284" t="n">
        <v>-15</v>
      </c>
      <c r="G263" s="284" t="n">
        <v>-15</v>
      </c>
      <c r="H263" s="455" t="n">
        <v>-15</v>
      </c>
    </row>
    <row r="264" customFormat="false" ht="15" hidden="false" customHeight="true" outlineLevel="0" collapsed="false">
      <c r="A264" s="349"/>
      <c r="B264" s="170"/>
      <c r="C264" s="184"/>
      <c r="D264" s="234" t="s">
        <v>232</v>
      </c>
      <c r="E264" s="284" t="n">
        <v>15</v>
      </c>
      <c r="F264" s="284" t="n">
        <v>15</v>
      </c>
      <c r="G264" s="284" t="n">
        <v>15</v>
      </c>
      <c r="H264" s="455" t="n">
        <v>15</v>
      </c>
    </row>
    <row r="265" customFormat="false" ht="15" hidden="false" customHeight="true" outlineLevel="0" collapsed="false">
      <c r="A265" s="349"/>
      <c r="B265" s="170"/>
      <c r="C265" s="184"/>
      <c r="D265" s="234" t="s">
        <v>233</v>
      </c>
      <c r="E265" s="235" t="n">
        <f aca="false">E261+E263</f>
        <v>-35</v>
      </c>
      <c r="F265" s="235" t="n">
        <f aca="false">F261+F263</f>
        <v>-37</v>
      </c>
      <c r="G265" s="235" t="n">
        <f aca="false">G261+G263</f>
        <v>-37</v>
      </c>
      <c r="H265" s="455" t="n">
        <f aca="false">H261+H263</f>
        <v>-37</v>
      </c>
    </row>
    <row r="266" customFormat="false" ht="15" hidden="false" customHeight="true" outlineLevel="0" collapsed="false">
      <c r="A266" s="349"/>
      <c r="B266" s="170"/>
      <c r="C266" s="184"/>
      <c r="D266" s="234" t="s">
        <v>234</v>
      </c>
      <c r="E266" s="235" t="n">
        <f aca="false">E262+E264</f>
        <v>56.45055</v>
      </c>
      <c r="F266" s="235" t="n">
        <f aca="false">F262+F264</f>
        <v>56.45055</v>
      </c>
      <c r="G266" s="235" t="n">
        <f aca="false">G262+G264</f>
        <v>84.4826</v>
      </c>
      <c r="H266" s="455" t="n">
        <f aca="false">H262+H264</f>
        <v>56.45055</v>
      </c>
    </row>
    <row r="267" customFormat="false" ht="15" hidden="false" customHeight="true" outlineLevel="0" collapsed="false">
      <c r="A267" s="349"/>
      <c r="B267" s="170"/>
      <c r="C267" s="192" t="s">
        <v>235</v>
      </c>
      <c r="D267" s="248" t="s">
        <v>227</v>
      </c>
      <c r="E267" s="249" t="str">
        <f aca="false">CONCATENATE(ROUND(E245,1),E$7,ROUND(E247,1))</f>
        <v>33,9-30,5</v>
      </c>
      <c r="F267" s="249" t="str">
        <f aca="false">CONCATENATE(ROUND(F245,1),F$7,ROUND(F247,1))</f>
        <v>33,9-28,1</v>
      </c>
      <c r="G267" s="249" t="str">
        <f aca="false">CONCATENATE(ROUND(G245,1),G$7,ROUND(G247,1))</f>
        <v>38-28,1</v>
      </c>
      <c r="H267" s="446" t="str">
        <f aca="false">CONCATENATE(ROUND(H245,1),H$7,ROUND(H247,1))</f>
        <v>33,9-28,1</v>
      </c>
    </row>
    <row r="268" customFormat="false" ht="15" hidden="false" customHeight="true" outlineLevel="0" collapsed="false">
      <c r="A268" s="349"/>
      <c r="B268" s="170"/>
      <c r="C268" s="192"/>
      <c r="D268" s="250" t="s">
        <v>228</v>
      </c>
      <c r="E268" s="250" t="n">
        <f aca="true">AVERAGE(INDIRECT(CONCATENATE($E$253,E257,$E$254,E258),1))</f>
        <v>10.1788671875</v>
      </c>
      <c r="F268" s="250" t="n">
        <f aca="true">AVERAGE(INDIRECT(CONCATENATE($E$253,F257,$E$254,F258),1))</f>
        <v>7.20701886792453</v>
      </c>
      <c r="G268" s="250" t="n">
        <f aca="true">AVERAGE(INDIRECT(CONCATENATE($E$253,G257,$E$254,G258),1))</f>
        <v>22.9597221052632</v>
      </c>
      <c r="H268" s="567" t="n">
        <f aca="true">AVERAGE(INDIRECT(CONCATENATE($E$253,H257,$E$254,H258),1))</f>
        <v>7.20701886792453</v>
      </c>
    </row>
    <row r="269" customFormat="false" ht="15" hidden="false" customHeight="true" outlineLevel="0" collapsed="false">
      <c r="A269" s="349"/>
      <c r="B269" s="170"/>
      <c r="C269" s="192"/>
      <c r="D269" s="251" t="s">
        <v>229</v>
      </c>
      <c r="E269" s="251" t="n">
        <f aca="true">MIN(INDIRECT(CONCATENATE($E$253,E257,$E$254,E258),1))</f>
        <v>-20</v>
      </c>
      <c r="F269" s="251" t="n">
        <f aca="true">MIN(INDIRECT(CONCATENATE($E$253,F257,$E$254,F258),1))</f>
        <v>-22</v>
      </c>
      <c r="G269" s="251" t="n">
        <f aca="true">MIN(INDIRECT(CONCATENATE($E$253,G257,$E$254,G258),1))</f>
        <v>-22</v>
      </c>
      <c r="H269" s="446" t="n">
        <f aca="true">MIN(INDIRECT(CONCATENATE($E$253,H257,$E$254,H258),1))</f>
        <v>-22</v>
      </c>
    </row>
    <row r="270" customFormat="false" ht="15" hidden="false" customHeight="true" outlineLevel="0" collapsed="false">
      <c r="A270" s="349"/>
      <c r="B270" s="170"/>
      <c r="C270" s="192"/>
      <c r="D270" s="251" t="s">
        <v>230</v>
      </c>
      <c r="E270" s="251" t="n">
        <f aca="true">MAX(INDIRECT(CONCATENATE($E$253,E257,$E$254,E258),1))</f>
        <v>41.45055</v>
      </c>
      <c r="F270" s="251" t="n">
        <f aca="true">MAX(INDIRECT(CONCATENATE($E$253,F257,$E$254,F258),1))</f>
        <v>41.45055</v>
      </c>
      <c r="G270" s="251" t="n">
        <f aca="true">MAX(INDIRECT(CONCATENATE($E$253,G257,$E$254,G258),1))</f>
        <v>69.4826</v>
      </c>
      <c r="H270" s="446" t="n">
        <f aca="true">MAX(INDIRECT(CONCATENATE($E$253,H257,$E$254,H258),1))</f>
        <v>41.45055</v>
      </c>
    </row>
    <row r="271" customFormat="false" ht="15" hidden="false" customHeight="true" outlineLevel="0" collapsed="false">
      <c r="A271" s="349"/>
      <c r="B271" s="170"/>
      <c r="C271" s="192"/>
      <c r="D271" s="238" t="s">
        <v>231</v>
      </c>
      <c r="E271" s="252" t="n">
        <v>-15</v>
      </c>
      <c r="F271" s="252" t="n">
        <v>-15</v>
      </c>
      <c r="G271" s="252" t="n">
        <v>-15</v>
      </c>
      <c r="H271" s="446" t="n">
        <v>-15</v>
      </c>
    </row>
    <row r="272" customFormat="false" ht="15" hidden="false" customHeight="true" outlineLevel="0" collapsed="false">
      <c r="A272" s="349"/>
      <c r="B272" s="170"/>
      <c r="C272" s="192"/>
      <c r="D272" s="238" t="s">
        <v>232</v>
      </c>
      <c r="E272" s="252" t="n">
        <v>15</v>
      </c>
      <c r="F272" s="252" t="n">
        <v>15</v>
      </c>
      <c r="G272" s="252" t="n">
        <v>15</v>
      </c>
      <c r="H272" s="446" t="n">
        <v>15</v>
      </c>
    </row>
    <row r="273" customFormat="false" ht="15" hidden="false" customHeight="true" outlineLevel="0" collapsed="false">
      <c r="A273" s="349"/>
      <c r="B273" s="170"/>
      <c r="C273" s="192"/>
      <c r="D273" s="238" t="s">
        <v>233</v>
      </c>
      <c r="E273" s="239" t="n">
        <f aca="false">E269+E271</f>
        <v>-35</v>
      </c>
      <c r="F273" s="239" t="n">
        <f aca="false">F269+F271</f>
        <v>-37</v>
      </c>
      <c r="G273" s="239" t="n">
        <f aca="false">G269+G271</f>
        <v>-37</v>
      </c>
      <c r="H273" s="446" t="n">
        <f aca="false">H269+H271</f>
        <v>-37</v>
      </c>
    </row>
    <row r="274" customFormat="false" ht="15" hidden="false" customHeight="true" outlineLevel="0" collapsed="false">
      <c r="A274" s="349"/>
      <c r="B274" s="170"/>
      <c r="C274" s="192"/>
      <c r="D274" s="200" t="s">
        <v>234</v>
      </c>
      <c r="E274" s="201" t="n">
        <f aca="false">E270+E272</f>
        <v>56.45055</v>
      </c>
      <c r="F274" s="201" t="n">
        <f aca="false">F270+F272</f>
        <v>56.45055</v>
      </c>
      <c r="G274" s="201" t="n">
        <f aca="false">G270+G272</f>
        <v>84.4826</v>
      </c>
      <c r="H274" s="560" t="n">
        <f aca="false">H270+H272</f>
        <v>56.45055</v>
      </c>
    </row>
    <row r="275" customFormat="false" ht="15" hidden="false" customHeight="true" outlineLevel="0" collapsed="false">
      <c r="A275" s="349"/>
      <c r="B275" s="348"/>
      <c r="C275" s="348"/>
      <c r="D275" s="323"/>
      <c r="E275" s="324"/>
      <c r="F275" s="324"/>
      <c r="G275" s="324"/>
      <c r="H275" s="510"/>
    </row>
    <row r="276" s="23" customFormat="true" ht="15" hidden="false" customHeight="true" outlineLevel="0" collapsed="false">
      <c r="B276" s="169" t="s">
        <v>252</v>
      </c>
      <c r="C276" s="169"/>
      <c r="D276" s="169"/>
      <c r="E276" s="169"/>
      <c r="F276" s="169"/>
      <c r="G276" s="169"/>
      <c r="H276" s="169"/>
    </row>
    <row r="277" s="349" customFormat="true" ht="15" hidden="false" customHeight="true" outlineLevel="0" collapsed="false">
      <c r="B277" s="203" t="s">
        <v>253</v>
      </c>
      <c r="C277" s="203" t="s">
        <v>216</v>
      </c>
      <c r="D277" s="312" t="s">
        <v>238</v>
      </c>
      <c r="E277" s="222" t="str">
        <f aca="false">ADDRESS(MATCH(E278,SL_CHARTS_2012!$AC$1:$AC$39999,1),$E$285,1)</f>
        <v>$AC$38</v>
      </c>
      <c r="F277" s="222" t="str">
        <f aca="false">ADDRESS(MATCH(F278,SL_CHARTS_2012!$AC$1:$AC$39999,1),$E$285,1)</f>
        <v>$AC$38</v>
      </c>
      <c r="G277" s="222" t="str">
        <f aca="false">ADDRESS(MATCH(G278,SL_CHARTS_2012!$AC$1:$AC$39999,1),$E$285,1)</f>
        <v>$AC$42</v>
      </c>
      <c r="H277" s="433" t="str">
        <f aca="false">ADDRESS(MATCH(H278,SL_CHARTS_2012!$AC$1:$AC$39999,1),$E$285,1)</f>
        <v>$AC$38</v>
      </c>
    </row>
    <row r="278" customFormat="false" ht="15" hidden="false" customHeight="true" outlineLevel="0" collapsed="false">
      <c r="A278" s="349"/>
      <c r="B278" s="203"/>
      <c r="C278" s="203"/>
      <c r="D278" s="204" t="s">
        <v>239</v>
      </c>
      <c r="E278" s="350" t="n">
        <f aca="false">ROUNDUP(E$4,0)</f>
        <v>34</v>
      </c>
      <c r="F278" s="350" t="n">
        <f aca="false">ROUNDUP(F$4,0)</f>
        <v>34</v>
      </c>
      <c r="G278" s="350" t="n">
        <f aca="false">ROUNDUP(G$4,0)</f>
        <v>38</v>
      </c>
      <c r="H278" s="479" t="n">
        <f aca="false">ROUNDUP(H$4,0)</f>
        <v>34</v>
      </c>
    </row>
    <row r="279" customFormat="false" ht="15" hidden="false" customHeight="true" outlineLevel="0" collapsed="false">
      <c r="A279" s="349"/>
      <c r="B279" s="203"/>
      <c r="C279" s="203"/>
      <c r="D279" s="312" t="s">
        <v>240</v>
      </c>
      <c r="E279" s="317" t="str">
        <f aca="false">ADDRESS(MATCH(E280,SL_CHARTS_2012!$AC$1:$AC$39999,1),$E$285,1)</f>
        <v>$AC$34</v>
      </c>
      <c r="F279" s="317" t="str">
        <f aca="false">ADDRESS(MATCH(F280,SL_CHARTS_2012!$AC$1:$AC$39999,1),$E$285,1)</f>
        <v>$AC$32</v>
      </c>
      <c r="G279" s="317" t="str">
        <f aca="false">ADDRESS(MATCH(G280,SL_CHARTS_2012!$AC$1:$AC$39999,1),$E$285,1)</f>
        <v>$AC$32</v>
      </c>
      <c r="H279" s="510" t="str">
        <f aca="false">ADDRESS(MATCH(H280,SL_CHARTS_2012!$AC$1:$AC$39999,1),$E$285,1)</f>
        <v>$AC$32</v>
      </c>
    </row>
    <row r="280" customFormat="false" ht="15" hidden="false" customHeight="true" outlineLevel="0" collapsed="false">
      <c r="A280" s="349"/>
      <c r="B280" s="203"/>
      <c r="C280" s="203"/>
      <c r="D280" s="204" t="s">
        <v>241</v>
      </c>
      <c r="E280" s="315" t="n">
        <f aca="false">ROUNDDOWN(E$8,0)</f>
        <v>30</v>
      </c>
      <c r="F280" s="315" t="n">
        <f aca="false">ROUNDDOWN(F$8,0)</f>
        <v>28</v>
      </c>
      <c r="G280" s="315" t="n">
        <f aca="false">ROUNDDOWN(G$8,0)</f>
        <v>28</v>
      </c>
      <c r="H280" s="576" t="n">
        <f aca="false">ROUNDDOWN(H$8,0)</f>
        <v>28</v>
      </c>
    </row>
    <row r="281" customFormat="false" ht="15" hidden="false" customHeight="true" outlineLevel="0" collapsed="false">
      <c r="A281" s="349"/>
      <c r="B281" s="203"/>
      <c r="C281" s="205" t="s">
        <v>219</v>
      </c>
      <c r="D281" s="228" t="s">
        <v>238</v>
      </c>
      <c r="E281" s="230" t="str">
        <f aca="false">ADDRESS(MATCH(E282,SL_CHARTS_2012!$AC$1:$AC$39999,1),$E$285,1)</f>
        <v>$AC$38</v>
      </c>
      <c r="F281" s="230" t="str">
        <f aca="false">ADDRESS(MATCH(F282,SL_CHARTS_2012!$AC$1:$AC$39999,1),$E$285,1)</f>
        <v>$AC$38</v>
      </c>
      <c r="G281" s="230" t="str">
        <f aca="false">ADDRESS(MATCH(G282,SL_CHARTS_2012!$AC$1:$AC$39999,1),$E$285,1)</f>
        <v>$AC$42</v>
      </c>
      <c r="H281" s="437" t="str">
        <f aca="false">ADDRESS(MATCH(H282,SL_CHARTS_2012!$AC$1:$AC$39999,1),$E$285,1)</f>
        <v>$AC$38</v>
      </c>
    </row>
    <row r="282" customFormat="false" ht="15" hidden="false" customHeight="true" outlineLevel="0" collapsed="false">
      <c r="A282" s="349"/>
      <c r="B282" s="203"/>
      <c r="C282" s="205"/>
      <c r="D282" s="351" t="s">
        <v>217</v>
      </c>
      <c r="E282" s="352" t="n">
        <f aca="false">ROUNDUP(E$6,0)</f>
        <v>34</v>
      </c>
      <c r="F282" s="352" t="n">
        <f aca="false">ROUNDUP(F$6,0)</f>
        <v>34</v>
      </c>
      <c r="G282" s="352" t="n">
        <f aca="false">ROUNDUP(G$6,0)</f>
        <v>38</v>
      </c>
      <c r="H282" s="564" t="n">
        <f aca="false">ROUNDUP(H$6,0)</f>
        <v>34</v>
      </c>
    </row>
    <row r="283" customFormat="false" ht="15" hidden="false" customHeight="true" outlineLevel="0" collapsed="false">
      <c r="A283" s="349"/>
      <c r="B283" s="203"/>
      <c r="C283" s="205"/>
      <c r="D283" s="228" t="s">
        <v>240</v>
      </c>
      <c r="E283" s="230" t="str">
        <f aca="false">ADDRESS(MATCH(E284,SL_CHARTS_2012!$AC$1:$AC$39999,1),$E$285,1)</f>
        <v>$AC$34</v>
      </c>
      <c r="F283" s="230" t="str">
        <f aca="false">ADDRESS(MATCH(F284,SL_CHARTS_2012!$AC$1:$AC$39999,1),$E$285,1)</f>
        <v>$AC$32</v>
      </c>
      <c r="G283" s="230" t="str">
        <f aca="false">ADDRESS(MATCH(G284,SL_CHARTS_2012!$AC$1:$AC$39999,1),$E$285,1)</f>
        <v>$AC$32</v>
      </c>
      <c r="H283" s="437" t="str">
        <f aca="false">ADDRESS(MATCH(H284,SL_CHARTS_2012!$AC$1:$AC$39999,1),$E$285,1)</f>
        <v>$AC$32</v>
      </c>
    </row>
    <row r="284" customFormat="false" ht="15" hidden="false" customHeight="true" outlineLevel="0" collapsed="false">
      <c r="A284" s="349"/>
      <c r="B284" s="203"/>
      <c r="C284" s="205"/>
      <c r="D284" s="351" t="s">
        <v>218</v>
      </c>
      <c r="E284" s="352" t="n">
        <f aca="false">ROUNDDOWN(E$10,0)</f>
        <v>30</v>
      </c>
      <c r="F284" s="352" t="n">
        <f aca="false">ROUNDDOWN(F$10,0)</f>
        <v>28</v>
      </c>
      <c r="G284" s="352" t="n">
        <f aca="false">ROUNDDOWN(G$10,0)</f>
        <v>28</v>
      </c>
      <c r="H284" s="564" t="n">
        <f aca="false">ROUNDDOWN(H$10,0)</f>
        <v>28</v>
      </c>
    </row>
    <row r="285" customFormat="false" ht="15" hidden="false" customHeight="true" outlineLevel="0" collapsed="false">
      <c r="A285" s="349"/>
      <c r="B285" s="203"/>
      <c r="C285" s="207" t="s">
        <v>220</v>
      </c>
      <c r="D285" s="207"/>
      <c r="E285" s="208" t="n">
        <v>29</v>
      </c>
      <c r="F285" s="208"/>
      <c r="G285" s="208"/>
      <c r="H285" s="208"/>
    </row>
    <row r="286" customFormat="false" ht="15" hidden="false" customHeight="true" outlineLevel="0" collapsed="false">
      <c r="A286" s="349"/>
      <c r="B286" s="203"/>
      <c r="C286" s="209" t="s">
        <v>216</v>
      </c>
      <c r="D286" s="257" t="s">
        <v>221</v>
      </c>
      <c r="E286" s="211" t="str">
        <f aca="false">ADDRESS(MATCH(E280,SL_CHARTS_2012!$AC$1:$AC$3999,1),$E285+1,1)</f>
        <v>$AD$34</v>
      </c>
      <c r="F286" s="211" t="str">
        <f aca="false">ADDRESS(MATCH(F280,SL_CHARTS_2012!$AC$1:$AC$3999,1),$E285+1,1)</f>
        <v>$AD$32</v>
      </c>
      <c r="G286" s="211" t="str">
        <f aca="false">ADDRESS(MATCH(G280,SL_CHARTS_2012!$AC$1:$AC$3999,1),$E285+1,1)</f>
        <v>$AD$32</v>
      </c>
      <c r="H286" s="562" t="str">
        <f aca="false">ADDRESS(MATCH(H280,SL_CHARTS_2012!$AC$1:$AC$3999,1),$E285+1,1)</f>
        <v>$AD$32</v>
      </c>
    </row>
    <row r="287" customFormat="false" ht="15" hidden="false" customHeight="true" outlineLevel="0" collapsed="false">
      <c r="A287" s="349"/>
      <c r="B287" s="203"/>
      <c r="C287" s="209"/>
      <c r="D287" s="257" t="s">
        <v>222</v>
      </c>
      <c r="E287" s="211" t="str">
        <f aca="false">ADDRESS(MATCH(E278,SL_CHARTS_2012!$AC$1:$AC$3999,1),$E285+1,1)</f>
        <v>$AD$38</v>
      </c>
      <c r="F287" s="211" t="str">
        <f aca="false">ADDRESS(MATCH(F278,SL_CHARTS_2012!$AC$1:$AC$3999,1),$E285+1,1)</f>
        <v>$AD$38</v>
      </c>
      <c r="G287" s="211" t="str">
        <f aca="false">ADDRESS(MATCH(G278,SL_CHARTS_2012!$AC$1:$AC$3999,1),$E285+1,1)</f>
        <v>$AD$42</v>
      </c>
      <c r="H287" s="562" t="str">
        <f aca="false">ADDRESS(MATCH(H278,SL_CHARTS_2012!$AC$1:$AC$3999,1),$E285+1,1)</f>
        <v>$AD$38</v>
      </c>
    </row>
    <row r="288" customFormat="false" ht="15" hidden="false" customHeight="true" outlineLevel="0" collapsed="false">
      <c r="A288" s="349"/>
      <c r="B288" s="203"/>
      <c r="C288" s="205" t="s">
        <v>219</v>
      </c>
      <c r="D288" s="258" t="s">
        <v>221</v>
      </c>
      <c r="E288" s="206" t="str">
        <f aca="false">ADDRESS(MATCH(E284,SL_CHARTS_2012!$AC$1:$AC$3999,1),$E285+1,1)</f>
        <v>$AD$34</v>
      </c>
      <c r="F288" s="206" t="str">
        <f aca="false">ADDRESS(MATCH(F284,SL_CHARTS_2012!$AC$1:$AC$3999,1),$E285+1,1)</f>
        <v>$AD$32</v>
      </c>
      <c r="G288" s="206" t="str">
        <f aca="false">ADDRESS(MATCH(G284,SL_CHARTS_2012!$AC$1:$AC$3999,1),$E285+1,1)</f>
        <v>$AD$32</v>
      </c>
      <c r="H288" s="561" t="str">
        <f aca="false">ADDRESS(MATCH(H284,SL_CHARTS_2012!$AC$1:$AC$3999,1),$E285+1,1)</f>
        <v>$AD$32</v>
      </c>
    </row>
    <row r="289" customFormat="false" ht="15" hidden="false" customHeight="true" outlineLevel="0" collapsed="false">
      <c r="A289" s="349"/>
      <c r="B289" s="203"/>
      <c r="C289" s="205"/>
      <c r="D289" s="258" t="s">
        <v>222</v>
      </c>
      <c r="E289" s="206" t="str">
        <f aca="false">ADDRESS(MATCH(E282,SL_CHARTS_2012!$AC$1:$AC$3999,1),$E285+1,1)</f>
        <v>$AD$38</v>
      </c>
      <c r="F289" s="206" t="str">
        <f aca="false">ADDRESS(MATCH(F282,SL_CHARTS_2012!$AC$1:$AC$3999,1),$E285+1,1)</f>
        <v>$AD$38</v>
      </c>
      <c r="G289" s="206" t="str">
        <f aca="false">ADDRESS(MATCH(G282,SL_CHARTS_2012!$AC$1:$AC$3999,1),$E285+1,1)</f>
        <v>$AD$42</v>
      </c>
      <c r="H289" s="561" t="str">
        <f aca="false">ADDRESS(MATCH(H282,SL_CHARTS_2012!$AC$1:$AC$3999,1),$E285+1,1)</f>
        <v>$AD$38</v>
      </c>
    </row>
    <row r="290" customFormat="false" ht="15" hidden="false" customHeight="true" outlineLevel="0" collapsed="false">
      <c r="A290" s="349"/>
      <c r="B290" s="203"/>
      <c r="C290" s="207"/>
      <c r="D290" s="213" t="s">
        <v>223</v>
      </c>
      <c r="E290" s="214" t="s">
        <v>224</v>
      </c>
      <c r="F290" s="208"/>
      <c r="G290" s="208"/>
      <c r="H290" s="563"/>
    </row>
    <row r="291" customFormat="false" ht="15" hidden="false" customHeight="true" outlineLevel="0" collapsed="false">
      <c r="A291" s="349"/>
      <c r="B291" s="203"/>
      <c r="C291" s="207"/>
      <c r="D291" s="213"/>
      <c r="E291" s="214" t="s">
        <v>225</v>
      </c>
      <c r="F291" s="208"/>
      <c r="G291" s="208"/>
      <c r="H291" s="563"/>
    </row>
    <row r="292" s="353" customFormat="true" ht="15" hidden="false" customHeight="true" outlineLevel="0" collapsed="false">
      <c r="B292" s="203"/>
      <c r="C292" s="215" t="s">
        <v>226</v>
      </c>
      <c r="D292" s="216" t="s">
        <v>227</v>
      </c>
      <c r="E292" s="217" t="str">
        <f aca="false">CONCATENATE(E278,E$7,E280)</f>
        <v>34-30</v>
      </c>
      <c r="F292" s="217" t="str">
        <f aca="false">CONCATENATE(F278,F$7,F280)</f>
        <v>34-28</v>
      </c>
      <c r="G292" s="217" t="str">
        <f aca="false">CONCATENATE(G278,G$7,G280)</f>
        <v>38-28</v>
      </c>
      <c r="H292" s="433" t="str">
        <f aca="false">CONCATENATE(H278,H$7,H280)</f>
        <v>34-28</v>
      </c>
    </row>
    <row r="293" customFormat="false" ht="15" hidden="false" customHeight="true" outlineLevel="0" collapsed="false">
      <c r="A293" s="353"/>
      <c r="B293" s="203"/>
      <c r="C293" s="215"/>
      <c r="D293" s="218" t="s">
        <v>228</v>
      </c>
      <c r="E293" s="218" t="n">
        <f aca="true">AVERAGE(INDIRECT(CONCATENATE($E$290,E286,$E$291,E287),1))</f>
        <v>53.3917</v>
      </c>
      <c r="F293" s="218" t="n">
        <f aca="true">AVERAGE(INDIRECT(CONCATENATE($E$290,F286,$E$291,F287),1))</f>
        <v>55.7452714285714</v>
      </c>
      <c r="G293" s="218" t="n">
        <f aca="true">AVERAGE(INDIRECT(CONCATENATE($E$290,G286,$E$291,G287),1))</f>
        <v>57.5530636363636</v>
      </c>
      <c r="H293" s="411" t="n">
        <f aca="true">AVERAGE(INDIRECT(CONCATENATE($E$290,H286,$E$291,H287),1))</f>
        <v>55.7452714285714</v>
      </c>
    </row>
    <row r="294" customFormat="false" ht="15" hidden="false" customHeight="true" outlineLevel="0" collapsed="false">
      <c r="A294" s="353"/>
      <c r="B294" s="203"/>
      <c r="C294" s="215"/>
      <c r="D294" s="219" t="s">
        <v>229</v>
      </c>
      <c r="E294" s="219" t="n">
        <f aca="true">MIN(INDIRECT(CONCATENATE($E$290,E286,$E$291,E287),1))</f>
        <v>50.1167</v>
      </c>
      <c r="F294" s="219" t="n">
        <f aca="true">MIN(INDIRECT(CONCATENATE($E$290,F286,$E$291,F287),1))</f>
        <v>50.1167</v>
      </c>
      <c r="G294" s="219" t="n">
        <f aca="true">MIN(INDIRECT(CONCATENATE($E$290,G286,$E$291,G287),1))</f>
        <v>50.1167</v>
      </c>
      <c r="H294" s="433" t="n">
        <f aca="true">MIN(INDIRECT(CONCATENATE($E$290,H286,$E$291,H287),1))</f>
        <v>50.1167</v>
      </c>
    </row>
    <row r="295" customFormat="false" ht="15" hidden="false" customHeight="true" outlineLevel="0" collapsed="false">
      <c r="A295" s="353"/>
      <c r="B295" s="203"/>
      <c r="C295" s="215"/>
      <c r="D295" s="219" t="s">
        <v>230</v>
      </c>
      <c r="E295" s="219" t="n">
        <f aca="true">MAX(INDIRECT(CONCATENATE($E$290,E286,$E$291,E287),1))</f>
        <v>58.0417</v>
      </c>
      <c r="F295" s="219" t="n">
        <f aca="true">MAX(INDIRECT(CONCATENATE($E$290,F286,$E$291,F287),1))</f>
        <v>61.8167</v>
      </c>
      <c r="G295" s="219" t="n">
        <f aca="true">MAX(INDIRECT(CONCATENATE($E$290,G286,$E$291,G287),1))</f>
        <v>67.2167</v>
      </c>
      <c r="H295" s="433" t="n">
        <f aca="true">MAX(INDIRECT(CONCATENATE($E$290,H286,$E$291,H287),1))</f>
        <v>61.8167</v>
      </c>
    </row>
    <row r="296" s="349" customFormat="true" ht="15" hidden="false" customHeight="true" outlineLevel="0" collapsed="false">
      <c r="B296" s="203"/>
      <c r="C296" s="215"/>
      <c r="D296" s="220" t="s">
        <v>245</v>
      </c>
      <c r="E296" s="220" t="str">
        <f aca="false">CONCATENATE($E290,E287,$E291,E286)</f>
        <v>SL_CHARTS_2012!$AD$38:$AD$34</v>
      </c>
      <c r="F296" s="220" t="str">
        <f aca="false">CONCATENATE($E290,F287,$E291,F286)</f>
        <v>SL_CHARTS_2012!$AD$38:$AD$32</v>
      </c>
      <c r="G296" s="220" t="str">
        <f aca="false">CONCATENATE($E290,G287,$E291,G286)</f>
        <v>SL_CHARTS_2012!$AD$42:$AD$32</v>
      </c>
      <c r="H296" s="433" t="str">
        <f aca="false">CONCATENATE($E290,H287,$E291,H286)</f>
        <v>SL_CHARTS_2012!$AD$38:$AD$32</v>
      </c>
    </row>
    <row r="297" s="349" customFormat="true" ht="15" hidden="false" customHeight="true" outlineLevel="0" collapsed="false">
      <c r="B297" s="203"/>
      <c r="C297" s="215"/>
      <c r="D297" s="220" t="s">
        <v>246</v>
      </c>
      <c r="E297" s="220" t="str">
        <f aca="true">ADDRESS(MATCH(E294,INDIRECT(E296,1),0)+MATCH(E280,SL_CHARTS_2012!$AC$1:$AC$3999,1)-1,$E285,1,1)</f>
        <v>$AC$36</v>
      </c>
      <c r="F297" s="220" t="str">
        <f aca="true">ADDRESS(MATCH(F294,INDIRECT(F296,1),0)+MATCH(F280,SL_CHARTS_2012!$AC$1:$AC$3999,1)-1,$E285,1,1)</f>
        <v>$AC$36</v>
      </c>
      <c r="G297" s="220" t="str">
        <f aca="true">ADDRESS(MATCH(G294,INDIRECT(G296,1),0)+MATCH(G280,SL_CHARTS_2012!$AC$1:$AC$3999,1)-1,$E285,1,1)</f>
        <v>$AC$36</v>
      </c>
      <c r="H297" s="433" t="str">
        <f aca="true">ADDRESS(MATCH(H294,INDIRECT(H296,1),0)+MATCH(H280,SL_CHARTS_2012!$AC$1:$AC$3999,1)-1,$E285,1,1)</f>
        <v>$AC$36</v>
      </c>
    </row>
    <row r="298" s="349" customFormat="true" ht="15" hidden="false" customHeight="true" outlineLevel="0" collapsed="false">
      <c r="B298" s="203"/>
      <c r="C298" s="215"/>
      <c r="D298" s="220" t="s">
        <v>247</v>
      </c>
      <c r="E298" s="220" t="str">
        <f aca="true">ADDRESS(MATCH(E294,INDIRECT(E296,1),0)+MATCH(E280,SL_CHARTS_2012!$AC$1:$AC$3999,1)-1,$E285+2,1,1)</f>
        <v>$AE$36</v>
      </c>
      <c r="F298" s="220" t="str">
        <f aca="true">ADDRESS(MATCH(F294,INDIRECT(F296,1),0)+MATCH(F280,SL_CHARTS_2012!$AC$1:$AC$3999,1)-1,$E285+2,1,1)</f>
        <v>$AE$36</v>
      </c>
      <c r="G298" s="220" t="str">
        <f aca="true">ADDRESS(MATCH(G294,INDIRECT(G296,1),0)+MATCH(G280,SL_CHARTS_2012!$AC$1:$AC$3999,1)-1,$E285+2,1,1)</f>
        <v>$AE$36</v>
      </c>
      <c r="H298" s="433" t="str">
        <f aca="true">ADDRESS(MATCH(H294,INDIRECT(H296,1),0)+MATCH(H280,SL_CHARTS_2012!$AC$1:$AC$3999,1)-1,$E285+2,1,1)</f>
        <v>$AE$36</v>
      </c>
    </row>
    <row r="299" s="349" customFormat="true" ht="15" hidden="false" customHeight="true" outlineLevel="0" collapsed="false">
      <c r="B299" s="203"/>
      <c r="C299" s="215"/>
      <c r="D299" s="220" t="s">
        <v>248</v>
      </c>
      <c r="E299" s="220" t="str">
        <f aca="true">ADDRESS(MATCH(E295,INDIRECT(E296,1),0)+MATCH(E280,SL_CHARTS_2012!$AC$1:$AC$3999,1)-1,$E285,1,1)</f>
        <v>$AC$34</v>
      </c>
      <c r="F299" s="220" t="str">
        <f aca="true">ADDRESS(MATCH(F295,INDIRECT(F296,1),0)+MATCH(F280,SL_CHARTS_2012!$AC$1:$AC$3999,1)-1,$E285,1,1)</f>
        <v>$AC$32</v>
      </c>
      <c r="G299" s="220" t="str">
        <f aca="true">ADDRESS(MATCH(G295,INDIRECT(G296,1),0)+MATCH(G280,SL_CHARTS_2012!$AC$1:$AC$3999,1)-1,$E285,1,1)</f>
        <v>$AC$42</v>
      </c>
      <c r="H299" s="433" t="str">
        <f aca="true">ADDRESS(MATCH(H295,INDIRECT(H296,1),0)+MATCH(H280,SL_CHARTS_2012!$AC$1:$AC$3999,1)-1,$E285,1,1)</f>
        <v>$AC$32</v>
      </c>
    </row>
    <row r="300" s="349" customFormat="true" ht="15" hidden="false" customHeight="true" outlineLevel="0" collapsed="false">
      <c r="B300" s="203"/>
      <c r="C300" s="215"/>
      <c r="D300" s="220" t="s">
        <v>249</v>
      </c>
      <c r="E300" s="220" t="str">
        <f aca="true">ADDRESS(MATCH(E295,INDIRECT(E296,1),0)+MATCH(E280,SL_CHARTS_2012!$AC$1:$AC$3999,1)-1,$E285+3,1)</f>
        <v>$AF$34</v>
      </c>
      <c r="F300" s="220" t="str">
        <f aca="true">ADDRESS(MATCH(F295,INDIRECT(F296,1),0)+MATCH(F280,SL_CHARTS_2012!$AC$1:$AC$3999,1)-1,$E285+3,1)</f>
        <v>$AF$32</v>
      </c>
      <c r="G300" s="220" t="str">
        <f aca="true">ADDRESS(MATCH(G295,INDIRECT(G296,1),0)+MATCH(G280,SL_CHARTS_2012!$AC$1:$AC$3999,1)-1,$E285+3,1)</f>
        <v>$AF$42</v>
      </c>
      <c r="H300" s="433" t="str">
        <f aca="true">ADDRESS(MATCH(H295,INDIRECT(H296,1),0)+MATCH(H280,SL_CHARTS_2012!$AC$1:$AC$3999,1)-1,$E285+3,1)</f>
        <v>$AF$32</v>
      </c>
    </row>
    <row r="301" s="349" customFormat="true" ht="15" hidden="false" customHeight="true" outlineLevel="0" collapsed="false">
      <c r="B301" s="203"/>
      <c r="C301" s="215"/>
      <c r="D301" s="220" t="s">
        <v>231</v>
      </c>
      <c r="E301" s="220" t="n">
        <f aca="true">-INDIRECT(CONCATENATE($E290,E298),1)</f>
        <v>-29.6848349999999</v>
      </c>
      <c r="F301" s="220" t="n">
        <f aca="true">-INDIRECT(CONCATENATE($E290,F298),1)</f>
        <v>-29.6848349999999</v>
      </c>
      <c r="G301" s="220" t="n">
        <f aca="true">-INDIRECT(CONCATENATE($E290,G298),1)</f>
        <v>-29.6848349999999</v>
      </c>
      <c r="H301" s="433" t="n">
        <f aca="true">-INDIRECT(CONCATENATE($E290,H298),1)</f>
        <v>-29.6848349999999</v>
      </c>
    </row>
    <row r="302" s="349" customFormat="true" ht="15" hidden="false" customHeight="true" outlineLevel="0" collapsed="false">
      <c r="B302" s="203"/>
      <c r="C302" s="215"/>
      <c r="D302" s="220" t="s">
        <v>232</v>
      </c>
      <c r="E302" s="220" t="n">
        <f aca="true">INDIRECT(CONCATENATE($E290,E300),1)</f>
        <v>30.7083809999999</v>
      </c>
      <c r="F302" s="220" t="n">
        <f aca="true">INDIRECT(CONCATENATE($E290,F300),1)</f>
        <v>29.8522290000002</v>
      </c>
      <c r="G302" s="220" t="n">
        <f aca="true">INDIRECT(CONCATENATE($E290,G300),1)</f>
        <v>37.4830080000005</v>
      </c>
      <c r="H302" s="433" t="n">
        <f aca="true">INDIRECT(CONCATENATE($E290,H300),1)</f>
        <v>29.8522290000002</v>
      </c>
    </row>
    <row r="303" s="349" customFormat="true" ht="15" hidden="false" customHeight="true" outlineLevel="0" collapsed="false">
      <c r="B303" s="203"/>
      <c r="C303" s="215"/>
      <c r="D303" s="220" t="s">
        <v>233</v>
      </c>
      <c r="E303" s="222" t="n">
        <f aca="false">E294+E301</f>
        <v>20.4318650000001</v>
      </c>
      <c r="F303" s="222" t="n">
        <f aca="false">F294+F301</f>
        <v>20.4318650000001</v>
      </c>
      <c r="G303" s="222" t="n">
        <f aca="false">G294+G301</f>
        <v>20.4318650000001</v>
      </c>
      <c r="H303" s="433" t="n">
        <f aca="false">H294+H301</f>
        <v>20.4318650000001</v>
      </c>
    </row>
    <row r="304" s="349" customFormat="true" ht="15" hidden="false" customHeight="true" outlineLevel="0" collapsed="false">
      <c r="B304" s="203"/>
      <c r="C304" s="215"/>
      <c r="D304" s="220" t="s">
        <v>234</v>
      </c>
      <c r="E304" s="222" t="n">
        <f aca="false">E295+E302</f>
        <v>88.7500809999999</v>
      </c>
      <c r="F304" s="222" t="n">
        <f aca="false">F295+F302</f>
        <v>91.6689290000002</v>
      </c>
      <c r="G304" s="222" t="n">
        <f aca="false">G295+G302</f>
        <v>104.699708000001</v>
      </c>
      <c r="H304" s="433" t="n">
        <f aca="false">H295+H302</f>
        <v>91.6689290000002</v>
      </c>
    </row>
    <row r="305" customFormat="false" ht="15" hidden="false" customHeight="true" outlineLevel="0" collapsed="false">
      <c r="A305" s="349"/>
      <c r="B305" s="203"/>
      <c r="C305" s="223" t="s">
        <v>235</v>
      </c>
      <c r="D305" s="259" t="s">
        <v>227</v>
      </c>
      <c r="E305" s="260" t="str">
        <f aca="false">CONCATENATE(E282,E$7,E284)</f>
        <v>34-30</v>
      </c>
      <c r="F305" s="260" t="str">
        <f aca="false">CONCATENATE(F282,F$7,F284)</f>
        <v>34-28</v>
      </c>
      <c r="G305" s="260" t="str">
        <f aca="false">CONCATENATE(G282,G$7,G284)</f>
        <v>38-28</v>
      </c>
      <c r="H305" s="450" t="str">
        <f aca="false">CONCATENATE(H282,H$7,H284)</f>
        <v>34-28</v>
      </c>
    </row>
    <row r="306" customFormat="false" ht="15" hidden="false" customHeight="true" outlineLevel="0" collapsed="false">
      <c r="A306" s="349"/>
      <c r="B306" s="203"/>
      <c r="C306" s="223"/>
      <c r="D306" s="261" t="s">
        <v>228</v>
      </c>
      <c r="E306" s="261" t="n">
        <f aca="true">AVERAGE(INDIRECT(CONCATENATE($E$290,E288,$E$291,E289),1))</f>
        <v>53.3917</v>
      </c>
      <c r="F306" s="261" t="n">
        <f aca="true">AVERAGE(INDIRECT(CONCATENATE($E$290,F288,$E$291,F289),1))</f>
        <v>55.7452714285714</v>
      </c>
      <c r="G306" s="261" t="n">
        <f aca="true">AVERAGE(INDIRECT(CONCATENATE($E$290,G288,$E$291,G289),1))</f>
        <v>57.5530636363636</v>
      </c>
      <c r="H306" s="569" t="n">
        <f aca="true">AVERAGE(INDIRECT(CONCATENATE($E$290,H288,$E$291,H289),1))</f>
        <v>55.7452714285714</v>
      </c>
    </row>
    <row r="307" customFormat="false" ht="15" hidden="false" customHeight="true" outlineLevel="0" collapsed="false">
      <c r="A307" s="349"/>
      <c r="B307" s="203"/>
      <c r="C307" s="223"/>
      <c r="D307" s="262" t="s">
        <v>229</v>
      </c>
      <c r="E307" s="262" t="n">
        <f aca="true">MIN(INDIRECT(CONCATENATE($E$290,E288,$E$291,E289),1))</f>
        <v>50.1167</v>
      </c>
      <c r="F307" s="262" t="n">
        <f aca="true">MIN(INDIRECT(CONCATENATE($E$290,F288,$E$291,F289),1))</f>
        <v>50.1167</v>
      </c>
      <c r="G307" s="262" t="n">
        <f aca="true">MIN(INDIRECT(CONCATENATE($E$290,G288,$E$291,G289),1))</f>
        <v>50.1167</v>
      </c>
      <c r="H307" s="450" t="n">
        <f aca="true">MIN(INDIRECT(CONCATENATE($E$290,H288,$E$291,H289),1))</f>
        <v>50.1167</v>
      </c>
    </row>
    <row r="308" customFormat="false" ht="15" hidden="false" customHeight="true" outlineLevel="0" collapsed="false">
      <c r="A308" s="349"/>
      <c r="B308" s="203"/>
      <c r="C308" s="223"/>
      <c r="D308" s="262" t="s">
        <v>230</v>
      </c>
      <c r="E308" s="262" t="n">
        <f aca="true">MAX(INDIRECT(CONCATENATE($E$290,E288,$E$291,E289),1))</f>
        <v>58.0417</v>
      </c>
      <c r="F308" s="262" t="n">
        <f aca="true">MAX(INDIRECT(CONCATENATE($E$290,F288,$E$291,F289),1))</f>
        <v>61.8167</v>
      </c>
      <c r="G308" s="262" t="n">
        <f aca="true">MAX(INDIRECT(CONCATENATE($E$290,G288,$E$291,G289),1))</f>
        <v>67.2167</v>
      </c>
      <c r="H308" s="450" t="n">
        <f aca="true">MAX(INDIRECT(CONCATENATE($E$290,H288,$E$291,H289),1))</f>
        <v>61.8167</v>
      </c>
    </row>
    <row r="309" customFormat="false" ht="15" hidden="true" customHeight="true" outlineLevel="0" collapsed="false">
      <c r="A309" s="349"/>
      <c r="B309" s="203"/>
      <c r="C309" s="223"/>
      <c r="D309" s="263" t="s">
        <v>245</v>
      </c>
      <c r="E309" s="263" t="str">
        <f aca="false">CONCATENATE($E290,E289,$E291,E288)</f>
        <v>SL_CHARTS_2012!$AD$38:$AD$34</v>
      </c>
      <c r="F309" s="263" t="str">
        <f aca="false">CONCATENATE($E290,F289,$E291,F288)</f>
        <v>SL_CHARTS_2012!$AD$38:$AD$32</v>
      </c>
      <c r="G309" s="263" t="str">
        <f aca="false">CONCATENATE($E290,G289,$E291,G288)</f>
        <v>SL_CHARTS_2012!$AD$42:$AD$32</v>
      </c>
      <c r="H309" s="450" t="str">
        <f aca="false">CONCATENATE($E290,H289,$E291,H288)</f>
        <v>SL_CHARTS_2012!$AD$38:$AD$32</v>
      </c>
    </row>
    <row r="310" customFormat="false" ht="15" hidden="true" customHeight="true" outlineLevel="0" collapsed="false">
      <c r="A310" s="349"/>
      <c r="B310" s="203"/>
      <c r="C310" s="223"/>
      <c r="D310" s="263" t="s">
        <v>246</v>
      </c>
      <c r="E310" s="263" t="str">
        <f aca="true">ADDRESS(MATCH(E307,INDIRECT(E309,1),0)+MATCH(E284,SL_CHARTS_2012!$AC$1:$AC$3999,1)-1,$E285,1,1)</f>
        <v>$AC$36</v>
      </c>
      <c r="F310" s="263" t="str">
        <f aca="true">ADDRESS(MATCH(F307,INDIRECT(F309,1),0)+MATCH(F284,SL_CHARTS_2012!$AC$1:$AC$3999,1)-1,$E285,1,1)</f>
        <v>$AC$36</v>
      </c>
      <c r="G310" s="263" t="str">
        <f aca="true">ADDRESS(MATCH(G307,INDIRECT(G309,1),0)+MATCH(G284,SL_CHARTS_2012!$AC$1:$AC$3999,1)-1,$E285,1,1)</f>
        <v>$AC$36</v>
      </c>
      <c r="H310" s="450" t="str">
        <f aca="true">ADDRESS(MATCH(H307,INDIRECT(H309,1),0)+MATCH(H284,SL_CHARTS_2012!$AC$1:$AC$3999,1)-1,$E285,1,1)</f>
        <v>$AC$36</v>
      </c>
    </row>
    <row r="311" customFormat="false" ht="15" hidden="true" customHeight="true" outlineLevel="0" collapsed="false">
      <c r="A311" s="349"/>
      <c r="B311" s="203"/>
      <c r="C311" s="223"/>
      <c r="D311" s="263" t="s">
        <v>247</v>
      </c>
      <c r="E311" s="263" t="str">
        <f aca="true">ADDRESS(MATCH(E307,INDIRECT(E309,1),0)+MATCH(E284,SL_CHARTS_2012!$AC$1:$AC$3999,1)-1,$E285+2,1,1)</f>
        <v>$AE$36</v>
      </c>
      <c r="F311" s="263" t="str">
        <f aca="true">ADDRESS(MATCH(F307,INDIRECT(F309,1),0)+MATCH(F284,SL_CHARTS_2012!$AC$1:$AC$3999,1)-1,$E285+2,1,1)</f>
        <v>$AE$36</v>
      </c>
      <c r="G311" s="263" t="str">
        <f aca="true">ADDRESS(MATCH(G307,INDIRECT(G309,1),0)+MATCH(G284,SL_CHARTS_2012!$AC$1:$AC$3999,1)-1,$E285+2,1,1)</f>
        <v>$AE$36</v>
      </c>
      <c r="H311" s="450" t="str">
        <f aca="true">ADDRESS(MATCH(H307,INDIRECT(H309,1),0)+MATCH(H284,SL_CHARTS_2012!$AC$1:$AC$3999,1)-1,$E285+2,1,1)</f>
        <v>$AE$36</v>
      </c>
    </row>
    <row r="312" customFormat="false" ht="15" hidden="true" customHeight="true" outlineLevel="0" collapsed="false">
      <c r="A312" s="349"/>
      <c r="B312" s="203"/>
      <c r="C312" s="223"/>
      <c r="D312" s="263" t="s">
        <v>248</v>
      </c>
      <c r="E312" s="263" t="str">
        <f aca="true">ADDRESS(MATCH(E308,INDIRECT(E309,1),0)+MATCH(E284,SL_CHARTS_2012!$AC$1:$AC$3999,1)-1,$E285,1,1)</f>
        <v>$AC$34</v>
      </c>
      <c r="F312" s="263" t="str">
        <f aca="true">ADDRESS(MATCH(F308,INDIRECT(F309,1),0)+MATCH(F284,SL_CHARTS_2012!$AC$1:$AC$3999,1)-1,$E285,1,1)</f>
        <v>$AC$32</v>
      </c>
      <c r="G312" s="263" t="str">
        <f aca="true">ADDRESS(MATCH(G308,INDIRECT(G309,1),0)+MATCH(G284,SL_CHARTS_2012!$AC$1:$AC$3999,1)-1,$E285,1,1)</f>
        <v>$AC$42</v>
      </c>
      <c r="H312" s="450" t="str">
        <f aca="true">ADDRESS(MATCH(H308,INDIRECT(H309,1),0)+MATCH(H284,SL_CHARTS_2012!$AC$1:$AC$3999,1)-1,$E285,1,1)</f>
        <v>$AC$32</v>
      </c>
    </row>
    <row r="313" customFormat="false" ht="15" hidden="true" customHeight="true" outlineLevel="0" collapsed="false">
      <c r="A313" s="349"/>
      <c r="B313" s="203"/>
      <c r="C313" s="223"/>
      <c r="D313" s="263" t="s">
        <v>249</v>
      </c>
      <c r="E313" s="263" t="str">
        <f aca="true">ADDRESS(MATCH(E308,INDIRECT(E309,1),0)+MATCH(E284,SL_CHARTS_2012!$AC$1:$AC$3999,1)-1,$E285+3,1,1)</f>
        <v>$AF$34</v>
      </c>
      <c r="F313" s="263" t="str">
        <f aca="true">ADDRESS(MATCH(F308,INDIRECT(F309,1),0)+MATCH(F284,SL_CHARTS_2012!$AC$1:$AC$3999,1)-1,$E285+3,1,1)</f>
        <v>$AF$32</v>
      </c>
      <c r="G313" s="263" t="str">
        <f aca="true">ADDRESS(MATCH(G308,INDIRECT(G309,1),0)+MATCH(G284,SL_CHARTS_2012!$AC$1:$AC$3999,1)-1,$E285+3,1,1)</f>
        <v>$AF$42</v>
      </c>
      <c r="H313" s="450" t="str">
        <f aca="true">ADDRESS(MATCH(H308,INDIRECT(H309,1),0)+MATCH(H284,SL_CHARTS_2012!$AC$1:$AC$3999,1)-1,$E285+3,1,1)</f>
        <v>$AF$32</v>
      </c>
    </row>
    <row r="314" customFormat="false" ht="15" hidden="false" customHeight="true" outlineLevel="0" collapsed="false">
      <c r="A314" s="349"/>
      <c r="B314" s="203"/>
      <c r="C314" s="223"/>
      <c r="D314" s="263" t="s">
        <v>231</v>
      </c>
      <c r="E314" s="264" t="n">
        <f aca="true">-INDIRECT(CONCATENATE($E290,E311),1)</f>
        <v>-29.6848349999999</v>
      </c>
      <c r="F314" s="264" t="n">
        <f aca="true">-INDIRECT(CONCATENATE($E290,F311),1)</f>
        <v>-29.6848349999999</v>
      </c>
      <c r="G314" s="264" t="n">
        <f aca="true">-INDIRECT(CONCATENATE($E290,G311),1)</f>
        <v>-29.6848349999999</v>
      </c>
      <c r="H314" s="450" t="n">
        <f aca="true">-INDIRECT(CONCATENATE($E290,H311),1)</f>
        <v>-29.6848349999999</v>
      </c>
    </row>
    <row r="315" customFormat="false" ht="15" hidden="false" customHeight="true" outlineLevel="0" collapsed="false">
      <c r="A315" s="349"/>
      <c r="B315" s="203"/>
      <c r="C315" s="223"/>
      <c r="D315" s="263" t="s">
        <v>232</v>
      </c>
      <c r="E315" s="264" t="n">
        <f aca="true">INDIRECT(CONCATENATE($E290,E313),1)</f>
        <v>30.7083809999999</v>
      </c>
      <c r="F315" s="264" t="n">
        <f aca="true">INDIRECT(CONCATENATE($E290,F313),1)</f>
        <v>29.8522290000002</v>
      </c>
      <c r="G315" s="264" t="n">
        <f aca="true">INDIRECT(CONCATENATE($E290,G313),1)</f>
        <v>37.4830080000005</v>
      </c>
      <c r="H315" s="450" t="n">
        <f aca="true">INDIRECT(CONCATENATE($E290,H313),1)</f>
        <v>29.8522290000002</v>
      </c>
    </row>
    <row r="316" customFormat="false" ht="15" hidden="false" customHeight="true" outlineLevel="0" collapsed="false">
      <c r="A316" s="349"/>
      <c r="B316" s="203"/>
      <c r="C316" s="223"/>
      <c r="D316" s="263" t="s">
        <v>233</v>
      </c>
      <c r="E316" s="265" t="n">
        <f aca="false">E307+E314</f>
        <v>20.4318650000001</v>
      </c>
      <c r="F316" s="265" t="n">
        <f aca="false">F307+F314</f>
        <v>20.4318650000001</v>
      </c>
      <c r="G316" s="265" t="n">
        <f aca="false">G307+G314</f>
        <v>20.4318650000001</v>
      </c>
      <c r="H316" s="450" t="n">
        <f aca="false">H307+H314</f>
        <v>20.4318650000001</v>
      </c>
    </row>
    <row r="317" customFormat="false" ht="15" hidden="false" customHeight="true" outlineLevel="0" collapsed="false">
      <c r="A317" s="349"/>
      <c r="B317" s="203"/>
      <c r="C317" s="223"/>
      <c r="D317" s="231" t="s">
        <v>234</v>
      </c>
      <c r="E317" s="232" t="n">
        <f aca="false">E308+E315</f>
        <v>88.7500809999999</v>
      </c>
      <c r="F317" s="232" t="n">
        <f aca="false">F308+F315</f>
        <v>91.6689290000002</v>
      </c>
      <c r="G317" s="232" t="n">
        <f aca="false">G308+G315</f>
        <v>104.699708000001</v>
      </c>
      <c r="H317" s="565" t="n">
        <f aca="false">H308+H315</f>
        <v>91.6689290000002</v>
      </c>
    </row>
    <row r="318" customFormat="false" ht="15" hidden="false" customHeight="true" outlineLevel="0" collapsed="false">
      <c r="A318" s="349"/>
      <c r="B318" s="354"/>
      <c r="C318" s="355"/>
      <c r="D318" s="355"/>
      <c r="E318" s="355"/>
      <c r="F318" s="355"/>
      <c r="G318" s="355"/>
      <c r="H318" s="577"/>
    </row>
    <row r="319" s="23" customFormat="true" ht="15" hidden="true" customHeight="true" outlineLevel="0" collapsed="false">
      <c r="B319" s="169" t="s">
        <v>286</v>
      </c>
      <c r="C319" s="169"/>
      <c r="D319" s="169"/>
      <c r="E319" s="169"/>
      <c r="F319" s="169"/>
      <c r="G319" s="169"/>
      <c r="H319" s="169"/>
    </row>
    <row r="320" s="349" customFormat="true" ht="15" hidden="true" customHeight="true" outlineLevel="0" collapsed="false">
      <c r="B320" s="484" t="s">
        <v>255</v>
      </c>
      <c r="C320" s="171" t="s">
        <v>216</v>
      </c>
      <c r="D320" s="234" t="s">
        <v>238</v>
      </c>
      <c r="E320" s="235" t="str">
        <f aca="true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$AH$251</v>
      </c>
      <c r="F320" s="235" t="str">
        <f aca="true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$AH$251</v>
      </c>
      <c r="G320" s="235" t="str">
        <f aca="true">IF(INDIRECT(CONCATENATE($E$333,ADDRESS(MATCH(G4,SL_CHARTS_2012!$AH$1:$AH$39999,1),$E$328,1)))=G4,ADDRESS(MATCH(G4,SL_CHARTS_2012!$AH$1:$AH$39999,1),$E$328,1), IF(INDIRECT(CONCATENATE($E$333,ADDRESS(MATCH(G4,SL_CHARTS_2012!$AH$1:$AH$39999,1),$E$328,1)))&lt;G4, ADDRESS(MATCH(G4,SL_CHARTS_2012!$AH$1:$AH$39999,1)+1,$E$328,1), ADDRESS(MATCH(G4,SL_CHARTS_2012!$AH$1:$AH$39999,1),$E$328,1)))</f>
        <v>$AH$292</v>
      </c>
      <c r="H320" s="455" t="str">
        <f aca="true">IF(INDIRECT(CONCATENATE($E$333,ADDRESS(MATCH(H4,SL_CHARTS_2012!$AH$1:$AH$39999,1),$E$328,1)))=H4,ADDRESS(MATCH(H4,SL_CHARTS_2012!$AH$1:$AH$39999,1),$E$328,1), IF(INDIRECT(CONCATENATE($E$333,ADDRESS(MATCH(H4,SL_CHARTS_2012!$AH$1:$AH$39999,1),$E$328,1)))&lt;H4, ADDRESS(MATCH(H4,SL_CHARTS_2012!$AH$1:$AH$39999,1)+1,$E$328,1), ADDRESS(MATCH(H4,SL_CHARTS_2012!$AH$1:$AH$39999,1),$E$328,1)))</f>
        <v>$AH$251</v>
      </c>
    </row>
    <row r="321" s="349" customFormat="true" ht="15" hidden="true" customHeight="true" outlineLevel="0" collapsed="false">
      <c r="B321" s="484"/>
      <c r="C321" s="171"/>
      <c r="D321" s="172" t="s">
        <v>239</v>
      </c>
      <c r="E321" s="236" t="n">
        <f aca="true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33.9</v>
      </c>
      <c r="F321" s="236" t="n">
        <f aca="true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33.9</v>
      </c>
      <c r="G321" s="236" t="n">
        <f aca="true">INDIRECT(CONCATENATE($E$333,IF(INDIRECT(CONCATENATE($E$333,ADDRESS(MATCH(G4,SL_CHARTS_2012!$AH$1:$AH$39999,1),$E$328,1)))=G4,ADDRESS(MATCH(G4,SL_CHARTS_2012!$AH$1:$AH$39999,1),$E$328,1),IF(INDIRECT(CONCATENATE($E$333,ADDRESS(MATCH(G4,SL_CHARTS_2012!$AH$1:$AH$39999,1),$E$328,1)))&lt;G4,ADDRESS(MATCH(G4,SL_CHARTS_2012!$AH$1:$AH$39999,1)+1,$E$328,1),ADDRESS(MATCH(G4,SL_CHARTS_2012!$AH$1:$AH$39999,1),$E$328,1)))))</f>
        <v>38</v>
      </c>
      <c r="H321" s="566" t="n">
        <f aca="true">INDIRECT(CONCATENATE($E$333,IF(INDIRECT(CONCATENATE($E$333,ADDRESS(MATCH(H4,SL_CHARTS_2012!$AH$1:$AH$39999,1),$E$328,1)))=H4,ADDRESS(MATCH(H4,SL_CHARTS_2012!$AH$1:$AH$39999,1),$E$328,1),IF(INDIRECT(CONCATENATE($E$333,ADDRESS(MATCH(H4,SL_CHARTS_2012!$AH$1:$AH$39999,1),$E$328,1)))&lt;H4,ADDRESS(MATCH(H4,SL_CHARTS_2012!$AH$1:$AH$39999,1)+1,$E$328,1),ADDRESS(MATCH(H4,SL_CHARTS_2012!$AH$1:$AH$39999,1),$E$328,1)))))</f>
        <v>33.9</v>
      </c>
    </row>
    <row r="322" s="349" customFormat="true" ht="15" hidden="true" customHeight="true" outlineLevel="0" collapsed="false">
      <c r="B322" s="484"/>
      <c r="C322" s="171"/>
      <c r="D322" s="234" t="s">
        <v>240</v>
      </c>
      <c r="E322" s="235" t="str">
        <f aca="true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$AH$217</v>
      </c>
      <c r="F322" s="235" t="str">
        <f aca="true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$AH$193</v>
      </c>
      <c r="G322" s="235" t="str">
        <f aca="true">IF(INDIRECT(CONCATENATE($E$333,ADDRESS(MATCH(G8,SL_CHARTS_2012!$AH$1:$AH$39999,1),$E$328,1)))=G8,ADDRESS(MATCH(G8,SL_CHARTS_2012!$AH$1:$AH$39999,1),$E$328,1), IF(INDIRECT(CONCATENATE($E$333,ADDRESS(MATCH(G8,SL_CHARTS_2012!$AH$1:$AH$39999,1),$E$328,1)))&gt;G8, ADDRESS(MATCH(G8,SL_CHARTS_2012!$AH$1:$AH$39999,1)+1,$E$328,1), ADDRESS(MATCH(G8,SL_CHARTS_2012!$AH$1:$AH$39999,1),$E$328,1)))</f>
        <v>$AH$193</v>
      </c>
      <c r="H322" s="455" t="str">
        <f aca="true">IF(INDIRECT(CONCATENATE($E$333,ADDRESS(MATCH(H8,SL_CHARTS_2012!$AH$1:$AH$39999,1),$E$328,1)))=H8,ADDRESS(MATCH(H8,SL_CHARTS_2012!$AH$1:$AH$39999,1),$E$328,1), IF(INDIRECT(CONCATENATE($E$333,ADDRESS(MATCH(H8,SL_CHARTS_2012!$AH$1:$AH$39999,1),$E$328,1)))&gt;H8, ADDRESS(MATCH(H8,SL_CHARTS_2012!$AH$1:$AH$39999,1)+1,$E$328,1), ADDRESS(MATCH(H8,SL_CHARTS_2012!$AH$1:$AH$39999,1),$E$328,1)))</f>
        <v>$AH$193</v>
      </c>
    </row>
    <row r="323" s="349" customFormat="true" ht="15" hidden="true" customHeight="true" outlineLevel="0" collapsed="false">
      <c r="B323" s="484"/>
      <c r="C323" s="171"/>
      <c r="D323" s="172" t="s">
        <v>241</v>
      </c>
      <c r="E323" s="236" t="n">
        <f aca="true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30.5</v>
      </c>
      <c r="F323" s="236" t="n">
        <f aca="true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28.1</v>
      </c>
      <c r="G323" s="236" t="n">
        <f aca="true">INDIRECT(CONCATENATE($E333,IF(INDIRECT(CONCATENATE($E$333,ADDRESS(MATCH(G8,SL_CHARTS_2012!$AH$1:$AH$39999,1),$E$328,1)))=G8,ADDRESS(MATCH(G8,SL_CHARTS_2012!$AH$1:$AH$39999,1),$E$328,1),IF(INDIRECT(CONCATENATE($E$333,ADDRESS(MATCH(G8,SL_CHARTS_2012!$AH$1:$AH$39999,1),$E$328,1)))&gt;G8,ADDRESS(MATCH(G8,SL_CHARTS_2012!$AH$1:$AH$39999,1)+1,$E$328,1),ADDRESS(MATCH(G8,SL_CHARTS_2012!$AH$1:$AH$39999,1),$E$328,1)))))</f>
        <v>28.1</v>
      </c>
      <c r="H323" s="566" t="n">
        <f aca="true">INDIRECT(CONCATENATE($E333,IF(INDIRECT(CONCATENATE($E$333,ADDRESS(MATCH(H8,SL_CHARTS_2012!$AH$1:$AH$39999,1),$E$328,1)))=H8,ADDRESS(MATCH(H8,SL_CHARTS_2012!$AH$1:$AH$39999,1),$E$328,1),IF(INDIRECT(CONCATENATE($E$333,ADDRESS(MATCH(H8,SL_CHARTS_2012!$AH$1:$AH$39999,1),$E$328,1)))&gt;H8,ADDRESS(MATCH(H8,SL_CHARTS_2012!$AH$1:$AH$39999,1)+1,$E$328,1),ADDRESS(MATCH(H8,SL_CHARTS_2012!$AH$1:$AH$39999,1),$E$328,1)))))</f>
        <v>28.1</v>
      </c>
    </row>
    <row r="324" s="349" customFormat="true" ht="15" hidden="true" customHeight="true" outlineLevel="0" collapsed="false">
      <c r="B324" s="484"/>
      <c r="C324" s="173" t="s">
        <v>219</v>
      </c>
      <c r="D324" s="238" t="s">
        <v>238</v>
      </c>
      <c r="E324" s="296" t="str">
        <f aca="true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$AH$251</v>
      </c>
      <c r="F324" s="296" t="str">
        <f aca="true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$AH$251</v>
      </c>
      <c r="G324" s="296" t="str">
        <f aca="true">IF(INDIRECT(CONCATENATE($E$333,ADDRESS(MATCH(G6,SL_CHARTS_2012!$AH$1:$AH$39999,1),$E$328,1)))=G6,ADDRESS(MATCH(G6,SL_CHARTS_2012!$AH$1:$AH$39999,1),$E$328,1), IF(INDIRECT(CONCATENATE($E$333,ADDRESS(MATCH(G6,SL_CHARTS_2012!$AH$1:$AH$39999,1),$E$328,1)))&lt;G6, ADDRESS(MATCH(G6,SL_CHARTS_2012!$AH$1:$AH$39999,1)+1,$E$328,1), ADDRESS(MATCH(G6,SL_CHARTS_2012!$AH$1:$AH$39999,1),$E$328,1)))</f>
        <v>$AH$292</v>
      </c>
      <c r="H324" s="459" t="str">
        <f aca="true">IF(INDIRECT(CONCATENATE($E$333,ADDRESS(MATCH(H6,SL_CHARTS_2012!$AH$1:$AH$39999,1),$E$328,1)))=H6,ADDRESS(MATCH(H6,SL_CHARTS_2012!$AH$1:$AH$39999,1),$E$328,1), IF(INDIRECT(CONCATENATE($E$333,ADDRESS(MATCH(H6,SL_CHARTS_2012!$AH$1:$AH$39999,1),$E$328,1)))&lt;H6, ADDRESS(MATCH(H6,SL_CHARTS_2012!$AH$1:$AH$39999,1)+1,$E$328,1), ADDRESS(MATCH(H6,SL_CHARTS_2012!$AH$1:$AH$39999,1),$E$328,1)))</f>
        <v>$AH$251</v>
      </c>
    </row>
    <row r="325" s="349" customFormat="true" ht="15" hidden="true" customHeight="true" outlineLevel="0" collapsed="false">
      <c r="B325" s="484"/>
      <c r="C325" s="173"/>
      <c r="D325" s="240" t="s">
        <v>217</v>
      </c>
      <c r="E325" s="298" t="n">
        <f aca="true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33.9</v>
      </c>
      <c r="F325" s="298" t="n">
        <f aca="true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33.9</v>
      </c>
      <c r="G325" s="298" t="n">
        <f aca="true">INDIRECT(CONCATENATE($E$333,IF(INDIRECT(CONCATENATE($E$333,ADDRESS(MATCH(G6,SL_CHARTS_2012!$AH$1:$AH$39999,1),$E$328,1)))=G6,ADDRESS(MATCH(G6,SL_CHARTS_2012!$AH$1:$AH$39999,1),$E$328,1),IF(INDIRECT(CONCATENATE($E$333,ADDRESS(MATCH(G6,SL_CHARTS_2012!$AH$1:$AH$39999,1),$E$328,1)))&lt;G6,ADDRESS(MATCH(G6,SL_CHARTS_2012!$AH$1:$AH$39999,1)+1,$E$328,1),ADDRESS(MATCH(G6,SL_CHARTS_2012!$AH$1:$AH$39999,1),$E$328,1)))))</f>
        <v>38</v>
      </c>
      <c r="H325" s="460" t="n">
        <f aca="true">INDIRECT(CONCATENATE($E$333,IF(INDIRECT(CONCATENATE($E$333,ADDRESS(MATCH(H6,SL_CHARTS_2012!$AH$1:$AH$39999,1),$E$328,1)))=H6,ADDRESS(MATCH(H6,SL_CHARTS_2012!$AH$1:$AH$39999,1),$E$328,1),IF(INDIRECT(CONCATENATE($E$333,ADDRESS(MATCH(H6,SL_CHARTS_2012!$AH$1:$AH$39999,1),$E$328,1)))&lt;H6,ADDRESS(MATCH(H6,SL_CHARTS_2012!$AH$1:$AH$39999,1)+1,$E$328,1),ADDRESS(MATCH(H6,SL_CHARTS_2012!$AH$1:$AH$39999,1),$E$328,1)))))</f>
        <v>33.9</v>
      </c>
    </row>
    <row r="326" s="349" customFormat="true" ht="15" hidden="true" customHeight="true" outlineLevel="0" collapsed="false">
      <c r="B326" s="484"/>
      <c r="C326" s="173"/>
      <c r="D326" s="238" t="s">
        <v>240</v>
      </c>
      <c r="E326" s="296" t="str">
        <f aca="true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$AH$217</v>
      </c>
      <c r="F326" s="296" t="str">
        <f aca="true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$AH$193</v>
      </c>
      <c r="G326" s="296" t="str">
        <f aca="true">IF(INDIRECT(CONCATENATE($E$333,ADDRESS(MATCH(G10,SL_CHARTS_2012!$AH$1:$AH$39999,1),$E$328,1)))=G10,ADDRESS(MATCH(G10,SL_CHARTS_2012!$AH$1:$AH$39999,1),$E$328,1), IF(INDIRECT(CONCATENATE($E$333,ADDRESS(MATCH(G10,SL_CHARTS_2012!$AH$1:$AH$39999,1),$E$328,1)))&gt;G10, ADDRESS(MATCH(G10,SL_CHARTS_2012!$AH$1:$AH$39999,1)+1,$E$328,1), ADDRESS(MATCH(G10,SL_CHARTS_2012!$AH$1:$AH$39999,1),$E$328,1)))</f>
        <v>$AH$193</v>
      </c>
      <c r="H326" s="459" t="str">
        <f aca="true">IF(INDIRECT(CONCATENATE($E$333,ADDRESS(MATCH(H10,SL_CHARTS_2012!$AH$1:$AH$39999,1),$E$328,1)))=H10,ADDRESS(MATCH(H10,SL_CHARTS_2012!$AH$1:$AH$39999,1),$E$328,1), IF(INDIRECT(CONCATENATE($E$333,ADDRESS(MATCH(H10,SL_CHARTS_2012!$AH$1:$AH$39999,1),$E$328,1)))&gt;H10, ADDRESS(MATCH(H10,SL_CHARTS_2012!$AH$1:$AH$39999,1)+1,$E$328,1), ADDRESS(MATCH(H10,SL_CHARTS_2012!$AH$1:$AH$39999,1),$E$328,1)))</f>
        <v>$AH$193</v>
      </c>
    </row>
    <row r="327" s="349" customFormat="true" ht="15" hidden="true" customHeight="true" outlineLevel="0" collapsed="false">
      <c r="B327" s="484"/>
      <c r="C327" s="173"/>
      <c r="D327" s="240" t="s">
        <v>218</v>
      </c>
      <c r="E327" s="298" t="n">
        <f aca="true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30.5</v>
      </c>
      <c r="F327" s="298" t="n">
        <f aca="true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28.1</v>
      </c>
      <c r="G327" s="298" t="n">
        <f aca="true">INDIRECT(CONCATENATE($E$333,IF(INDIRECT(CONCATENATE($E$333,ADDRESS(MATCH(G10,SL_CHARTS_2012!$AH$1:$AH$39999,1),$E$328,1)))=G10,ADDRESS(MATCH(G10,SL_CHARTS_2012!$AH$1:$AH$39999,1),$E$328,1),IF(INDIRECT(CONCATENATE($E$333,ADDRESS(MATCH(G10,SL_CHARTS_2012!$AH$1:$AH$39999,1),$E$328,1)))&gt;G10,ADDRESS(MATCH(G10,SL_CHARTS_2012!$AH$1:$AH$39999,1)+1,$E$328,1),ADDRESS(MATCH(G10,SL_CHARTS_2012!$AH$1:$AH$39999,1),$E$328,1)))))</f>
        <v>28.1</v>
      </c>
      <c r="H327" s="460" t="n">
        <f aca="true">INDIRECT(CONCATENATE($E$333,IF(INDIRECT(CONCATENATE($E$333,ADDRESS(MATCH(H10,SL_CHARTS_2012!$AH$1:$AH$39999,1),$E$328,1)))=H10,ADDRESS(MATCH(H10,SL_CHARTS_2012!$AH$1:$AH$39999,1),$E$328,1),IF(INDIRECT(CONCATENATE($E$333,ADDRESS(MATCH(H10,SL_CHARTS_2012!$AH$1:$AH$39999,1),$E$328,1)))&gt;H10,ADDRESS(MATCH(H10,SL_CHARTS_2012!$AH$1:$AH$39999,1)+1,$E$328,1),ADDRESS(MATCH(H10,SL_CHARTS_2012!$AH$1:$AH$39999,1),$E$328,1)))))</f>
        <v>28.1</v>
      </c>
    </row>
    <row r="328" s="349" customFormat="true" ht="15" hidden="true" customHeight="true" outlineLevel="0" collapsed="false">
      <c r="B328" s="484"/>
      <c r="C328" s="175" t="s">
        <v>220</v>
      </c>
      <c r="D328" s="175"/>
      <c r="E328" s="176" t="n">
        <v>34</v>
      </c>
      <c r="F328" s="176"/>
      <c r="G328" s="176"/>
      <c r="H328" s="176"/>
    </row>
    <row r="329" s="349" customFormat="true" ht="15" hidden="true" customHeight="true" outlineLevel="0" collapsed="false">
      <c r="B329" s="484"/>
      <c r="C329" s="178" t="s">
        <v>216</v>
      </c>
      <c r="D329" s="179" t="s">
        <v>221</v>
      </c>
      <c r="E329" s="180" t="str">
        <f aca="false">ADDRESS(MATCH(E323,SL_CHARTS_2012!$AH$1:$AH$3999,1),$E328+4,1)</f>
        <v>$AL$217</v>
      </c>
      <c r="F329" s="180" t="str">
        <f aca="false">ADDRESS(MATCH(F323,SL_CHARTS_2012!$AH$1:$AH$3999,1),$E328+4,1)</f>
        <v>$AL$193</v>
      </c>
      <c r="G329" s="180" t="str">
        <f aca="false">ADDRESS(MATCH(G323,SL_CHARTS_2012!$AH$1:$AH$3999,1),$E328+4,1)</f>
        <v>$AL$193</v>
      </c>
      <c r="H329" s="556" t="str">
        <f aca="false">ADDRESS(MATCH(H323,SL_CHARTS_2012!$AH$1:$AH$3999,1),$E328+4,1)</f>
        <v>$AL$193</v>
      </c>
    </row>
    <row r="330" s="349" customFormat="true" ht="15" hidden="true" customHeight="true" outlineLevel="0" collapsed="false">
      <c r="B330" s="484"/>
      <c r="C330" s="178"/>
      <c r="D330" s="179" t="s">
        <v>222</v>
      </c>
      <c r="E330" s="180" t="str">
        <f aca="false">ADDRESS(MATCH(E321,SL_CHARTS_2012!$AH$1:$AH$3999,1),$E328+4,1)</f>
        <v>$AL$251</v>
      </c>
      <c r="F330" s="180" t="str">
        <f aca="false">ADDRESS(MATCH(F321,SL_CHARTS_2012!$AH$1:$AH$3999,1),$E328+4,1)</f>
        <v>$AL$251</v>
      </c>
      <c r="G330" s="180" t="str">
        <f aca="false">ADDRESS(MATCH(G321,SL_CHARTS_2012!$AH$1:$AH$3999,1),$E328+4,1)</f>
        <v>$AL$292</v>
      </c>
      <c r="H330" s="556" t="str">
        <f aca="false">ADDRESS(MATCH(H321,SL_CHARTS_2012!$AH$1:$AH$3999,1),$E328+4,1)</f>
        <v>$AL$251</v>
      </c>
    </row>
    <row r="331" s="349" customFormat="true" ht="15" hidden="true" customHeight="true" outlineLevel="0" collapsed="false">
      <c r="B331" s="484"/>
      <c r="C331" s="173" t="s">
        <v>219</v>
      </c>
      <c r="D331" s="181" t="s">
        <v>221</v>
      </c>
      <c r="E331" s="174" t="str">
        <f aca="false">ADDRESS(MATCH(E327,SL_CHARTS_2012!$AH$1:$AH$3999,1),$E328+4,1)</f>
        <v>$AL$217</v>
      </c>
      <c r="F331" s="174" t="str">
        <f aca="false">ADDRESS(MATCH(F327,SL_CHARTS_2012!$AH$1:$AH$3999,1),$E328+4,1)</f>
        <v>$AL$193</v>
      </c>
      <c r="G331" s="174" t="str">
        <f aca="false">ADDRESS(MATCH(G327,SL_CHARTS_2012!$AH$1:$AH$3999,1),$E328+4,1)</f>
        <v>$AL$193</v>
      </c>
      <c r="H331" s="459" t="str">
        <f aca="false">ADDRESS(MATCH(H327,SL_CHARTS_2012!$AH$1:$AH$3999,1),$E328+4,1)</f>
        <v>$AL$193</v>
      </c>
    </row>
    <row r="332" s="349" customFormat="true" ht="15" hidden="true" customHeight="true" outlineLevel="0" collapsed="false">
      <c r="B332" s="484"/>
      <c r="C332" s="173"/>
      <c r="D332" s="181" t="s">
        <v>222</v>
      </c>
      <c r="E332" s="174" t="str">
        <f aca="false">ADDRESS(MATCH(E325,SL_CHARTS_2012!$AH$1:$AH$3999,1),$E328+4,1)</f>
        <v>$AL$251</v>
      </c>
      <c r="F332" s="174" t="str">
        <f aca="false">ADDRESS(MATCH(F325,SL_CHARTS_2012!$AH$1:$AH$3999,1),$E328+4,1)</f>
        <v>$AL$251</v>
      </c>
      <c r="G332" s="174" t="str">
        <f aca="false">ADDRESS(MATCH(G325,SL_CHARTS_2012!$AH$1:$AH$3999,1),$E328+4,1)</f>
        <v>$AL$292</v>
      </c>
      <c r="H332" s="459" t="str">
        <f aca="false">ADDRESS(MATCH(H325,SL_CHARTS_2012!$AH$1:$AH$3999,1),$E328+4,1)</f>
        <v>$AL$251</v>
      </c>
    </row>
    <row r="333" s="349" customFormat="true" ht="15" hidden="true" customHeight="true" outlineLevel="0" collapsed="false">
      <c r="B333" s="484"/>
      <c r="C333" s="175"/>
      <c r="D333" s="182" t="s">
        <v>223</v>
      </c>
      <c r="E333" s="183" t="s">
        <v>224</v>
      </c>
      <c r="F333" s="176"/>
      <c r="G333" s="176"/>
      <c r="H333" s="557"/>
    </row>
    <row r="334" s="349" customFormat="true" ht="15" hidden="true" customHeight="true" outlineLevel="0" collapsed="false">
      <c r="B334" s="484"/>
      <c r="C334" s="175"/>
      <c r="D334" s="182"/>
      <c r="E334" s="183" t="s">
        <v>225</v>
      </c>
      <c r="F334" s="176"/>
      <c r="G334" s="176"/>
      <c r="H334" s="557"/>
    </row>
    <row r="335" s="349" customFormat="true" ht="15" hidden="true" customHeight="true" outlineLevel="0" collapsed="false">
      <c r="B335" s="484"/>
      <c r="C335" s="184" t="s">
        <v>226</v>
      </c>
      <c r="D335" s="185" t="s">
        <v>227</v>
      </c>
      <c r="E335" s="186" t="str">
        <f aca="false">CONCATENATE(E321,E$7,E323)</f>
        <v>33,9-30,5</v>
      </c>
      <c r="F335" s="186" t="str">
        <f aca="false">CONCATENATE(F321,F$7,F323)</f>
        <v>33,9-28,1</v>
      </c>
      <c r="G335" s="186" t="str">
        <f aca="false">CONCATENATE(G321,G$7,G323)</f>
        <v>38-28,1</v>
      </c>
      <c r="H335" s="420" t="str">
        <f aca="false">CONCATENATE(H321,H$7,H323)</f>
        <v>33,9-28,1</v>
      </c>
    </row>
    <row r="336" s="349" customFormat="true" ht="15" hidden="true" customHeight="true" outlineLevel="0" collapsed="false">
      <c r="B336" s="484"/>
      <c r="C336" s="184"/>
      <c r="D336" s="187" t="s">
        <v>228</v>
      </c>
      <c r="E336" s="187" t="n">
        <f aca="true">AVERAGE(INDIRECT(CONCATENATE($E$333,E329,$E$334,E330),1))</f>
        <v>17.3971428571429</v>
      </c>
      <c r="F336" s="187" t="n">
        <f aca="true">AVERAGE(INDIRECT(CONCATENATE($E$333,F329,$E$334,F330),1))</f>
        <v>12.8154237288136</v>
      </c>
      <c r="G336" s="187" t="n">
        <f aca="true">AVERAGE(INDIRECT(CONCATENATE($E$333,G329,$E$334,G330),1))</f>
        <v>25.0873</v>
      </c>
      <c r="H336" s="558" t="n">
        <f aca="true">AVERAGE(INDIRECT(CONCATENATE($E$333,H329,$E$334,H330),1))</f>
        <v>12.8154237288136</v>
      </c>
    </row>
    <row r="337" s="349" customFormat="true" ht="15" hidden="true" customHeight="true" outlineLevel="0" collapsed="false">
      <c r="B337" s="484"/>
      <c r="C337" s="184"/>
      <c r="D337" s="188" t="s">
        <v>229</v>
      </c>
      <c r="E337" s="188" t="n">
        <f aca="true">MIN(INDIRECT(CONCATENATE($E$333,E329,$E$334,E330),1))</f>
        <v>8.68</v>
      </c>
      <c r="F337" s="188" t="n">
        <f aca="true">MIN(INDIRECT(CONCATENATE($E$333,F329,$E$334,F330),1))</f>
        <v>4.28</v>
      </c>
      <c r="G337" s="188" t="n">
        <f aca="true">MIN(INDIRECT(CONCATENATE($E$333,G329,$E$334,G330),1))</f>
        <v>4.28</v>
      </c>
      <c r="H337" s="420" t="n">
        <f aca="true">MIN(INDIRECT(CONCATENATE($E$333,H329,$E$334,H330),1))</f>
        <v>4.28</v>
      </c>
    </row>
    <row r="338" s="349" customFormat="true" ht="15" hidden="true" customHeight="true" outlineLevel="0" collapsed="false">
      <c r="B338" s="484"/>
      <c r="C338" s="184"/>
      <c r="D338" s="188" t="s">
        <v>230</v>
      </c>
      <c r="E338" s="188" t="n">
        <f aca="true">MAX(INDIRECT(CONCATENATE($E$333,E329,$E$334,E330),1))</f>
        <v>33.45</v>
      </c>
      <c r="F338" s="188" t="n">
        <f aca="true">MAX(INDIRECT(CONCATENATE($E$333,F329,$E$334,F330),1))</f>
        <v>33.45</v>
      </c>
      <c r="G338" s="188" t="n">
        <f aca="true">MAX(INDIRECT(CONCATENATE($E$333,G329,$E$334,G330),1))</f>
        <v>45.72</v>
      </c>
      <c r="H338" s="420" t="n">
        <f aca="true">MAX(INDIRECT(CONCATENATE($E$333,H329,$E$334,H330),1))</f>
        <v>33.45</v>
      </c>
    </row>
    <row r="339" s="349" customFormat="true" ht="15" hidden="true" customHeight="true" outlineLevel="0" collapsed="false">
      <c r="B339" s="484"/>
      <c r="C339" s="184"/>
      <c r="D339" s="189" t="s">
        <v>245</v>
      </c>
      <c r="E339" s="189" t="str">
        <f aca="false">CONCATENATE($E333,E330,$E334,E329)</f>
        <v>SL_CHARTS_2012!$AL$251:$AL$217</v>
      </c>
      <c r="F339" s="189" t="str">
        <f aca="false">CONCATENATE($E333,F330,$E334,F329)</f>
        <v>SL_CHARTS_2012!$AL$251:$AL$193</v>
      </c>
      <c r="G339" s="189" t="str">
        <f aca="false">CONCATENATE($E333,G330,$E334,G329)</f>
        <v>SL_CHARTS_2012!$AL$292:$AL$193</v>
      </c>
      <c r="H339" s="420" t="str">
        <f aca="false">CONCATENATE($E333,H330,$E334,H329)</f>
        <v>SL_CHARTS_2012!$AL$251:$AL$193</v>
      </c>
    </row>
    <row r="340" s="349" customFormat="true" ht="15" hidden="true" customHeight="true" outlineLevel="0" collapsed="false">
      <c r="B340" s="484"/>
      <c r="C340" s="184"/>
      <c r="D340" s="189" t="s">
        <v>246</v>
      </c>
      <c r="E340" s="189" t="str">
        <f aca="true">ADDRESS(MATCH(E337,INDIRECT(E339,1),0)+MATCH(E323,SL_CHARTS_2012!$AH$1:$AH$3999,1)-1,$E328+4,1,1)</f>
        <v>$AL$217</v>
      </c>
      <c r="F340" s="189" t="str">
        <f aca="true">ADDRESS(MATCH(F337,INDIRECT(F339,1),0)+MATCH(F323,SL_CHARTS_2012!$AH$1:$AH$3999,1)-1,$E328+4,1,1)</f>
        <v>$AL$197</v>
      </c>
      <c r="G340" s="189" t="str">
        <f aca="true">ADDRESS(MATCH(G337,INDIRECT(G339,1),0)+MATCH(G323,SL_CHARTS_2012!$AH$1:$AH$3999,1)-1,$E328+4,1,1)</f>
        <v>$AL$197</v>
      </c>
      <c r="H340" s="420" t="str">
        <f aca="true">ADDRESS(MATCH(H337,INDIRECT(H339,1),0)+MATCH(H323,SL_CHARTS_2012!$AH$1:$AH$3999,1)-1,$E328+4,1,1)</f>
        <v>$AL$197</v>
      </c>
    </row>
    <row r="341" s="349" customFormat="true" ht="15" hidden="true" customHeight="true" outlineLevel="0" collapsed="false">
      <c r="B341" s="484"/>
      <c r="C341" s="184"/>
      <c r="D341" s="189" t="s">
        <v>247</v>
      </c>
      <c r="E341" s="189" t="str">
        <f aca="true">ADDRESS(MATCH(E337,INDIRECT(E339,1),0)+MATCH(E323,SL_CHARTS_2012!$AH$1:$AH$3999,1)-1,$E328+6,1,1)</f>
        <v>$AN$217</v>
      </c>
      <c r="F341" s="189" t="str">
        <f aca="true">ADDRESS(MATCH(F337,INDIRECT(F339,1),0)+MATCH(F323,SL_CHARTS_2012!$AH$1:$AH$3999,1)-1,$E328+6,1,1)</f>
        <v>$AN$197</v>
      </c>
      <c r="G341" s="189" t="str">
        <f aca="true">ADDRESS(MATCH(G337,INDIRECT(G339,1),0)+MATCH(G323,SL_CHARTS_2012!$AH$1:$AH$3999,1)-1,$E328+6,1,1)</f>
        <v>$AN$197</v>
      </c>
      <c r="H341" s="420" t="str">
        <f aca="true">ADDRESS(MATCH(H337,INDIRECT(H339,1),0)+MATCH(H323,SL_CHARTS_2012!$AH$1:$AH$3999,1)-1,$E328+6,1,1)</f>
        <v>$AN$197</v>
      </c>
    </row>
    <row r="342" s="349" customFormat="true" ht="15" hidden="true" customHeight="true" outlineLevel="0" collapsed="false">
      <c r="B342" s="484"/>
      <c r="C342" s="184"/>
      <c r="D342" s="189" t="s">
        <v>248</v>
      </c>
      <c r="E342" s="189" t="str">
        <f aca="true">ADDRESS(MATCH(E338,INDIRECT(E339,1),0)+MATCH(E323,SL_CHARTS_2012!$AH$1:$AH$3999,1)-1,$E328+4,1,1)</f>
        <v>$AL$251</v>
      </c>
      <c r="F342" s="189" t="str">
        <f aca="true">ADDRESS(MATCH(F338,INDIRECT(F339,1),0)+MATCH(F323,SL_CHARTS_2012!$AH$1:$AH$3999,1)-1,$E328+4,1,1)</f>
        <v>$AL$251</v>
      </c>
      <c r="G342" s="189" t="str">
        <f aca="true">ADDRESS(MATCH(G338,INDIRECT(G339,1),0)+MATCH(G323,SL_CHARTS_2012!$AH$1:$AH$3999,1)-1,$E328+4,1,1)</f>
        <v>$AL$269</v>
      </c>
      <c r="H342" s="420" t="str">
        <f aca="true">ADDRESS(MATCH(H338,INDIRECT(H339,1),0)+MATCH(H323,SL_CHARTS_2012!$AH$1:$AH$3999,1)-1,$E328+4,1,1)</f>
        <v>$AL$251</v>
      </c>
    </row>
    <row r="343" s="349" customFormat="true" ht="15" hidden="true" customHeight="true" outlineLevel="0" collapsed="false">
      <c r="B343" s="484"/>
      <c r="C343" s="184"/>
      <c r="D343" s="189" t="s">
        <v>249</v>
      </c>
      <c r="E343" s="189" t="str">
        <f aca="true">ADDRESS(MATCH(E338,INDIRECT(E339,1),0)+MATCH(E323,SL_CHARTS_2012!$AH$1:$AH$3999,1)-1,$E328+5,1,1)</f>
        <v>$AM$251</v>
      </c>
      <c r="F343" s="189" t="str">
        <f aca="true">ADDRESS(MATCH(F338,INDIRECT(F339,1),0)+MATCH(F323,SL_CHARTS_2012!$AH$1:$AH$3999,1)-1,$E328+5,1,1)</f>
        <v>$AM$251</v>
      </c>
      <c r="G343" s="189" t="str">
        <f aca="true">ADDRESS(MATCH(G338,INDIRECT(G339,1),0)+MATCH(G323,SL_CHARTS_2012!$AH$1:$AH$3999,1)-1,$E328+5,1,1)</f>
        <v>$AM$269</v>
      </c>
      <c r="H343" s="420" t="str">
        <f aca="true">ADDRESS(MATCH(H338,INDIRECT(H339,1),0)+MATCH(H323,SL_CHARTS_2012!$AH$1:$AH$3999,1)-1,$E328+5,1,1)</f>
        <v>$AM$251</v>
      </c>
    </row>
    <row r="344" s="349" customFormat="true" ht="15" hidden="true" customHeight="true" outlineLevel="0" collapsed="false">
      <c r="B344" s="484"/>
      <c r="C344" s="184"/>
      <c r="D344" s="189" t="s">
        <v>231</v>
      </c>
      <c r="E344" s="189" t="n">
        <f aca="true">IF((-(INDIRECT(CONCATENATE($E333,E340))-INDIRECT(CONCATENATE($E333,E341))))&lt;0, (-(INDIRECT(CONCATENATE($E333,E340))-INDIRECT(CONCATENATE($E333,E341)))), -15)</f>
        <v>-9.93</v>
      </c>
      <c r="F344" s="189" t="n">
        <f aca="true">IF((-(INDIRECT(CONCATENATE($E333,F340))-INDIRECT(CONCATENATE($E333,F341))))&lt;0, (-(INDIRECT(CONCATENATE($E333,F340))-INDIRECT(CONCATENATE($E333,F341)))), -15)</f>
        <v>-11.01</v>
      </c>
      <c r="G344" s="189" t="n">
        <f aca="true">IF((-(INDIRECT(CONCATENATE($E333,G340))-INDIRECT(CONCATENATE($E333,G341))))&lt;0, (-(INDIRECT(CONCATENATE($E333,G340))-INDIRECT(CONCATENATE($E333,G341)))), -15)</f>
        <v>-11.01</v>
      </c>
      <c r="H344" s="420" t="n">
        <f aca="true">IF((-(INDIRECT(CONCATENATE($E333,H340))-INDIRECT(CONCATENATE($E333,H341))))&lt;0, (-(INDIRECT(CONCATENATE($E333,H340))-INDIRECT(CONCATENATE($E333,H341)))), -15)</f>
        <v>-11.01</v>
      </c>
    </row>
    <row r="345" s="349" customFormat="true" ht="15" hidden="true" customHeight="true" outlineLevel="0" collapsed="false">
      <c r="B345" s="484"/>
      <c r="C345" s="184"/>
      <c r="D345" s="189" t="s">
        <v>232</v>
      </c>
      <c r="E345" s="189" t="n">
        <f aca="true">IF(INDIRECT(CONCATENATE($E333,E342))-INDIRECT(CONCATENATE($E333,E343))&lt;0, ABS(INDIRECT(CONCATENATE($E333,E342))-INDIRECT(CONCATENATE($E333,E343))), 15)</f>
        <v>16.63</v>
      </c>
      <c r="F345" s="189" t="n">
        <f aca="true">IF(INDIRECT(CONCATENATE($E333,F342))-INDIRECT(CONCATENATE($E333,F343))&lt;0, ABS(INDIRECT(CONCATENATE($E333,F342))-INDIRECT(CONCATENATE($E333,F343))), 15)</f>
        <v>16.63</v>
      </c>
      <c r="G345" s="189" t="n">
        <f aca="true">IF(INDIRECT(CONCATENATE($E333,G342))-INDIRECT(CONCATENATE($E333,G343))&lt;0, ABS(INDIRECT(CONCATENATE($E333,G342))-INDIRECT(CONCATENATE($E333,G343))), 15)</f>
        <v>19.52</v>
      </c>
      <c r="H345" s="420" t="n">
        <f aca="true">IF(INDIRECT(CONCATENATE($E333,H342))-INDIRECT(CONCATENATE($E333,H343))&lt;0, ABS(INDIRECT(CONCATENATE($E333,H342))-INDIRECT(CONCATENATE($E333,H343))), 15)</f>
        <v>16.63</v>
      </c>
    </row>
    <row r="346" s="349" customFormat="true" ht="15" hidden="true" customHeight="true" outlineLevel="0" collapsed="false">
      <c r="B346" s="484"/>
      <c r="C346" s="184"/>
      <c r="D346" s="189" t="s">
        <v>233</v>
      </c>
      <c r="E346" s="191" t="n">
        <f aca="false">E337+E344</f>
        <v>-1.25</v>
      </c>
      <c r="F346" s="191" t="n">
        <f aca="false">F337+F344</f>
        <v>-6.73</v>
      </c>
      <c r="G346" s="191" t="n">
        <f aca="false">G337+G344</f>
        <v>-6.73</v>
      </c>
      <c r="H346" s="420" t="n">
        <f aca="false">H337+H344</f>
        <v>-6.73</v>
      </c>
    </row>
    <row r="347" s="349" customFormat="true" ht="15" hidden="true" customHeight="true" outlineLevel="0" collapsed="false">
      <c r="B347" s="484"/>
      <c r="C347" s="184"/>
      <c r="D347" s="189" t="s">
        <v>234</v>
      </c>
      <c r="E347" s="191" t="n">
        <f aca="false">E338+E345</f>
        <v>50.08</v>
      </c>
      <c r="F347" s="191" t="n">
        <f aca="false">F338+F345</f>
        <v>50.08</v>
      </c>
      <c r="G347" s="191" t="n">
        <f aca="false">G338+G345</f>
        <v>65.24</v>
      </c>
      <c r="H347" s="420" t="n">
        <f aca="false">H338+H345</f>
        <v>50.08</v>
      </c>
    </row>
    <row r="348" s="349" customFormat="true" ht="15" hidden="true" customHeight="true" outlineLevel="0" collapsed="false">
      <c r="B348" s="484"/>
      <c r="C348" s="192" t="s">
        <v>235</v>
      </c>
      <c r="D348" s="193" t="s">
        <v>227</v>
      </c>
      <c r="E348" s="194" t="str">
        <f aca="false">CONCATENATE(E325,E$7,E327)</f>
        <v>33,9-30,5</v>
      </c>
      <c r="F348" s="194" t="str">
        <f aca="false">CONCATENATE(F325,F$7,F327)</f>
        <v>33,9-28,1</v>
      </c>
      <c r="G348" s="194" t="str">
        <f aca="false">CONCATENATE(G325,G$7,G327)</f>
        <v>38-28,1</v>
      </c>
      <c r="H348" s="424" t="str">
        <f aca="false">CONCATENATE(H325,H$7,H327)</f>
        <v>33,9-28,1</v>
      </c>
    </row>
    <row r="349" s="349" customFormat="true" ht="15" hidden="true" customHeight="true" outlineLevel="0" collapsed="false">
      <c r="B349" s="484"/>
      <c r="C349" s="192"/>
      <c r="D349" s="195" t="s">
        <v>228</v>
      </c>
      <c r="E349" s="195" t="n">
        <f aca="true">AVERAGE(INDIRECT(CONCATENATE($E333,E331,$E334,E332),1))</f>
        <v>17.3971428571429</v>
      </c>
      <c r="F349" s="195" t="n">
        <f aca="true">AVERAGE(INDIRECT(CONCATENATE($E333,F331,$E334,F332),1))</f>
        <v>12.8154237288136</v>
      </c>
      <c r="G349" s="195" t="n">
        <f aca="true">AVERAGE(INDIRECT(CONCATENATE($E333,G331,$E334,G332),1))</f>
        <v>25.0873</v>
      </c>
      <c r="H349" s="559" t="n">
        <f aca="true">AVERAGE(INDIRECT(CONCATENATE($E333,H331,$E334,H332),1))</f>
        <v>12.8154237288136</v>
      </c>
    </row>
    <row r="350" s="349" customFormat="true" ht="15" hidden="true" customHeight="true" outlineLevel="0" collapsed="false">
      <c r="B350" s="484"/>
      <c r="C350" s="192"/>
      <c r="D350" s="196" t="s">
        <v>229</v>
      </c>
      <c r="E350" s="196" t="n">
        <f aca="true">MIN(INDIRECT(CONCATENATE($E333,E331,$E334,E332),1))</f>
        <v>8.68</v>
      </c>
      <c r="F350" s="196" t="n">
        <f aca="true">MIN(INDIRECT(CONCATENATE($E333,F331,$E334,F332),1))</f>
        <v>4.28</v>
      </c>
      <c r="G350" s="196" t="n">
        <f aca="true">MIN(INDIRECT(CONCATENATE($E333,G331,$E334,G332),1))</f>
        <v>4.28</v>
      </c>
      <c r="H350" s="424" t="n">
        <f aca="true">MIN(INDIRECT(CONCATENATE($E333,H331,$E334,H332),1))</f>
        <v>4.28</v>
      </c>
    </row>
    <row r="351" s="349" customFormat="true" ht="15" hidden="true" customHeight="true" outlineLevel="0" collapsed="false">
      <c r="B351" s="484"/>
      <c r="C351" s="192"/>
      <c r="D351" s="196" t="s">
        <v>230</v>
      </c>
      <c r="E351" s="196" t="n">
        <f aca="true">MAX(INDIRECT(CONCATENATE($E333,E331,$E334,E332),1))</f>
        <v>33.45</v>
      </c>
      <c r="F351" s="196" t="n">
        <f aca="true">MAX(INDIRECT(CONCATENATE($E333,F331,$E334,F332),1))</f>
        <v>33.45</v>
      </c>
      <c r="G351" s="196" t="n">
        <f aca="true">MAX(INDIRECT(CONCATENATE($E333,G331,$E334,G332),1))</f>
        <v>45.72</v>
      </c>
      <c r="H351" s="424" t="n">
        <f aca="true">MAX(INDIRECT(CONCATENATE($E333,H331,$E334,H332),1))</f>
        <v>33.45</v>
      </c>
    </row>
    <row r="352" s="349" customFormat="true" ht="15" hidden="true" customHeight="true" outlineLevel="0" collapsed="false">
      <c r="B352" s="484"/>
      <c r="C352" s="192"/>
      <c r="D352" s="197" t="s">
        <v>245</v>
      </c>
      <c r="E352" s="197" t="str">
        <f aca="false">CONCATENATE($E333,E332,$E334,E331)</f>
        <v>SL_CHARTS_2012!$AL$251:$AL$217</v>
      </c>
      <c r="F352" s="197" t="str">
        <f aca="false">CONCATENATE($E333,F332,$E334,F331)</f>
        <v>SL_CHARTS_2012!$AL$251:$AL$193</v>
      </c>
      <c r="G352" s="197" t="str">
        <f aca="false">CONCATENATE($E333,G332,$E334,G331)</f>
        <v>SL_CHARTS_2012!$AL$292:$AL$193</v>
      </c>
      <c r="H352" s="424" t="str">
        <f aca="false">CONCATENATE($E333,H332,$E334,H331)</f>
        <v>SL_CHARTS_2012!$AL$251:$AL$193</v>
      </c>
    </row>
    <row r="353" s="349" customFormat="true" ht="15" hidden="true" customHeight="true" outlineLevel="0" collapsed="false">
      <c r="B353" s="484"/>
      <c r="C353" s="192"/>
      <c r="D353" s="197" t="s">
        <v>246</v>
      </c>
      <c r="E353" s="197" t="str">
        <f aca="true">ADDRESS(MATCH(E350,INDIRECT(E352,1),0)+MATCH(E323,SL_CHARTS_2012!$AH$1:$AH$3999,1)-1,$E328+4,1,1)</f>
        <v>$AL$217</v>
      </c>
      <c r="F353" s="197" t="str">
        <f aca="true">ADDRESS(MATCH(F350,INDIRECT(F352,1),0)+MATCH(F323,SL_CHARTS_2012!$AH$1:$AH$3999,1)-1,$E328+4,1,1)</f>
        <v>$AL$197</v>
      </c>
      <c r="G353" s="197" t="str">
        <f aca="true">ADDRESS(MATCH(G350,INDIRECT(G352,1),0)+MATCH(G323,SL_CHARTS_2012!$AH$1:$AH$3999,1)-1,$E328+4,1,1)</f>
        <v>$AL$197</v>
      </c>
      <c r="H353" s="424" t="str">
        <f aca="true">ADDRESS(MATCH(H350,INDIRECT(H352,1),0)+MATCH(H323,SL_CHARTS_2012!$AH$1:$AH$3999,1)-1,$E328+4,1,1)</f>
        <v>$AL$197</v>
      </c>
    </row>
    <row r="354" s="349" customFormat="true" ht="15" hidden="true" customHeight="true" outlineLevel="0" collapsed="false">
      <c r="B354" s="484"/>
      <c r="C354" s="192"/>
      <c r="D354" s="197" t="s">
        <v>247</v>
      </c>
      <c r="E354" s="197" t="str">
        <f aca="true">ADDRESS(MATCH(E350,INDIRECT(E352,1),0)+MATCH(E323,SL_CHARTS_2012!$AH$1:$AH$3999,1)-1,$E328+6,1,1)</f>
        <v>$AN$217</v>
      </c>
      <c r="F354" s="197" t="str">
        <f aca="true">ADDRESS(MATCH(F350,INDIRECT(F352,1),0)+MATCH(F323,SL_CHARTS_2012!$AH$1:$AH$3999,1)-1,$E328+6,1,1)</f>
        <v>$AN$197</v>
      </c>
      <c r="G354" s="197" t="str">
        <f aca="true">ADDRESS(MATCH(G350,INDIRECT(G352,1),0)+MATCH(G323,SL_CHARTS_2012!$AH$1:$AH$3999,1)-1,$E328+6,1,1)</f>
        <v>$AN$197</v>
      </c>
      <c r="H354" s="424" t="str">
        <f aca="true">ADDRESS(MATCH(H350,INDIRECT(H352,1),0)+MATCH(H323,SL_CHARTS_2012!$AH$1:$AH$3999,1)-1,$E328+6,1,1)</f>
        <v>$AN$197</v>
      </c>
    </row>
    <row r="355" s="349" customFormat="true" ht="15" hidden="true" customHeight="true" outlineLevel="0" collapsed="false">
      <c r="B355" s="484"/>
      <c r="C355" s="192"/>
      <c r="D355" s="197" t="s">
        <v>248</v>
      </c>
      <c r="E355" s="197" t="str">
        <f aca="true">ADDRESS(MATCH(E351,INDIRECT(E352,1),0)+MATCH(E327,SL_CHARTS_2012!$AH$1:$AH$3999,1)-1,$E328+4,1,1)</f>
        <v>$AL$251</v>
      </c>
      <c r="F355" s="197" t="str">
        <f aca="true">ADDRESS(MATCH(F351,INDIRECT(F352,1),0)+MATCH(F327,SL_CHARTS_2012!$AH$1:$AH$3999,1)-1,$E328+4,1,1)</f>
        <v>$AL$251</v>
      </c>
      <c r="G355" s="197" t="str">
        <f aca="true">ADDRESS(MATCH(G351,INDIRECT(G352,1),0)+MATCH(G327,SL_CHARTS_2012!$AH$1:$AH$3999,1)-1,$E328+4,1,1)</f>
        <v>$AL$269</v>
      </c>
      <c r="H355" s="424" t="str">
        <f aca="true">ADDRESS(MATCH(H351,INDIRECT(H352,1),0)+MATCH(H327,SL_CHARTS_2012!$AH$1:$AH$3999,1)-1,$E328+4,1,1)</f>
        <v>$AL$251</v>
      </c>
    </row>
    <row r="356" s="349" customFormat="true" ht="15" hidden="true" customHeight="true" outlineLevel="0" collapsed="false">
      <c r="B356" s="484"/>
      <c r="C356" s="192"/>
      <c r="D356" s="197" t="s">
        <v>249</v>
      </c>
      <c r="E356" s="197" t="str">
        <f aca="true">ADDRESS(MATCH(E351,INDIRECT(E352,1),0)+MATCH(E327,SL_CHARTS_2012!$AH$1:$AH$3999,1)-1,$E328+5,1,1)</f>
        <v>$AM$251</v>
      </c>
      <c r="F356" s="197" t="str">
        <f aca="true">ADDRESS(MATCH(F351,INDIRECT(F352,1),0)+MATCH(F327,SL_CHARTS_2012!$AH$1:$AH$3999,1)-1,$E328+5,1,1)</f>
        <v>$AM$251</v>
      </c>
      <c r="G356" s="197" t="str">
        <f aca="true">ADDRESS(MATCH(G351,INDIRECT(G352,1),0)+MATCH(G327,SL_CHARTS_2012!$AH$1:$AH$3999,1)-1,$E328+5,1,1)</f>
        <v>$AM$269</v>
      </c>
      <c r="H356" s="424" t="str">
        <f aca="true">ADDRESS(MATCH(H351,INDIRECT(H352,1),0)+MATCH(H327,SL_CHARTS_2012!$AH$1:$AH$3999,1)-1,$E328+5,1,1)</f>
        <v>$AM$251</v>
      </c>
    </row>
    <row r="357" s="349" customFormat="true" ht="15" hidden="true" customHeight="true" outlineLevel="0" collapsed="false">
      <c r="B357" s="484"/>
      <c r="C357" s="192"/>
      <c r="D357" s="197" t="s">
        <v>231</v>
      </c>
      <c r="E357" s="198" t="n">
        <f aca="true">IF((-(INDIRECT(CONCATENATE($E333,E353))-INDIRECT(CONCATENATE($E333,E354))))&lt;0, (-(INDIRECT(CONCATENATE($E333,E353))-INDIRECT(CONCATENATE($E333,E354)))), -15)</f>
        <v>-9.93</v>
      </c>
      <c r="F357" s="198" t="n">
        <f aca="true">IF((-(INDIRECT(CONCATENATE($E333,F353))-INDIRECT(CONCATENATE($E333,F354))))&lt;0, (-(INDIRECT(CONCATENATE($E333,F353))-INDIRECT(CONCATENATE($E333,F354)))), -15)</f>
        <v>-11.01</v>
      </c>
      <c r="G357" s="198" t="n">
        <f aca="true">IF((-(INDIRECT(CONCATENATE($E333,G353))-INDIRECT(CONCATENATE($E333,G354))))&lt;0, (-(INDIRECT(CONCATENATE($E333,G353))-INDIRECT(CONCATENATE($E333,G354)))), -15)</f>
        <v>-11.01</v>
      </c>
      <c r="H357" s="424" t="n">
        <f aca="true">IF((-(INDIRECT(CONCATENATE($E333,H353))-INDIRECT(CONCATENATE($E333,H354))))&lt;0, (-(INDIRECT(CONCATENATE($E333,H353))-INDIRECT(CONCATENATE($E333,H354)))), -15)</f>
        <v>-11.01</v>
      </c>
    </row>
    <row r="358" s="349" customFormat="true" ht="15" hidden="true" customHeight="true" outlineLevel="0" collapsed="false">
      <c r="B358" s="484"/>
      <c r="C358" s="192"/>
      <c r="D358" s="197" t="s">
        <v>232</v>
      </c>
      <c r="E358" s="198" t="n">
        <f aca="true">IF(INDIRECT(CONCATENATE($E333,E355))-INDIRECT(CONCATENATE($E333,E356))&lt;0, ABS(INDIRECT(CONCATENATE($E333,E355))-INDIRECT(CONCATENATE($E333,E356))), 15)</f>
        <v>16.63</v>
      </c>
      <c r="F358" s="198" t="n">
        <f aca="true">IF(INDIRECT(CONCATENATE($E333,F355))-INDIRECT(CONCATENATE($E333,F356))&lt;0, ABS(INDIRECT(CONCATENATE($E333,F355))-INDIRECT(CONCATENATE($E333,F356))), 15)</f>
        <v>16.63</v>
      </c>
      <c r="G358" s="198" t="n">
        <f aca="true">IF(INDIRECT(CONCATENATE($E333,G355))-INDIRECT(CONCATENATE($E333,G356))&lt;0, ABS(INDIRECT(CONCATENATE($E333,G355))-INDIRECT(CONCATENATE($E333,G356))), 15)</f>
        <v>19.52</v>
      </c>
      <c r="H358" s="424" t="n">
        <f aca="true">IF(INDIRECT(CONCATENATE($E333,H355))-INDIRECT(CONCATENATE($E333,H356))&lt;0, ABS(INDIRECT(CONCATENATE($E333,H355))-INDIRECT(CONCATENATE($E333,H356))), 15)</f>
        <v>16.63</v>
      </c>
    </row>
    <row r="359" s="349" customFormat="true" ht="15" hidden="true" customHeight="true" outlineLevel="0" collapsed="false">
      <c r="B359" s="484"/>
      <c r="C359" s="192"/>
      <c r="D359" s="197" t="s">
        <v>233</v>
      </c>
      <c r="E359" s="199" t="n">
        <f aca="false">E350+E357</f>
        <v>-1.25</v>
      </c>
      <c r="F359" s="199" t="n">
        <f aca="false">F350+F357</f>
        <v>-6.73</v>
      </c>
      <c r="G359" s="199" t="n">
        <f aca="false">G350+G357</f>
        <v>-6.73</v>
      </c>
      <c r="H359" s="424" t="n">
        <f aca="false">H350+H357</f>
        <v>-6.73</v>
      </c>
    </row>
    <row r="360" s="349" customFormat="true" ht="15" hidden="true" customHeight="true" outlineLevel="0" collapsed="false">
      <c r="B360" s="484"/>
      <c r="C360" s="192"/>
      <c r="D360" s="200" t="s">
        <v>234</v>
      </c>
      <c r="E360" s="201" t="n">
        <f aca="false">E351+E358</f>
        <v>50.08</v>
      </c>
      <c r="F360" s="201" t="n">
        <f aca="false">F351+F358</f>
        <v>50.08</v>
      </c>
      <c r="G360" s="201" t="n">
        <f aca="false">G351+G358</f>
        <v>65.24</v>
      </c>
      <c r="H360" s="560" t="n">
        <f aca="false">H351+H358</f>
        <v>50.08</v>
      </c>
    </row>
    <row r="361" s="349" customFormat="true" ht="15" hidden="true" customHeight="true" outlineLevel="0" collapsed="false">
      <c r="B361" s="357"/>
      <c r="C361" s="0"/>
      <c r="D361" s="0"/>
      <c r="E361" s="0"/>
      <c r="F361" s="0"/>
      <c r="G361" s="0"/>
      <c r="H361" s="510"/>
    </row>
    <row r="362" s="349" customFormat="true" ht="15" hidden="false" customHeight="true" outlineLevel="0" collapsed="false">
      <c r="B362" s="169" t="s">
        <v>274</v>
      </c>
      <c r="C362" s="169"/>
      <c r="D362" s="169"/>
      <c r="E362" s="169"/>
      <c r="F362" s="169"/>
      <c r="G362" s="169"/>
      <c r="H362" s="169"/>
    </row>
    <row r="363" s="349" customFormat="true" ht="15" hidden="false" customHeight="true" outlineLevel="0" collapsed="false">
      <c r="B363" s="358" t="s">
        <v>257</v>
      </c>
      <c r="C363" s="203" t="s">
        <v>216</v>
      </c>
      <c r="D363" s="312" t="s">
        <v>238</v>
      </c>
      <c r="E363" s="314" t="str">
        <f aca="false">ADDRESS(MATCH(E4,SL_CHARTS_2012!$AP$1:$AP$39999,1),$E$371,1)</f>
        <v>$AP$7</v>
      </c>
      <c r="F363" s="314" t="str">
        <f aca="false">ADDRESS(MATCH(F4,SL_CHARTS_2012!$AP$1:$AP$39999,1),$E$371,1)</f>
        <v>$AP$7</v>
      </c>
      <c r="G363" s="314" t="str">
        <f aca="false">ADDRESS(MATCH(G4,SL_CHARTS_2012!$AP$1:$AP$39999,1),$E$371,1)</f>
        <v>$AP$7</v>
      </c>
      <c r="H363" s="490" t="str">
        <f aca="false">ADDRESS(MATCH(H4,SL_CHARTS_2012!$AP$1:$AP$39999,1),$E$371,1)</f>
        <v>$AP$7</v>
      </c>
    </row>
    <row r="364" s="349" customFormat="true" ht="15" hidden="false" customHeight="true" outlineLevel="0" collapsed="false">
      <c r="B364" s="358"/>
      <c r="C364" s="203"/>
      <c r="D364" s="204" t="s">
        <v>239</v>
      </c>
      <c r="E364" s="359" t="n">
        <f aca="true">INDIRECT(CONCATENATE($E$372,ADDRESS(MATCH(E4,SL_CHARTS_2012!$AP$1:$AP$39999,1),$E$371,1)))</f>
        <v>27</v>
      </c>
      <c r="F364" s="359" t="n">
        <f aca="true">INDIRECT(CONCATENATE($E$372,ADDRESS(MATCH(F4,SL_CHARTS_2012!$AP$1:$AP$39999,1),$E$371,1)))</f>
        <v>27</v>
      </c>
      <c r="G364" s="359" t="n">
        <f aca="true">INDIRECT(CONCATENATE($E$372,ADDRESS(MATCH(G4,SL_CHARTS_2012!$AP$1:$AP$39999,1),$E$371,1)))</f>
        <v>27</v>
      </c>
      <c r="H364" s="578" t="n">
        <f aca="true">INDIRECT(CONCATENATE($E$372,ADDRESS(MATCH(H4,SL_CHARTS_2012!$AP$1:$AP$39999,1),$E$371,1)))</f>
        <v>27</v>
      </c>
    </row>
    <row r="365" s="349" customFormat="true" ht="15" hidden="false" customHeight="true" outlineLevel="0" collapsed="false">
      <c r="B365" s="358"/>
      <c r="C365" s="203"/>
      <c r="D365" s="312" t="s">
        <v>240</v>
      </c>
      <c r="E365" s="314" t="str">
        <f aca="false">ADDRESS(MATCH(E8,SL_CHARTS_2012!$AP$1:$AP$39999,1),$E$371,1)</f>
        <v>$AP$7</v>
      </c>
      <c r="F365" s="314" t="str">
        <f aca="false">ADDRESS(MATCH(F8,SL_CHARTS_2012!$AP$1:$AP$39999,1),$E$371,1)</f>
        <v>$AP$7</v>
      </c>
      <c r="G365" s="314" t="str">
        <f aca="false">ADDRESS(MATCH(G8,SL_CHARTS_2012!$AP$1:$AP$39999,1),$E$371,1)</f>
        <v>$AP$7</v>
      </c>
      <c r="H365" s="490" t="str">
        <f aca="false">ADDRESS(MATCH(H8,SL_CHARTS_2012!$AP$1:$AP$39999,1),$E$371,1)</f>
        <v>$AP$7</v>
      </c>
    </row>
    <row r="366" s="349" customFormat="true" ht="15" hidden="false" customHeight="true" outlineLevel="0" collapsed="false">
      <c r="B366" s="358"/>
      <c r="C366" s="203"/>
      <c r="D366" s="204" t="s">
        <v>241</v>
      </c>
      <c r="E366" s="359" t="n">
        <f aca="true">INDIRECT(CONCATENATE($E$372,ADDRESS(MATCH(E8,SL_CHARTS_2012!$AP$1:$AP$39999,1),$E$371,1)))</f>
        <v>27</v>
      </c>
      <c r="F366" s="359" t="n">
        <f aca="true">INDIRECT(CONCATENATE($E$372,ADDRESS(MATCH(F8,SL_CHARTS_2012!$AP$1:$AP$39999,1),$E$371,1)))</f>
        <v>27</v>
      </c>
      <c r="G366" s="359" t="n">
        <f aca="true">INDIRECT(CONCATENATE($E$372,ADDRESS(MATCH(G8,SL_CHARTS_2012!$AP$1:$AP$39999,1),$E$371,1)))</f>
        <v>27</v>
      </c>
      <c r="H366" s="578" t="n">
        <f aca="true">INDIRECT(CONCATENATE($E$372,ADDRESS(MATCH(H8,SL_CHARTS_2012!$AP$1:$AP$39999,1),$E$371,1)))</f>
        <v>27</v>
      </c>
    </row>
    <row r="367" s="349" customFormat="true" ht="15" hidden="false" customHeight="true" outlineLevel="0" collapsed="false">
      <c r="B367" s="358"/>
      <c r="C367" s="205" t="s">
        <v>219</v>
      </c>
      <c r="D367" s="228" t="s">
        <v>238</v>
      </c>
      <c r="E367" s="361" t="str">
        <f aca="false">ADDRESS(MATCH(E6,SL_CHARTS_2012!$AP$1:$AP$39999,1),$E$371,1)</f>
        <v>$AP$7</v>
      </c>
      <c r="F367" s="361" t="str">
        <f aca="false">ADDRESS(MATCH(F6,SL_CHARTS_2012!$AP$1:$AP$39999,1),$E$371,1)</f>
        <v>$AP$7</v>
      </c>
      <c r="G367" s="361" t="str">
        <f aca="false">ADDRESS(MATCH(G6,SL_CHARTS_2012!$AP$1:$AP$39999,1),$E$371,1)</f>
        <v>$AP$7</v>
      </c>
      <c r="H367" s="579" t="str">
        <f aca="false">ADDRESS(MATCH(H6,SL_CHARTS_2012!$AP$1:$AP$39999,1),$E$371,1)</f>
        <v>$AP$7</v>
      </c>
    </row>
    <row r="368" s="349" customFormat="true" ht="15" hidden="false" customHeight="true" outlineLevel="0" collapsed="false">
      <c r="B368" s="358"/>
      <c r="C368" s="205"/>
      <c r="D368" s="351" t="s">
        <v>217</v>
      </c>
      <c r="E368" s="361" t="n">
        <f aca="true">INDIRECT(CONCATENATE($E$372,ADDRESS(MATCH(E6,SL_CHARTS_2012!$AP$1:$AP$39999,1),$E$371,1)))</f>
        <v>27</v>
      </c>
      <c r="F368" s="361" t="n">
        <f aca="true">INDIRECT(CONCATENATE($E$372,ADDRESS(MATCH(F6,SL_CHARTS_2012!$AP$1:$AP$39999,1),$E$371,1)))</f>
        <v>27</v>
      </c>
      <c r="G368" s="361" t="n">
        <f aca="true">INDIRECT(CONCATENATE($E$372,ADDRESS(MATCH(G6,SL_CHARTS_2012!$AP$1:$AP$39999,1),$E$371,1)))</f>
        <v>27</v>
      </c>
      <c r="H368" s="579" t="n">
        <f aca="true">INDIRECT(CONCATENATE($E$372,ADDRESS(MATCH(H6,SL_CHARTS_2012!$AP$1:$AP$39999,1),$E$371,1)))</f>
        <v>27</v>
      </c>
    </row>
    <row r="369" s="349" customFormat="true" ht="15" hidden="false" customHeight="true" outlineLevel="0" collapsed="false">
      <c r="B369" s="358"/>
      <c r="C369" s="205"/>
      <c r="D369" s="228" t="s">
        <v>240</v>
      </c>
      <c r="E369" s="361" t="str">
        <f aca="false">ADDRESS(MATCH(E10,SL_CHARTS_2012!$AP$1:$AP$39999,1),$E$371,1)</f>
        <v>$AP$7</v>
      </c>
      <c r="F369" s="361" t="str">
        <f aca="false">ADDRESS(MATCH(F10,SL_CHARTS_2012!$AP$1:$AP$39999,1),$E$371,1)</f>
        <v>$AP$7</v>
      </c>
      <c r="G369" s="361" t="str">
        <f aca="false">ADDRESS(MATCH(G10,SL_CHARTS_2012!$AP$1:$AP$39999,1),$E$371,1)</f>
        <v>$AP$7</v>
      </c>
      <c r="H369" s="579" t="str">
        <f aca="false">ADDRESS(MATCH(H10,SL_CHARTS_2012!$AP$1:$AP$39999,1),$E$371,1)</f>
        <v>$AP$7</v>
      </c>
    </row>
    <row r="370" s="349" customFormat="true" ht="15" hidden="false" customHeight="true" outlineLevel="0" collapsed="false">
      <c r="B370" s="358"/>
      <c r="C370" s="205"/>
      <c r="D370" s="351" t="s">
        <v>218</v>
      </c>
      <c r="E370" s="361" t="n">
        <f aca="true">INDIRECT(CONCATENATE($E$372,ADDRESS(MATCH(E10,SL_CHARTS_2012!$AP$1:$AP$39999,1),$E$371,1)))</f>
        <v>27</v>
      </c>
      <c r="F370" s="361" t="n">
        <f aca="true">INDIRECT(CONCATENATE($E$372,ADDRESS(MATCH(F10,SL_CHARTS_2012!$AP$1:$AP$39999,1),$E$371,1)))</f>
        <v>27</v>
      </c>
      <c r="G370" s="361" t="n">
        <f aca="true">INDIRECT(CONCATENATE($E$372,ADDRESS(MATCH(G10,SL_CHARTS_2012!$AP$1:$AP$39999,1),$E$371,1)))</f>
        <v>27</v>
      </c>
      <c r="H370" s="579" t="n">
        <f aca="true">INDIRECT(CONCATENATE($E$372,ADDRESS(MATCH(H10,SL_CHARTS_2012!$AP$1:$AP$39999,1),$E$371,1)))</f>
        <v>27</v>
      </c>
    </row>
    <row r="371" s="349" customFormat="true" ht="15" hidden="false" customHeight="true" outlineLevel="0" collapsed="false">
      <c r="B371" s="358"/>
      <c r="C371" s="207" t="s">
        <v>220</v>
      </c>
      <c r="D371" s="207"/>
      <c r="E371" s="208" t="n">
        <v>42</v>
      </c>
      <c r="F371" s="208"/>
      <c r="G371" s="208"/>
      <c r="H371" s="208"/>
    </row>
    <row r="372" s="349" customFormat="true" ht="15" hidden="false" customHeight="true" outlineLevel="0" collapsed="false">
      <c r="B372" s="358"/>
      <c r="C372" s="318"/>
      <c r="D372" s="213" t="s">
        <v>223</v>
      </c>
      <c r="E372" s="214" t="s">
        <v>224</v>
      </c>
      <c r="F372" s="204"/>
      <c r="G372" s="204"/>
      <c r="H372" s="479"/>
    </row>
    <row r="373" s="349" customFormat="true" ht="15" hidden="false" customHeight="true" outlineLevel="0" collapsed="false">
      <c r="B373" s="358"/>
      <c r="C373" s="318"/>
      <c r="D373" s="213"/>
      <c r="E373" s="214" t="s">
        <v>225</v>
      </c>
      <c r="F373" s="204"/>
      <c r="G373" s="204"/>
      <c r="H373" s="479"/>
    </row>
    <row r="374" s="349" customFormat="true" ht="15" hidden="false" customHeight="true" outlineLevel="0" collapsed="false">
      <c r="B374" s="358"/>
      <c r="C374" s="209" t="s">
        <v>216</v>
      </c>
      <c r="D374" s="210" t="s">
        <v>221</v>
      </c>
      <c r="E374" s="362" t="str">
        <f aca="false">IF(E364&gt;E4, ADDRESS(MATCH(E366,SL_CHARTS_2012!$AP$1:$AP$3999,1),$E$371+3,1),E375)</f>
        <v>$AS$7</v>
      </c>
      <c r="F374" s="362" t="str">
        <f aca="false">IF(F364&gt;F4, ADDRESS(MATCH(F366,SL_CHARTS_2012!$AP$1:$AP$3999,1),$E$371+3,1),F375)</f>
        <v>$AS$7</v>
      </c>
      <c r="G374" s="362" t="str">
        <f aca="false">IF(G364&gt;G4, ADDRESS(MATCH(G366,SL_CHARTS_2012!$AP$1:$AP$3999,1),$E$371+3,1),G375)</f>
        <v>$AS$7</v>
      </c>
      <c r="H374" s="580" t="str">
        <f aca="false">IF(H364&gt;H4, ADDRESS(MATCH(H366,SL_CHARTS_2012!$AP$1:$AP$3999,1),$E$371+3,1),H375)</f>
        <v>$AS$7</v>
      </c>
    </row>
    <row r="375" s="349" customFormat="true" ht="15" hidden="false" customHeight="true" outlineLevel="0" collapsed="false">
      <c r="B375" s="358"/>
      <c r="C375" s="209"/>
      <c r="D375" s="210" t="s">
        <v>222</v>
      </c>
      <c r="E375" s="362" t="str">
        <f aca="false">IF(E366&lt;E8,ADDRESS(MATCH(E364,SL_CHARTS_2012!$AP$1:$AP$3999,1),$E$371+3,1),E374)</f>
        <v>$AS$7</v>
      </c>
      <c r="F375" s="362" t="str">
        <f aca="false">IF(F366&lt;F8,ADDRESS(MATCH(F364,SL_CHARTS_2012!$AP$1:$AP$3999,1),$E$371+3,1),F374)</f>
        <v>$AS$7</v>
      </c>
      <c r="G375" s="362" t="str">
        <f aca="false">IF(G366&lt;G8,ADDRESS(MATCH(G364,SL_CHARTS_2012!$AP$1:$AP$3999,1),$E$371+3,1),G374)</f>
        <v>$AS$7</v>
      </c>
      <c r="H375" s="580" t="str">
        <f aca="false">IF(H366&lt;H8,ADDRESS(MATCH(H364,SL_CHARTS_2012!$AP$1:$AP$3999,1),$E$371+3,1),H374)</f>
        <v>$AS$7</v>
      </c>
    </row>
    <row r="376" s="349" customFormat="true" ht="15" hidden="false" customHeight="true" outlineLevel="0" collapsed="false">
      <c r="B376" s="358"/>
      <c r="C376" s="205" t="s">
        <v>219</v>
      </c>
      <c r="D376" s="258" t="s">
        <v>221</v>
      </c>
      <c r="E376" s="363" t="str">
        <f aca="false">IF(E368&gt;E6, ADDRESS(MATCH(E370,SL_CHARTS_2012!$AP$1:$AP$3999,1),$E$371+3,1),E377)</f>
        <v>$AS$7</v>
      </c>
      <c r="F376" s="363" t="str">
        <f aca="false">IF(F368&gt;F6, ADDRESS(MATCH(F370,SL_CHARTS_2012!$AP$1:$AP$3999,1),$E$371+3,1),F377)</f>
        <v>$AS$7</v>
      </c>
      <c r="G376" s="363" t="str">
        <f aca="false">IF(G368&gt;G6, ADDRESS(MATCH(G370,SL_CHARTS_2012!$AP$1:$AP$3999,1),$E$371+3,1),G377)</f>
        <v>$AS$7</v>
      </c>
      <c r="H376" s="581" t="str">
        <f aca="false">IF(H368&gt;H6, ADDRESS(MATCH(H370,SL_CHARTS_2012!$AP$1:$AP$3999,1),$E$371+3,1),H377)</f>
        <v>$AS$7</v>
      </c>
    </row>
    <row r="377" s="349" customFormat="true" ht="15" hidden="false" customHeight="true" outlineLevel="0" collapsed="false">
      <c r="B377" s="358"/>
      <c r="C377" s="205"/>
      <c r="D377" s="258" t="s">
        <v>222</v>
      </c>
      <c r="E377" s="363" t="str">
        <f aca="false">IF(E370&lt;E10,ADDRESS(MATCH(E368,SL_CHARTS_2012!$AP$1:$AP$3999,1),$E$371+3,1),E376)</f>
        <v>$AS$7</v>
      </c>
      <c r="F377" s="363" t="str">
        <f aca="false">IF(F370&lt;F10,ADDRESS(MATCH(F368,SL_CHARTS_2012!$AP$1:$AP$3999,1),$E$371+3,1),F376)</f>
        <v>$AS$7</v>
      </c>
      <c r="G377" s="363" t="str">
        <f aca="false">IF(G370&lt;G10,ADDRESS(MATCH(G368,SL_CHARTS_2012!$AP$1:$AP$3999,1),$E$371+3,1),G376)</f>
        <v>$AS$7</v>
      </c>
      <c r="H377" s="581" t="str">
        <f aca="false">IF(H370&lt;H10,ADDRESS(MATCH(H368,SL_CHARTS_2012!$AP$1:$AP$3999,1),$E$371+3,1),H376)</f>
        <v>$AS$7</v>
      </c>
    </row>
    <row r="378" s="349" customFormat="true" ht="15" hidden="false" customHeight="true" outlineLevel="0" collapsed="false">
      <c r="B378" s="358"/>
      <c r="C378" s="215" t="s">
        <v>226</v>
      </c>
      <c r="D378" s="320" t="s">
        <v>227</v>
      </c>
      <c r="E378" s="364" t="str">
        <f aca="false">CONCATENATE(ROUND(E364,1),E$7,ROUND(E366,1))</f>
        <v>27-27</v>
      </c>
      <c r="F378" s="364" t="str">
        <f aca="false">CONCATENATE(ROUND(F364,1),F$7,ROUND(F366,1))</f>
        <v>27-27</v>
      </c>
      <c r="G378" s="364" t="str">
        <f aca="false">CONCATENATE(ROUND(G364,1),G$7,ROUND(G366,1))</f>
        <v>27-27</v>
      </c>
      <c r="H378" s="490" t="str">
        <f aca="false">CONCATENATE(ROUND(H364,1),H$7,ROUND(H366,1))</f>
        <v>27-27</v>
      </c>
    </row>
    <row r="379" s="349" customFormat="true" ht="15" hidden="false" customHeight="true" outlineLevel="0" collapsed="false">
      <c r="B379" s="358"/>
      <c r="C379" s="215"/>
      <c r="D379" s="323" t="s">
        <v>228</v>
      </c>
      <c r="E379" s="365" t="n">
        <f aca="true">AVERAGE(INDIRECT(CONCATENATE($E$232,E374,$E$233,E375),1))</f>
        <v>21</v>
      </c>
      <c r="F379" s="365" t="n">
        <f aca="true">AVERAGE(INDIRECT(CONCATENATE($E$232,F374,$E$233,F375),1))</f>
        <v>21</v>
      </c>
      <c r="G379" s="365" t="n">
        <f aca="true">AVERAGE(INDIRECT(CONCATENATE($E$232,G374,$E$233,G375),1))</f>
        <v>21</v>
      </c>
      <c r="H379" s="578" t="n">
        <f aca="true">AVERAGE(INDIRECT(CONCATENATE($E$232,H374,$E$233,H375),1))</f>
        <v>21</v>
      </c>
    </row>
    <row r="380" s="349" customFormat="true" ht="15" hidden="false" customHeight="true" outlineLevel="0" collapsed="false">
      <c r="B380" s="358"/>
      <c r="C380" s="215"/>
      <c r="D380" s="324" t="s">
        <v>229</v>
      </c>
      <c r="E380" s="366" t="n">
        <f aca="true">MIN(INDIRECT(CONCATENATE($E$232,E374,$E$233,E375),1))</f>
        <v>21</v>
      </c>
      <c r="F380" s="366" t="n">
        <f aca="true">MIN(INDIRECT(CONCATENATE($E$232,F374,$E$233,F375),1))</f>
        <v>21</v>
      </c>
      <c r="G380" s="366" t="n">
        <f aca="true">MIN(INDIRECT(CONCATENATE($E$232,G374,$E$233,G375),1))</f>
        <v>21</v>
      </c>
      <c r="H380" s="490" t="n">
        <f aca="true">MIN(INDIRECT(CONCATENATE($E$232,H374,$E$233,H375),1))</f>
        <v>21</v>
      </c>
    </row>
    <row r="381" s="349" customFormat="true" ht="15" hidden="false" customHeight="true" outlineLevel="0" collapsed="false">
      <c r="B381" s="358"/>
      <c r="C381" s="215"/>
      <c r="D381" s="219" t="s">
        <v>230</v>
      </c>
      <c r="E381" s="367" t="n">
        <f aca="true">MAX(INDIRECT(CONCATENATE($E$232,E374,$E$233,E375),1))</f>
        <v>21</v>
      </c>
      <c r="F381" s="367" t="n">
        <f aca="true">MAX(INDIRECT(CONCATENATE($E$232,F374,$E$233,F375),1))</f>
        <v>21</v>
      </c>
      <c r="G381" s="367" t="n">
        <f aca="true">MAX(INDIRECT(CONCATENATE($E$232,G374,$E$233,G375),1))</f>
        <v>21</v>
      </c>
      <c r="H381" s="582" t="n">
        <f aca="true">MAX(INDIRECT(CONCATENATE($E$232,H374,$E$233,H375),1))</f>
        <v>21</v>
      </c>
    </row>
    <row r="382" s="349" customFormat="true" ht="15" hidden="false" customHeight="true" outlineLevel="0" collapsed="false">
      <c r="B382" s="358"/>
      <c r="C382" s="368" t="s">
        <v>219</v>
      </c>
      <c r="D382" s="259" t="s">
        <v>227</v>
      </c>
      <c r="E382" s="369" t="str">
        <f aca="false">CONCATENATE(ROUND(E368,1),E$7,ROUND(E370,1))</f>
        <v>27-27</v>
      </c>
      <c r="F382" s="369" t="str">
        <f aca="false">CONCATENATE(ROUND(F368,1),F$7,ROUND(F370,1))</f>
        <v>27-27</v>
      </c>
      <c r="G382" s="369" t="str">
        <f aca="false">CONCATENATE(ROUND(G368,1),G$7,ROUND(G370,1))</f>
        <v>27-27</v>
      </c>
      <c r="H382" s="494" t="str">
        <f aca="false">CONCATENATE(ROUND(H368,1),H$7,ROUND(H370,1))</f>
        <v>27-27</v>
      </c>
    </row>
    <row r="383" s="349" customFormat="true" ht="15" hidden="false" customHeight="true" outlineLevel="0" collapsed="false">
      <c r="B383" s="358"/>
      <c r="C383" s="368"/>
      <c r="D383" s="226" t="s">
        <v>228</v>
      </c>
      <c r="E383" s="370" t="n">
        <f aca="true">AVERAGE(INDIRECT(CONCATENATE($E$232,E376,$E$233,E377),1))</f>
        <v>21</v>
      </c>
      <c r="F383" s="370" t="n">
        <f aca="true">AVERAGE(INDIRECT(CONCATENATE($E$232,F376,$E$233,F377),1))</f>
        <v>21</v>
      </c>
      <c r="G383" s="370" t="n">
        <f aca="true">AVERAGE(INDIRECT(CONCATENATE($E$232,G376,$E$233,G377),1))</f>
        <v>21</v>
      </c>
      <c r="H383" s="579" t="n">
        <f aca="true">AVERAGE(INDIRECT(CONCATENATE($E$232,H376,$E$233,H377),1))</f>
        <v>21</v>
      </c>
    </row>
    <row r="384" s="349" customFormat="true" ht="15" hidden="false" customHeight="true" outlineLevel="0" collapsed="false">
      <c r="B384" s="358"/>
      <c r="C384" s="368"/>
      <c r="D384" s="227" t="s">
        <v>229</v>
      </c>
      <c r="E384" s="371" t="n">
        <f aca="true">MIN(INDIRECT(CONCATENATE($E$232,E376,$E$233,E377),1))</f>
        <v>21</v>
      </c>
      <c r="F384" s="371" t="n">
        <f aca="true">MIN(INDIRECT(CONCATENATE($E$232,F376,$E$233,F377),1))</f>
        <v>21</v>
      </c>
      <c r="G384" s="371" t="n">
        <f aca="true">MIN(INDIRECT(CONCATENATE($E$232,G376,$E$233,G377),1))</f>
        <v>21</v>
      </c>
      <c r="H384" s="583" t="n">
        <f aca="true">MIN(INDIRECT(CONCATENATE($E$232,H376,$E$233,H377),1))</f>
        <v>21</v>
      </c>
    </row>
    <row r="385" s="349" customFormat="true" ht="15" hidden="false" customHeight="true" outlineLevel="0" collapsed="false">
      <c r="B385" s="358"/>
      <c r="C385" s="368"/>
      <c r="D385" s="372" t="s">
        <v>230</v>
      </c>
      <c r="E385" s="373" t="n">
        <f aca="true">MAX(INDIRECT(CONCATENATE($E$232,E376,$E$233,E377),1))</f>
        <v>21</v>
      </c>
      <c r="F385" s="373" t="n">
        <f aca="true">MAX(INDIRECT(CONCATENATE($E$232,F376,$E$233,F377),1))</f>
        <v>21</v>
      </c>
      <c r="G385" s="373" t="n">
        <f aca="true">MAX(INDIRECT(CONCATENATE($E$232,G376,$E$233,G377),1))</f>
        <v>21</v>
      </c>
      <c r="H385" s="584" t="n">
        <f aca="true">MAX(INDIRECT(CONCATENATE($E$232,H376,$E$233,H377),1))</f>
        <v>21</v>
      </c>
    </row>
    <row r="386" s="349" customFormat="true" ht="15" hidden="false" customHeight="true" outlineLevel="0" collapsed="false">
      <c r="B386" s="374" t="s">
        <v>258</v>
      </c>
      <c r="C386" s="171" t="s">
        <v>216</v>
      </c>
      <c r="D386" s="234" t="s">
        <v>238</v>
      </c>
      <c r="E386" s="235" t="str">
        <f aca="false">ADDRESS(MATCH(E4,SL_CHARTS_2012!$AV$1:$AV$39999,1),$E$394,1)</f>
        <v>$AV$10</v>
      </c>
      <c r="F386" s="235" t="str">
        <f aca="false">ADDRESS(MATCH(F4,SL_CHARTS_2012!$AV$1:$AV$39999,1),$E$394,1)</f>
        <v>$AV$10</v>
      </c>
      <c r="G386" s="235" t="str">
        <f aca="false">ADDRESS(MATCH(G4,SL_CHARTS_2012!$AV$1:$AV$39999,1),$E$394,1)</f>
        <v>$AV$11</v>
      </c>
      <c r="H386" s="455" t="str">
        <f aca="false">ADDRESS(MATCH(H4,SL_CHARTS_2012!$AV$1:$AV$39999,1),$E$394,1)</f>
        <v>$AV$10</v>
      </c>
    </row>
    <row r="387" s="349" customFormat="true" ht="15" hidden="false" customHeight="true" outlineLevel="0" collapsed="false">
      <c r="B387" s="374"/>
      <c r="C387" s="171"/>
      <c r="D387" s="172" t="s">
        <v>239</v>
      </c>
      <c r="E387" s="236" t="n">
        <f aca="true">INDIRECT(CONCATENATE($E$372,ADDRESS(MATCH(E4,SL_CHARTS_2012!$AV$1:$AV$39999,1),$E$394,1)))</f>
        <v>30</v>
      </c>
      <c r="F387" s="236" t="n">
        <f aca="true">INDIRECT(CONCATENATE($E$372,ADDRESS(MATCH(F4,SL_CHARTS_2012!$AV$1:$AV$39999,1),$E$394,1)))</f>
        <v>30</v>
      </c>
      <c r="G387" s="236" t="n">
        <f aca="true">INDIRECT(CONCATENATE($E$372,ADDRESS(MATCH(G4,SL_CHARTS_2012!$AV$1:$AV$39999,1),$E$394,1)))</f>
        <v>37</v>
      </c>
      <c r="H387" s="566" t="n">
        <f aca="true">INDIRECT(CONCATENATE($E$372,ADDRESS(MATCH(H4,SL_CHARTS_2012!$AV$1:$AV$39999,1),$E$394,1)))</f>
        <v>30</v>
      </c>
    </row>
    <row r="388" s="349" customFormat="true" ht="15" hidden="false" customHeight="true" outlineLevel="0" collapsed="false">
      <c r="B388" s="374"/>
      <c r="C388" s="171"/>
      <c r="D388" s="234" t="s">
        <v>240</v>
      </c>
      <c r="E388" s="235" t="str">
        <f aca="false">ADDRESS(MATCH(E8,SL_CHARTS_2012!$AV$1:$AV$39999,1),$E$394,1)</f>
        <v>$AV$10</v>
      </c>
      <c r="F388" s="235" t="str">
        <f aca="false">ADDRESS(MATCH(F8,SL_CHARTS_2012!$AV$1:$AV$39999,1),$E$394,1)</f>
        <v>$AV$9</v>
      </c>
      <c r="G388" s="235" t="str">
        <f aca="false">ADDRESS(MATCH(G8,SL_CHARTS_2012!$AV$1:$AV$39999,1),$E$394,1)</f>
        <v>$AV$9</v>
      </c>
      <c r="H388" s="455" t="str">
        <f aca="false">ADDRESS(MATCH(H8,SL_CHARTS_2012!$AV$1:$AV$39999,1),$E$394,1)</f>
        <v>$AV$9</v>
      </c>
    </row>
    <row r="389" s="349" customFormat="true" ht="15" hidden="false" customHeight="true" outlineLevel="0" collapsed="false">
      <c r="B389" s="374"/>
      <c r="C389" s="171"/>
      <c r="D389" s="172" t="s">
        <v>241</v>
      </c>
      <c r="E389" s="236" t="n">
        <f aca="true">INDIRECT(CONCATENATE($E$395,ADDRESS(MATCH(E8,SL_CHARTS_2012!$AV$1:$AV$39999,1),$E$394,1)))</f>
        <v>30</v>
      </c>
      <c r="F389" s="236" t="n">
        <f aca="true">INDIRECT(CONCATENATE($E$395,ADDRESS(MATCH(F8,SL_CHARTS_2012!$AV$1:$AV$39999,1),$E$394,1)))</f>
        <v>20</v>
      </c>
      <c r="G389" s="236" t="n">
        <f aca="true">INDIRECT(CONCATENATE($E$395,ADDRESS(MATCH(G8,SL_CHARTS_2012!$AV$1:$AV$39999,1),$E$394,1)))</f>
        <v>20</v>
      </c>
      <c r="H389" s="566" t="n">
        <f aca="true">INDIRECT(CONCATENATE($E$395,ADDRESS(MATCH(H8,SL_CHARTS_2012!$AV$1:$AV$39999,1),$E$394,1)))</f>
        <v>20</v>
      </c>
    </row>
    <row r="390" s="349" customFormat="true" ht="15" hidden="false" customHeight="true" outlineLevel="0" collapsed="false">
      <c r="B390" s="374"/>
      <c r="C390" s="173" t="s">
        <v>219</v>
      </c>
      <c r="D390" s="238" t="s">
        <v>238</v>
      </c>
      <c r="E390" s="375" t="str">
        <f aca="false">ADDRESS(MATCH(E6,SL_CHARTS_2012!$AV$1:$AV$39999,1),$E$394,1)</f>
        <v>$AV$10</v>
      </c>
      <c r="F390" s="375" t="str">
        <f aca="false">ADDRESS(MATCH(F6,SL_CHARTS_2012!$AV$1:$AV$39999,1),$E$394,1)</f>
        <v>$AV$10</v>
      </c>
      <c r="G390" s="375" t="str">
        <f aca="false">ADDRESS(MATCH(G6,SL_CHARTS_2012!$AV$1:$AV$39999,1),$E$394,1)</f>
        <v>$AV$11</v>
      </c>
      <c r="H390" s="567" t="str">
        <f aca="false">ADDRESS(MATCH(H6,SL_CHARTS_2012!$AV$1:$AV$39999,1),$E$394,1)</f>
        <v>$AV$10</v>
      </c>
    </row>
    <row r="391" s="349" customFormat="true" ht="15" hidden="false" customHeight="true" outlineLevel="0" collapsed="false">
      <c r="B391" s="374"/>
      <c r="C391" s="173"/>
      <c r="D391" s="240" t="s">
        <v>217</v>
      </c>
      <c r="E391" s="375" t="n">
        <f aca="true">INDIRECT(CONCATENATE($E$372,ADDRESS(MATCH(E6,SL_CHARTS_2012!$AV$1:$AV$39999,1),$E$394,1)))</f>
        <v>30</v>
      </c>
      <c r="F391" s="375" t="n">
        <f aca="true">INDIRECT(CONCATENATE($E$372,ADDRESS(MATCH(F6,SL_CHARTS_2012!$AV$1:$AV$39999,1),$E$394,1)))</f>
        <v>30</v>
      </c>
      <c r="G391" s="375" t="n">
        <f aca="true">INDIRECT(CONCATENATE($E$372,ADDRESS(MATCH(G6,SL_CHARTS_2012!$AV$1:$AV$39999,1),$E$394,1)))</f>
        <v>37</v>
      </c>
      <c r="H391" s="567" t="n">
        <f aca="true">INDIRECT(CONCATENATE($E$372,ADDRESS(MATCH(H6,SL_CHARTS_2012!$AV$1:$AV$39999,1),$E$394,1)))</f>
        <v>30</v>
      </c>
    </row>
    <row r="392" s="349" customFormat="true" ht="15" hidden="false" customHeight="true" outlineLevel="0" collapsed="false">
      <c r="B392" s="374"/>
      <c r="C392" s="173"/>
      <c r="D392" s="238" t="s">
        <v>240</v>
      </c>
      <c r="E392" s="375" t="str">
        <f aca="false">ADDRESS(MATCH(E8,SL_CHARTS_2012!$AV$1:$AV$39999,1),$E$394,1)</f>
        <v>$AV$10</v>
      </c>
      <c r="F392" s="375" t="str">
        <f aca="false">ADDRESS(MATCH(F8,SL_CHARTS_2012!$AV$1:$AV$39999,1),$E$394,1)</f>
        <v>$AV$9</v>
      </c>
      <c r="G392" s="375" t="str">
        <f aca="false">ADDRESS(MATCH(G8,SL_CHARTS_2012!$AV$1:$AV$39999,1),$E$394,1)</f>
        <v>$AV$9</v>
      </c>
      <c r="H392" s="567" t="str">
        <f aca="false">ADDRESS(MATCH(H8,SL_CHARTS_2012!$AV$1:$AV$39999,1),$E$394,1)</f>
        <v>$AV$9</v>
      </c>
    </row>
    <row r="393" s="349" customFormat="true" ht="15" hidden="false" customHeight="true" outlineLevel="0" collapsed="false">
      <c r="B393" s="374"/>
      <c r="C393" s="173"/>
      <c r="D393" s="240" t="s">
        <v>218</v>
      </c>
      <c r="E393" s="375" t="n">
        <f aca="true">INDIRECT(CONCATENATE($E$395,ADDRESS(MATCH(E8,SL_CHARTS_2012!$AV$1:$AV$39999,1),$E$394,1)))</f>
        <v>30</v>
      </c>
      <c r="F393" s="375" t="n">
        <f aca="true">INDIRECT(CONCATENATE($E$395,ADDRESS(MATCH(F8,SL_CHARTS_2012!$AV$1:$AV$39999,1),$E$394,1)))</f>
        <v>20</v>
      </c>
      <c r="G393" s="375" t="n">
        <f aca="true">INDIRECT(CONCATENATE($E$395,ADDRESS(MATCH(G8,SL_CHARTS_2012!$AV$1:$AV$39999,1),$E$394,1)))</f>
        <v>20</v>
      </c>
      <c r="H393" s="567" t="n">
        <f aca="true">INDIRECT(CONCATENATE($E$395,ADDRESS(MATCH(H8,SL_CHARTS_2012!$AV$1:$AV$39999,1),$E$394,1)))</f>
        <v>20</v>
      </c>
    </row>
    <row r="394" s="349" customFormat="true" ht="15" hidden="false" customHeight="true" outlineLevel="0" collapsed="false">
      <c r="B394" s="374"/>
      <c r="C394" s="175" t="s">
        <v>220</v>
      </c>
      <c r="D394" s="175"/>
      <c r="E394" s="176" t="n">
        <v>48</v>
      </c>
      <c r="F394" s="176"/>
      <c r="G394" s="176"/>
      <c r="H394" s="176"/>
    </row>
    <row r="395" s="349" customFormat="true" ht="15" hidden="false" customHeight="true" outlineLevel="0" collapsed="false">
      <c r="B395" s="374"/>
      <c r="C395" s="243"/>
      <c r="D395" s="182" t="s">
        <v>223</v>
      </c>
      <c r="E395" s="183" t="s">
        <v>224</v>
      </c>
      <c r="F395" s="172"/>
      <c r="G395" s="172"/>
      <c r="H395" s="555"/>
    </row>
    <row r="396" s="349" customFormat="true" ht="15" hidden="false" customHeight="true" outlineLevel="0" collapsed="false">
      <c r="B396" s="374"/>
      <c r="C396" s="243"/>
      <c r="D396" s="182"/>
      <c r="E396" s="183" t="s">
        <v>225</v>
      </c>
      <c r="F396" s="172"/>
      <c r="G396" s="172"/>
      <c r="H396" s="555"/>
    </row>
    <row r="397" s="349" customFormat="true" ht="15" hidden="false" customHeight="true" outlineLevel="0" collapsed="false">
      <c r="B397" s="374"/>
      <c r="C397" s="178" t="s">
        <v>216</v>
      </c>
      <c r="D397" s="245" t="s">
        <v>221</v>
      </c>
      <c r="E397" s="180" t="str">
        <f aca="false">IF(E387&gt;E4, ADDRESS(MATCH(E389,SL_CHARTS_2012!$AV$1:$AV$3999,1),$E$394+3,1),E398)</f>
        <v>$AY$10</v>
      </c>
      <c r="F397" s="180" t="str">
        <f aca="false">IF(F387&gt;F4, ADDRESS(MATCH(F389,SL_CHARTS_2012!$AV$1:$AV$3999,1),$E$394+3,1),F398)</f>
        <v>$AY$10</v>
      </c>
      <c r="G397" s="180" t="str">
        <f aca="false">IF(G387&gt;G4, ADDRESS(MATCH(G389,SL_CHARTS_2012!$AV$1:$AV$3999,1),$E$394+3,1),G398)</f>
        <v>$AY$11</v>
      </c>
      <c r="H397" s="556" t="str">
        <f aca="false">IF(H387&gt;H4, ADDRESS(MATCH(H389,SL_CHARTS_2012!$AV$1:$AV$3999,1),$E$394+3,1),H398)</f>
        <v>$AY$10</v>
      </c>
    </row>
    <row r="398" s="349" customFormat="true" ht="15" hidden="false" customHeight="true" outlineLevel="0" collapsed="false">
      <c r="B398" s="374"/>
      <c r="C398" s="178"/>
      <c r="D398" s="245" t="s">
        <v>222</v>
      </c>
      <c r="E398" s="180" t="str">
        <f aca="false">IF(E389&lt;E8,ADDRESS(MATCH(E387,SL_CHARTS_2012!$AV$1:$AV$3999,1),$E$394+3,1),E397)</f>
        <v>$AY$10</v>
      </c>
      <c r="F398" s="180" t="str">
        <f aca="false">IF(F389&lt;F8,ADDRESS(MATCH(F387,SL_CHARTS_2012!$AV$1:$AV$3999,1),$E$394+3,1),F397)</f>
        <v>$AY$10</v>
      </c>
      <c r="G398" s="180" t="str">
        <f aca="false">IF(G389&lt;G8,ADDRESS(MATCH(G387,SL_CHARTS_2012!$AV$1:$AV$3999,1),$E$394+3,1),G397)</f>
        <v>$AY$11</v>
      </c>
      <c r="H398" s="556" t="str">
        <f aca="false">IF(H389&lt;H8,ADDRESS(MATCH(H387,SL_CHARTS_2012!$AV$1:$AV$3999,1),$E$394+3,1),H397)</f>
        <v>$AY$10</v>
      </c>
    </row>
    <row r="399" s="349" customFormat="true" ht="15" hidden="false" customHeight="true" outlineLevel="0" collapsed="false">
      <c r="B399" s="374"/>
      <c r="C399" s="173" t="s">
        <v>219</v>
      </c>
      <c r="D399" s="181" t="s">
        <v>221</v>
      </c>
      <c r="E399" s="174" t="str">
        <f aca="false">IF(E391&gt;E4, ADDRESS(MATCH(E393,SL_CHARTS_2012!$AV$1:$AV$3999,1),$E$394+3,1),E400)</f>
        <v>$AY$10</v>
      </c>
      <c r="F399" s="174" t="str">
        <f aca="false">IF(F391&gt;F4, ADDRESS(MATCH(F393,SL_CHARTS_2012!$AV$1:$AV$3999,1),$E$394+3,1),F400)</f>
        <v>$AY$10</v>
      </c>
      <c r="G399" s="174" t="str">
        <f aca="false">IF(G391&gt;G4, ADDRESS(MATCH(G393,SL_CHARTS_2012!$AV$1:$AV$3999,1),$E$394+3,1),G400)</f>
        <v>$AY$11</v>
      </c>
      <c r="H399" s="459" t="str">
        <f aca="false">IF(H391&gt;H4, ADDRESS(MATCH(H393,SL_CHARTS_2012!$AV$1:$AV$3999,1),$E$394+3,1),H400)</f>
        <v>$AY$10</v>
      </c>
    </row>
    <row r="400" s="349" customFormat="true" ht="15" hidden="false" customHeight="true" outlineLevel="0" collapsed="false">
      <c r="B400" s="374"/>
      <c r="C400" s="173"/>
      <c r="D400" s="181" t="s">
        <v>222</v>
      </c>
      <c r="E400" s="174" t="str">
        <f aca="false">IF(E393&lt;E8,ADDRESS(MATCH(E391,SL_CHARTS_2012!$AV$1:$AV$3999,1),$E$394+3,1),E399)</f>
        <v>$AY$10</v>
      </c>
      <c r="F400" s="174" t="str">
        <f aca="false">IF(F393&lt;F8,ADDRESS(MATCH(F391,SL_CHARTS_2012!$AV$1:$AV$3999,1),$E$394+3,1),F399)</f>
        <v>$AY$10</v>
      </c>
      <c r="G400" s="174" t="str">
        <f aca="false">IF(G393&lt;G8,ADDRESS(MATCH(G391,SL_CHARTS_2012!$AV$1:$AV$3999,1),$E$394+3,1),G399)</f>
        <v>$AY$11</v>
      </c>
      <c r="H400" s="459" t="str">
        <f aca="false">IF(H393&lt;H8,ADDRESS(MATCH(H391,SL_CHARTS_2012!$AV$1:$AV$3999,1),$E$394+3,1),H399)</f>
        <v>$AY$10</v>
      </c>
    </row>
    <row r="401" s="349" customFormat="true" ht="15" hidden="false" customHeight="true" outlineLevel="0" collapsed="false">
      <c r="B401" s="374"/>
      <c r="C401" s="184" t="s">
        <v>226</v>
      </c>
      <c r="D401" s="185" t="s">
        <v>227</v>
      </c>
      <c r="E401" s="186" t="str">
        <f aca="false">CONCATENATE(ROUND(E387,1),E$7,ROUND(E389,1))</f>
        <v>30-30</v>
      </c>
      <c r="F401" s="186" t="str">
        <f aca="false">CONCATENATE(ROUND(F387,1),F$7,ROUND(F389,1))</f>
        <v>30-20</v>
      </c>
      <c r="G401" s="186" t="str">
        <f aca="false">CONCATENATE(ROUND(G387,1),G$7,ROUND(G389,1))</f>
        <v>37-20</v>
      </c>
      <c r="H401" s="420" t="str">
        <f aca="false">CONCATENATE(ROUND(H387,1),H$7,ROUND(H389,1))</f>
        <v>30-20</v>
      </c>
    </row>
    <row r="402" s="349" customFormat="true" ht="15" hidden="false" customHeight="true" outlineLevel="0" collapsed="false">
      <c r="B402" s="374"/>
      <c r="C402" s="184"/>
      <c r="D402" s="187" t="s">
        <v>228</v>
      </c>
      <c r="E402" s="187" t="n">
        <f aca="true">AVERAGE(INDIRECT(CONCATENATE($E$232,E397,$E$233,E398),1))</f>
        <v>3</v>
      </c>
      <c r="F402" s="187" t="n">
        <f aca="true">AVERAGE(INDIRECT(CONCATENATE($E$232,F397,$E$233,F398),1))</f>
        <v>3</v>
      </c>
      <c r="G402" s="187" t="n">
        <f aca="true">AVERAGE(INDIRECT(CONCATENATE($E$232,G397,$E$233,G398),1))</f>
        <v>33</v>
      </c>
      <c r="H402" s="558" t="n">
        <f aca="true">AVERAGE(INDIRECT(CONCATENATE($E$232,H397,$E$233,H398),1))</f>
        <v>3</v>
      </c>
    </row>
    <row r="403" s="349" customFormat="true" ht="15" hidden="false" customHeight="true" outlineLevel="0" collapsed="false">
      <c r="B403" s="374"/>
      <c r="C403" s="184"/>
      <c r="D403" s="188" t="s">
        <v>229</v>
      </c>
      <c r="E403" s="188" t="n">
        <f aca="true">MIN(INDIRECT(CONCATENATE($E$232,E397,$E$233,E398),1))</f>
        <v>3</v>
      </c>
      <c r="F403" s="188" t="n">
        <f aca="true">MIN(INDIRECT(CONCATENATE($E$232,F397,$E$233,F398),1))</f>
        <v>3</v>
      </c>
      <c r="G403" s="188" t="n">
        <f aca="true">MIN(INDIRECT(CONCATENATE($E$232,G397,$E$233,G398),1))</f>
        <v>33</v>
      </c>
      <c r="H403" s="420" t="n">
        <f aca="true">MIN(INDIRECT(CONCATENATE($E$232,H397,$E$233,H398),1))</f>
        <v>3</v>
      </c>
    </row>
    <row r="404" s="349" customFormat="true" ht="15" hidden="false" customHeight="true" outlineLevel="0" collapsed="false">
      <c r="B404" s="374"/>
      <c r="C404" s="184"/>
      <c r="D404" s="188" t="s">
        <v>230</v>
      </c>
      <c r="E404" s="188" t="n">
        <f aca="true">MAX(INDIRECT(CONCATENATE($E$232,E397,$E$233,E398),1))</f>
        <v>3</v>
      </c>
      <c r="F404" s="188" t="n">
        <f aca="true">MAX(INDIRECT(CONCATENATE($E$232,F397,$E$233,F398),1))</f>
        <v>3</v>
      </c>
      <c r="G404" s="188" t="n">
        <f aca="true">MAX(INDIRECT(CONCATENATE($E$232,G397,$E$233,G398),1))</f>
        <v>33</v>
      </c>
      <c r="H404" s="420" t="n">
        <f aca="true">MAX(INDIRECT(CONCATENATE($E$232,H397,$E$233,H398),1))</f>
        <v>3</v>
      </c>
    </row>
    <row r="405" s="349" customFormat="true" ht="15" hidden="false" customHeight="true" outlineLevel="0" collapsed="false">
      <c r="B405" s="374"/>
      <c r="C405" s="377" t="s">
        <v>219</v>
      </c>
      <c r="D405" s="193" t="s">
        <v>227</v>
      </c>
      <c r="E405" s="194" t="str">
        <f aca="false">CONCATENATE(ROUND(E391,1),E$7,ROUND(E393,1))</f>
        <v>30-30</v>
      </c>
      <c r="F405" s="194" t="str">
        <f aca="false">CONCATENATE(ROUND(F391,1),F$7,ROUND(F393,1))</f>
        <v>30-20</v>
      </c>
      <c r="G405" s="194" t="str">
        <f aca="false">CONCATENATE(ROUND(G391,1),G$7,ROUND(G393,1))</f>
        <v>37-20</v>
      </c>
      <c r="H405" s="424" t="str">
        <f aca="false">CONCATENATE(ROUND(H391,1),H$7,ROUND(H393,1))</f>
        <v>30-20</v>
      </c>
    </row>
    <row r="406" s="349" customFormat="true" ht="15" hidden="false" customHeight="true" outlineLevel="0" collapsed="false">
      <c r="B406" s="374"/>
      <c r="C406" s="377"/>
      <c r="D406" s="250" t="s">
        <v>228</v>
      </c>
      <c r="E406" s="250" t="n">
        <f aca="true">AVERAGE(INDIRECT(CONCATENATE($E$232,E399,$E$233,E400),1))</f>
        <v>3</v>
      </c>
      <c r="F406" s="250" t="n">
        <f aca="true">AVERAGE(INDIRECT(CONCATENATE($E$232,F399,$E$233,F400),1))</f>
        <v>3</v>
      </c>
      <c r="G406" s="250" t="n">
        <f aca="true">AVERAGE(INDIRECT(CONCATENATE($E$232,G399,$E$233,G400),1))</f>
        <v>33</v>
      </c>
      <c r="H406" s="567" t="n">
        <f aca="true">AVERAGE(INDIRECT(CONCATENATE($E$232,H399,$E$233,H400),1))</f>
        <v>3</v>
      </c>
    </row>
    <row r="407" s="349" customFormat="true" ht="15" hidden="false" customHeight="true" outlineLevel="0" collapsed="false">
      <c r="B407" s="374"/>
      <c r="C407" s="377"/>
      <c r="D407" s="251" t="s">
        <v>229</v>
      </c>
      <c r="E407" s="251" t="n">
        <f aca="true">MIN(INDIRECT(CONCATENATE($E$232,E399,$E$233,E400),1))</f>
        <v>3</v>
      </c>
      <c r="F407" s="251" t="n">
        <f aca="true">MIN(INDIRECT(CONCATENATE($E$232,F399,$E$233,F400),1))</f>
        <v>3</v>
      </c>
      <c r="G407" s="251" t="n">
        <f aca="true">MIN(INDIRECT(CONCATENATE($E$232,G399,$E$233,G400),1))</f>
        <v>33</v>
      </c>
      <c r="H407" s="446" t="n">
        <f aca="true">MIN(INDIRECT(CONCATENATE($E$232,H399,$E$233,H400),1))</f>
        <v>3</v>
      </c>
    </row>
    <row r="408" s="349" customFormat="true" ht="15" hidden="false" customHeight="true" outlineLevel="0" collapsed="false">
      <c r="B408" s="374"/>
      <c r="C408" s="377"/>
      <c r="D408" s="378" t="s">
        <v>230</v>
      </c>
      <c r="E408" s="378" t="n">
        <f aca="true">MAX(INDIRECT(CONCATENATE($E$232,E399,$E$233,E400),1))</f>
        <v>3</v>
      </c>
      <c r="F408" s="378" t="n">
        <f aca="true">MAX(INDIRECT(CONCATENATE($E$232,F399,$E$233,F400),1))</f>
        <v>3</v>
      </c>
      <c r="G408" s="378" t="n">
        <f aca="true">MAX(INDIRECT(CONCATENATE($E$232,G399,$E$233,G400),1))</f>
        <v>33</v>
      </c>
      <c r="H408" s="585" t="n">
        <f aca="true">MAX(INDIRECT(CONCATENATE($E$232,H399,$E$233,H400),1))</f>
        <v>3</v>
      </c>
    </row>
    <row r="409" s="349" customFormat="true" ht="15" hidden="false" customHeight="true" outlineLevel="0" collapsed="false">
      <c r="B409" s="380" t="s">
        <v>259</v>
      </c>
      <c r="C409" s="203" t="s">
        <v>216</v>
      </c>
      <c r="D409" s="312" t="s">
        <v>238</v>
      </c>
      <c r="E409" s="317" t="str">
        <f aca="false">ADDRESS(MATCH(E4,SL_CHARTS_2012!$BB$1:$BB$39999,1),$E$417,1)</f>
        <v>$BB$12</v>
      </c>
      <c r="F409" s="317" t="str">
        <f aca="false">ADDRESS(MATCH(F4,SL_CHARTS_2012!$BB$1:$BB$39999,1),$E$417,1)</f>
        <v>$BB$12</v>
      </c>
      <c r="G409" s="317" t="str">
        <f aca="false">ADDRESS(MATCH(G4,SL_CHARTS_2012!$BB$1:$BB$39999,1),$E$417,1)</f>
        <v>$BB$13</v>
      </c>
      <c r="H409" s="510" t="str">
        <f aca="false">ADDRESS(MATCH(H4,SL_CHARTS_2012!$BB$1:$BB$39999,1),$E$417,1)</f>
        <v>$BB$12</v>
      </c>
    </row>
    <row r="410" s="349" customFormat="true" ht="15" hidden="false" customHeight="true" outlineLevel="0" collapsed="false">
      <c r="B410" s="380"/>
      <c r="C410" s="203"/>
      <c r="D410" s="204" t="s">
        <v>239</v>
      </c>
      <c r="E410" s="315" t="n">
        <f aca="true">INDIRECT(CONCATENATE($E$418,ADDRESS(MATCH(E4,SL_CHARTS_2012!$BB$1:$BB$39999,1),$E$417,1)))</f>
        <v>33</v>
      </c>
      <c r="F410" s="315" t="n">
        <f aca="true">INDIRECT(CONCATENATE($E$418,ADDRESS(MATCH(F4,SL_CHARTS_2012!$BB$1:$BB$39999,1),$E$417,1)))</f>
        <v>33</v>
      </c>
      <c r="G410" s="315" t="n">
        <f aca="true">INDIRECT(CONCATENATE($E$418,ADDRESS(MATCH(G4,SL_CHARTS_2012!$BB$1:$BB$39999,1),$E$417,1)))</f>
        <v>38</v>
      </c>
      <c r="H410" s="576" t="n">
        <f aca="true">INDIRECT(CONCATENATE($E$418,ADDRESS(MATCH(H4,SL_CHARTS_2012!$BB$1:$BB$39999,1),$E$417,1)))</f>
        <v>33</v>
      </c>
    </row>
    <row r="411" s="349" customFormat="true" ht="15" hidden="false" customHeight="true" outlineLevel="0" collapsed="false">
      <c r="B411" s="380"/>
      <c r="C411" s="203"/>
      <c r="D411" s="312" t="s">
        <v>240</v>
      </c>
      <c r="E411" s="317" t="str">
        <f aca="false">ADDRESS(MATCH(E8,SL_CHARTS_2012!$BB$1:$BB$39999,1),$E$417,1)</f>
        <v>$BB$11</v>
      </c>
      <c r="F411" s="317" t="str">
        <f aca="false">ADDRESS(MATCH(F8,SL_CHARTS_2012!$BB$1:$BB$39999,1),$E$417,1)</f>
        <v>$BB$11</v>
      </c>
      <c r="G411" s="317" t="str">
        <f aca="false">ADDRESS(MATCH(G8,SL_CHARTS_2012!$BB$1:$BB$39999,1),$E$417,1)</f>
        <v>$BB$11</v>
      </c>
      <c r="H411" s="510" t="str">
        <f aca="false">ADDRESS(MATCH(H8,SL_CHARTS_2012!$BB$1:$BB$39999,1),$E$417,1)</f>
        <v>$BB$11</v>
      </c>
    </row>
    <row r="412" s="349" customFormat="true" ht="15" hidden="false" customHeight="true" outlineLevel="0" collapsed="false">
      <c r="B412" s="380"/>
      <c r="C412" s="203"/>
      <c r="D412" s="204" t="s">
        <v>241</v>
      </c>
      <c r="E412" s="315" t="n">
        <f aca="true">INDIRECT(CONCATENATE($E$395,ADDRESS(MATCH(E8,SL_CHARTS_2012!$BB$1:$BB$39999,1),$E$417,1)))</f>
        <v>26</v>
      </c>
      <c r="F412" s="315" t="n">
        <f aca="true">INDIRECT(CONCATENATE($E$395,ADDRESS(MATCH(F8,SL_CHARTS_2012!$BB$1:$BB$39999,1),$E$417,1)))</f>
        <v>26</v>
      </c>
      <c r="G412" s="315" t="n">
        <f aca="true">INDIRECT(CONCATENATE($E$395,ADDRESS(MATCH(G8,SL_CHARTS_2012!$BB$1:$BB$39999,1),$E$417,1)))</f>
        <v>26</v>
      </c>
      <c r="H412" s="576" t="n">
        <f aca="true">INDIRECT(CONCATENATE($E$395,ADDRESS(MATCH(H8,SL_CHARTS_2012!$BB$1:$BB$39999,1),$E$417,1)))</f>
        <v>26</v>
      </c>
    </row>
    <row r="413" s="349" customFormat="true" ht="15" hidden="false" customHeight="true" outlineLevel="0" collapsed="false">
      <c r="B413" s="380"/>
      <c r="C413" s="205" t="s">
        <v>219</v>
      </c>
      <c r="D413" s="228" t="s">
        <v>238</v>
      </c>
      <c r="E413" s="360" t="str">
        <f aca="false">ADDRESS(MATCH(E6,SL_CHARTS_2012!$BB$1:$BB$39999,1),$E$417,1)</f>
        <v>$BB$12</v>
      </c>
      <c r="F413" s="360" t="str">
        <f aca="false">ADDRESS(MATCH(F6,SL_CHARTS_2012!$BB$1:$BB$39999,1),$E$417,1)</f>
        <v>$BB$12</v>
      </c>
      <c r="G413" s="360" t="str">
        <f aca="false">ADDRESS(MATCH(G6,SL_CHARTS_2012!$BB$1:$BB$39999,1),$E$417,1)</f>
        <v>$BB$13</v>
      </c>
      <c r="H413" s="564" t="str">
        <f aca="false">ADDRESS(MATCH(H6,SL_CHARTS_2012!$BB$1:$BB$39999,1),$E$417,1)</f>
        <v>$BB$12</v>
      </c>
    </row>
    <row r="414" s="349" customFormat="true" ht="15" hidden="false" customHeight="true" outlineLevel="0" collapsed="false">
      <c r="B414" s="380"/>
      <c r="C414" s="205"/>
      <c r="D414" s="351" t="s">
        <v>217</v>
      </c>
      <c r="E414" s="360" t="n">
        <f aca="true">INDIRECT(CONCATENATE($E$418,ADDRESS(MATCH(E6,SL_CHARTS_2012!$BB$1:$BB$39999,1),$E$417,1)))</f>
        <v>33</v>
      </c>
      <c r="F414" s="360" t="n">
        <f aca="true">INDIRECT(CONCATENATE($E$418,ADDRESS(MATCH(F6,SL_CHARTS_2012!$BB$1:$BB$39999,1),$E$417,1)))</f>
        <v>33</v>
      </c>
      <c r="G414" s="360" t="n">
        <f aca="true">INDIRECT(CONCATENATE($E$418,ADDRESS(MATCH(G6,SL_CHARTS_2012!$BB$1:$BB$39999,1),$E$417,1)))</f>
        <v>38</v>
      </c>
      <c r="H414" s="564" t="n">
        <f aca="true">INDIRECT(CONCATENATE($E$418,ADDRESS(MATCH(H6,SL_CHARTS_2012!$BB$1:$BB$39999,1),$E$417,1)))</f>
        <v>33</v>
      </c>
    </row>
    <row r="415" s="349" customFormat="true" ht="15" hidden="false" customHeight="true" outlineLevel="0" collapsed="false">
      <c r="B415" s="380"/>
      <c r="C415" s="205"/>
      <c r="D415" s="228" t="s">
        <v>240</v>
      </c>
      <c r="E415" s="360" t="str">
        <f aca="false">ADDRESS(MATCH(E10,SL_CHARTS_2012!$BB$1:$BB$39999,1),$E$417,1)</f>
        <v>$BB$11</v>
      </c>
      <c r="F415" s="360" t="str">
        <f aca="false">ADDRESS(MATCH(F10,SL_CHARTS_2012!$BB$1:$BB$39999,1),$E$417,1)</f>
        <v>$BB$11</v>
      </c>
      <c r="G415" s="360" t="str">
        <f aca="false">ADDRESS(MATCH(G10,SL_CHARTS_2012!$BB$1:$BB$39999,1),$E$417,1)</f>
        <v>$BB$11</v>
      </c>
      <c r="H415" s="564" t="str">
        <f aca="false">ADDRESS(MATCH(H10,SL_CHARTS_2012!$BB$1:$BB$39999,1),$E$417,1)</f>
        <v>$BB$11</v>
      </c>
    </row>
    <row r="416" s="349" customFormat="true" ht="15" hidden="false" customHeight="true" outlineLevel="0" collapsed="false">
      <c r="B416" s="380"/>
      <c r="C416" s="205"/>
      <c r="D416" s="351" t="s">
        <v>218</v>
      </c>
      <c r="E416" s="360" t="n">
        <f aca="true">INDIRECT(CONCATENATE($E$395,ADDRESS(MATCH(E10,SL_CHARTS_2012!$BB$1:$BB$39999,1),$E$417,1)))</f>
        <v>26</v>
      </c>
      <c r="F416" s="360" t="n">
        <f aca="true">INDIRECT(CONCATENATE($E$395,ADDRESS(MATCH(F10,SL_CHARTS_2012!$BB$1:$BB$39999,1),$E$417,1)))</f>
        <v>26</v>
      </c>
      <c r="G416" s="360" t="n">
        <f aca="true">INDIRECT(CONCATENATE($E$395,ADDRESS(MATCH(G10,SL_CHARTS_2012!$BB$1:$BB$39999,1),$E$417,1)))</f>
        <v>26</v>
      </c>
      <c r="H416" s="564" t="n">
        <f aca="true">INDIRECT(CONCATENATE($E$395,ADDRESS(MATCH(H10,SL_CHARTS_2012!$BB$1:$BB$39999,1),$E$417,1)))</f>
        <v>26</v>
      </c>
    </row>
    <row r="417" s="349" customFormat="true" ht="15" hidden="false" customHeight="true" outlineLevel="0" collapsed="false">
      <c r="B417" s="380"/>
      <c r="C417" s="207" t="s">
        <v>220</v>
      </c>
      <c r="D417" s="207"/>
      <c r="E417" s="208" t="n">
        <v>54</v>
      </c>
      <c r="F417" s="208"/>
      <c r="G417" s="208"/>
      <c r="H417" s="208"/>
    </row>
    <row r="418" s="349" customFormat="true" ht="15" hidden="false" customHeight="true" outlineLevel="0" collapsed="false">
      <c r="B418" s="380"/>
      <c r="C418" s="318"/>
      <c r="D418" s="213" t="s">
        <v>223</v>
      </c>
      <c r="E418" s="214" t="s">
        <v>224</v>
      </c>
      <c r="F418" s="204"/>
      <c r="G418" s="204"/>
      <c r="H418" s="479"/>
    </row>
    <row r="419" s="349" customFormat="true" ht="15" hidden="false" customHeight="true" outlineLevel="0" collapsed="false">
      <c r="B419" s="380"/>
      <c r="C419" s="318"/>
      <c r="D419" s="213"/>
      <c r="E419" s="214" t="s">
        <v>225</v>
      </c>
      <c r="F419" s="204"/>
      <c r="G419" s="204"/>
      <c r="H419" s="479"/>
    </row>
    <row r="420" s="349" customFormat="true" ht="15" hidden="false" customHeight="true" outlineLevel="0" collapsed="false">
      <c r="B420" s="380"/>
      <c r="C420" s="209" t="s">
        <v>216</v>
      </c>
      <c r="D420" s="210" t="s">
        <v>221</v>
      </c>
      <c r="E420" s="211" t="str">
        <f aca="false">IF(E410&gt;E4, ADDRESS(MATCH(E412,SL_CHARTS_2012!$BB$1:$BB$3999,1),$E$417+3,1),E421)</f>
        <v>$BE$12</v>
      </c>
      <c r="F420" s="211" t="str">
        <f aca="false">IF(F410&gt;F4, ADDRESS(MATCH(F412,SL_CHARTS_2012!$BB$1:$BB$3999,1),$E$417+3,1),F421)</f>
        <v>$BE$12</v>
      </c>
      <c r="G420" s="211" t="str">
        <f aca="false">IF(G410&gt;G4, ADDRESS(MATCH(G412,SL_CHARTS_2012!$BB$1:$BB$3999,1),$E$417+3,1),G421)</f>
        <v>$BE$13</v>
      </c>
      <c r="H420" s="562" t="str">
        <f aca="false">IF(H410&gt;H4, ADDRESS(MATCH(H412,SL_CHARTS_2012!$BB$1:$BB$3999,1),$E$417+3,1),H421)</f>
        <v>$BE$12</v>
      </c>
    </row>
    <row r="421" s="349" customFormat="true" ht="15" hidden="false" customHeight="true" outlineLevel="0" collapsed="false">
      <c r="B421" s="380"/>
      <c r="C421" s="209"/>
      <c r="D421" s="210" t="s">
        <v>222</v>
      </c>
      <c r="E421" s="211" t="str">
        <f aca="false">IF(E412&lt;E8,ADDRESS(MATCH(E410,SL_CHARTS_2012!$BB$1:$BB$3999,1),$E$417+3,1),E420)</f>
        <v>$BE$12</v>
      </c>
      <c r="F421" s="211" t="str">
        <f aca="false">IF(F412&lt;F8,ADDRESS(MATCH(F410,SL_CHARTS_2012!$BB$1:$BB$3999,1),$E$417+3,1),F420)</f>
        <v>$BE$12</v>
      </c>
      <c r="G421" s="211" t="str">
        <f aca="false">IF(G412&lt;G8,ADDRESS(MATCH(G410,SL_CHARTS_2012!$BB$1:$BB$3999,1),$E$417+3,1),G420)</f>
        <v>$BE$13</v>
      </c>
      <c r="H421" s="562" t="str">
        <f aca="false">IF(H412&lt;H8,ADDRESS(MATCH(H410,SL_CHARTS_2012!$BB$1:$BB$3999,1),$E$417+3,1),H420)</f>
        <v>$BE$12</v>
      </c>
    </row>
    <row r="422" s="349" customFormat="true" ht="15" hidden="false" customHeight="true" outlineLevel="0" collapsed="false">
      <c r="B422" s="380"/>
      <c r="C422" s="205" t="s">
        <v>219</v>
      </c>
      <c r="D422" s="258" t="s">
        <v>221</v>
      </c>
      <c r="E422" s="206" t="str">
        <f aca="false">IF(E414&gt;E4, ADDRESS(MATCH(E416,SL_CHARTS_2012!$BB$1:$BB$3999,1),$E$417+3,1),E423)</f>
        <v>$BE$12</v>
      </c>
      <c r="F422" s="206" t="str">
        <f aca="false">IF(F414&gt;F4, ADDRESS(MATCH(F416,SL_CHARTS_2012!$BB$1:$BB$3999,1),$E$417+3,1),F423)</f>
        <v>$BE$12</v>
      </c>
      <c r="G422" s="206" t="str">
        <f aca="false">IF(G414&gt;G4, ADDRESS(MATCH(G416,SL_CHARTS_2012!$BB$1:$BB$3999,1),$E$417+3,1),G423)</f>
        <v>$BE$13</v>
      </c>
      <c r="H422" s="561" t="str">
        <f aca="false">IF(H414&gt;H4, ADDRESS(MATCH(H416,SL_CHARTS_2012!$BB$1:$BB$3999,1),$E$417+3,1),H423)</f>
        <v>$BE$12</v>
      </c>
    </row>
    <row r="423" s="349" customFormat="true" ht="15" hidden="false" customHeight="true" outlineLevel="0" collapsed="false">
      <c r="B423" s="380"/>
      <c r="C423" s="205"/>
      <c r="D423" s="258" t="s">
        <v>222</v>
      </c>
      <c r="E423" s="206" t="str">
        <f aca="false">IF(E416&lt;E8,ADDRESS(MATCH(E414,SL_CHARTS_2012!$BB$1:$BB$3999,1),$E$417+3,1),E422)</f>
        <v>$BE$12</v>
      </c>
      <c r="F423" s="206" t="str">
        <f aca="false">IF(F416&lt;F8,ADDRESS(MATCH(F414,SL_CHARTS_2012!$BB$1:$BB$3999,1),$E$417+3,1),F422)</f>
        <v>$BE$12</v>
      </c>
      <c r="G423" s="206" t="str">
        <f aca="false">IF(G416&lt;G8,ADDRESS(MATCH(G414,SL_CHARTS_2012!$BB$1:$BB$3999,1),$E$417+3,1),G422)</f>
        <v>$BE$13</v>
      </c>
      <c r="H423" s="561" t="str">
        <f aca="false">IF(H416&lt;H8,ADDRESS(MATCH(H414,SL_CHARTS_2012!$BB$1:$BB$3999,1),$E$417+3,1),H422)</f>
        <v>$BE$12</v>
      </c>
    </row>
    <row r="424" s="349" customFormat="true" ht="15" hidden="false" customHeight="true" outlineLevel="0" collapsed="false">
      <c r="B424" s="380"/>
      <c r="C424" s="215" t="s">
        <v>226</v>
      </c>
      <c r="D424" s="216" t="s">
        <v>227</v>
      </c>
      <c r="E424" s="321" t="str">
        <f aca="false">CONCATENATE(ROUND(E410,1),E$7,ROUND(E412,1))</f>
        <v>33-26</v>
      </c>
      <c r="F424" s="321" t="str">
        <f aca="false">CONCATENATE(ROUND(F410,1),F$7,ROUND(F412,1))</f>
        <v>33-26</v>
      </c>
      <c r="G424" s="321" t="str">
        <f aca="false">CONCATENATE(ROUND(G410,1),G$7,ROUND(G412,1))</f>
        <v>38-26</v>
      </c>
      <c r="H424" s="510" t="str">
        <f aca="false">CONCATENATE(ROUND(H410,1),H$7,ROUND(H412,1))</f>
        <v>33-26</v>
      </c>
    </row>
    <row r="425" s="349" customFormat="true" ht="15" hidden="false" customHeight="true" outlineLevel="0" collapsed="false">
      <c r="B425" s="380"/>
      <c r="C425" s="215"/>
      <c r="D425" s="218" t="s">
        <v>228</v>
      </c>
      <c r="E425" s="323" t="n">
        <f aca="true">AVERAGE(INDIRECT(CONCATENATE($E$418,E420,$E$419,E421),1))</f>
        <v>-32</v>
      </c>
      <c r="F425" s="323" t="n">
        <f aca="true">AVERAGE(INDIRECT(CONCATENATE($E$418,F420,$E$419,F421),1))</f>
        <v>-32</v>
      </c>
      <c r="G425" s="323" t="n">
        <f aca="true">AVERAGE(INDIRECT(CONCATENATE($E$418,G420,$E$419,G421),1))</f>
        <v>24</v>
      </c>
      <c r="H425" s="576" t="n">
        <f aca="true">AVERAGE(INDIRECT(CONCATENATE($E$418,H420,$E$419,H421),1))</f>
        <v>-32</v>
      </c>
    </row>
    <row r="426" s="349" customFormat="true" ht="15" hidden="false" customHeight="true" outlineLevel="0" collapsed="false">
      <c r="B426" s="380"/>
      <c r="C426" s="215"/>
      <c r="D426" s="219" t="s">
        <v>229</v>
      </c>
      <c r="E426" s="324" t="n">
        <f aca="true">MIN(INDIRECT(CONCATENATE($E$418,E420,$E$419,E421),1))</f>
        <v>-32</v>
      </c>
      <c r="F426" s="324" t="n">
        <f aca="true">MIN(INDIRECT(CONCATENATE($E$418,F420,$E$419,F421),1))</f>
        <v>-32</v>
      </c>
      <c r="G426" s="324" t="n">
        <f aca="true">MIN(INDIRECT(CONCATENATE($E$418,G420,$E$419,G421),1))</f>
        <v>24</v>
      </c>
      <c r="H426" s="510" t="n">
        <f aca="true">MIN(INDIRECT(CONCATENATE($E$418,H420,$E$419,H421),1))</f>
        <v>-32</v>
      </c>
    </row>
    <row r="427" s="349" customFormat="true" ht="15" hidden="false" customHeight="true" outlineLevel="0" collapsed="false">
      <c r="B427" s="380"/>
      <c r="C427" s="215"/>
      <c r="D427" s="219" t="s">
        <v>230</v>
      </c>
      <c r="E427" s="219" t="n">
        <f aca="true">MAX(INDIRECT(CONCATENATE($E$418,E420,$E$419,E421),1))</f>
        <v>-32</v>
      </c>
      <c r="F427" s="219" t="n">
        <f aca="true">MAX(INDIRECT(CONCATENATE($E$418,F420,$E$419,F421),1))</f>
        <v>-32</v>
      </c>
      <c r="G427" s="219" t="n">
        <f aca="true">MAX(INDIRECT(CONCATENATE($E$418,G420,$E$419,G421),1))</f>
        <v>24</v>
      </c>
      <c r="H427" s="433" t="n">
        <f aca="true">MAX(INDIRECT(CONCATENATE($E$418,H420,$E$419,H421),1))</f>
        <v>-32</v>
      </c>
    </row>
    <row r="428" s="349" customFormat="true" ht="15" hidden="false" customHeight="true" outlineLevel="0" collapsed="false">
      <c r="B428" s="380"/>
      <c r="C428" s="368" t="s">
        <v>219</v>
      </c>
      <c r="D428" s="259" t="s">
        <v>227</v>
      </c>
      <c r="E428" s="260" t="str">
        <f aca="false">CONCATENATE(ROUND(E414,1),E$7,ROUND(E416,1))</f>
        <v>33-26</v>
      </c>
      <c r="F428" s="260" t="str">
        <f aca="false">CONCATENATE(ROUND(F414,1),F$7,ROUND(F416,1))</f>
        <v>33-26</v>
      </c>
      <c r="G428" s="260" t="str">
        <f aca="false">CONCATENATE(ROUND(G414,1),G$7,ROUND(G416,1))</f>
        <v>38-26</v>
      </c>
      <c r="H428" s="450" t="str">
        <f aca="false">CONCATENATE(ROUND(H414,1),H$7,ROUND(H416,1))</f>
        <v>33-26</v>
      </c>
    </row>
    <row r="429" s="349" customFormat="true" ht="15" hidden="false" customHeight="true" outlineLevel="0" collapsed="false">
      <c r="B429" s="380"/>
      <c r="C429" s="368"/>
      <c r="D429" s="226" t="s">
        <v>228</v>
      </c>
      <c r="E429" s="261" t="n">
        <f aca="true">AVERAGE(INDIRECT(CONCATENATE($E$232,E422,$E$233,E423),1))</f>
        <v>-32</v>
      </c>
      <c r="F429" s="261" t="n">
        <f aca="true">AVERAGE(INDIRECT(CONCATENATE($E$232,F422,$E$233,F423),1))</f>
        <v>-32</v>
      </c>
      <c r="G429" s="261" t="n">
        <f aca="true">AVERAGE(INDIRECT(CONCATENATE($E$232,G422,$E$233,G423),1))</f>
        <v>24</v>
      </c>
      <c r="H429" s="569" t="n">
        <f aca="true">AVERAGE(INDIRECT(CONCATENATE($E$232,H422,$E$233,H423),1))</f>
        <v>-32</v>
      </c>
    </row>
    <row r="430" s="349" customFormat="true" ht="15" hidden="false" customHeight="true" outlineLevel="0" collapsed="false">
      <c r="B430" s="380"/>
      <c r="C430" s="368"/>
      <c r="D430" s="227" t="s">
        <v>229</v>
      </c>
      <c r="E430" s="262" t="n">
        <f aca="true">MIN(INDIRECT(CONCATENATE($E$232,E422,$E$233,E423),1))</f>
        <v>-32</v>
      </c>
      <c r="F430" s="262" t="n">
        <f aca="true">MIN(INDIRECT(CONCATENATE($E$232,F422,$E$233,F423),1))</f>
        <v>-32</v>
      </c>
      <c r="G430" s="262" t="n">
        <f aca="true">MIN(INDIRECT(CONCATENATE($E$232,G422,$E$233,G423),1))</f>
        <v>24</v>
      </c>
      <c r="H430" s="450" t="n">
        <f aca="true">MIN(INDIRECT(CONCATENATE($E$232,H422,$E$233,H423),1))</f>
        <v>-32</v>
      </c>
    </row>
    <row r="431" s="349" customFormat="true" ht="15" hidden="false" customHeight="true" outlineLevel="0" collapsed="false">
      <c r="B431" s="380"/>
      <c r="C431" s="368"/>
      <c r="D431" s="372" t="s">
        <v>230</v>
      </c>
      <c r="E431" s="372" t="n">
        <f aca="true">MAX(INDIRECT(CONCATENATE($E$232,E422,$E$233,E423),1))</f>
        <v>-32</v>
      </c>
      <c r="F431" s="372" t="n">
        <f aca="true">MAX(INDIRECT(CONCATENATE($E$232,F422,$E$233,F423),1))</f>
        <v>-32</v>
      </c>
      <c r="G431" s="372" t="n">
        <f aca="true">MAX(INDIRECT(CONCATENATE($E$232,G422,$E$233,G423),1))</f>
        <v>24</v>
      </c>
      <c r="H431" s="586" t="n">
        <f aca="true">MAX(INDIRECT(CONCATENATE($E$232,H422,$E$233,H423),1))</f>
        <v>-32</v>
      </c>
    </row>
    <row r="432" s="349" customFormat="true" ht="15" hidden="false" customHeight="true" outlineLevel="0" collapsed="false">
      <c r="B432" s="383" t="s">
        <v>260</v>
      </c>
      <c r="C432" s="171" t="s">
        <v>216</v>
      </c>
      <c r="D432" s="234" t="s">
        <v>238</v>
      </c>
      <c r="E432" s="271" t="str">
        <f aca="false">ADDRESS(MATCH(E4,SL_CHARTS_2012!$BH$1:$BH$39999,1),$E$440,1)</f>
        <v>$BH$6</v>
      </c>
      <c r="F432" s="271" t="str">
        <f aca="false">ADDRESS(MATCH(F4,SL_CHARTS_2012!$BH$1:$BH$39999,1),$E$440,1)</f>
        <v>$BH$6</v>
      </c>
      <c r="G432" s="271" t="str">
        <f aca="false">ADDRESS(MATCH(G4,SL_CHARTS_2012!$BH$1:$BH$39999,1),$E$440,1)</f>
        <v>$BH$7</v>
      </c>
      <c r="H432" s="511" t="str">
        <f aca="false">ADDRESS(MATCH(H4,SL_CHARTS_2012!$BH$1:$BH$39999,1),$E$440,1)</f>
        <v>$BH$6</v>
      </c>
    </row>
    <row r="433" s="349" customFormat="true" ht="15" hidden="false" customHeight="true" outlineLevel="0" collapsed="false">
      <c r="B433" s="383"/>
      <c r="C433" s="383"/>
      <c r="D433" s="172" t="s">
        <v>239</v>
      </c>
      <c r="E433" s="270" t="n">
        <f aca="true">INDIRECT(CONCATENATE($E$372,ADDRESS(MATCH(E4,SL_CHARTS_2012!$BH$1:$BH$39999,1),$E$440,1)))</f>
        <v>20</v>
      </c>
      <c r="F433" s="270" t="n">
        <f aca="true">INDIRECT(CONCATENATE($E$372,ADDRESS(MATCH(F4,SL_CHARTS_2012!$BH$1:$BH$39999,1),$E$440,1)))</f>
        <v>20</v>
      </c>
      <c r="G433" s="270" t="n">
        <f aca="true">INDIRECT(CONCATENATE($E$372,ADDRESS(MATCH(G4,SL_CHARTS_2012!$BH$1:$BH$39999,1),$E$440,1)))</f>
        <v>35</v>
      </c>
      <c r="H433" s="587" t="n">
        <f aca="true">INDIRECT(CONCATENATE($E$372,ADDRESS(MATCH(H4,SL_CHARTS_2012!$BH$1:$BH$39999,1),$E$440,1)))</f>
        <v>20</v>
      </c>
    </row>
    <row r="434" s="349" customFormat="true" ht="15" hidden="false" customHeight="true" outlineLevel="0" collapsed="false">
      <c r="B434" s="383"/>
      <c r="C434" s="383"/>
      <c r="D434" s="234" t="s">
        <v>240</v>
      </c>
      <c r="E434" s="271" t="str">
        <f aca="false">ADDRESS(MATCH(E8,SL_CHARTS_2012!$BH$1:$BH$39999,1),$E$440,1)</f>
        <v>$BH$6</v>
      </c>
      <c r="F434" s="271" t="str">
        <f aca="false">ADDRESS(MATCH(F8,SL_CHARTS_2012!$BH$1:$BH$39999,1),$E$440,1)</f>
        <v>$BH$6</v>
      </c>
      <c r="G434" s="271" t="str">
        <f aca="false">ADDRESS(MATCH(G8,SL_CHARTS_2012!$BH$1:$BH$39999,1),$E$440,1)</f>
        <v>$BH$6</v>
      </c>
      <c r="H434" s="511" t="str">
        <f aca="false">ADDRESS(MATCH(H8,SL_CHARTS_2012!$BH$1:$BH$39999,1),$E$440,1)</f>
        <v>$BH$6</v>
      </c>
    </row>
    <row r="435" s="349" customFormat="true" ht="15" hidden="false" customHeight="true" outlineLevel="0" collapsed="false">
      <c r="B435" s="383"/>
      <c r="C435" s="383"/>
      <c r="D435" s="172" t="s">
        <v>241</v>
      </c>
      <c r="E435" s="270" t="n">
        <f aca="true">INDIRECT(CONCATENATE($E$395,ADDRESS(MATCH(E8,SL_CHARTS_2012!$BH$1:$BH$39999,1),$E$440,1)))</f>
        <v>20</v>
      </c>
      <c r="F435" s="270" t="n">
        <f aca="true">INDIRECT(CONCATENATE($E$395,ADDRESS(MATCH(F8,SL_CHARTS_2012!$BH$1:$BH$39999,1),$E$440,1)))</f>
        <v>20</v>
      </c>
      <c r="G435" s="270" t="n">
        <f aca="true">INDIRECT(CONCATENATE($E$395,ADDRESS(MATCH(G8,SL_CHARTS_2012!$BH$1:$BH$39999,1),$E$440,1)))</f>
        <v>20</v>
      </c>
      <c r="H435" s="587" t="n">
        <f aca="true">INDIRECT(CONCATENATE($E$395,ADDRESS(MATCH(H8,SL_CHARTS_2012!$BH$1:$BH$39999,1),$E$440,1)))</f>
        <v>20</v>
      </c>
    </row>
    <row r="436" s="349" customFormat="true" ht="15" hidden="false" customHeight="true" outlineLevel="0" collapsed="false">
      <c r="B436" s="383"/>
      <c r="C436" s="173" t="s">
        <v>219</v>
      </c>
      <c r="D436" s="238" t="s">
        <v>238</v>
      </c>
      <c r="E436" s="376" t="str">
        <f aca="false">ADDRESS(MATCH(E6,SL_CHARTS_2012!$BH$1:$BH$39999,1),$E$440,1)</f>
        <v>$BH$6</v>
      </c>
      <c r="F436" s="376" t="str">
        <f aca="false">ADDRESS(MATCH(F6,SL_CHARTS_2012!$BH$1:$BH$39999,1),$E$440,1)</f>
        <v>$BH$6</v>
      </c>
      <c r="G436" s="376" t="str">
        <f aca="false">ADDRESS(MATCH(G6,SL_CHARTS_2012!$BH$1:$BH$39999,1),$E$440,1)</f>
        <v>$BH$7</v>
      </c>
      <c r="H436" s="588" t="str">
        <f aca="false">ADDRESS(MATCH(H6,SL_CHARTS_2012!$BH$1:$BH$39999,1),$E$440,1)</f>
        <v>$BH$6</v>
      </c>
    </row>
    <row r="437" s="349" customFormat="true" ht="15" hidden="false" customHeight="true" outlineLevel="0" collapsed="false">
      <c r="B437" s="383"/>
      <c r="C437" s="173"/>
      <c r="D437" s="240" t="s">
        <v>217</v>
      </c>
      <c r="E437" s="376" t="n">
        <f aca="true">INDIRECT(CONCATENATE($E$372,ADDRESS(MATCH(E6,SL_CHARTS_2012!$BH$1:$BH$39999,1),$E$440,1)))</f>
        <v>20</v>
      </c>
      <c r="F437" s="376" t="n">
        <f aca="true">INDIRECT(CONCATENATE($E$372,ADDRESS(MATCH(F6,SL_CHARTS_2012!$BH$1:$BH$39999,1),$E$440,1)))</f>
        <v>20</v>
      </c>
      <c r="G437" s="376" t="n">
        <f aca="true">INDIRECT(CONCATENATE($E$372,ADDRESS(MATCH(G6,SL_CHARTS_2012!$BH$1:$BH$39999,1),$E$440,1)))</f>
        <v>35</v>
      </c>
      <c r="H437" s="588" t="n">
        <f aca="true">INDIRECT(CONCATENATE($E$372,ADDRESS(MATCH(H6,SL_CHARTS_2012!$BH$1:$BH$39999,1),$E$440,1)))</f>
        <v>20</v>
      </c>
    </row>
    <row r="438" s="349" customFormat="true" ht="15" hidden="false" customHeight="true" outlineLevel="0" collapsed="false">
      <c r="B438" s="383"/>
      <c r="C438" s="173"/>
      <c r="D438" s="238" t="s">
        <v>240</v>
      </c>
      <c r="E438" s="376" t="str">
        <f aca="false">ADDRESS(MATCH(E10,SL_CHARTS_2012!$BH$1:$BH$39999,1),$E$440,1)</f>
        <v>$BH$6</v>
      </c>
      <c r="F438" s="376" t="str">
        <f aca="false">ADDRESS(MATCH(F10,SL_CHARTS_2012!$BH$1:$BH$39999,1),$E$440,1)</f>
        <v>$BH$6</v>
      </c>
      <c r="G438" s="376" t="str">
        <f aca="false">ADDRESS(MATCH(G10,SL_CHARTS_2012!$BH$1:$BH$39999,1),$E$440,1)</f>
        <v>$BH$6</v>
      </c>
      <c r="H438" s="588" t="str">
        <f aca="false">ADDRESS(MATCH(H10,SL_CHARTS_2012!$BH$1:$BH$39999,1),$E$440,1)</f>
        <v>$BH$6</v>
      </c>
    </row>
    <row r="439" s="349" customFormat="true" ht="15" hidden="false" customHeight="true" outlineLevel="0" collapsed="false">
      <c r="B439" s="383"/>
      <c r="C439" s="173"/>
      <c r="D439" s="240" t="s">
        <v>218</v>
      </c>
      <c r="E439" s="376" t="n">
        <f aca="true">INDIRECT(CONCATENATE($E$395,ADDRESS(MATCH(E10,SL_CHARTS_2012!$BH$1:$BH$39999,1),$E$440,1)))</f>
        <v>20</v>
      </c>
      <c r="F439" s="376" t="n">
        <f aca="true">INDIRECT(CONCATENATE($E$395,ADDRESS(MATCH(F10,SL_CHARTS_2012!$BH$1:$BH$39999,1),$E$440,1)))</f>
        <v>20</v>
      </c>
      <c r="G439" s="376" t="n">
        <f aca="true">INDIRECT(CONCATENATE($E$395,ADDRESS(MATCH(G10,SL_CHARTS_2012!$BH$1:$BH$39999,1),$E$440,1)))</f>
        <v>20</v>
      </c>
      <c r="H439" s="588" t="n">
        <f aca="true">INDIRECT(CONCATENATE($E$395,ADDRESS(MATCH(H10,SL_CHARTS_2012!$BH$1:$BH$39999,1),$E$440,1)))</f>
        <v>20</v>
      </c>
    </row>
    <row r="440" s="349" customFormat="true" ht="15" hidden="false" customHeight="true" outlineLevel="0" collapsed="false">
      <c r="B440" s="383"/>
      <c r="C440" s="175" t="s">
        <v>220</v>
      </c>
      <c r="D440" s="175"/>
      <c r="E440" s="176" t="n">
        <v>60</v>
      </c>
      <c r="F440" s="176"/>
      <c r="G440" s="176"/>
      <c r="H440" s="176"/>
    </row>
    <row r="441" s="349" customFormat="true" ht="15" hidden="false" customHeight="true" outlineLevel="0" collapsed="false">
      <c r="B441" s="383"/>
      <c r="C441" s="243"/>
      <c r="D441" s="182" t="s">
        <v>223</v>
      </c>
      <c r="E441" s="183" t="s">
        <v>224</v>
      </c>
      <c r="F441" s="172"/>
      <c r="G441" s="172"/>
      <c r="H441" s="555"/>
    </row>
    <row r="442" s="349" customFormat="true" ht="15" hidden="false" customHeight="true" outlineLevel="0" collapsed="false">
      <c r="B442" s="383"/>
      <c r="C442" s="243"/>
      <c r="D442" s="182"/>
      <c r="E442" s="183" t="s">
        <v>225</v>
      </c>
      <c r="F442" s="172"/>
      <c r="G442" s="172"/>
      <c r="H442" s="555"/>
    </row>
    <row r="443" s="349" customFormat="true" ht="15" hidden="false" customHeight="true" outlineLevel="0" collapsed="false">
      <c r="B443" s="383"/>
      <c r="C443" s="178" t="s">
        <v>216</v>
      </c>
      <c r="D443" s="245" t="s">
        <v>221</v>
      </c>
      <c r="E443" s="274" t="str">
        <f aca="false">IF(E433&gt;E4, ADDRESS(MATCH(E435,SL_CHARTS_2012!$BH$1:$BH$3999,1),$E$440+3,1),E444)</f>
        <v>$BK$6</v>
      </c>
      <c r="F443" s="274" t="str">
        <f aca="false">IF(F433&gt;F4, ADDRESS(MATCH(F435,SL_CHARTS_2012!$BH$1:$BH$3999,1),$E$440+3,1),F444)</f>
        <v>$BK$6</v>
      </c>
      <c r="G443" s="274" t="str">
        <f aca="false">IF(G433&gt;G4, ADDRESS(MATCH(G435,SL_CHARTS_2012!$BH$1:$BH$3999,1),$E$440+3,1),G444)</f>
        <v>$BK$7</v>
      </c>
      <c r="H443" s="589" t="str">
        <f aca="false">IF(H433&gt;H4, ADDRESS(MATCH(H435,SL_CHARTS_2012!$BH$1:$BH$3999,1),$E$440+3,1),H444)</f>
        <v>$BK$6</v>
      </c>
    </row>
    <row r="444" s="349" customFormat="true" ht="15" hidden="false" customHeight="true" outlineLevel="0" collapsed="false">
      <c r="B444" s="383"/>
      <c r="C444" s="178"/>
      <c r="D444" s="245" t="s">
        <v>222</v>
      </c>
      <c r="E444" s="274" t="str">
        <f aca="false">IF(E435&lt;E8,ADDRESS(MATCH(E433,SL_CHARTS_2012!$BH$1:$BH$3999,1),$E$440+3,1),E443)</f>
        <v>$BK$6</v>
      </c>
      <c r="F444" s="274" t="str">
        <f aca="false">IF(F435&lt;F8,ADDRESS(MATCH(F433,SL_CHARTS_2012!$BH$1:$BH$3999,1),$E$440+3,1),F443)</f>
        <v>$BK$6</v>
      </c>
      <c r="G444" s="274" t="str">
        <f aca="false">IF(G435&lt;G8,ADDRESS(MATCH(G433,SL_CHARTS_2012!$BH$1:$BH$3999,1),$E$440+3,1),G443)</f>
        <v>$BK$7</v>
      </c>
      <c r="H444" s="589" t="str">
        <f aca="false">IF(H435&lt;H8,ADDRESS(MATCH(H433,SL_CHARTS_2012!$BH$1:$BH$3999,1),$E$440+3,1),H443)</f>
        <v>$BK$6</v>
      </c>
    </row>
    <row r="445" s="349" customFormat="true" ht="15" hidden="false" customHeight="true" outlineLevel="0" collapsed="false">
      <c r="B445" s="383"/>
      <c r="C445" s="173" t="s">
        <v>219</v>
      </c>
      <c r="D445" s="181" t="s">
        <v>221</v>
      </c>
      <c r="E445" s="275" t="str">
        <f aca="false">IF(E437&gt;E4, ADDRESS(MATCH(E439,SL_CHARTS_2012!$BH$1:$BH$3999,1),$E$440+3,1),E446)</f>
        <v>$BK$6</v>
      </c>
      <c r="F445" s="275" t="str">
        <f aca="false">IF(F437&gt;F4, ADDRESS(MATCH(F439,SL_CHARTS_2012!$BH$1:$BH$3999,1),$E$440+3,1),F446)</f>
        <v>$BK$6</v>
      </c>
      <c r="G445" s="275" t="str">
        <f aca="false">IF(G437&gt;G4, ADDRESS(MATCH(G439,SL_CHARTS_2012!$BH$1:$BH$3999,1),$E$440+3,1),G446)</f>
        <v>$BK$7</v>
      </c>
      <c r="H445" s="590" t="str">
        <f aca="false">IF(H437&gt;H4, ADDRESS(MATCH(H439,SL_CHARTS_2012!$BH$1:$BH$3999,1),$E$440+3,1),H446)</f>
        <v>$BK$6</v>
      </c>
    </row>
    <row r="446" s="349" customFormat="true" ht="15" hidden="false" customHeight="true" outlineLevel="0" collapsed="false">
      <c r="B446" s="383"/>
      <c r="C446" s="173"/>
      <c r="D446" s="181" t="s">
        <v>222</v>
      </c>
      <c r="E446" s="275" t="str">
        <f aca="false">IF(E439&lt;E8,ADDRESS(MATCH(E437,SL_CHARTS_2012!$BH$1:$BH$3999,1),$E$440+3,1),E445)</f>
        <v>$BK$6</v>
      </c>
      <c r="F446" s="275" t="str">
        <f aca="false">IF(F439&lt;F8,ADDRESS(MATCH(F437,SL_CHARTS_2012!$BH$1:$BH$3999,1),$E$440+3,1),F445)</f>
        <v>$BK$6</v>
      </c>
      <c r="G446" s="275" t="str">
        <f aca="false">IF(G439&lt;G8,ADDRESS(MATCH(G437,SL_CHARTS_2012!$BH$1:$BH$3999,1),$E$440+3,1),G445)</f>
        <v>$BK$7</v>
      </c>
      <c r="H446" s="590" t="str">
        <f aca="false">IF(H439&lt;H8,ADDRESS(MATCH(H437,SL_CHARTS_2012!$BH$1:$BH$3999,1),$E$440+3,1),H445)</f>
        <v>$BK$6</v>
      </c>
    </row>
    <row r="447" s="349" customFormat="true" ht="15" hidden="false" customHeight="true" outlineLevel="0" collapsed="false">
      <c r="B447" s="383"/>
      <c r="C447" s="184" t="s">
        <v>226</v>
      </c>
      <c r="D447" s="276" t="s">
        <v>227</v>
      </c>
      <c r="E447" s="277" t="str">
        <f aca="false">CONCATENATE(ROUND(E433,1),E$7,ROUND(E435,1))</f>
        <v>20-20</v>
      </c>
      <c r="F447" s="277" t="str">
        <f aca="false">CONCATENATE(ROUND(F433,1),F$7,ROUND(F435,1))</f>
        <v>20-20</v>
      </c>
      <c r="G447" s="277" t="str">
        <f aca="false">CONCATENATE(ROUND(G433,1),G$7,ROUND(G435,1))</f>
        <v>35-20</v>
      </c>
      <c r="H447" s="511" t="str">
        <f aca="false">CONCATENATE(ROUND(H433,1),H$7,ROUND(H435,1))</f>
        <v>20-20</v>
      </c>
    </row>
    <row r="448" s="349" customFormat="true" ht="15" hidden="false" customHeight="true" outlineLevel="0" collapsed="false">
      <c r="B448" s="383"/>
      <c r="C448" s="184"/>
      <c r="D448" s="279" t="s">
        <v>228</v>
      </c>
      <c r="E448" s="280" t="n">
        <f aca="true">AVERAGE(INDIRECT(CONCATENATE($E$232,E443,$E$233,E444),1))</f>
        <v>-18</v>
      </c>
      <c r="F448" s="280" t="n">
        <f aca="true">AVERAGE(INDIRECT(CONCATENATE($E$232,F443,$E$233,F444),1))</f>
        <v>-18</v>
      </c>
      <c r="G448" s="280" t="n">
        <f aca="true">AVERAGE(INDIRECT(CONCATENATE($E$232,G443,$E$233,G444),1))</f>
        <v>12</v>
      </c>
      <c r="H448" s="587" t="n">
        <f aca="true">AVERAGE(INDIRECT(CONCATENATE($E$232,H443,$E$233,H444),1))</f>
        <v>-18</v>
      </c>
    </row>
    <row r="449" customFormat="false" ht="15" hidden="false" customHeight="true" outlineLevel="0" collapsed="false">
      <c r="A449" s="349"/>
      <c r="B449" s="383"/>
      <c r="C449" s="184"/>
      <c r="D449" s="281" t="s">
        <v>229</v>
      </c>
      <c r="E449" s="282" t="n">
        <f aca="true">MIN(INDIRECT(CONCATENATE($E$232,E443,$E$233,E444),1))</f>
        <v>-18</v>
      </c>
      <c r="F449" s="282" t="n">
        <f aca="true">MIN(INDIRECT(CONCATENATE($E$232,F443,$E$233,F444),1))</f>
        <v>-18</v>
      </c>
      <c r="G449" s="282" t="n">
        <f aca="true">MIN(INDIRECT(CONCATENATE($E$232,G443,$E$233,G444),1))</f>
        <v>12</v>
      </c>
      <c r="H449" s="511" t="n">
        <f aca="true">MIN(INDIRECT(CONCATENATE($E$232,H443,$E$233,H444),1))</f>
        <v>-18</v>
      </c>
    </row>
    <row r="450" customFormat="false" ht="15" hidden="false" customHeight="true" outlineLevel="0" collapsed="false">
      <c r="A450" s="349"/>
      <c r="B450" s="383"/>
      <c r="C450" s="184"/>
      <c r="D450" s="281" t="s">
        <v>230</v>
      </c>
      <c r="E450" s="282" t="n">
        <f aca="true">MAX(INDIRECT(CONCATENATE($E$232,E443,$E$233,E444),1))</f>
        <v>-18</v>
      </c>
      <c r="F450" s="282" t="n">
        <f aca="true">MAX(INDIRECT(CONCATENATE($E$232,F443,$E$233,F444),1))</f>
        <v>-18</v>
      </c>
      <c r="G450" s="282" t="n">
        <f aca="true">MAX(INDIRECT(CONCATENATE($E$232,G443,$E$233,G444),1))</f>
        <v>12</v>
      </c>
      <c r="H450" s="511" t="n">
        <f aca="true">MAX(INDIRECT(CONCATENATE($E$232,H443,$E$233,H444),1))</f>
        <v>-18</v>
      </c>
    </row>
    <row r="451" customFormat="false" ht="15" hidden="false" customHeight="true" outlineLevel="0" collapsed="false">
      <c r="A451" s="349"/>
      <c r="B451" s="383"/>
      <c r="C451" s="377" t="s">
        <v>219</v>
      </c>
      <c r="D451" s="193" t="s">
        <v>227</v>
      </c>
      <c r="E451" s="305" t="str">
        <f aca="false">CONCATENATE(ROUND(E437,1),E$7,ROUND(E439,1))</f>
        <v>20-20</v>
      </c>
      <c r="F451" s="305" t="str">
        <f aca="false">CONCATENATE(ROUND(F437,1),F$7,ROUND(F439,1))</f>
        <v>20-20</v>
      </c>
      <c r="G451" s="305" t="str">
        <f aca="false">CONCATENATE(ROUND(G437,1),G$7,ROUND(G439,1))</f>
        <v>35-20</v>
      </c>
      <c r="H451" s="506" t="str">
        <f aca="false">CONCATENATE(ROUND(H437,1),H$7,ROUND(H439,1))</f>
        <v>20-20</v>
      </c>
    </row>
    <row r="452" customFormat="false" ht="15" hidden="false" customHeight="true" outlineLevel="0" collapsed="false">
      <c r="A452" s="349"/>
      <c r="B452" s="383"/>
      <c r="C452" s="377"/>
      <c r="D452" s="250" t="s">
        <v>228</v>
      </c>
      <c r="E452" s="288" t="n">
        <f aca="true">AVERAGE(INDIRECT(CONCATENATE($E$232,E445,$E$233,E446),1))</f>
        <v>-18</v>
      </c>
      <c r="F452" s="288" t="n">
        <f aca="true">AVERAGE(INDIRECT(CONCATENATE($E$232,F445,$E$233,F446),1))</f>
        <v>-18</v>
      </c>
      <c r="G452" s="288" t="n">
        <f aca="true">AVERAGE(INDIRECT(CONCATENATE($E$232,G445,$E$233,G446),1))</f>
        <v>12</v>
      </c>
      <c r="H452" s="588" t="n">
        <f aca="true">AVERAGE(INDIRECT(CONCATENATE($E$232,H445,$E$233,H446),1))</f>
        <v>-18</v>
      </c>
    </row>
    <row r="453" customFormat="false" ht="15" hidden="false" customHeight="true" outlineLevel="0" collapsed="false">
      <c r="A453" s="349"/>
      <c r="B453" s="383"/>
      <c r="C453" s="377"/>
      <c r="D453" s="251" t="s">
        <v>229</v>
      </c>
      <c r="E453" s="289" t="n">
        <f aca="true">MIN(INDIRECT(CONCATENATE($E$232,E445,$E$233,E446),1))</f>
        <v>-18</v>
      </c>
      <c r="F453" s="289" t="n">
        <f aca="true">MIN(INDIRECT(CONCATENATE($E$232,F445,$E$233,F446),1))</f>
        <v>-18</v>
      </c>
      <c r="G453" s="289" t="n">
        <f aca="true">MIN(INDIRECT(CONCATENATE($E$232,G445,$E$233,G446),1))</f>
        <v>12</v>
      </c>
      <c r="H453" s="591" t="n">
        <f aca="true">MIN(INDIRECT(CONCATENATE($E$232,H445,$E$233,H446),1))</f>
        <v>-18</v>
      </c>
    </row>
    <row r="454" customFormat="false" ht="15" hidden="false" customHeight="true" outlineLevel="0" collapsed="false">
      <c r="A454" s="349"/>
      <c r="B454" s="383"/>
      <c r="C454" s="377"/>
      <c r="D454" s="378" t="s">
        <v>230</v>
      </c>
      <c r="E454" s="379" t="n">
        <f aca="true">MAX(INDIRECT(CONCATENATE($E$232,E445,$E$233,E446),1))</f>
        <v>-18</v>
      </c>
      <c r="F454" s="379" t="n">
        <f aca="true">MAX(INDIRECT(CONCATENATE($E$232,F445,$E$233,F446),1))</f>
        <v>-18</v>
      </c>
      <c r="G454" s="379" t="n">
        <f aca="true">MAX(INDIRECT(CONCATENATE($E$232,G445,$E$233,G446),1))</f>
        <v>12</v>
      </c>
      <c r="H454" s="592" t="n">
        <f aca="true">MAX(INDIRECT(CONCATENATE($E$232,H445,$E$233,H446),1))</f>
        <v>-18</v>
      </c>
    </row>
    <row r="455" customFormat="false" ht="15" hidden="false" customHeight="true" outlineLevel="0" collapsed="false">
      <c r="A455" s="349"/>
      <c r="B455" s="355"/>
      <c r="C455" s="355"/>
      <c r="D455" s="355"/>
      <c r="E455" s="355"/>
      <c r="F455" s="355"/>
      <c r="G455" s="355"/>
      <c r="H455" s="577"/>
    </row>
    <row r="456" customFormat="false" ht="15" hidden="false" customHeight="true" outlineLevel="0" collapsed="false">
      <c r="A456" s="349"/>
      <c r="B456" s="514" t="s">
        <v>274</v>
      </c>
      <c r="C456" s="514"/>
      <c r="D456" s="514"/>
      <c r="E456" s="514"/>
      <c r="F456" s="514"/>
      <c r="G456" s="514"/>
      <c r="H456" s="514"/>
      <c r="I456" s="515"/>
      <c r="J456" s="515"/>
    </row>
    <row r="457" customFormat="false" ht="15" hidden="true" customHeight="true" outlineLevel="0" collapsed="false">
      <c r="A457" s="23"/>
      <c r="B457" s="203" t="s">
        <v>95</v>
      </c>
      <c r="C457" s="203" t="s">
        <v>216</v>
      </c>
      <c r="D457" s="312" t="s">
        <v>238</v>
      </c>
      <c r="E457" s="222" t="str">
        <f aca="false">ADDRESS(MATCH(E458,SL_CHARTS_2012!$CG$1:$CG$39999,1),$E$465,1)</f>
        <v>$CG$39</v>
      </c>
      <c r="F457" s="222" t="str">
        <f aca="false">ADDRESS(MATCH(F458,SL_CHARTS_2012!$CG$1:$CG$39999,1),$E$465,1)</f>
        <v>$CG$39</v>
      </c>
      <c r="G457" s="222" t="str">
        <f aca="false">ADDRESS(MATCH(G458,SL_CHARTS_2012!$CG$1:$CG$39999,1),$E$465,1)</f>
        <v>$CG$43</v>
      </c>
      <c r="H457" s="222" t="str">
        <f aca="false">ADDRESS(MATCH(H458,SL_CHARTS_2012!$CG$1:$CG$39999,1),$E$465,1)</f>
        <v>$CG$39</v>
      </c>
      <c r="I457" s="222"/>
      <c r="J457" s="222"/>
    </row>
    <row r="458" s="23" customFormat="true" ht="15" hidden="false" customHeight="true" outlineLevel="0" collapsed="false">
      <c r="B458" s="203"/>
      <c r="C458" s="203"/>
      <c r="D458" s="204" t="s">
        <v>239</v>
      </c>
      <c r="E458" s="350" t="n">
        <f aca="false">ROUNDUP(E$4,0)</f>
        <v>34</v>
      </c>
      <c r="F458" s="350" t="n">
        <f aca="false">ROUNDUP(F$4,0)</f>
        <v>34</v>
      </c>
      <c r="G458" s="350" t="n">
        <f aca="false">ROUNDUP(G$4,0)</f>
        <v>38</v>
      </c>
      <c r="H458" s="350" t="n">
        <f aca="false">ROUNDUP(H$4,0)</f>
        <v>34</v>
      </c>
      <c r="I458" s="350"/>
      <c r="J458" s="350"/>
    </row>
    <row r="459" s="23" customFormat="true" ht="15" hidden="true" customHeight="true" outlineLevel="0" collapsed="false">
      <c r="B459" s="203"/>
      <c r="C459" s="203"/>
      <c r="D459" s="312" t="s">
        <v>240</v>
      </c>
      <c r="E459" s="317" t="str">
        <f aca="false">ADDRESS(MATCH(E460,SL_CHARTS_2012!$CG$1:$CG$39999,1),$E$465,1)</f>
        <v>$CG$35</v>
      </c>
      <c r="F459" s="317" t="str">
        <f aca="false">ADDRESS(MATCH(F460,SL_CHARTS_2012!$CG$1:$CG$39999,1),$E$465,1)</f>
        <v>$CG$33</v>
      </c>
      <c r="G459" s="317" t="str">
        <f aca="false">ADDRESS(MATCH(G460,SL_CHARTS_2012!$CG$1:$CG$39999,1),$E$465,1)</f>
        <v>$CG$33</v>
      </c>
      <c r="H459" s="317" t="str">
        <f aca="false">ADDRESS(MATCH(H460,SL_CHARTS_2012!$CG$1:$CG$39999,1),$E$465,1)</f>
        <v>$CG$33</v>
      </c>
      <c r="I459" s="222"/>
      <c r="J459" s="222"/>
    </row>
    <row r="460" s="23" customFormat="true" ht="15" hidden="false" customHeight="true" outlineLevel="0" collapsed="false">
      <c r="B460" s="203"/>
      <c r="C460" s="203"/>
      <c r="D460" s="204" t="s">
        <v>241</v>
      </c>
      <c r="E460" s="315" t="n">
        <f aca="false">ROUNDDOWN(E$8,0)</f>
        <v>30</v>
      </c>
      <c r="F460" s="315" t="n">
        <f aca="false">ROUNDDOWN(F$8,0)</f>
        <v>28</v>
      </c>
      <c r="G460" s="315" t="n">
        <f aca="false">ROUNDDOWN(G$8,0)</f>
        <v>28</v>
      </c>
      <c r="H460" s="315" t="n">
        <f aca="false">ROUNDDOWN(H$8,0)</f>
        <v>28</v>
      </c>
      <c r="I460" s="516"/>
      <c r="J460" s="516"/>
    </row>
    <row r="461" s="23" customFormat="true" ht="15" hidden="true" customHeight="true" outlineLevel="0" collapsed="false">
      <c r="B461" s="203"/>
      <c r="C461" s="205" t="s">
        <v>219</v>
      </c>
      <c r="D461" s="228" t="s">
        <v>238</v>
      </c>
      <c r="E461" s="230" t="str">
        <f aca="false">ADDRESS(MATCH(E462,SL_CHARTS_2012!$CG$1:$CG$39999,1),$E$465,1)</f>
        <v>$CG$39</v>
      </c>
      <c r="F461" s="230" t="str">
        <f aca="false">ADDRESS(MATCH(F462,SL_CHARTS_2012!$CG$1:$CG$39999,1),$E$465,1)</f>
        <v>$CG$39</v>
      </c>
      <c r="G461" s="230" t="str">
        <f aca="false">ADDRESS(MATCH(G462,SL_CHARTS_2012!$CG$1:$CG$39999,1),$E$465,1)</f>
        <v>$CG$43</v>
      </c>
      <c r="H461" s="230" t="str">
        <f aca="false">ADDRESS(MATCH(H462,SL_CHARTS_2012!$CG$1:$CG$39999,1),$E$465,1)</f>
        <v>$CG$39</v>
      </c>
      <c r="I461" s="265"/>
      <c r="J461" s="265"/>
    </row>
    <row r="462" s="23" customFormat="true" ht="15" hidden="false" customHeight="true" outlineLevel="0" collapsed="false">
      <c r="B462" s="203"/>
      <c r="C462" s="205"/>
      <c r="D462" s="351" t="s">
        <v>217</v>
      </c>
      <c r="E462" s="352" t="n">
        <f aca="false">ROUNDUP(E$6,0)</f>
        <v>34</v>
      </c>
      <c r="F462" s="352" t="n">
        <f aca="false">ROUNDUP(F$6,0)</f>
        <v>34</v>
      </c>
      <c r="G462" s="352" t="n">
        <f aca="false">ROUNDUP(G$6,0)</f>
        <v>38</v>
      </c>
      <c r="H462" s="352" t="n">
        <f aca="false">ROUNDUP(H$6,0)</f>
        <v>34</v>
      </c>
      <c r="I462" s="517"/>
      <c r="J462" s="517"/>
    </row>
    <row r="463" s="23" customFormat="true" ht="15" hidden="true" customHeight="true" outlineLevel="0" collapsed="false">
      <c r="B463" s="203"/>
      <c r="C463" s="205"/>
      <c r="D463" s="228" t="s">
        <v>240</v>
      </c>
      <c r="E463" s="230" t="str">
        <f aca="false">ADDRESS(MATCH(E464,SL_CHARTS_2012!$CG$1:$CG$39999,1),$E$465,1)</f>
        <v>$CG$35</v>
      </c>
      <c r="F463" s="230" t="str">
        <f aca="false">ADDRESS(MATCH(F464,SL_CHARTS_2012!$CG$1:$CG$39999,1),$E$465,1)</f>
        <v>$CG$33</v>
      </c>
      <c r="G463" s="230" t="str">
        <f aca="false">ADDRESS(MATCH(G464,SL_CHARTS_2012!$CG$1:$CG$39999,1),$E$465,1)</f>
        <v>$CG$33</v>
      </c>
      <c r="H463" s="230" t="str">
        <f aca="false">ADDRESS(MATCH(H464,SL_CHARTS_2012!$CG$1:$CG$39999,1),$E$465,1)</f>
        <v>$CG$33</v>
      </c>
      <c r="I463" s="265"/>
      <c r="J463" s="265"/>
    </row>
    <row r="464" s="23" customFormat="true" ht="15" hidden="false" customHeight="true" outlineLevel="0" collapsed="false">
      <c r="B464" s="203"/>
      <c r="C464" s="205"/>
      <c r="D464" s="351" t="s">
        <v>218</v>
      </c>
      <c r="E464" s="352" t="n">
        <f aca="false">ROUNDDOWN(E$10,0)</f>
        <v>30</v>
      </c>
      <c r="F464" s="352" t="n">
        <f aca="false">ROUNDDOWN(F$10,0)</f>
        <v>28</v>
      </c>
      <c r="G464" s="352" t="n">
        <f aca="false">ROUNDDOWN(G$10,0)</f>
        <v>28</v>
      </c>
      <c r="H464" s="352" t="n">
        <f aca="false">ROUNDDOWN(H$10,0)</f>
        <v>28</v>
      </c>
      <c r="I464" s="517"/>
      <c r="J464" s="517"/>
    </row>
    <row r="465" s="23" customFormat="true" ht="15" hidden="true" customHeight="true" outlineLevel="0" collapsed="false">
      <c r="B465" s="203"/>
      <c r="C465" s="207" t="s">
        <v>220</v>
      </c>
      <c r="D465" s="207"/>
      <c r="E465" s="207" t="n">
        <v>85</v>
      </c>
      <c r="F465" s="207"/>
      <c r="G465" s="207"/>
      <c r="H465" s="207"/>
      <c r="I465" s="518"/>
      <c r="J465" s="518"/>
    </row>
    <row r="466" s="23" customFormat="true" ht="15" hidden="true" customHeight="true" outlineLevel="0" collapsed="false">
      <c r="B466" s="203"/>
      <c r="C466" s="209" t="s">
        <v>216</v>
      </c>
      <c r="D466" s="257" t="s">
        <v>263</v>
      </c>
      <c r="E466" s="211" t="str">
        <f aca="false">ADDRESS(MATCH(E460,SL_CHARTS_2012!$CG$1:$CG$39999,1),$E465+2,1)</f>
        <v>$CI$35</v>
      </c>
      <c r="F466" s="211" t="str">
        <f aca="false">ADDRESS(MATCH(F460,SL_CHARTS_2012!$CG$1:$CG$39999,1),$E465+2,1)</f>
        <v>$CI$33</v>
      </c>
      <c r="G466" s="211" t="str">
        <f aca="false">ADDRESS(MATCH(G460,SL_CHARTS_2012!$CG$1:$CG$39999,1),$E465+2,1)</f>
        <v>$CI$33</v>
      </c>
      <c r="H466" s="211" t="str">
        <f aca="false">ADDRESS(MATCH(H460,SL_CHARTS_2012!$CG$1:$CG$39999,1),$E465+2,1)</f>
        <v>$CI$33</v>
      </c>
      <c r="I466" s="211"/>
      <c r="J466" s="211"/>
    </row>
    <row r="467" s="23" customFormat="true" ht="15" hidden="true" customHeight="true" outlineLevel="0" collapsed="false">
      <c r="B467" s="203"/>
      <c r="C467" s="209"/>
      <c r="D467" s="257" t="s">
        <v>264</v>
      </c>
      <c r="E467" s="211" t="str">
        <f aca="false">ADDRESS(MATCH(E458,SL_CHARTS_2012!$CG$1:$CG$39999,1),$E465+2,1)</f>
        <v>$CI$39</v>
      </c>
      <c r="F467" s="211" t="str">
        <f aca="false">ADDRESS(MATCH(F458,SL_CHARTS_2012!$CG$1:$CG$39999,1),$E465+2,1)</f>
        <v>$CI$39</v>
      </c>
      <c r="G467" s="211" t="str">
        <f aca="false">ADDRESS(MATCH(G458,SL_CHARTS_2012!$CG$1:$CG$39999,1),$E465+2,1)</f>
        <v>$CI$43</v>
      </c>
      <c r="H467" s="211" t="str">
        <f aca="false">ADDRESS(MATCH(H458,SL_CHARTS_2012!$CG$1:$CG$39999,1),$E465+2,1)</f>
        <v>$CI$39</v>
      </c>
      <c r="I467" s="211"/>
      <c r="J467" s="211"/>
    </row>
    <row r="468" s="23" customFormat="true" ht="15" hidden="true" customHeight="true" outlineLevel="0" collapsed="false">
      <c r="B468" s="203"/>
      <c r="C468" s="209"/>
      <c r="D468" s="257" t="s">
        <v>265</v>
      </c>
      <c r="E468" s="211" t="str">
        <f aca="false">ADDRESS(MATCH(E460,SL_CHARTS_2012!$CG$1:$CG$39999,1),$E465+1,1)</f>
        <v>$CH$35</v>
      </c>
      <c r="F468" s="211" t="str">
        <f aca="false">ADDRESS(MATCH(F460,SL_CHARTS_2012!$CG$1:$CG$39999,1),$E465+1,1)</f>
        <v>$CH$33</v>
      </c>
      <c r="G468" s="211" t="str">
        <f aca="false">ADDRESS(MATCH(G460,SL_CHARTS_2012!$CG$1:$CG$39999,1),$E465+1,1)</f>
        <v>$CH$33</v>
      </c>
      <c r="H468" s="211" t="str">
        <f aca="false">ADDRESS(MATCH(H460,SL_CHARTS_2012!$CG$1:$CG$39999,1),$E465+1,1)</f>
        <v>$CH$33</v>
      </c>
      <c r="I468" s="211"/>
      <c r="J468" s="211"/>
    </row>
    <row r="469" s="23" customFormat="true" ht="15" hidden="true" customHeight="true" outlineLevel="0" collapsed="false">
      <c r="B469" s="203"/>
      <c r="C469" s="209"/>
      <c r="D469" s="257" t="s">
        <v>266</v>
      </c>
      <c r="E469" s="211" t="str">
        <f aca="false">ADDRESS(MATCH(E458,SL_CHARTS_2012!$CG$1:$CG$39999,1),$E465+1,1)</f>
        <v>$CH$39</v>
      </c>
      <c r="F469" s="211" t="str">
        <f aca="false">ADDRESS(MATCH(F458,SL_CHARTS_2012!$CG$1:$CG$39999,1),$E465+1,1)</f>
        <v>$CH$39</v>
      </c>
      <c r="G469" s="211" t="str">
        <f aca="false">ADDRESS(MATCH(G458,SL_CHARTS_2012!$CG$1:$CG$39999,1),$E465+1,1)</f>
        <v>$CH$43</v>
      </c>
      <c r="H469" s="211" t="str">
        <f aca="false">ADDRESS(MATCH(H458,SL_CHARTS_2012!$CG$1:$CG$39999,1),$E465+1,1)</f>
        <v>$CH$39</v>
      </c>
      <c r="I469" s="211"/>
      <c r="J469" s="211"/>
    </row>
    <row r="470" s="23" customFormat="true" ht="15" hidden="true" customHeight="true" outlineLevel="0" collapsed="false">
      <c r="B470" s="203"/>
      <c r="C470" s="209"/>
      <c r="D470" s="257" t="s">
        <v>267</v>
      </c>
      <c r="E470" s="211" t="str">
        <f aca="false">ADDRESS(MATCH(E460,SL_CHARTS_2012!$CG$1:$CG$39999,1),$E465+3,1)</f>
        <v>$CJ$35</v>
      </c>
      <c r="F470" s="211" t="str">
        <f aca="false">ADDRESS(MATCH(F460,SL_CHARTS_2012!$CG$1:$CG$39999,1),$E465+3,1)</f>
        <v>$CJ$33</v>
      </c>
      <c r="G470" s="211" t="str">
        <f aca="false">ADDRESS(MATCH(G460,SL_CHARTS_2012!$CG$1:$CG$39999,1),$E465+3,1)</f>
        <v>$CJ$33</v>
      </c>
      <c r="H470" s="211" t="str">
        <f aca="false">ADDRESS(MATCH(H460,SL_CHARTS_2012!$CG$1:$CG$39999,1),$E465+3,1)</f>
        <v>$CJ$33</v>
      </c>
      <c r="I470" s="211"/>
      <c r="J470" s="211"/>
    </row>
    <row r="471" s="23" customFormat="true" ht="15" hidden="true" customHeight="true" outlineLevel="0" collapsed="false">
      <c r="B471" s="203"/>
      <c r="C471" s="209"/>
      <c r="D471" s="257" t="s">
        <v>268</v>
      </c>
      <c r="E471" s="211" t="str">
        <f aca="false">ADDRESS(MATCH(E458,SL_CHARTS_2012!$CG$1:$CG$39999,1),$E465+3,1)</f>
        <v>$CJ$39</v>
      </c>
      <c r="F471" s="211" t="str">
        <f aca="false">ADDRESS(MATCH(F458,SL_CHARTS_2012!$CG$1:$CG$39999,1),$E465+3,1)</f>
        <v>$CJ$39</v>
      </c>
      <c r="G471" s="211" t="str">
        <f aca="false">ADDRESS(MATCH(G458,SL_CHARTS_2012!$CG$1:$CG$39999,1),$E465+3,1)</f>
        <v>$CJ$43</v>
      </c>
      <c r="H471" s="211" t="str">
        <f aca="false">ADDRESS(MATCH(H458,SL_CHARTS_2012!$CG$1:$CG$39999,1),$E465+3,1)</f>
        <v>$CJ$39</v>
      </c>
      <c r="I471" s="211"/>
      <c r="J471" s="211"/>
    </row>
    <row r="472" s="23" customFormat="true" ht="15" hidden="true" customHeight="true" outlineLevel="0" collapsed="false">
      <c r="B472" s="203"/>
      <c r="C472" s="205" t="s">
        <v>219</v>
      </c>
      <c r="D472" s="258" t="s">
        <v>221</v>
      </c>
      <c r="E472" s="206" t="str">
        <f aca="false">ADDRESS(MATCH(E464,SL_CHARTS_2012!$CG$1:$CG$39999,1),$E465+2,1)</f>
        <v>$CI$35</v>
      </c>
      <c r="F472" s="206" t="str">
        <f aca="false">ADDRESS(MATCH(F464,SL_CHARTS_2012!$CG$1:$CG$39999,1),$E465+2,1)</f>
        <v>$CI$33</v>
      </c>
      <c r="G472" s="206" t="str">
        <f aca="false">ADDRESS(MATCH(G464,SL_CHARTS_2012!$CG$1:$CG$39999,1),$E465+2,1)</f>
        <v>$CI$33</v>
      </c>
      <c r="H472" s="206" t="str">
        <f aca="false">ADDRESS(MATCH(H464,SL_CHARTS_2012!$CG$1:$CG$39999,1),$E465+2,1)</f>
        <v>$CI$33</v>
      </c>
      <c r="I472" s="206"/>
      <c r="J472" s="206"/>
    </row>
    <row r="473" s="23" customFormat="true" ht="15" hidden="true" customHeight="true" outlineLevel="0" collapsed="false">
      <c r="B473" s="203"/>
      <c r="C473" s="205"/>
      <c r="D473" s="258" t="s">
        <v>222</v>
      </c>
      <c r="E473" s="206" t="str">
        <f aca="false">ADDRESS(MATCH(E462,SL_CHARTS_2012!$CG$1:$CG$39999,1),$E465+2,1)</f>
        <v>$CI$39</v>
      </c>
      <c r="F473" s="206" t="str">
        <f aca="false">ADDRESS(MATCH(F462,SL_CHARTS_2012!$CG$1:$CG$39999,1),$E465+2,1)</f>
        <v>$CI$39</v>
      </c>
      <c r="G473" s="206" t="str">
        <f aca="false">ADDRESS(MATCH(G462,SL_CHARTS_2012!$CG$1:$CG$39999,1),$E465+2,1)</f>
        <v>$CI$43</v>
      </c>
      <c r="H473" s="206" t="str">
        <f aca="false">ADDRESS(MATCH(H462,SL_CHARTS_2012!$CG$1:$CG$39999,1),$E465+2,1)</f>
        <v>$CI$39</v>
      </c>
      <c r="I473" s="206"/>
      <c r="J473" s="206"/>
    </row>
    <row r="474" s="23" customFormat="true" ht="15" hidden="true" customHeight="true" outlineLevel="0" collapsed="false">
      <c r="B474" s="203"/>
      <c r="C474" s="205"/>
      <c r="D474" s="258" t="s">
        <v>265</v>
      </c>
      <c r="E474" s="206" t="str">
        <f aca="false">ADDRESS(MATCH(E464,SL_CHARTS_2012!$CG$1:$CG$39999,1),$E465+1,1)</f>
        <v>$CH$35</v>
      </c>
      <c r="F474" s="206" t="str">
        <f aca="false">ADDRESS(MATCH(F464,SL_CHARTS_2012!$CG$1:$CG$39999,1),$E465+1,1)</f>
        <v>$CH$33</v>
      </c>
      <c r="G474" s="206" t="str">
        <f aca="false">ADDRESS(MATCH(G464,SL_CHARTS_2012!$CG$1:$CG$39999,1),$E465+1,1)</f>
        <v>$CH$33</v>
      </c>
      <c r="H474" s="206" t="str">
        <f aca="false">ADDRESS(MATCH(H464,SL_CHARTS_2012!$CG$1:$CG$39999,1),$E465+1,1)</f>
        <v>$CH$33</v>
      </c>
      <c r="I474" s="206"/>
      <c r="J474" s="206"/>
    </row>
    <row r="475" s="23" customFormat="true" ht="15" hidden="true" customHeight="true" outlineLevel="0" collapsed="false">
      <c r="B475" s="203"/>
      <c r="C475" s="205"/>
      <c r="D475" s="258" t="s">
        <v>266</v>
      </c>
      <c r="E475" s="206" t="str">
        <f aca="false">ADDRESS(MATCH(E462,SL_CHARTS_2012!$CG$1:$CG$39999,1),$E465+1,1)</f>
        <v>$CH$39</v>
      </c>
      <c r="F475" s="206" t="str">
        <f aca="false">ADDRESS(MATCH(F462,SL_CHARTS_2012!$CG$1:$CG$39999,1),$E465+1,1)</f>
        <v>$CH$39</v>
      </c>
      <c r="G475" s="206" t="str">
        <f aca="false">ADDRESS(MATCH(G462,SL_CHARTS_2012!$CG$1:$CG$39999,1),$E465+1,1)</f>
        <v>$CH$43</v>
      </c>
      <c r="H475" s="206" t="str">
        <f aca="false">ADDRESS(MATCH(H462,SL_CHARTS_2012!$CG$1:$CG$39999,1),$E465+1,1)</f>
        <v>$CH$39</v>
      </c>
      <c r="I475" s="206"/>
      <c r="J475" s="206"/>
    </row>
    <row r="476" s="23" customFormat="true" ht="15" hidden="true" customHeight="true" outlineLevel="0" collapsed="false">
      <c r="B476" s="203"/>
      <c r="C476" s="205"/>
      <c r="D476" s="258" t="s">
        <v>267</v>
      </c>
      <c r="E476" s="206" t="str">
        <f aca="false">ADDRESS(MATCH(E464,SL_CHARTS_2012!$CG$1:$CG$39999,1),$E465+3,1)</f>
        <v>$CJ$35</v>
      </c>
      <c r="F476" s="206" t="str">
        <f aca="false">ADDRESS(MATCH(F464,SL_CHARTS_2012!$CG$1:$CG$39999,1),$E465+3,1)</f>
        <v>$CJ$33</v>
      </c>
      <c r="G476" s="206" t="str">
        <f aca="false">ADDRESS(MATCH(G464,SL_CHARTS_2012!$CG$1:$CG$39999,1),$E465+3,1)</f>
        <v>$CJ$33</v>
      </c>
      <c r="H476" s="206" t="str">
        <f aca="false">ADDRESS(MATCH(H464,SL_CHARTS_2012!$CG$1:$CG$39999,1),$E465+3,1)</f>
        <v>$CJ$33</v>
      </c>
      <c r="I476" s="206"/>
      <c r="J476" s="206"/>
    </row>
    <row r="477" s="23" customFormat="true" ht="15" hidden="true" customHeight="true" outlineLevel="0" collapsed="false">
      <c r="B477" s="203"/>
      <c r="C477" s="205"/>
      <c r="D477" s="258" t="s">
        <v>268</v>
      </c>
      <c r="E477" s="206" t="str">
        <f aca="false">ADDRESS(MATCH(E462,SL_CHARTS_2012!$CG$1:$CG$39999,1),$E465+3,1)</f>
        <v>$CJ$39</v>
      </c>
      <c r="F477" s="206" t="str">
        <f aca="false">ADDRESS(MATCH(F462,SL_CHARTS_2012!$CG$1:$CG$39999,1),$E465+3,1)</f>
        <v>$CJ$39</v>
      </c>
      <c r="G477" s="206" t="str">
        <f aca="false">ADDRESS(MATCH(G462,SL_CHARTS_2012!$CG$1:$CG$39999,1),$E465+3,1)</f>
        <v>$CJ$43</v>
      </c>
      <c r="H477" s="206" t="str">
        <f aca="false">ADDRESS(MATCH(H462,SL_CHARTS_2012!$CG$1:$CG$39999,1),$E465+3,1)</f>
        <v>$CJ$39</v>
      </c>
      <c r="I477" s="206"/>
      <c r="J477" s="206"/>
    </row>
    <row r="478" s="23" customFormat="true" ht="15" hidden="true" customHeight="true" outlineLevel="0" collapsed="false">
      <c r="B478" s="203"/>
      <c r="C478" s="207"/>
      <c r="D478" s="213" t="s">
        <v>223</v>
      </c>
      <c r="E478" s="214" t="s">
        <v>224</v>
      </c>
      <c r="F478" s="208"/>
      <c r="G478" s="208"/>
      <c r="H478" s="208"/>
      <c r="I478" s="208"/>
      <c r="J478" s="208"/>
    </row>
    <row r="479" s="23" customFormat="true" ht="15" hidden="true" customHeight="true" outlineLevel="0" collapsed="false">
      <c r="B479" s="203"/>
      <c r="C479" s="207"/>
      <c r="D479" s="213"/>
      <c r="E479" s="214" t="s">
        <v>225</v>
      </c>
      <c r="F479" s="208"/>
      <c r="G479" s="208"/>
      <c r="H479" s="208"/>
      <c r="I479" s="208"/>
      <c r="J479" s="208"/>
    </row>
    <row r="480" s="23" customFormat="true" ht="15" hidden="false" customHeight="true" outlineLevel="0" collapsed="false">
      <c r="B480" s="203"/>
      <c r="C480" s="215" t="s">
        <v>226</v>
      </c>
      <c r="D480" s="216" t="s">
        <v>227</v>
      </c>
      <c r="E480" s="217" t="str">
        <f aca="false">CONCATENATE(E458,E$7,E460)</f>
        <v>34-30</v>
      </c>
      <c r="F480" s="217" t="str">
        <f aca="false">CONCATENATE(F458,F$7,F460)</f>
        <v>34-28</v>
      </c>
      <c r="G480" s="217" t="str">
        <f aca="false">CONCATENATE(G458,G$7,G460)</f>
        <v>38-28</v>
      </c>
      <c r="H480" s="217" t="str">
        <f aca="false">CONCATENATE(H458,H$7,H460)</f>
        <v>34-28</v>
      </c>
      <c r="I480" s="217"/>
      <c r="J480" s="217"/>
    </row>
    <row r="481" s="23" customFormat="true" ht="15" hidden="false" customHeight="true" outlineLevel="0" collapsed="false">
      <c r="B481" s="203"/>
      <c r="C481" s="215"/>
      <c r="D481" s="218" t="s">
        <v>228</v>
      </c>
      <c r="E481" s="218" t="n">
        <f aca="true">AVERAGE(INDIRECT(CONCATENATE($E$478,E466,$E$479,E467),1))</f>
        <v>4.9506832</v>
      </c>
      <c r="F481" s="218" t="n">
        <f aca="true">AVERAGE(INDIRECT(CONCATENATE($E$478,F466,$E$479,F467),1))</f>
        <v>3.88744453571429</v>
      </c>
      <c r="G481" s="218" t="n">
        <f aca="true">AVERAGE(INDIRECT(CONCATENATE($E$478,G466,$E$479,G467),1))</f>
        <v>10.5861413181818</v>
      </c>
      <c r="H481" s="218" t="n">
        <f aca="true">AVERAGE(INDIRECT(CONCATENATE($E$478,H466,$E$479,H467),1))</f>
        <v>3.88744453571429</v>
      </c>
      <c r="I481" s="218"/>
      <c r="J481" s="218"/>
    </row>
    <row r="482" s="23" customFormat="true" ht="15" hidden="true" customHeight="true" outlineLevel="0" collapsed="false">
      <c r="B482" s="203"/>
      <c r="C482" s="215"/>
      <c r="D482" s="219" t="s">
        <v>269</v>
      </c>
      <c r="E482" s="219" t="n">
        <f aca="true">MIN(INDIRECT(CONCATENATE($E$478,E466,$E$479,E467),1))</f>
        <v>1.85869575</v>
      </c>
      <c r="F482" s="219" t="n">
        <f aca="true">MIN(INDIRECT(CONCATENATE($E$478,F466,$E$479,F467),1))</f>
        <v>1.01956525</v>
      </c>
      <c r="G482" s="219" t="n">
        <f aca="true">MIN(INDIRECT(CONCATENATE($E$478,G466,$E$479,G467),1))</f>
        <v>1.01956525</v>
      </c>
      <c r="H482" s="219" t="n">
        <f aca="true">MIN(INDIRECT(CONCATENATE($E$478,H466,$E$479,H467),1))</f>
        <v>1.01956525</v>
      </c>
      <c r="I482" s="219"/>
      <c r="J482" s="219"/>
    </row>
    <row r="483" s="23" customFormat="true" ht="15" hidden="true" customHeight="true" outlineLevel="0" collapsed="false">
      <c r="B483" s="203"/>
      <c r="C483" s="215"/>
      <c r="D483" s="219" t="s">
        <v>270</v>
      </c>
      <c r="E483" s="219" t="n">
        <f aca="true">MAX(INDIRECT(CONCATENATE($E$478,E466,$E$479,E467),1))</f>
        <v>10.17267075</v>
      </c>
      <c r="F483" s="219" t="n">
        <f aca="true">MAX(INDIRECT(CONCATENATE($E$478,F466,$E$479,F467),1))</f>
        <v>10.17267075</v>
      </c>
      <c r="G483" s="219" t="n">
        <f aca="true">MAX(INDIRECT(CONCATENATE($E$478,G466,$E$479,G467),1))</f>
        <v>29.6214675</v>
      </c>
      <c r="H483" s="219" t="n">
        <f aca="true">MAX(INDIRECT(CONCATENATE($E$478,H466,$E$479,H467),1))</f>
        <v>10.17267075</v>
      </c>
      <c r="I483" s="219"/>
      <c r="J483" s="219"/>
    </row>
    <row r="484" s="23" customFormat="true" ht="15" hidden="true" customHeight="true" outlineLevel="0" collapsed="false">
      <c r="B484" s="203"/>
      <c r="C484" s="215"/>
      <c r="D484" s="220" t="s">
        <v>271</v>
      </c>
      <c r="E484" s="220" t="str">
        <f aca="false">CONCATENATE($E478,E467,$E479,E466)</f>
        <v>SL_CHARTS_2012!$CI$39:$CI$35</v>
      </c>
      <c r="F484" s="220" t="str">
        <f aca="false">CONCATENATE($E478,F467,$E479,F466)</f>
        <v>SL_CHARTS_2012!$CI$39:$CI$33</v>
      </c>
      <c r="G484" s="220" t="str">
        <f aca="false">CONCATENATE($E478,G467,$E479,G466)</f>
        <v>SL_CHARTS_2012!$CI$43:$CI$33</v>
      </c>
      <c r="H484" s="220" t="str">
        <f aca="false">CONCATENATE($E478,H467,$E479,H466)</f>
        <v>SL_CHARTS_2012!$CI$39:$CI$33</v>
      </c>
      <c r="I484" s="220"/>
      <c r="J484" s="220"/>
    </row>
    <row r="485" s="23" customFormat="true" ht="15" hidden="true" customHeight="true" outlineLevel="0" collapsed="false">
      <c r="B485" s="203"/>
      <c r="C485" s="215"/>
      <c r="D485" s="220" t="s">
        <v>272</v>
      </c>
      <c r="E485" s="220" t="str">
        <f aca="false">CONCATENATE($E478,E469,$E479,E468)</f>
        <v>SL_CHARTS_2012!$CH$39:$CH$35</v>
      </c>
      <c r="F485" s="220" t="str">
        <f aca="false">CONCATENATE($E478,F469,$E479,F468)</f>
        <v>SL_CHARTS_2012!$CH$39:$CH$33</v>
      </c>
      <c r="G485" s="220" t="str">
        <f aca="false">CONCATENATE($E478,G469,$E479,G468)</f>
        <v>SL_CHARTS_2012!$CH$43:$CH$33</v>
      </c>
      <c r="H485" s="220" t="str">
        <f aca="false">CONCATENATE($E478,H469,$E479,H468)</f>
        <v>SL_CHARTS_2012!$CH$39:$CH$33</v>
      </c>
      <c r="I485" s="220"/>
      <c r="J485" s="220"/>
    </row>
    <row r="486" s="23" customFormat="true" ht="15" hidden="true" customHeight="true" outlineLevel="0" collapsed="false">
      <c r="B486" s="203"/>
      <c r="C486" s="215"/>
      <c r="D486" s="220" t="s">
        <v>273</v>
      </c>
      <c r="E486" s="220" t="str">
        <f aca="false">CONCATENATE($E478,E471,$E479,E470)</f>
        <v>SL_CHARTS_2012!$CJ$39:$CJ$35</v>
      </c>
      <c r="F486" s="220" t="str">
        <f aca="false">CONCATENATE($E478,F471,$E479,F470)</f>
        <v>SL_CHARTS_2012!$CJ$39:$CJ$33</v>
      </c>
      <c r="G486" s="220" t="str">
        <f aca="false">CONCATENATE($E478,G471,$E479,G470)</f>
        <v>SL_CHARTS_2012!$CJ$43:$CJ$33</v>
      </c>
      <c r="H486" s="220" t="str">
        <f aca="false">CONCATENATE($E478,H471,$E479,H470)</f>
        <v>SL_CHARTS_2012!$CJ$39:$CJ$33</v>
      </c>
      <c r="I486" s="220"/>
      <c r="J486" s="220"/>
    </row>
    <row r="487" s="23" customFormat="true" ht="15" hidden="true" customHeight="true" outlineLevel="0" collapsed="false">
      <c r="B487" s="203"/>
      <c r="C487" s="215"/>
      <c r="D487" s="220" t="s">
        <v>246</v>
      </c>
      <c r="E487" s="220" t="str">
        <f aca="true">ADDRESS(MATCH(E482,INDIRECT(E484,1),0)+MATCH(E460,SL_CHARTS_2012!$CG$1:$CG$3999,1)-1,$E465+1,1,1)</f>
        <v>$CH$35</v>
      </c>
      <c r="F487" s="220" t="str">
        <f aca="true">ADDRESS(MATCH(F482,INDIRECT(F484,1),0)+MATCH(F460,SL_CHARTS_2012!$CG$1:$CG$3999,1)-1,$E465+1,1,1)</f>
        <v>$CH$33</v>
      </c>
      <c r="G487" s="220" t="str">
        <f aca="true">ADDRESS(MATCH(G482,INDIRECT(G484,1),0)+MATCH(G460,SL_CHARTS_2012!$CG$1:$CG$3999,1)-1,$E465+1,1,1)</f>
        <v>$CH$33</v>
      </c>
      <c r="H487" s="220" t="str">
        <f aca="true">ADDRESS(MATCH(H482,INDIRECT(H484,1),0)+MATCH(H460,SL_CHARTS_2012!$CG$1:$CG$3999,1)-1,$E465+1,1,1)</f>
        <v>$CH$33</v>
      </c>
      <c r="I487" s="220"/>
      <c r="J487" s="220"/>
    </row>
    <row r="488" s="23" customFormat="true" ht="15" hidden="true" customHeight="true" outlineLevel="0" collapsed="false">
      <c r="B488" s="203"/>
      <c r="C488" s="215"/>
      <c r="D488" s="220" t="s">
        <v>248</v>
      </c>
      <c r="E488" s="220" t="str">
        <f aca="true">ADDRESS(MATCH(E483,INDIRECT(E484,1),0)+MATCH(E460,SL_CHARTS_2012!$CG$1:$CG$3999,1)-1,$E465+3,1,1)</f>
        <v>$CJ$39</v>
      </c>
      <c r="F488" s="220" t="str">
        <f aca="true">ADDRESS(MATCH(F483,INDIRECT(F484,1),0)+MATCH(F460,SL_CHARTS_2012!$CG$1:$CG$3999,1)-1,$E465+3,1,1)</f>
        <v>$CJ$39</v>
      </c>
      <c r="G488" s="220" t="str">
        <f aca="true">ADDRESS(MATCH(G483,INDIRECT(G484,1),0)+MATCH(G460,SL_CHARTS_2012!$CG$1:$CG$3999,1)-1,$E465+3,1,1)</f>
        <v>$CJ$43</v>
      </c>
      <c r="H488" s="220" t="str">
        <f aca="true">ADDRESS(MATCH(H483,INDIRECT(H484,1),0)+MATCH(H460,SL_CHARTS_2012!$CG$1:$CG$3999,1)-1,$E465+3,1,1)</f>
        <v>$CJ$39</v>
      </c>
      <c r="I488" s="220"/>
      <c r="J488" s="220"/>
    </row>
    <row r="489" s="23" customFormat="true" ht="15" hidden="false" customHeight="true" outlineLevel="0" collapsed="false">
      <c r="B489" s="203"/>
      <c r="C489" s="215"/>
      <c r="D489" s="220" t="s">
        <v>233</v>
      </c>
      <c r="E489" s="222" t="n">
        <f aca="true">MIN(INDIRECT(E485))</f>
        <v>-32</v>
      </c>
      <c r="F489" s="222" t="n">
        <f aca="true">MIN(INDIRECT(F485))</f>
        <v>-32</v>
      </c>
      <c r="G489" s="222" t="n">
        <f aca="true">MIN(INDIRECT(G485))</f>
        <v>-32</v>
      </c>
      <c r="H489" s="222" t="n">
        <f aca="true">MIN(INDIRECT(H485))</f>
        <v>-32</v>
      </c>
      <c r="I489" s="222"/>
      <c r="J489" s="222"/>
    </row>
    <row r="490" s="23" customFormat="true" ht="15" hidden="false" customHeight="true" outlineLevel="0" collapsed="false">
      <c r="B490" s="203"/>
      <c r="C490" s="215"/>
      <c r="D490" s="220" t="s">
        <v>234</v>
      </c>
      <c r="E490" s="222" t="n">
        <f aca="true">MAX(INDIRECT(E486))</f>
        <v>31.347826</v>
      </c>
      <c r="F490" s="222" t="n">
        <f aca="true">MAX(INDIRECT(F486))</f>
        <v>31.347826</v>
      </c>
      <c r="G490" s="222" t="n">
        <f aca="true">MAX(INDIRECT(G486))</f>
        <v>37.26087</v>
      </c>
      <c r="H490" s="222" t="n">
        <f aca="true">MAX(INDIRECT(H486))</f>
        <v>31.347826</v>
      </c>
      <c r="I490" s="222"/>
      <c r="J490" s="222"/>
    </row>
    <row r="491" s="23" customFormat="true" ht="15" hidden="false" customHeight="true" outlineLevel="0" collapsed="false">
      <c r="B491" s="203"/>
      <c r="C491" s="223" t="s">
        <v>235</v>
      </c>
      <c r="D491" s="259" t="s">
        <v>227</v>
      </c>
      <c r="E491" s="260" t="str">
        <f aca="false">CONCATENATE(E462,E$7,E464)</f>
        <v>34-30</v>
      </c>
      <c r="F491" s="260" t="str">
        <f aca="false">CONCATENATE(F462,F$7,F464)</f>
        <v>34-28</v>
      </c>
      <c r="G491" s="260" t="str">
        <f aca="false">CONCATENATE(G462,G$7,G464)</f>
        <v>38-28</v>
      </c>
      <c r="H491" s="260" t="str">
        <f aca="false">CONCATENATE(H462,H$7,H464)</f>
        <v>34-28</v>
      </c>
      <c r="I491" s="260"/>
      <c r="J491" s="260"/>
    </row>
    <row r="492" s="23" customFormat="true" ht="15" hidden="false" customHeight="true" outlineLevel="0" collapsed="false">
      <c r="B492" s="203"/>
      <c r="C492" s="223"/>
      <c r="D492" s="261" t="s">
        <v>228</v>
      </c>
      <c r="E492" s="261" t="n">
        <f aca="true">AVERAGE(INDIRECT(CONCATENATE($E$478,E472,$E$479,E473),1))</f>
        <v>4.9506832</v>
      </c>
      <c r="F492" s="261" t="n">
        <f aca="true">AVERAGE(INDIRECT(CONCATENATE($E$478,F472,$E$479,F473),1))</f>
        <v>3.88744453571429</v>
      </c>
      <c r="G492" s="261" t="n">
        <f aca="true">AVERAGE(INDIRECT(CONCATENATE($E$478,G472,$E$479,G473),1))</f>
        <v>10.5861413181818</v>
      </c>
      <c r="H492" s="261" t="n">
        <f aca="true">AVERAGE(INDIRECT(CONCATENATE($E$478,H472,$E$479,H473),1))</f>
        <v>3.88744453571429</v>
      </c>
      <c r="I492" s="261"/>
      <c r="J492" s="261"/>
    </row>
    <row r="493" s="23" customFormat="true" ht="15" hidden="true" customHeight="true" outlineLevel="0" collapsed="false">
      <c r="B493" s="203"/>
      <c r="C493" s="223"/>
      <c r="D493" s="262" t="s">
        <v>269</v>
      </c>
      <c r="E493" s="262" t="n">
        <f aca="true">MIN(INDIRECT(CONCATENATE($E$478,E472,$E$479,E473),1))</f>
        <v>1.85869575</v>
      </c>
      <c r="F493" s="262" t="n">
        <f aca="true">MIN(INDIRECT(CONCATENATE($E$478,F472,$E$479,F473),1))</f>
        <v>1.01956525</v>
      </c>
      <c r="G493" s="262" t="n">
        <f aca="true">MIN(INDIRECT(CONCATENATE($E$478,G472,$E$479,G473),1))</f>
        <v>1.01956525</v>
      </c>
      <c r="H493" s="262" t="n">
        <f aca="true">MIN(INDIRECT(CONCATENATE($E$478,H472,$E$479,H473),1))</f>
        <v>1.01956525</v>
      </c>
      <c r="I493" s="262"/>
      <c r="J493" s="262"/>
    </row>
    <row r="494" s="23" customFormat="true" ht="15" hidden="true" customHeight="true" outlineLevel="0" collapsed="false">
      <c r="B494" s="203"/>
      <c r="C494" s="223"/>
      <c r="D494" s="262" t="s">
        <v>270</v>
      </c>
      <c r="E494" s="262" t="n">
        <f aca="true">MAX(INDIRECT(CONCATENATE($E$478,E472,$E$479,E473),1))</f>
        <v>10.17267075</v>
      </c>
      <c r="F494" s="262" t="n">
        <f aca="true">MAX(INDIRECT(CONCATENATE($E$478,F472,$E$479,F473),1))</f>
        <v>10.17267075</v>
      </c>
      <c r="G494" s="262" t="n">
        <f aca="true">MAX(INDIRECT(CONCATENATE($E$478,G472,$E$479,G473),1))</f>
        <v>29.6214675</v>
      </c>
      <c r="H494" s="262" t="n">
        <f aca="true">MAX(INDIRECT(CONCATENATE($E$478,H472,$E$479,H473),1))</f>
        <v>10.17267075</v>
      </c>
      <c r="I494" s="262"/>
      <c r="J494" s="262"/>
    </row>
    <row r="495" s="23" customFormat="true" ht="15" hidden="true" customHeight="true" outlineLevel="0" collapsed="false">
      <c r="B495" s="203"/>
      <c r="C495" s="223"/>
      <c r="D495" s="263" t="s">
        <v>271</v>
      </c>
      <c r="E495" s="263" t="str">
        <f aca="false">CONCATENATE($E478,E473,$E479,E472)</f>
        <v>SL_CHARTS_2012!$CI$39:$CI$35</v>
      </c>
      <c r="F495" s="263" t="str">
        <f aca="false">CONCATENATE($E478,F473,$E479,F472)</f>
        <v>SL_CHARTS_2012!$CI$39:$CI$33</v>
      </c>
      <c r="G495" s="263" t="str">
        <f aca="false">CONCATENATE($E478,G473,$E479,G472)</f>
        <v>SL_CHARTS_2012!$CI$43:$CI$33</v>
      </c>
      <c r="H495" s="263" t="str">
        <f aca="false">CONCATENATE($E478,H473,$E479,H472)</f>
        <v>SL_CHARTS_2012!$CI$39:$CI$33</v>
      </c>
      <c r="I495" s="263"/>
      <c r="J495" s="263"/>
    </row>
    <row r="496" s="23" customFormat="true" ht="15" hidden="true" customHeight="true" outlineLevel="0" collapsed="false">
      <c r="B496" s="203"/>
      <c r="C496" s="223"/>
      <c r="D496" s="263" t="s">
        <v>272</v>
      </c>
      <c r="E496" s="263" t="str">
        <f aca="false">CONCATENATE($E478,E475,$E479,E474)</f>
        <v>SL_CHARTS_2012!$CH$39:$CH$35</v>
      </c>
      <c r="F496" s="263" t="str">
        <f aca="false">CONCATENATE($E478,F475,$E479,F474)</f>
        <v>SL_CHARTS_2012!$CH$39:$CH$33</v>
      </c>
      <c r="G496" s="263" t="str">
        <f aca="false">CONCATENATE($E478,G475,$E479,G474)</f>
        <v>SL_CHARTS_2012!$CH$43:$CH$33</v>
      </c>
      <c r="H496" s="263" t="str">
        <f aca="false">CONCATENATE($E478,H475,$E479,H474)</f>
        <v>SL_CHARTS_2012!$CH$39:$CH$33</v>
      </c>
      <c r="I496" s="263"/>
      <c r="J496" s="263"/>
    </row>
    <row r="497" s="23" customFormat="true" ht="15" hidden="true" customHeight="true" outlineLevel="0" collapsed="false">
      <c r="B497" s="203"/>
      <c r="C497" s="223"/>
      <c r="D497" s="263" t="s">
        <v>273</v>
      </c>
      <c r="E497" s="263" t="str">
        <f aca="false">CONCATENATE($E478,E477,$E479,E476)</f>
        <v>SL_CHARTS_2012!$CJ$39:$CJ$35</v>
      </c>
      <c r="F497" s="263" t="str">
        <f aca="false">CONCATENATE($E478,F477,$E479,F476)</f>
        <v>SL_CHARTS_2012!$CJ$39:$CJ$33</v>
      </c>
      <c r="G497" s="263" t="str">
        <f aca="false">CONCATENATE($E478,G477,$E479,G476)</f>
        <v>SL_CHARTS_2012!$CJ$43:$CJ$33</v>
      </c>
      <c r="H497" s="263" t="str">
        <f aca="false">CONCATENATE($E478,H477,$E479,H476)</f>
        <v>SL_CHARTS_2012!$CJ$39:$CJ$33</v>
      </c>
      <c r="I497" s="263"/>
      <c r="J497" s="263"/>
    </row>
    <row r="498" s="23" customFormat="true" ht="15" hidden="true" customHeight="true" outlineLevel="0" collapsed="false">
      <c r="B498" s="203"/>
      <c r="C498" s="223"/>
      <c r="D498" s="263" t="s">
        <v>246</v>
      </c>
      <c r="E498" s="263" t="str">
        <f aca="true">ADDRESS(MATCH(E493,INDIRECT(E495,1),0)+MATCH(E460,SL_CHARTS_2012!$CG$1:$CG$3999,1)-1,$E465+1,1,1)</f>
        <v>$CH$35</v>
      </c>
      <c r="F498" s="263" t="str">
        <f aca="true">ADDRESS(MATCH(F493,INDIRECT(F495,1),0)+MATCH(F460,SL_CHARTS_2012!$CG$1:$CG$3999,1)-1,$E465+1,1,1)</f>
        <v>$CH$33</v>
      </c>
      <c r="G498" s="263" t="str">
        <f aca="true">ADDRESS(MATCH(G493,INDIRECT(G495,1),0)+MATCH(G460,SL_CHARTS_2012!$CG$1:$CG$3999,1)-1,$E465+1,1,1)</f>
        <v>$CH$33</v>
      </c>
      <c r="H498" s="263" t="str">
        <f aca="true">ADDRESS(MATCH(H493,INDIRECT(H495,1),0)+MATCH(H460,SL_CHARTS_2012!$CG$1:$CG$3999,1)-1,$E465+1,1,1)</f>
        <v>$CH$33</v>
      </c>
      <c r="I498" s="263"/>
      <c r="J498" s="263"/>
    </row>
    <row r="499" s="23" customFormat="true" ht="15" hidden="true" customHeight="true" outlineLevel="0" collapsed="false">
      <c r="B499" s="203"/>
      <c r="C499" s="223"/>
      <c r="D499" s="263" t="s">
        <v>248</v>
      </c>
      <c r="E499" s="263" t="str">
        <f aca="true">ADDRESS(MATCH(E494,INDIRECT(E495,1),0)+MATCH(E460,SL_CHARTS_2012!$CG$1:$CG$3999,1)-1,$E465+3,1,1)</f>
        <v>$CJ$39</v>
      </c>
      <c r="F499" s="263" t="str">
        <f aca="true">ADDRESS(MATCH(F494,INDIRECT(F495,1),0)+MATCH(F460,SL_CHARTS_2012!$CG$1:$CG$3999,1)-1,$E465+3,1,1)</f>
        <v>$CJ$39</v>
      </c>
      <c r="G499" s="263" t="str">
        <f aca="true">ADDRESS(MATCH(G494,INDIRECT(G495,1),0)+MATCH(G460,SL_CHARTS_2012!$CG$1:$CG$3999,1)-1,$E465+3,1,1)</f>
        <v>$CJ$43</v>
      </c>
      <c r="H499" s="263" t="str">
        <f aca="true">ADDRESS(MATCH(H494,INDIRECT(H495,1),0)+MATCH(H460,SL_CHARTS_2012!$CG$1:$CG$3999,1)-1,$E465+3,1,1)</f>
        <v>$CJ$39</v>
      </c>
      <c r="I499" s="263"/>
      <c r="J499" s="263"/>
    </row>
    <row r="500" s="23" customFormat="true" ht="15" hidden="false" customHeight="true" outlineLevel="0" collapsed="false">
      <c r="B500" s="203"/>
      <c r="C500" s="223"/>
      <c r="D500" s="263" t="s">
        <v>233</v>
      </c>
      <c r="E500" s="265" t="n">
        <f aca="true">MIN(INDIRECT(E496))</f>
        <v>-32</v>
      </c>
      <c r="F500" s="265" t="n">
        <f aca="true">MIN(INDIRECT(F496))</f>
        <v>-32</v>
      </c>
      <c r="G500" s="265" t="n">
        <f aca="true">MIN(INDIRECT(G496))</f>
        <v>-32</v>
      </c>
      <c r="H500" s="265" t="n">
        <f aca="true">MIN(INDIRECT(H496))</f>
        <v>-32</v>
      </c>
      <c r="I500" s="265"/>
      <c r="J500" s="265"/>
    </row>
    <row r="501" customFormat="false" ht="15" hidden="false" customHeight="true" outlineLevel="0" collapsed="false">
      <c r="A501" s="23"/>
      <c r="B501" s="203"/>
      <c r="C501" s="223"/>
      <c r="D501" s="231" t="s">
        <v>234</v>
      </c>
      <c r="E501" s="232" t="n">
        <f aca="true">MAX(INDIRECT(E497))</f>
        <v>31.347826</v>
      </c>
      <c r="F501" s="232" t="n">
        <f aca="true">MAX(INDIRECT(F497))</f>
        <v>31.347826</v>
      </c>
      <c r="G501" s="232" t="n">
        <f aca="true">MAX(INDIRECT(G497))</f>
        <v>37.26087</v>
      </c>
      <c r="H501" s="232" t="n">
        <f aca="true">MAX(INDIRECT(H497))</f>
        <v>31.347826</v>
      </c>
      <c r="I501" s="265"/>
      <c r="J501" s="265"/>
    </row>
    <row r="502" customFormat="false" ht="15" hidden="false" customHeight="true" outlineLevel="0" collapsed="false">
      <c r="A502" s="23"/>
      <c r="H502" s="0"/>
      <c r="I502" s="353"/>
      <c r="J502" s="435"/>
    </row>
    <row r="503" customFormat="false" ht="15" hidden="false" customHeight="true" outlineLevel="0" collapsed="false">
      <c r="A503" s="23"/>
      <c r="B503" s="520" t="s">
        <v>261</v>
      </c>
      <c r="C503" s="520"/>
      <c r="D503" s="520"/>
      <c r="E503" s="520"/>
      <c r="F503" s="520"/>
      <c r="G503" s="520"/>
      <c r="H503" s="520"/>
      <c r="I503" s="515"/>
      <c r="J503" s="515"/>
    </row>
    <row r="504" customFormat="false" ht="15" hidden="true" customHeight="true" outlineLevel="0" collapsed="false">
      <c r="A504" s="349"/>
      <c r="B504" s="203" t="s">
        <v>262</v>
      </c>
      <c r="C504" s="203" t="s">
        <v>216</v>
      </c>
      <c r="D504" s="312" t="s">
        <v>238</v>
      </c>
      <c r="E504" s="222" t="str">
        <f aca="false">ADDRESS(MATCH(E505,SL_CHARTS_2012!$CL$1:$CL$39999,1),$E$464,1)</f>
        <v>$AD$38</v>
      </c>
      <c r="F504" s="222" t="str">
        <f aca="false">ADDRESS(MATCH(F505,SL_CHARTS_2012!$CL$1:$CL$39999,1),$E$464,1)</f>
        <v>$AD$38</v>
      </c>
      <c r="G504" s="222" t="str">
        <f aca="false">ADDRESS(MATCH(G505,SL_CHARTS_2012!$CL$1:$CL$39999,1),$E$464,1)</f>
        <v>$AD$42</v>
      </c>
      <c r="H504" s="222" t="str">
        <f aca="false">ADDRESS(MATCH(H505,SL_CHARTS_2012!$CL$1:$CL$39999,1),$E$464,1)</f>
        <v>$AD$38</v>
      </c>
      <c r="I504" s="222"/>
      <c r="J504" s="222"/>
    </row>
    <row r="505" customFormat="false" ht="15" hidden="false" customHeight="true" outlineLevel="0" collapsed="false">
      <c r="A505" s="349"/>
      <c r="B505" s="203"/>
      <c r="C505" s="203"/>
      <c r="D505" s="204" t="s">
        <v>239</v>
      </c>
      <c r="E505" s="350" t="n">
        <f aca="false">ROUNDUP(E$4,0)</f>
        <v>34</v>
      </c>
      <c r="F505" s="350" t="n">
        <f aca="false">ROUNDUP(F$4,0)</f>
        <v>34</v>
      </c>
      <c r="G505" s="350" t="n">
        <f aca="false">ROUNDUP(G$4,0)</f>
        <v>38</v>
      </c>
      <c r="H505" s="350" t="n">
        <f aca="false">ROUNDUP(H$4,0)</f>
        <v>34</v>
      </c>
      <c r="I505" s="350"/>
      <c r="J505" s="350"/>
    </row>
    <row r="506" customFormat="false" ht="15" hidden="true" customHeight="true" outlineLevel="0" collapsed="false">
      <c r="A506" s="349"/>
      <c r="B506" s="203"/>
      <c r="C506" s="203"/>
      <c r="D506" s="312" t="s">
        <v>240</v>
      </c>
      <c r="E506" s="317" t="str">
        <f aca="false">ADDRESS(MATCH(E507,SL_CHARTS_2012!$CL$1:$CL$39999,1),$E$464,1)</f>
        <v>$AD$34</v>
      </c>
      <c r="F506" s="317" t="str">
        <f aca="false">ADDRESS(MATCH(F507,SL_CHARTS_2012!$CL$1:$CL$39999,1),$E$464,1)</f>
        <v>$AD$32</v>
      </c>
      <c r="G506" s="317" t="str">
        <f aca="false">ADDRESS(MATCH(G507,SL_CHARTS_2012!$CL$1:$CL$39999,1),$E$464,1)</f>
        <v>$AD$32</v>
      </c>
      <c r="H506" s="317" t="str">
        <f aca="false">ADDRESS(MATCH(H507,SL_CHARTS_2012!$CL$1:$CL$39999,1),$E$464,1)</f>
        <v>$AD$32</v>
      </c>
      <c r="I506" s="317"/>
      <c r="J506" s="317"/>
    </row>
    <row r="507" customFormat="false" ht="15" hidden="false" customHeight="true" outlineLevel="0" collapsed="false">
      <c r="A507" s="349"/>
      <c r="B507" s="203"/>
      <c r="C507" s="203"/>
      <c r="D507" s="204" t="s">
        <v>241</v>
      </c>
      <c r="E507" s="315" t="n">
        <f aca="false">ROUNDDOWN(E$8,0)</f>
        <v>30</v>
      </c>
      <c r="F507" s="315" t="n">
        <f aca="false">ROUNDDOWN(F$8,0)</f>
        <v>28</v>
      </c>
      <c r="G507" s="315" t="n">
        <f aca="false">ROUNDDOWN(G$8,0)</f>
        <v>28</v>
      </c>
      <c r="H507" s="315" t="n">
        <f aca="false">ROUNDDOWN(H$8,0)</f>
        <v>28</v>
      </c>
      <c r="I507" s="315"/>
      <c r="J507" s="315"/>
    </row>
    <row r="508" customFormat="false" ht="15" hidden="true" customHeight="true" outlineLevel="0" collapsed="false">
      <c r="A508" s="349"/>
      <c r="B508" s="203"/>
      <c r="C508" s="205" t="s">
        <v>219</v>
      </c>
      <c r="D508" s="228" t="s">
        <v>238</v>
      </c>
      <c r="E508" s="230" t="str">
        <f aca="false">ADDRESS(MATCH(E509,SL_CHARTS_2012!$CL$1:$CL$39999,1),$E$464,1)</f>
        <v>$AD$38</v>
      </c>
      <c r="F508" s="230" t="str">
        <f aca="false">ADDRESS(MATCH(F509,SL_CHARTS_2012!$CL$1:$CL$39999,1),$E$464,1)</f>
        <v>$AD$38</v>
      </c>
      <c r="G508" s="230" t="str">
        <f aca="false">ADDRESS(MATCH(G509,SL_CHARTS_2012!$CL$1:$CL$39999,1),$E$464,1)</f>
        <v>$AD$42</v>
      </c>
      <c r="H508" s="230" t="str">
        <f aca="false">ADDRESS(MATCH(H509,SL_CHARTS_2012!$CL$1:$CL$39999,1),$E$464,1)</f>
        <v>$AD$38</v>
      </c>
      <c r="I508" s="230"/>
      <c r="J508" s="230"/>
    </row>
    <row r="509" customFormat="false" ht="15" hidden="false" customHeight="true" outlineLevel="0" collapsed="false">
      <c r="A509" s="349"/>
      <c r="B509" s="203"/>
      <c r="C509" s="205"/>
      <c r="D509" s="351" t="s">
        <v>217</v>
      </c>
      <c r="E509" s="352" t="n">
        <f aca="false">ROUNDUP(E$6,0)</f>
        <v>34</v>
      </c>
      <c r="F509" s="352" t="n">
        <f aca="false">ROUNDUP(F$6,0)</f>
        <v>34</v>
      </c>
      <c r="G509" s="352" t="n">
        <f aca="false">ROUNDUP(G$6,0)</f>
        <v>38</v>
      </c>
      <c r="H509" s="352" t="n">
        <f aca="false">ROUNDUP(H$6,0)</f>
        <v>34</v>
      </c>
      <c r="I509" s="352"/>
      <c r="J509" s="352"/>
    </row>
    <row r="510" customFormat="false" ht="15" hidden="true" customHeight="true" outlineLevel="0" collapsed="false">
      <c r="A510" s="349"/>
      <c r="B510" s="203"/>
      <c r="C510" s="205"/>
      <c r="D510" s="228" t="s">
        <v>240</v>
      </c>
      <c r="E510" s="230" t="str">
        <f aca="false">ADDRESS(MATCH(E511,SL_CHARTS_2012!$CL$1:$CL$39999,1),$E$464,1)</f>
        <v>$AD$34</v>
      </c>
      <c r="F510" s="230" t="str">
        <f aca="false">ADDRESS(MATCH(F511,SL_CHARTS_2012!$CL$1:$CL$39999,1),$E$464,1)</f>
        <v>$AD$32</v>
      </c>
      <c r="G510" s="230" t="str">
        <f aca="false">ADDRESS(MATCH(G511,SL_CHARTS_2012!$CL$1:$CL$39999,1),$E$464,1)</f>
        <v>$AD$32</v>
      </c>
      <c r="H510" s="230" t="str">
        <f aca="false">ADDRESS(MATCH(H511,SL_CHARTS_2012!$CL$1:$CL$39999,1),$E$464,1)</f>
        <v>$AD$32</v>
      </c>
      <c r="I510" s="230"/>
      <c r="J510" s="230"/>
    </row>
    <row r="511" customFormat="false" ht="15" hidden="false" customHeight="true" outlineLevel="0" collapsed="false">
      <c r="A511" s="349"/>
      <c r="B511" s="203"/>
      <c r="C511" s="205"/>
      <c r="D511" s="351" t="s">
        <v>218</v>
      </c>
      <c r="E511" s="352" t="n">
        <f aca="false">ROUNDDOWN(E$10,0)</f>
        <v>30</v>
      </c>
      <c r="F511" s="352" t="n">
        <f aca="false">ROUNDDOWN(F$10,0)</f>
        <v>28</v>
      </c>
      <c r="G511" s="352" t="n">
        <f aca="false">ROUNDDOWN(G$10,0)</f>
        <v>28</v>
      </c>
      <c r="H511" s="352" t="n">
        <f aca="false">ROUNDDOWN(H$10,0)</f>
        <v>28</v>
      </c>
      <c r="I511" s="352"/>
      <c r="J511" s="352"/>
    </row>
    <row r="512" customFormat="false" ht="15" hidden="true" customHeight="true" outlineLevel="0" collapsed="false">
      <c r="A512" s="349"/>
      <c r="B512" s="203"/>
      <c r="C512" s="207" t="s">
        <v>220</v>
      </c>
      <c r="D512" s="207"/>
      <c r="E512" s="208" t="n">
        <v>90</v>
      </c>
      <c r="F512" s="208"/>
      <c r="G512" s="208"/>
      <c r="H512" s="208"/>
      <c r="I512" s="518"/>
      <c r="J512" s="518"/>
    </row>
    <row r="513" customFormat="false" ht="15" hidden="true" customHeight="true" outlineLevel="0" collapsed="false">
      <c r="A513" s="349"/>
      <c r="B513" s="203"/>
      <c r="C513" s="209" t="s">
        <v>216</v>
      </c>
      <c r="D513" s="257" t="s">
        <v>263</v>
      </c>
      <c r="E513" s="211" t="str">
        <f aca="false">ADDRESS(MATCH(E507,SL_CHARTS_2012!$CL$1:$CL$39999,1),$E512+2,1)</f>
        <v>$CN$34</v>
      </c>
      <c r="F513" s="211" t="str">
        <f aca="false">ADDRESS(MATCH(F507,SL_CHARTS_2012!$CL$1:$CL$39999,1),$E512+2,1)</f>
        <v>$CN$32</v>
      </c>
      <c r="G513" s="211" t="str">
        <f aca="false">ADDRESS(MATCH(G507,SL_CHARTS_2012!$CL$1:$CL$39999,1),$E512+2,1)</f>
        <v>$CN$32</v>
      </c>
      <c r="H513" s="211" t="str">
        <f aca="false">ADDRESS(MATCH(H507,SL_CHARTS_2012!$CL$1:$CL$39999,1),$E512+2,1)</f>
        <v>$CN$32</v>
      </c>
      <c r="I513" s="211"/>
      <c r="J513" s="211"/>
    </row>
    <row r="514" customFormat="false" ht="15" hidden="true" customHeight="true" outlineLevel="0" collapsed="false">
      <c r="A514" s="349"/>
      <c r="B514" s="203"/>
      <c r="C514" s="209"/>
      <c r="D514" s="257" t="s">
        <v>264</v>
      </c>
      <c r="E514" s="211" t="str">
        <f aca="false">ADDRESS(MATCH(E505,SL_CHARTS_2012!$CL$1:$CL$39999,1),$E512+2,1)</f>
        <v>$CN$38</v>
      </c>
      <c r="F514" s="211" t="str">
        <f aca="false">ADDRESS(MATCH(F505,SL_CHARTS_2012!$CL$1:$CL$39999,1),$E512+2,1)</f>
        <v>$CN$38</v>
      </c>
      <c r="G514" s="211" t="str">
        <f aca="false">ADDRESS(MATCH(G505,SL_CHARTS_2012!$CL$1:$CL$39999,1),$E512+2,1)</f>
        <v>$CN$42</v>
      </c>
      <c r="H514" s="211" t="str">
        <f aca="false">ADDRESS(MATCH(H505,SL_CHARTS_2012!$CL$1:$CL$39999,1),$E512+2,1)</f>
        <v>$CN$38</v>
      </c>
      <c r="I514" s="211"/>
      <c r="J514" s="211"/>
    </row>
    <row r="515" customFormat="false" ht="15" hidden="true" customHeight="true" outlineLevel="0" collapsed="false">
      <c r="A515" s="349"/>
      <c r="B515" s="203"/>
      <c r="C515" s="209"/>
      <c r="D515" s="257" t="s">
        <v>265</v>
      </c>
      <c r="E515" s="211" t="str">
        <f aca="false">ADDRESS(MATCH(E507,SL_CHARTS_2012!$CL$1:$CL$39999,1),$E512+1,1)</f>
        <v>$CM$34</v>
      </c>
      <c r="F515" s="211" t="str">
        <f aca="false">ADDRESS(MATCH(F507,SL_CHARTS_2012!$CL$1:$CL$39999,1),$E512+1,1)</f>
        <v>$CM$32</v>
      </c>
      <c r="G515" s="211" t="str">
        <f aca="false">ADDRESS(MATCH(G507,SL_CHARTS_2012!$CL$1:$CL$39999,1),$E512+1,1)</f>
        <v>$CM$32</v>
      </c>
      <c r="H515" s="211" t="str">
        <f aca="false">ADDRESS(MATCH(H507,SL_CHARTS_2012!$CL$1:$CL$39999,1),$E512+1,1)</f>
        <v>$CM$32</v>
      </c>
      <c r="I515" s="211"/>
      <c r="J515" s="211"/>
    </row>
    <row r="516" customFormat="false" ht="15" hidden="true" customHeight="true" outlineLevel="0" collapsed="false">
      <c r="A516" s="349"/>
      <c r="B516" s="203"/>
      <c r="C516" s="209"/>
      <c r="D516" s="257" t="s">
        <v>266</v>
      </c>
      <c r="E516" s="211" t="str">
        <f aca="false">ADDRESS(MATCH(E505,SL_CHARTS_2012!$CL$1:$CL$39999,1),$E512+1,1)</f>
        <v>$CM$38</v>
      </c>
      <c r="F516" s="211" t="str">
        <f aca="false">ADDRESS(MATCH(F505,SL_CHARTS_2012!$CL$1:$CL$39999,1),$E512+1,1)</f>
        <v>$CM$38</v>
      </c>
      <c r="G516" s="211" t="str">
        <f aca="false">ADDRESS(MATCH(G505,SL_CHARTS_2012!$CL$1:$CL$39999,1),$E512+1,1)</f>
        <v>$CM$42</v>
      </c>
      <c r="H516" s="211" t="str">
        <f aca="false">ADDRESS(MATCH(H505,SL_CHARTS_2012!$CL$1:$CL$39999,1),$E512+1,1)</f>
        <v>$CM$38</v>
      </c>
      <c r="I516" s="211"/>
      <c r="J516" s="211"/>
    </row>
    <row r="517" customFormat="false" ht="15" hidden="true" customHeight="true" outlineLevel="0" collapsed="false">
      <c r="A517" s="349"/>
      <c r="B517" s="203"/>
      <c r="C517" s="209"/>
      <c r="D517" s="257" t="s">
        <v>267</v>
      </c>
      <c r="E517" s="211" t="str">
        <f aca="false">ADDRESS(MATCH(E507,SL_CHARTS_2012!$CL$1:$CL$39999,1),$E512+3,1)</f>
        <v>$CO$34</v>
      </c>
      <c r="F517" s="211" t="str">
        <f aca="false">ADDRESS(MATCH(F507,SL_CHARTS_2012!$CL$1:$CL$39999,1),$E512+3,1)</f>
        <v>$CO$32</v>
      </c>
      <c r="G517" s="211" t="str">
        <f aca="false">ADDRESS(MATCH(G507,SL_CHARTS_2012!$CL$1:$CL$39999,1),$E512+3,1)</f>
        <v>$CO$32</v>
      </c>
      <c r="H517" s="211" t="str">
        <f aca="false">ADDRESS(MATCH(H507,SL_CHARTS_2012!$CL$1:$CL$39999,1),$E512+3,1)</f>
        <v>$CO$32</v>
      </c>
      <c r="I517" s="211"/>
      <c r="J517" s="211"/>
    </row>
    <row r="518" customFormat="false" ht="15" hidden="true" customHeight="true" outlineLevel="0" collapsed="false">
      <c r="A518" s="349"/>
      <c r="B518" s="203"/>
      <c r="C518" s="209"/>
      <c r="D518" s="257" t="s">
        <v>268</v>
      </c>
      <c r="E518" s="211" t="str">
        <f aca="false">ADDRESS(MATCH(E505,SL_CHARTS_2012!$CL$1:$CL$39999,1),$E512+3,1)</f>
        <v>$CO$38</v>
      </c>
      <c r="F518" s="211" t="str">
        <f aca="false">ADDRESS(MATCH(F505,SL_CHARTS_2012!$CL$1:$CL$39999,1),$E512+3,1)</f>
        <v>$CO$38</v>
      </c>
      <c r="G518" s="211" t="str">
        <f aca="false">ADDRESS(MATCH(G505,SL_CHARTS_2012!$CL$1:$CL$39999,1),$E512+3,1)</f>
        <v>$CO$42</v>
      </c>
      <c r="H518" s="211" t="str">
        <f aca="false">ADDRESS(MATCH(H505,SL_CHARTS_2012!$CL$1:$CL$39999,1),$E512+3,1)</f>
        <v>$CO$38</v>
      </c>
      <c r="I518" s="211"/>
      <c r="J518" s="211"/>
    </row>
    <row r="519" customFormat="false" ht="15" hidden="true" customHeight="true" outlineLevel="0" collapsed="false">
      <c r="A519" s="349"/>
      <c r="B519" s="203"/>
      <c r="C519" s="205" t="s">
        <v>219</v>
      </c>
      <c r="D519" s="258" t="s">
        <v>221</v>
      </c>
      <c r="E519" s="206" t="str">
        <f aca="false">ADDRESS(MATCH(E511,SL_CHARTS_2012!$CL$1:$CL$39999,1),$E512+2,1)</f>
        <v>$CN$34</v>
      </c>
      <c r="F519" s="206" t="str">
        <f aca="false">ADDRESS(MATCH(F511,SL_CHARTS_2012!$CL$1:$CL$39999,1),$E512+2,1)</f>
        <v>$CN$32</v>
      </c>
      <c r="G519" s="206" t="str">
        <f aca="false">ADDRESS(MATCH(G511,SL_CHARTS_2012!$CL$1:$CL$39999,1),$E512+2,1)</f>
        <v>$CN$32</v>
      </c>
      <c r="H519" s="206" t="str">
        <f aca="false">ADDRESS(MATCH(H511,SL_CHARTS_2012!$CL$1:$CL$39999,1),$E512+2,1)</f>
        <v>$CN$32</v>
      </c>
      <c r="I519" s="206"/>
      <c r="J519" s="206"/>
    </row>
    <row r="520" customFormat="false" ht="15" hidden="true" customHeight="true" outlineLevel="0" collapsed="false">
      <c r="A520" s="349"/>
      <c r="B520" s="203"/>
      <c r="C520" s="205"/>
      <c r="D520" s="258" t="s">
        <v>222</v>
      </c>
      <c r="E520" s="206" t="str">
        <f aca="false">ADDRESS(MATCH(E509,SL_CHARTS_2012!$CL$1:$CL$39999,1),$E512+2,1)</f>
        <v>$CN$38</v>
      </c>
      <c r="F520" s="206" t="str">
        <f aca="false">ADDRESS(MATCH(F509,SL_CHARTS_2012!$CL$1:$CL$39999,1),$E512+2,1)</f>
        <v>$CN$38</v>
      </c>
      <c r="G520" s="206" t="str">
        <f aca="false">ADDRESS(MATCH(G509,SL_CHARTS_2012!$CL$1:$CL$39999,1),$E512+2,1)</f>
        <v>$CN$42</v>
      </c>
      <c r="H520" s="206" t="str">
        <f aca="false">ADDRESS(MATCH(H509,SL_CHARTS_2012!$CL$1:$CL$39999,1),$E512+2,1)</f>
        <v>$CN$38</v>
      </c>
      <c r="I520" s="206"/>
      <c r="J520" s="206"/>
    </row>
    <row r="521" customFormat="false" ht="15" hidden="true" customHeight="true" outlineLevel="0" collapsed="false">
      <c r="A521" s="349"/>
      <c r="B521" s="203"/>
      <c r="C521" s="205"/>
      <c r="D521" s="258" t="s">
        <v>265</v>
      </c>
      <c r="E521" s="206" t="str">
        <f aca="false">ADDRESS(MATCH(E511,SL_CHARTS_2012!$CL$1:$CL$39999,1),$E512+1,1)</f>
        <v>$CM$34</v>
      </c>
      <c r="F521" s="206" t="str">
        <f aca="false">ADDRESS(MATCH(F511,SL_CHARTS_2012!$CL$1:$CL$39999,1),$E512+1,1)</f>
        <v>$CM$32</v>
      </c>
      <c r="G521" s="206" t="str">
        <f aca="false">ADDRESS(MATCH(G511,SL_CHARTS_2012!$CL$1:$CL$39999,1),$E512+1,1)</f>
        <v>$CM$32</v>
      </c>
      <c r="H521" s="206" t="str">
        <f aca="false">ADDRESS(MATCH(H511,SL_CHARTS_2012!$CL$1:$CL$39999,1),$E512+1,1)</f>
        <v>$CM$32</v>
      </c>
      <c r="I521" s="206"/>
      <c r="J521" s="206"/>
    </row>
    <row r="522" customFormat="false" ht="15" hidden="true" customHeight="true" outlineLevel="0" collapsed="false">
      <c r="A522" s="349"/>
      <c r="B522" s="203"/>
      <c r="C522" s="205"/>
      <c r="D522" s="258" t="s">
        <v>266</v>
      </c>
      <c r="E522" s="206" t="str">
        <f aca="false">ADDRESS(MATCH(E509,SL_CHARTS_2012!$CL$1:$CL$39999,1),$E512+1,1)</f>
        <v>$CM$38</v>
      </c>
      <c r="F522" s="206" t="str">
        <f aca="false">ADDRESS(MATCH(F509,SL_CHARTS_2012!$CL$1:$CL$39999,1),$E512+1,1)</f>
        <v>$CM$38</v>
      </c>
      <c r="G522" s="206" t="str">
        <f aca="false">ADDRESS(MATCH(G509,SL_CHARTS_2012!$CL$1:$CL$39999,1),$E512+1,1)</f>
        <v>$CM$42</v>
      </c>
      <c r="H522" s="206" t="str">
        <f aca="false">ADDRESS(MATCH(H509,SL_CHARTS_2012!$CL$1:$CL$39999,1),$E512+1,1)</f>
        <v>$CM$38</v>
      </c>
      <c r="I522" s="206"/>
      <c r="J522" s="206"/>
    </row>
    <row r="523" customFormat="false" ht="15" hidden="true" customHeight="true" outlineLevel="0" collapsed="false">
      <c r="A523" s="349"/>
      <c r="B523" s="203"/>
      <c r="C523" s="205"/>
      <c r="D523" s="258" t="s">
        <v>267</v>
      </c>
      <c r="E523" s="206" t="str">
        <f aca="false">ADDRESS(MATCH(E511,SL_CHARTS_2012!$CL$1:$CL$39999,1),$E512+3,1)</f>
        <v>$CO$34</v>
      </c>
      <c r="F523" s="206" t="str">
        <f aca="false">ADDRESS(MATCH(F511,SL_CHARTS_2012!$CL$1:$CL$39999,1),$E512+3,1)</f>
        <v>$CO$32</v>
      </c>
      <c r="G523" s="206" t="str">
        <f aca="false">ADDRESS(MATCH(G511,SL_CHARTS_2012!$CL$1:$CL$39999,1),$E512+3,1)</f>
        <v>$CO$32</v>
      </c>
      <c r="H523" s="206" t="str">
        <f aca="false">ADDRESS(MATCH(H511,SL_CHARTS_2012!$CL$1:$CL$39999,1),$E512+3,1)</f>
        <v>$CO$32</v>
      </c>
      <c r="I523" s="206"/>
      <c r="J523" s="206"/>
    </row>
    <row r="524" customFormat="false" ht="15" hidden="true" customHeight="true" outlineLevel="0" collapsed="false">
      <c r="A524" s="349"/>
      <c r="B524" s="203"/>
      <c r="C524" s="205"/>
      <c r="D524" s="258" t="s">
        <v>268</v>
      </c>
      <c r="E524" s="206" t="str">
        <f aca="false">ADDRESS(MATCH(E509,SL_CHARTS_2012!$CL$1:$CL$39999,1),$E512+3,1)</f>
        <v>$CO$38</v>
      </c>
      <c r="F524" s="206" t="str">
        <f aca="false">ADDRESS(MATCH(F509,SL_CHARTS_2012!$CL$1:$CL$39999,1),$E512+3,1)</f>
        <v>$CO$38</v>
      </c>
      <c r="G524" s="206" t="str">
        <f aca="false">ADDRESS(MATCH(G509,SL_CHARTS_2012!$CL$1:$CL$39999,1),$E512+3,1)</f>
        <v>$CO$42</v>
      </c>
      <c r="H524" s="206" t="str">
        <f aca="false">ADDRESS(MATCH(H509,SL_CHARTS_2012!$CL$1:$CL$39999,1),$E512+3,1)</f>
        <v>$CO$38</v>
      </c>
      <c r="I524" s="206"/>
      <c r="J524" s="206"/>
    </row>
    <row r="525" customFormat="false" ht="15" hidden="true" customHeight="true" outlineLevel="0" collapsed="false">
      <c r="A525" s="349"/>
      <c r="B525" s="203"/>
      <c r="C525" s="207"/>
      <c r="D525" s="213" t="s">
        <v>223</v>
      </c>
      <c r="E525" s="214" t="s">
        <v>224</v>
      </c>
      <c r="F525" s="208"/>
      <c r="G525" s="208"/>
      <c r="H525" s="208"/>
      <c r="I525" s="208"/>
      <c r="J525" s="208"/>
    </row>
    <row r="526" customFormat="false" ht="15" hidden="true" customHeight="true" outlineLevel="0" collapsed="false">
      <c r="A526" s="349"/>
      <c r="B526" s="203"/>
      <c r="C526" s="207"/>
      <c r="D526" s="213"/>
      <c r="E526" s="214" t="s">
        <v>225</v>
      </c>
      <c r="F526" s="208"/>
      <c r="G526" s="208"/>
      <c r="H526" s="208"/>
      <c r="I526" s="208"/>
      <c r="J526" s="208"/>
    </row>
    <row r="527" customFormat="false" ht="15" hidden="false" customHeight="true" outlineLevel="0" collapsed="false">
      <c r="A527" s="353"/>
      <c r="B527" s="203"/>
      <c r="C527" s="215" t="s">
        <v>226</v>
      </c>
      <c r="D527" s="216" t="s">
        <v>227</v>
      </c>
      <c r="E527" s="217" t="str">
        <f aca="false">CONCATENATE(E505,E$7,E507)</f>
        <v>34-30</v>
      </c>
      <c r="F527" s="217" t="str">
        <f aca="false">CONCATENATE(F505,F$7,F507)</f>
        <v>34-28</v>
      </c>
      <c r="G527" s="217" t="str">
        <f aca="false">CONCATENATE(G505,G$7,G507)</f>
        <v>38-28</v>
      </c>
      <c r="H527" s="217" t="str">
        <f aca="false">CONCATENATE(H505,H$7,H507)</f>
        <v>34-28</v>
      </c>
      <c r="I527" s="217"/>
      <c r="J527" s="217"/>
    </row>
    <row r="528" customFormat="false" ht="15" hidden="false" customHeight="true" outlineLevel="0" collapsed="false">
      <c r="A528" s="353"/>
      <c r="B528" s="203"/>
      <c r="C528" s="215"/>
      <c r="D528" s="218" t="s">
        <v>228</v>
      </c>
      <c r="E528" s="218" t="n">
        <f aca="true">AVERAGE(INDIRECT(CONCATENATE($E$525,E513,$E$526,E514),1))</f>
        <v>61.15</v>
      </c>
      <c r="F528" s="218" t="n">
        <f aca="true">AVERAGE(INDIRECT(CONCATENATE($E$525,F513,$E$526,F514),1))</f>
        <v>58.4928571428572</v>
      </c>
      <c r="G528" s="218" t="n">
        <f aca="true">AVERAGE(INDIRECT(CONCATENATE($E$525,G513,$E$526,G514),1))</f>
        <v>66.3318181818182</v>
      </c>
      <c r="H528" s="218" t="n">
        <f aca="true">AVERAGE(INDIRECT(CONCATENATE($E$525,H513,$E$526,H514),1))</f>
        <v>58.4928571428572</v>
      </c>
      <c r="I528" s="218"/>
      <c r="J528" s="218"/>
    </row>
    <row r="529" customFormat="false" ht="15" hidden="true" customHeight="true" outlineLevel="0" collapsed="false">
      <c r="A529" s="353"/>
      <c r="B529" s="203"/>
      <c r="C529" s="215"/>
      <c r="D529" s="219" t="s">
        <v>269</v>
      </c>
      <c r="E529" s="219" t="n">
        <f aca="true">MIN(INDIRECT(CONCATENATE($E$525,E513,$E$526,E514),1))</f>
        <v>52.75</v>
      </c>
      <c r="F529" s="219" t="n">
        <f aca="true">MIN(INDIRECT(CONCATENATE($E$525,F513,$E$526,F514),1))</f>
        <v>51.55</v>
      </c>
      <c r="G529" s="219" t="n">
        <f aca="true">MIN(INDIRECT(CONCATENATE($E$525,G513,$E$526,G514),1))</f>
        <v>51.55</v>
      </c>
      <c r="H529" s="219" t="n">
        <f aca="true">MIN(INDIRECT(CONCATENATE($E$525,H513,$E$526,H514),1))</f>
        <v>51.55</v>
      </c>
      <c r="I529" s="219"/>
      <c r="J529" s="219"/>
    </row>
    <row r="530" customFormat="false" ht="15" hidden="true" customHeight="true" outlineLevel="0" collapsed="false">
      <c r="A530" s="353"/>
      <c r="B530" s="203"/>
      <c r="C530" s="215"/>
      <c r="D530" s="219" t="s">
        <v>270</v>
      </c>
      <c r="E530" s="219" t="n">
        <f aca="true">MAX(INDIRECT(CONCATENATE($E$525,E513,$E$526,E514),1))</f>
        <v>69.55</v>
      </c>
      <c r="F530" s="219" t="n">
        <f aca="true">MAX(INDIRECT(CONCATENATE($E$525,F513,$E$526,F514),1))</f>
        <v>69.55</v>
      </c>
      <c r="G530" s="219" t="n">
        <f aca="true">MAX(INDIRECT(CONCATENATE($E$525,G513,$E$526,G514),1))</f>
        <v>86.35</v>
      </c>
      <c r="H530" s="219" t="n">
        <f aca="true">MAX(INDIRECT(CONCATENATE($E$525,H513,$E$526,H514),1))</f>
        <v>69.55</v>
      </c>
      <c r="I530" s="219"/>
      <c r="J530" s="219"/>
    </row>
    <row r="531" customFormat="false" ht="15" hidden="true" customHeight="true" outlineLevel="0" collapsed="false">
      <c r="A531" s="349"/>
      <c r="B531" s="203"/>
      <c r="C531" s="215"/>
      <c r="D531" s="220" t="s">
        <v>271</v>
      </c>
      <c r="E531" s="220" t="str">
        <f aca="false">CONCATENATE($E525,E514,$E526,E513)</f>
        <v>SL_CHARTS_2012!$CN$38:$CN$34</v>
      </c>
      <c r="F531" s="220" t="str">
        <f aca="false">CONCATENATE($E525,F514,$E526,F513)</f>
        <v>SL_CHARTS_2012!$CN$38:$CN$32</v>
      </c>
      <c r="G531" s="220" t="str">
        <f aca="false">CONCATENATE($E525,G514,$E526,G513)</f>
        <v>SL_CHARTS_2012!$CN$42:$CN$32</v>
      </c>
      <c r="H531" s="220" t="str">
        <f aca="false">CONCATENATE($E525,H514,$E526,H513)</f>
        <v>SL_CHARTS_2012!$CN$38:$CN$32</v>
      </c>
      <c r="I531" s="220"/>
      <c r="J531" s="220"/>
    </row>
    <row r="532" customFormat="false" ht="15" hidden="true" customHeight="true" outlineLevel="0" collapsed="false">
      <c r="A532" s="349"/>
      <c r="B532" s="203"/>
      <c r="C532" s="215"/>
      <c r="D532" s="220" t="s">
        <v>272</v>
      </c>
      <c r="E532" s="220" t="str">
        <f aca="false">CONCATENATE($E525,E516,$E526,E515)</f>
        <v>SL_CHARTS_2012!$CM$38:$CM$34</v>
      </c>
      <c r="F532" s="220" t="str">
        <f aca="false">CONCATENATE($E525,F516,$E526,F515)</f>
        <v>SL_CHARTS_2012!$CM$38:$CM$32</v>
      </c>
      <c r="G532" s="220" t="str">
        <f aca="false">CONCATENATE($E525,G516,$E526,G515)</f>
        <v>SL_CHARTS_2012!$CM$42:$CM$32</v>
      </c>
      <c r="H532" s="220" t="str">
        <f aca="false">CONCATENATE($E525,H516,$E526,H515)</f>
        <v>SL_CHARTS_2012!$CM$38:$CM$32</v>
      </c>
      <c r="I532" s="220"/>
      <c r="J532" s="220"/>
    </row>
    <row r="533" customFormat="false" ht="15" hidden="true" customHeight="true" outlineLevel="0" collapsed="false">
      <c r="A533" s="349"/>
      <c r="B533" s="203"/>
      <c r="C533" s="215"/>
      <c r="D533" s="220" t="s">
        <v>273</v>
      </c>
      <c r="E533" s="220" t="str">
        <f aca="false">CONCATENATE($E525,E518,$E526,E517)</f>
        <v>SL_CHARTS_2012!$CO$38:$CO$34</v>
      </c>
      <c r="F533" s="220" t="str">
        <f aca="false">CONCATENATE($E525,F518,$E526,F517)</f>
        <v>SL_CHARTS_2012!$CO$38:$CO$32</v>
      </c>
      <c r="G533" s="220" t="str">
        <f aca="false">CONCATENATE($E525,G518,$E526,G517)</f>
        <v>SL_CHARTS_2012!$CO$42:$CO$32</v>
      </c>
      <c r="H533" s="220" t="str">
        <f aca="false">CONCATENATE($E525,H518,$E526,H517)</f>
        <v>SL_CHARTS_2012!$CO$38:$CO$32</v>
      </c>
      <c r="I533" s="220"/>
      <c r="J533" s="220"/>
    </row>
    <row r="534" customFormat="false" ht="15" hidden="true" customHeight="true" outlineLevel="0" collapsed="false">
      <c r="A534" s="349"/>
      <c r="B534" s="203"/>
      <c r="C534" s="215"/>
      <c r="D534" s="220" t="s">
        <v>246</v>
      </c>
      <c r="E534" s="220" t="str">
        <f aca="true">ADDRESS(MATCH(E529,INDIRECT(E531,1),0)+MATCH(E507,SL_CHARTS_2012!$CL$1:$CL$3999,1)-1,$E512+1,1,1)</f>
        <v>$CM$34</v>
      </c>
      <c r="F534" s="220" t="str">
        <f aca="true">ADDRESS(MATCH(F529,INDIRECT(F531,1),0)+MATCH(F507,SL_CHARTS_2012!$CL$1:$CL$3999,1)-1,$E512+1,1,1)</f>
        <v>$CM$32</v>
      </c>
      <c r="G534" s="220" t="str">
        <f aca="true">ADDRESS(MATCH(G529,INDIRECT(G531,1),0)+MATCH(G507,SL_CHARTS_2012!$CL$1:$CL$3999,1)-1,$E512+1,1,1)</f>
        <v>$CM$32</v>
      </c>
      <c r="H534" s="220" t="str">
        <f aca="true">ADDRESS(MATCH(H529,INDIRECT(H531,1),0)+MATCH(H507,SL_CHARTS_2012!$CL$1:$CL$3999,1)-1,$E512+1,1,1)</f>
        <v>$CM$32</v>
      </c>
      <c r="I534" s="220"/>
      <c r="J534" s="220"/>
    </row>
    <row r="535" customFormat="false" ht="15" hidden="true" customHeight="true" outlineLevel="0" collapsed="false">
      <c r="A535" s="349"/>
      <c r="B535" s="203"/>
      <c r="C535" s="215"/>
      <c r="D535" s="220" t="s">
        <v>248</v>
      </c>
      <c r="E535" s="220" t="str">
        <f aca="true">ADDRESS(MATCH(E530,INDIRECT(E531,1),0)+MATCH(E507,SL_CHARTS_2012!$CL$1:$CL$3999,1)-1,$E512+3,1,1)</f>
        <v>$CO$38</v>
      </c>
      <c r="F535" s="220" t="str">
        <f aca="true">ADDRESS(MATCH(F530,INDIRECT(F531,1),0)+MATCH(F507,SL_CHARTS_2012!$CL$1:$CL$3999,1)-1,$E512+3,1,1)</f>
        <v>$CO$38</v>
      </c>
      <c r="G535" s="220" t="str">
        <f aca="true">ADDRESS(MATCH(G530,INDIRECT(G531,1),0)+MATCH(G507,SL_CHARTS_2012!$CL$1:$CL$3999,1)-1,$E512+3,1,1)</f>
        <v>$CO$42</v>
      </c>
      <c r="H535" s="220" t="str">
        <f aca="true">ADDRESS(MATCH(H530,INDIRECT(H531,1),0)+MATCH(H507,SL_CHARTS_2012!$CL$1:$CL$3999,1)-1,$E512+3,1,1)</f>
        <v>$CO$38</v>
      </c>
      <c r="I535" s="220"/>
      <c r="J535" s="220"/>
    </row>
    <row r="536" customFormat="false" ht="15" hidden="false" customHeight="true" outlineLevel="0" collapsed="false">
      <c r="A536" s="349"/>
      <c r="B536" s="203"/>
      <c r="C536" s="215"/>
      <c r="D536" s="220" t="s">
        <v>233</v>
      </c>
      <c r="E536" s="222" t="n">
        <f aca="true">MIN(INDIRECT(E532))</f>
        <v>40</v>
      </c>
      <c r="F536" s="222" t="n">
        <f aca="true">MIN(INDIRECT(F532))</f>
        <v>39.3</v>
      </c>
      <c r="G536" s="222" t="n">
        <f aca="true">MIN(INDIRECT(G532))</f>
        <v>39.3</v>
      </c>
      <c r="H536" s="222" t="n">
        <f aca="true">MIN(INDIRECT(H532))</f>
        <v>39.3</v>
      </c>
      <c r="I536" s="222"/>
      <c r="J536" s="222"/>
    </row>
    <row r="537" customFormat="false" ht="15" hidden="false" customHeight="true" outlineLevel="0" collapsed="false">
      <c r="A537" s="349"/>
      <c r="B537" s="203"/>
      <c r="C537" s="215"/>
      <c r="D537" s="220" t="s">
        <v>234</v>
      </c>
      <c r="E537" s="222" t="n">
        <f aca="true">MAX(INDIRECT(E533))</f>
        <v>83.3</v>
      </c>
      <c r="F537" s="222" t="n">
        <f aca="true">MAX(INDIRECT(F533))</f>
        <v>83.3</v>
      </c>
      <c r="G537" s="222" t="n">
        <f aca="true">MAX(INDIRECT(G533))</f>
        <v>101.1</v>
      </c>
      <c r="H537" s="222" t="n">
        <f aca="true">MAX(INDIRECT(H533))</f>
        <v>83.3</v>
      </c>
      <c r="I537" s="222"/>
      <c r="J537" s="222"/>
    </row>
    <row r="538" customFormat="false" ht="15" hidden="false" customHeight="true" outlineLevel="0" collapsed="false">
      <c r="A538" s="349"/>
      <c r="B538" s="203"/>
      <c r="C538" s="223" t="s">
        <v>235</v>
      </c>
      <c r="D538" s="259" t="s">
        <v>227</v>
      </c>
      <c r="E538" s="260" t="str">
        <f aca="false">CONCATENATE(E509,E$7,E511)</f>
        <v>34-30</v>
      </c>
      <c r="F538" s="260" t="str">
        <f aca="false">CONCATENATE(F509,F$7,F511)</f>
        <v>34-28</v>
      </c>
      <c r="G538" s="260" t="str">
        <f aca="false">CONCATENATE(G509,G$7,G511)</f>
        <v>38-28</v>
      </c>
      <c r="H538" s="260" t="str">
        <f aca="false">CONCATENATE(H509,H$7,H511)</f>
        <v>34-28</v>
      </c>
      <c r="I538" s="260"/>
      <c r="J538" s="260"/>
    </row>
    <row r="539" customFormat="false" ht="15" hidden="false" customHeight="true" outlineLevel="0" collapsed="false">
      <c r="A539" s="349"/>
      <c r="B539" s="203"/>
      <c r="C539" s="223"/>
      <c r="D539" s="261" t="s">
        <v>228</v>
      </c>
      <c r="E539" s="261" t="n">
        <f aca="true">AVERAGE(INDIRECT(CONCATENATE($E$525,E519,$E$526,E520),1))</f>
        <v>61.15</v>
      </c>
      <c r="F539" s="261" t="n">
        <f aca="true">AVERAGE(INDIRECT(CONCATENATE($E$525,F519,$E$526,F520),1))</f>
        <v>58.4928571428572</v>
      </c>
      <c r="G539" s="261" t="n">
        <f aca="true">AVERAGE(INDIRECT(CONCATENATE($E$525,G519,$E$526,G520),1))</f>
        <v>66.3318181818182</v>
      </c>
      <c r="H539" s="261" t="n">
        <f aca="true">AVERAGE(INDIRECT(CONCATENATE($E$525,H519,$E$526,H520),1))</f>
        <v>58.4928571428572</v>
      </c>
      <c r="I539" s="261"/>
      <c r="J539" s="261"/>
    </row>
    <row r="540" customFormat="false" ht="15" hidden="true" customHeight="true" outlineLevel="0" collapsed="false">
      <c r="A540" s="349"/>
      <c r="B540" s="203"/>
      <c r="C540" s="223"/>
      <c r="D540" s="262" t="s">
        <v>269</v>
      </c>
      <c r="E540" s="262" t="n">
        <f aca="true">MIN(INDIRECT(CONCATENATE($E$525,E519,$E$526,E520),1))</f>
        <v>52.75</v>
      </c>
      <c r="F540" s="262" t="n">
        <f aca="true">MIN(INDIRECT(CONCATENATE($E$525,F519,$E$526,F520),1))</f>
        <v>51.55</v>
      </c>
      <c r="G540" s="262" t="n">
        <f aca="true">MIN(INDIRECT(CONCATENATE($E$525,G519,$E$526,G520),1))</f>
        <v>51.55</v>
      </c>
      <c r="H540" s="262" t="n">
        <f aca="true">MIN(INDIRECT(CONCATENATE($E$525,H519,$E$526,H520),1))</f>
        <v>51.55</v>
      </c>
      <c r="I540" s="262"/>
      <c r="J540" s="262"/>
    </row>
    <row r="541" customFormat="false" ht="15" hidden="true" customHeight="true" outlineLevel="0" collapsed="false">
      <c r="A541" s="349"/>
      <c r="B541" s="203"/>
      <c r="C541" s="223"/>
      <c r="D541" s="262" t="s">
        <v>270</v>
      </c>
      <c r="E541" s="262" t="n">
        <f aca="true">MAX(INDIRECT(CONCATENATE($E$525,E519,$E$526,E520),1))</f>
        <v>69.55</v>
      </c>
      <c r="F541" s="262" t="n">
        <f aca="true">MAX(INDIRECT(CONCATENATE($E$525,F519,$E$526,F520),1))</f>
        <v>69.55</v>
      </c>
      <c r="G541" s="262" t="n">
        <f aca="true">MAX(INDIRECT(CONCATENATE($E$525,G519,$E$526,G520),1))</f>
        <v>86.35</v>
      </c>
      <c r="H541" s="262" t="n">
        <f aca="true">MAX(INDIRECT(CONCATENATE($E$525,H519,$E$526,H520),1))</f>
        <v>69.55</v>
      </c>
      <c r="I541" s="262"/>
      <c r="J541" s="262"/>
    </row>
    <row r="542" customFormat="false" ht="15" hidden="true" customHeight="true" outlineLevel="0" collapsed="false">
      <c r="A542" s="349"/>
      <c r="B542" s="203"/>
      <c r="C542" s="223"/>
      <c r="D542" s="263" t="s">
        <v>271</v>
      </c>
      <c r="E542" s="263" t="str">
        <f aca="false">CONCATENATE($E525,E520,$E526,E519)</f>
        <v>SL_CHARTS_2012!$CN$38:$CN$34</v>
      </c>
      <c r="F542" s="263" t="str">
        <f aca="false">CONCATENATE($E525,F520,$E526,F519)</f>
        <v>SL_CHARTS_2012!$CN$38:$CN$32</v>
      </c>
      <c r="G542" s="263" t="str">
        <f aca="false">CONCATENATE($E525,G520,$E526,G519)</f>
        <v>SL_CHARTS_2012!$CN$42:$CN$32</v>
      </c>
      <c r="H542" s="263" t="str">
        <f aca="false">CONCATENATE($E525,H520,$E526,H519)</f>
        <v>SL_CHARTS_2012!$CN$38:$CN$32</v>
      </c>
      <c r="I542" s="263"/>
      <c r="J542" s="263"/>
    </row>
    <row r="543" customFormat="false" ht="15" hidden="true" customHeight="true" outlineLevel="0" collapsed="false">
      <c r="A543" s="349"/>
      <c r="B543" s="203"/>
      <c r="C543" s="223"/>
      <c r="D543" s="263" t="s">
        <v>272</v>
      </c>
      <c r="E543" s="263" t="str">
        <f aca="false">CONCATENATE($E525,E522,$E526,E521)</f>
        <v>SL_CHARTS_2012!$CM$38:$CM$34</v>
      </c>
      <c r="F543" s="263" t="str">
        <f aca="false">CONCATENATE($E525,F522,$E526,F521)</f>
        <v>SL_CHARTS_2012!$CM$38:$CM$32</v>
      </c>
      <c r="G543" s="263" t="str">
        <f aca="false">CONCATENATE($E525,G522,$E526,G521)</f>
        <v>SL_CHARTS_2012!$CM$42:$CM$32</v>
      </c>
      <c r="H543" s="263" t="str">
        <f aca="false">CONCATENATE($E525,H522,$E526,H521)</f>
        <v>SL_CHARTS_2012!$CM$38:$CM$32</v>
      </c>
      <c r="I543" s="263"/>
      <c r="J543" s="263"/>
    </row>
    <row r="544" customFormat="false" ht="15" hidden="true" customHeight="true" outlineLevel="0" collapsed="false">
      <c r="A544" s="349"/>
      <c r="B544" s="203"/>
      <c r="C544" s="223"/>
      <c r="D544" s="263" t="s">
        <v>273</v>
      </c>
      <c r="E544" s="263" t="str">
        <f aca="false">CONCATENATE($E525,E524,$E526,E523)</f>
        <v>SL_CHARTS_2012!$CO$38:$CO$34</v>
      </c>
      <c r="F544" s="263" t="str">
        <f aca="false">CONCATENATE($E525,F524,$E526,F523)</f>
        <v>SL_CHARTS_2012!$CO$38:$CO$32</v>
      </c>
      <c r="G544" s="263" t="str">
        <f aca="false">CONCATENATE($E525,G524,$E526,G523)</f>
        <v>SL_CHARTS_2012!$CO$42:$CO$32</v>
      </c>
      <c r="H544" s="263" t="str">
        <f aca="false">CONCATENATE($E525,H524,$E526,H523)</f>
        <v>SL_CHARTS_2012!$CO$38:$CO$32</v>
      </c>
      <c r="I544" s="263"/>
      <c r="J544" s="263"/>
    </row>
    <row r="545" customFormat="false" ht="15" hidden="true" customHeight="true" outlineLevel="0" collapsed="false">
      <c r="A545" s="349"/>
      <c r="B545" s="203"/>
      <c r="C545" s="223"/>
      <c r="D545" s="263" t="s">
        <v>246</v>
      </c>
      <c r="E545" s="263" t="str">
        <f aca="true">ADDRESS(MATCH(E540,INDIRECT(E542,1),0)+MATCH(E507,SL_CHARTS_2012!$CL$1:$CL$3999,1)-1,$E512+1,1,1)</f>
        <v>$CM$34</v>
      </c>
      <c r="F545" s="263" t="str">
        <f aca="true">ADDRESS(MATCH(F540,INDIRECT(F542,1),0)+MATCH(F507,SL_CHARTS_2012!$CL$1:$CL$3999,1)-1,$E512+1,1,1)</f>
        <v>$CM$32</v>
      </c>
      <c r="G545" s="263" t="str">
        <f aca="true">ADDRESS(MATCH(G540,INDIRECT(G542,1),0)+MATCH(G507,SL_CHARTS_2012!$CL$1:$CL$3999,1)-1,$E512+1,1,1)</f>
        <v>$CM$32</v>
      </c>
      <c r="H545" s="263" t="str">
        <f aca="true">ADDRESS(MATCH(H540,INDIRECT(H542,1),0)+MATCH(H507,SL_CHARTS_2012!$CL$1:$CL$3999,1)-1,$E512+1,1,1)</f>
        <v>$CM$32</v>
      </c>
      <c r="I545" s="263"/>
      <c r="J545" s="263"/>
    </row>
    <row r="546" customFormat="false" ht="15" hidden="true" customHeight="true" outlineLevel="0" collapsed="false">
      <c r="A546" s="349"/>
      <c r="B546" s="203"/>
      <c r="C546" s="223"/>
      <c r="D546" s="263" t="s">
        <v>248</v>
      </c>
      <c r="E546" s="263" t="str">
        <f aca="true">ADDRESS(MATCH(E541,INDIRECT(E542,1),0)+MATCH(E507,SL_CHARTS_2012!$CL$1:$CL$3999,1)-1,$E512+3,1,1)</f>
        <v>$CO$38</v>
      </c>
      <c r="F546" s="263" t="str">
        <f aca="true">ADDRESS(MATCH(F541,INDIRECT(F542,1),0)+MATCH(F507,SL_CHARTS_2012!$CL$1:$CL$3999,1)-1,$E512+3,1,1)</f>
        <v>$CO$38</v>
      </c>
      <c r="G546" s="263" t="str">
        <f aca="true">ADDRESS(MATCH(G541,INDIRECT(G542,1),0)+MATCH(G507,SL_CHARTS_2012!$CL$1:$CL$3999,1)-1,$E512+3,1,1)</f>
        <v>$CO$42</v>
      </c>
      <c r="H546" s="263" t="str">
        <f aca="true">ADDRESS(MATCH(H541,INDIRECT(H542,1),0)+MATCH(H507,SL_CHARTS_2012!$CL$1:$CL$3999,1)-1,$E512+3,1,1)</f>
        <v>$CO$38</v>
      </c>
      <c r="I546" s="263"/>
      <c r="J546" s="263"/>
    </row>
    <row r="547" customFormat="false" ht="15" hidden="false" customHeight="true" outlineLevel="0" collapsed="false">
      <c r="A547" s="349"/>
      <c r="B547" s="203"/>
      <c r="C547" s="223"/>
      <c r="D547" s="263" t="s">
        <v>233</v>
      </c>
      <c r="E547" s="265" t="n">
        <f aca="true">MIN(INDIRECT(E543))</f>
        <v>40</v>
      </c>
      <c r="F547" s="265" t="n">
        <f aca="true">MIN(INDIRECT(F543))</f>
        <v>39.3</v>
      </c>
      <c r="G547" s="265" t="n">
        <f aca="true">MIN(INDIRECT(G543))</f>
        <v>39.3</v>
      </c>
      <c r="H547" s="265" t="n">
        <f aca="true">MIN(INDIRECT(H543))</f>
        <v>39.3</v>
      </c>
      <c r="I547" s="265"/>
      <c r="J547" s="265"/>
    </row>
    <row r="548" customFormat="false" ht="15" hidden="false" customHeight="true" outlineLevel="0" collapsed="false">
      <c r="A548" s="349"/>
      <c r="B548" s="203"/>
      <c r="C548" s="223"/>
      <c r="D548" s="231" t="s">
        <v>234</v>
      </c>
      <c r="E548" s="232" t="n">
        <f aca="true">MAX(INDIRECT(E544))</f>
        <v>83.3</v>
      </c>
      <c r="F548" s="232" t="n">
        <f aca="true">MAX(INDIRECT(F544))</f>
        <v>83.3</v>
      </c>
      <c r="G548" s="232" t="n">
        <f aca="true">MAX(INDIRECT(G544))</f>
        <v>101.1</v>
      </c>
      <c r="H548" s="232" t="n">
        <f aca="true">MAX(INDIRECT(H544))</f>
        <v>83.3</v>
      </c>
      <c r="I548" s="265"/>
      <c r="J548" s="265"/>
    </row>
  </sheetData>
  <mergeCells count="175">
    <mergeCell ref="B1:H1"/>
    <mergeCell ref="E2:G2"/>
    <mergeCell ref="B13:H13"/>
    <mergeCell ref="B14:B40"/>
    <mergeCell ref="C14:C15"/>
    <mergeCell ref="C16:C17"/>
    <mergeCell ref="C18:D18"/>
    <mergeCell ref="E18:H18"/>
    <mergeCell ref="C19:C20"/>
    <mergeCell ref="C21:C22"/>
    <mergeCell ref="D23:D24"/>
    <mergeCell ref="C25:C32"/>
    <mergeCell ref="C33:C40"/>
    <mergeCell ref="B41:B67"/>
    <mergeCell ref="C41:C42"/>
    <mergeCell ref="C43:C44"/>
    <mergeCell ref="C45:D45"/>
    <mergeCell ref="E45:H45"/>
    <mergeCell ref="C46:C47"/>
    <mergeCell ref="C48:C49"/>
    <mergeCell ref="D50:D51"/>
    <mergeCell ref="C52:C59"/>
    <mergeCell ref="C60:C67"/>
    <mergeCell ref="B68:B98"/>
    <mergeCell ref="C68:C71"/>
    <mergeCell ref="C72:C75"/>
    <mergeCell ref="C76:D76"/>
    <mergeCell ref="E76:H76"/>
    <mergeCell ref="D77:D78"/>
    <mergeCell ref="C79:C80"/>
    <mergeCell ref="C81:C82"/>
    <mergeCell ref="C83:C90"/>
    <mergeCell ref="C91:C98"/>
    <mergeCell ref="B100:H100"/>
    <mergeCell ref="B101:B127"/>
    <mergeCell ref="C101:C102"/>
    <mergeCell ref="C103:C104"/>
    <mergeCell ref="C105:D105"/>
    <mergeCell ref="E105:H105"/>
    <mergeCell ref="C106:C107"/>
    <mergeCell ref="C108:C109"/>
    <mergeCell ref="D110:D111"/>
    <mergeCell ref="C112:C119"/>
    <mergeCell ref="C120:C127"/>
    <mergeCell ref="B128:B158"/>
    <mergeCell ref="C128:C131"/>
    <mergeCell ref="C132:C135"/>
    <mergeCell ref="C136:D136"/>
    <mergeCell ref="E136:H136"/>
    <mergeCell ref="D137:D138"/>
    <mergeCell ref="C139:C140"/>
    <mergeCell ref="C141:C142"/>
    <mergeCell ref="C143:C150"/>
    <mergeCell ref="C151:C158"/>
    <mergeCell ref="B159:B185"/>
    <mergeCell ref="C159:C160"/>
    <mergeCell ref="C161:C162"/>
    <mergeCell ref="C163:D163"/>
    <mergeCell ref="E163:H163"/>
    <mergeCell ref="C164:C165"/>
    <mergeCell ref="C166:C167"/>
    <mergeCell ref="D168:D169"/>
    <mergeCell ref="C170:C177"/>
    <mergeCell ref="C178:C185"/>
    <mergeCell ref="B186:B226"/>
    <mergeCell ref="C186:C189"/>
    <mergeCell ref="C190:C193"/>
    <mergeCell ref="C194:D194"/>
    <mergeCell ref="E194:H194"/>
    <mergeCell ref="C195:C196"/>
    <mergeCell ref="C197:C198"/>
    <mergeCell ref="D199:D200"/>
    <mergeCell ref="C201:C213"/>
    <mergeCell ref="C214:C226"/>
    <mergeCell ref="B227:B243"/>
    <mergeCell ref="C227:C230"/>
    <mergeCell ref="C231:D231"/>
    <mergeCell ref="E231:H231"/>
    <mergeCell ref="D232:D233"/>
    <mergeCell ref="C234:C235"/>
    <mergeCell ref="C236:C243"/>
    <mergeCell ref="B244:B274"/>
    <mergeCell ref="C244:C247"/>
    <mergeCell ref="C248:C251"/>
    <mergeCell ref="C252:D252"/>
    <mergeCell ref="E252:H252"/>
    <mergeCell ref="D253:D254"/>
    <mergeCell ref="C255:C256"/>
    <mergeCell ref="C257:C258"/>
    <mergeCell ref="C259:C266"/>
    <mergeCell ref="C267:C274"/>
    <mergeCell ref="B276:H276"/>
    <mergeCell ref="B277:B317"/>
    <mergeCell ref="C277:C280"/>
    <mergeCell ref="C281:C284"/>
    <mergeCell ref="C285:D285"/>
    <mergeCell ref="E285:H285"/>
    <mergeCell ref="C286:C287"/>
    <mergeCell ref="C288:C289"/>
    <mergeCell ref="D290:D291"/>
    <mergeCell ref="C292:C304"/>
    <mergeCell ref="C305:C317"/>
    <mergeCell ref="B319:H319"/>
    <mergeCell ref="B320:B360"/>
    <mergeCell ref="C320:C323"/>
    <mergeCell ref="C324:C327"/>
    <mergeCell ref="C328:D328"/>
    <mergeCell ref="E328:H328"/>
    <mergeCell ref="C329:C330"/>
    <mergeCell ref="C331:C332"/>
    <mergeCell ref="D333:D334"/>
    <mergeCell ref="C335:C347"/>
    <mergeCell ref="C348:C360"/>
    <mergeCell ref="B362:H362"/>
    <mergeCell ref="B363:B385"/>
    <mergeCell ref="C363:C366"/>
    <mergeCell ref="C367:C370"/>
    <mergeCell ref="C371:D371"/>
    <mergeCell ref="E371:H371"/>
    <mergeCell ref="D372:D373"/>
    <mergeCell ref="C374:C375"/>
    <mergeCell ref="C376:C377"/>
    <mergeCell ref="C378:C381"/>
    <mergeCell ref="C382:C385"/>
    <mergeCell ref="B386:B408"/>
    <mergeCell ref="C386:C389"/>
    <mergeCell ref="C390:C393"/>
    <mergeCell ref="C394:D394"/>
    <mergeCell ref="E394:H394"/>
    <mergeCell ref="D395:D396"/>
    <mergeCell ref="C397:C398"/>
    <mergeCell ref="C399:C400"/>
    <mergeCell ref="C401:C404"/>
    <mergeCell ref="C405:C408"/>
    <mergeCell ref="B409:B431"/>
    <mergeCell ref="C409:C412"/>
    <mergeCell ref="C413:C416"/>
    <mergeCell ref="C417:D417"/>
    <mergeCell ref="E417:H417"/>
    <mergeCell ref="D418:D419"/>
    <mergeCell ref="C420:C421"/>
    <mergeCell ref="C422:C423"/>
    <mergeCell ref="C424:C427"/>
    <mergeCell ref="C428:C431"/>
    <mergeCell ref="B432:B454"/>
    <mergeCell ref="C432:C435"/>
    <mergeCell ref="C436:C439"/>
    <mergeCell ref="C440:D440"/>
    <mergeCell ref="E440:H440"/>
    <mergeCell ref="D441:D442"/>
    <mergeCell ref="C443:C444"/>
    <mergeCell ref="C445:C446"/>
    <mergeCell ref="C447:C450"/>
    <mergeCell ref="C451:C454"/>
    <mergeCell ref="B457:B501"/>
    <mergeCell ref="C457:C460"/>
    <mergeCell ref="C461:C464"/>
    <mergeCell ref="C465:D465"/>
    <mergeCell ref="E465:H465"/>
    <mergeCell ref="C466:C471"/>
    <mergeCell ref="C472:C477"/>
    <mergeCell ref="D478:D479"/>
    <mergeCell ref="C480:C490"/>
    <mergeCell ref="C491:C501"/>
    <mergeCell ref="B503:H503"/>
    <mergeCell ref="B504:B548"/>
    <mergeCell ref="C504:C507"/>
    <mergeCell ref="C508:C511"/>
    <mergeCell ref="C512:D512"/>
    <mergeCell ref="E512:H512"/>
    <mergeCell ref="C513:C518"/>
    <mergeCell ref="C519:C524"/>
    <mergeCell ref="D525:D526"/>
    <mergeCell ref="C527:C537"/>
    <mergeCell ref="C538:C5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E6B9B8"/>
    <pageSetUpPr fitToPage="false"/>
  </sheetPr>
  <dimension ref="B1:DH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1" activeCellId="0" sqref="B1"/>
    </sheetView>
  </sheetViews>
  <sheetFormatPr defaultRowHeight="15"/>
  <cols>
    <col collapsed="false" hidden="false" max="1" min="1" style="521" width="11.4615384615385"/>
    <col collapsed="false" hidden="false" max="2" min="2" style="521" width="4.92712550607287"/>
    <col collapsed="false" hidden="false" max="3" min="3" style="521" width="18.5303643724696"/>
    <col collapsed="false" hidden="false" max="4" min="4" style="521" width="10.497975708502"/>
    <col collapsed="false" hidden="false" max="5" min="5" style="521" width="11.0323886639676"/>
    <col collapsed="false" hidden="false" max="6" min="6" style="521" width="8.03238866396761"/>
    <col collapsed="false" hidden="false" max="7" min="7" style="521" width="24.7449392712551"/>
    <col collapsed="false" hidden="false" max="8" min="8" style="521" width="7.49797570850202"/>
    <col collapsed="false" hidden="false" max="9" min="9" style="521" width="7.71255060728745"/>
    <col collapsed="false" hidden="false" max="10" min="10" style="521" width="17.995951417004"/>
    <col collapsed="false" hidden="false" max="11" min="11" style="521" width="6.42914979757085"/>
    <col collapsed="false" hidden="false" max="12" min="12" style="521" width="6.63967611336032"/>
    <col collapsed="false" hidden="false" max="13" min="13" style="522" width="9.63967611336032"/>
    <col collapsed="false" hidden="false" max="14" min="14" style="521" width="17.4615384615385"/>
    <col collapsed="false" hidden="false" max="17" min="15" style="521" width="7.71255060728745"/>
    <col collapsed="false" hidden="false" max="21" min="18" style="523" width="7.71255060728745"/>
    <col collapsed="false" hidden="false" max="24" min="22" style="521" width="7.71255060728745"/>
    <col collapsed="false" hidden="false" max="28" min="25" style="523" width="7.71255060728745"/>
    <col collapsed="false" hidden="false" max="31" min="29" style="521" width="7.71255060728745"/>
    <col collapsed="false" hidden="false" max="35" min="32" style="523" width="7.71255060728745"/>
    <col collapsed="false" hidden="false" max="38" min="36" style="521" width="7.71255060728745"/>
    <col collapsed="false" hidden="false" max="42" min="39" style="523" width="7.71255060728745"/>
    <col collapsed="false" hidden="false" max="45" min="43" style="521" width="7.71255060728745"/>
    <col collapsed="false" hidden="false" max="49" min="46" style="523" width="7.71255060728745"/>
    <col collapsed="false" hidden="false" max="52" min="50" style="521" width="7.71255060728745"/>
    <col collapsed="false" hidden="false" max="56" min="53" style="523" width="7.71255060728745"/>
    <col collapsed="false" hidden="false" max="59" min="57" style="521" width="7.71255060728745"/>
    <col collapsed="false" hidden="false" max="63" min="60" style="523" width="7.71255060728745"/>
    <col collapsed="false" hidden="false" max="66" min="64" style="521" width="7.71255060728745"/>
    <col collapsed="false" hidden="false" max="70" min="67" style="523" width="7.71255060728745"/>
    <col collapsed="false" hidden="true" max="73" min="71" style="521" width="0"/>
    <col collapsed="false" hidden="true" max="77" min="74" style="523" width="0"/>
    <col collapsed="false" hidden="false" max="80" min="78" style="521" width="7.71255060728745"/>
    <col collapsed="false" hidden="false" max="84" min="81" style="523" width="7.71255060728745"/>
    <col collapsed="false" hidden="false" max="87" min="85" style="521" width="7.71255060728745"/>
    <col collapsed="false" hidden="false" max="91" min="88" style="523" width="7.71255060728745"/>
    <col collapsed="false" hidden="false" max="94" min="92" style="521" width="7.71255060728745"/>
    <col collapsed="false" hidden="false" max="98" min="95" style="523" width="7.71255060728745"/>
    <col collapsed="false" hidden="false" max="101" min="99" style="521" width="7.71255060728745"/>
    <col collapsed="false" hidden="false" max="105" min="102" style="523" width="7.71255060728745"/>
    <col collapsed="false" hidden="false" max="108" min="106" style="521" width="7.71255060728745"/>
    <col collapsed="false" hidden="false" max="112" min="109" style="523" width="7.71255060728745"/>
    <col collapsed="false" hidden="false" max="1025" min="113" style="521" width="11.4615384615385"/>
  </cols>
  <sheetData>
    <row r="1" customFormat="false" ht="30" hidden="false" customHeight="true" outlineLevel="0" collapsed="false">
      <c r="B1" s="524" t="s">
        <v>288</v>
      </c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5" t="s">
        <v>59</v>
      </c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 s="525"/>
      <c r="AB1" s="525"/>
      <c r="AC1" s="525" t="s">
        <v>79</v>
      </c>
      <c r="AD1" s="525"/>
      <c r="AE1" s="525"/>
      <c r="AF1" s="525"/>
      <c r="AG1" s="525"/>
      <c r="AH1" s="525"/>
      <c r="AI1" s="525"/>
      <c r="AJ1" s="525"/>
      <c r="AK1" s="525"/>
      <c r="AL1" s="525"/>
      <c r="AM1" s="525"/>
      <c r="AN1" s="525"/>
      <c r="AO1" s="525"/>
      <c r="AP1" s="525"/>
      <c r="AQ1" s="525"/>
      <c r="AR1" s="525"/>
      <c r="AS1" s="525"/>
      <c r="AT1" s="525"/>
      <c r="AU1" s="525"/>
      <c r="AV1" s="525"/>
      <c r="AW1" s="525"/>
      <c r="AX1" s="525"/>
      <c r="AY1" s="525"/>
      <c r="AZ1" s="525"/>
      <c r="BA1" s="525"/>
      <c r="BB1" s="525"/>
      <c r="BC1" s="525"/>
      <c r="BD1" s="525"/>
      <c r="BE1" s="525" t="s">
        <v>289</v>
      </c>
      <c r="BF1" s="525"/>
      <c r="BG1" s="525"/>
      <c r="BH1" s="525"/>
      <c r="BI1" s="525"/>
      <c r="BJ1" s="525"/>
      <c r="BK1" s="525"/>
      <c r="BL1" s="525"/>
      <c r="BM1" s="525"/>
      <c r="BN1" s="525"/>
      <c r="BO1" s="525"/>
      <c r="BP1" s="525"/>
      <c r="BQ1" s="525"/>
      <c r="BR1" s="525"/>
      <c r="BS1" s="525" t="s">
        <v>286</v>
      </c>
      <c r="BT1" s="525"/>
      <c r="BU1" s="525"/>
      <c r="BV1" s="525"/>
      <c r="BW1" s="525"/>
      <c r="BX1" s="525"/>
      <c r="BY1" s="525"/>
      <c r="BZ1" s="525" t="s">
        <v>82</v>
      </c>
      <c r="CA1" s="525"/>
      <c r="CB1" s="525"/>
      <c r="CC1" s="525"/>
      <c r="CD1" s="525"/>
      <c r="CE1" s="525"/>
      <c r="CF1" s="525"/>
      <c r="CG1" s="525"/>
      <c r="CH1" s="525"/>
      <c r="CI1" s="525"/>
      <c r="CJ1" s="525"/>
      <c r="CK1" s="525"/>
      <c r="CL1" s="525"/>
      <c r="CM1" s="525"/>
      <c r="CN1" s="525"/>
      <c r="CO1" s="525"/>
      <c r="CP1" s="525"/>
      <c r="CQ1" s="525"/>
      <c r="CR1" s="525"/>
      <c r="CS1" s="525"/>
      <c r="CT1" s="525"/>
      <c r="CU1" s="525"/>
      <c r="CV1" s="525"/>
      <c r="CW1" s="525"/>
      <c r="CX1" s="525"/>
      <c r="CY1" s="525"/>
      <c r="CZ1" s="525"/>
      <c r="DA1" s="525"/>
      <c r="DB1" s="525"/>
      <c r="DC1" s="525"/>
      <c r="DD1" s="525"/>
      <c r="DE1" s="525"/>
      <c r="DF1" s="525"/>
      <c r="DG1" s="525"/>
      <c r="DH1" s="525"/>
    </row>
    <row r="2" customFormat="false" ht="30" hidden="false" customHeight="true" outlineLevel="0" collapsed="false">
      <c r="B2" s="526" t="s">
        <v>290</v>
      </c>
      <c r="C2" s="526" t="s">
        <v>291</v>
      </c>
      <c r="D2" s="526" t="s">
        <v>292</v>
      </c>
      <c r="E2" s="526" t="s">
        <v>293</v>
      </c>
      <c r="F2" s="526" t="s">
        <v>294</v>
      </c>
      <c r="G2" s="526"/>
      <c r="H2" s="526"/>
      <c r="I2" s="526"/>
      <c r="J2" s="526" t="s">
        <v>294</v>
      </c>
      <c r="K2" s="526"/>
      <c r="L2" s="526"/>
      <c r="M2" s="527" t="s">
        <v>295</v>
      </c>
      <c r="N2" s="593" t="s">
        <v>296</v>
      </c>
      <c r="O2" s="594" t="s">
        <v>297</v>
      </c>
      <c r="P2" s="594"/>
      <c r="Q2" s="594"/>
      <c r="R2" s="594"/>
      <c r="S2" s="594"/>
      <c r="T2" s="594"/>
      <c r="U2" s="594"/>
      <c r="V2" s="528" t="s">
        <v>298</v>
      </c>
      <c r="W2" s="528"/>
      <c r="X2" s="528"/>
      <c r="Y2" s="528"/>
      <c r="Z2" s="528"/>
      <c r="AA2" s="528"/>
      <c r="AB2" s="528"/>
      <c r="AC2" s="528" t="s">
        <v>299</v>
      </c>
      <c r="AD2" s="528"/>
      <c r="AE2" s="528"/>
      <c r="AF2" s="528"/>
      <c r="AG2" s="528"/>
      <c r="AH2" s="528"/>
      <c r="AI2" s="528"/>
      <c r="AJ2" s="528" t="s">
        <v>300</v>
      </c>
      <c r="AK2" s="528"/>
      <c r="AL2" s="528"/>
      <c r="AM2" s="528"/>
      <c r="AN2" s="528"/>
      <c r="AO2" s="528"/>
      <c r="AP2" s="528"/>
      <c r="AQ2" s="528" t="s">
        <v>301</v>
      </c>
      <c r="AR2" s="528"/>
      <c r="AS2" s="528"/>
      <c r="AT2" s="528"/>
      <c r="AU2" s="528"/>
      <c r="AV2" s="528"/>
      <c r="AW2" s="528"/>
      <c r="AX2" s="528" t="s">
        <v>302</v>
      </c>
      <c r="AY2" s="528"/>
      <c r="AZ2" s="528"/>
      <c r="BA2" s="528"/>
      <c r="BB2" s="528"/>
      <c r="BC2" s="528"/>
      <c r="BD2" s="528"/>
      <c r="BE2" s="528" t="s">
        <v>93</v>
      </c>
      <c r="BF2" s="528"/>
      <c r="BG2" s="528"/>
      <c r="BH2" s="528"/>
      <c r="BI2" s="528"/>
      <c r="BJ2" s="528"/>
      <c r="BK2" s="528"/>
      <c r="BL2" s="528" t="s">
        <v>303</v>
      </c>
      <c r="BM2" s="528"/>
      <c r="BN2" s="528"/>
      <c r="BO2" s="528"/>
      <c r="BP2" s="528"/>
      <c r="BQ2" s="528"/>
      <c r="BR2" s="528"/>
      <c r="BS2" s="528" t="s">
        <v>94</v>
      </c>
      <c r="BT2" s="528"/>
      <c r="BU2" s="528"/>
      <c r="BV2" s="528"/>
      <c r="BW2" s="528"/>
      <c r="BX2" s="528"/>
      <c r="BY2" s="528"/>
      <c r="BZ2" s="528" t="s">
        <v>304</v>
      </c>
      <c r="CA2" s="528"/>
      <c r="CB2" s="528"/>
      <c r="CC2" s="528"/>
      <c r="CD2" s="528"/>
      <c r="CE2" s="528"/>
      <c r="CF2" s="528"/>
      <c r="CG2" s="528" t="s">
        <v>305</v>
      </c>
      <c r="CH2" s="528"/>
      <c r="CI2" s="528"/>
      <c r="CJ2" s="528"/>
      <c r="CK2" s="528"/>
      <c r="CL2" s="528"/>
      <c r="CM2" s="528"/>
      <c r="CN2" s="528" t="s">
        <v>306</v>
      </c>
      <c r="CO2" s="528"/>
      <c r="CP2" s="528"/>
      <c r="CQ2" s="528"/>
      <c r="CR2" s="528"/>
      <c r="CS2" s="528"/>
      <c r="CT2" s="528"/>
      <c r="CU2" s="529" t="s">
        <v>307</v>
      </c>
      <c r="CV2" s="529"/>
      <c r="CW2" s="529"/>
      <c r="CX2" s="529"/>
      <c r="CY2" s="529"/>
      <c r="CZ2" s="529"/>
      <c r="DA2" s="529"/>
      <c r="DB2" s="528" t="s">
        <v>308</v>
      </c>
      <c r="DC2" s="528"/>
      <c r="DD2" s="528"/>
      <c r="DE2" s="528"/>
      <c r="DF2" s="528"/>
      <c r="DG2" s="528"/>
      <c r="DH2" s="528"/>
    </row>
    <row r="3" customFormat="false" ht="30" hidden="false" customHeight="true" outlineLevel="0" collapsed="false"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7"/>
      <c r="N3" s="593"/>
      <c r="O3" s="526" t="s">
        <v>309</v>
      </c>
      <c r="P3" s="526"/>
      <c r="Q3" s="526"/>
      <c r="R3" s="530" t="s">
        <v>310</v>
      </c>
      <c r="S3" s="530"/>
      <c r="T3" s="530"/>
      <c r="U3" s="531" t="s">
        <v>311</v>
      </c>
      <c r="V3" s="526" t="s">
        <v>309</v>
      </c>
      <c r="W3" s="526"/>
      <c r="X3" s="526"/>
      <c r="Y3" s="530" t="s">
        <v>310</v>
      </c>
      <c r="Z3" s="530"/>
      <c r="AA3" s="530"/>
      <c r="AB3" s="531" t="s">
        <v>311</v>
      </c>
      <c r="AC3" s="526" t="s">
        <v>309</v>
      </c>
      <c r="AD3" s="526"/>
      <c r="AE3" s="526"/>
      <c r="AF3" s="530" t="s">
        <v>310</v>
      </c>
      <c r="AG3" s="530"/>
      <c r="AH3" s="530"/>
      <c r="AI3" s="531" t="s">
        <v>311</v>
      </c>
      <c r="AJ3" s="526" t="s">
        <v>309</v>
      </c>
      <c r="AK3" s="526"/>
      <c r="AL3" s="526"/>
      <c r="AM3" s="530" t="s">
        <v>310</v>
      </c>
      <c r="AN3" s="530"/>
      <c r="AO3" s="530"/>
      <c r="AP3" s="531" t="s">
        <v>311</v>
      </c>
      <c r="AQ3" s="526" t="s">
        <v>309</v>
      </c>
      <c r="AR3" s="526"/>
      <c r="AS3" s="526"/>
      <c r="AT3" s="530" t="s">
        <v>310</v>
      </c>
      <c r="AU3" s="530"/>
      <c r="AV3" s="530"/>
      <c r="AW3" s="531" t="s">
        <v>311</v>
      </c>
      <c r="AX3" s="526" t="s">
        <v>309</v>
      </c>
      <c r="AY3" s="526"/>
      <c r="AZ3" s="526"/>
      <c r="BA3" s="530" t="s">
        <v>310</v>
      </c>
      <c r="BB3" s="530"/>
      <c r="BC3" s="530"/>
      <c r="BD3" s="531" t="s">
        <v>311</v>
      </c>
      <c r="BE3" s="526" t="s">
        <v>309</v>
      </c>
      <c r="BF3" s="526"/>
      <c r="BG3" s="526"/>
      <c r="BH3" s="530" t="s">
        <v>310</v>
      </c>
      <c r="BI3" s="530"/>
      <c r="BJ3" s="530"/>
      <c r="BK3" s="531" t="s">
        <v>311</v>
      </c>
      <c r="BL3" s="526" t="s">
        <v>309</v>
      </c>
      <c r="BM3" s="526"/>
      <c r="BN3" s="526"/>
      <c r="BO3" s="530" t="s">
        <v>310</v>
      </c>
      <c r="BP3" s="530"/>
      <c r="BQ3" s="530"/>
      <c r="BR3" s="531" t="s">
        <v>311</v>
      </c>
      <c r="BS3" s="526" t="s">
        <v>309</v>
      </c>
      <c r="BT3" s="526"/>
      <c r="BU3" s="526"/>
      <c r="BV3" s="530" t="s">
        <v>310</v>
      </c>
      <c r="BW3" s="530"/>
      <c r="BX3" s="530"/>
      <c r="BY3" s="531" t="s">
        <v>311</v>
      </c>
      <c r="BZ3" s="526" t="s">
        <v>309</v>
      </c>
      <c r="CA3" s="526"/>
      <c r="CB3" s="526"/>
      <c r="CC3" s="530" t="s">
        <v>310</v>
      </c>
      <c r="CD3" s="530"/>
      <c r="CE3" s="530"/>
      <c r="CF3" s="531" t="s">
        <v>311</v>
      </c>
      <c r="CG3" s="526" t="s">
        <v>309</v>
      </c>
      <c r="CH3" s="526"/>
      <c r="CI3" s="526"/>
      <c r="CJ3" s="530" t="s">
        <v>310</v>
      </c>
      <c r="CK3" s="530"/>
      <c r="CL3" s="530"/>
      <c r="CM3" s="531" t="s">
        <v>311</v>
      </c>
      <c r="CN3" s="526" t="s">
        <v>309</v>
      </c>
      <c r="CO3" s="526"/>
      <c r="CP3" s="526"/>
      <c r="CQ3" s="530" t="s">
        <v>310</v>
      </c>
      <c r="CR3" s="530"/>
      <c r="CS3" s="530"/>
      <c r="CT3" s="531" t="s">
        <v>311</v>
      </c>
      <c r="CU3" s="526" t="s">
        <v>309</v>
      </c>
      <c r="CV3" s="526"/>
      <c r="CW3" s="526"/>
      <c r="CX3" s="530" t="s">
        <v>310</v>
      </c>
      <c r="CY3" s="530"/>
      <c r="CZ3" s="530"/>
      <c r="DA3" s="531" t="s">
        <v>311</v>
      </c>
      <c r="DB3" s="526" t="s">
        <v>309</v>
      </c>
      <c r="DC3" s="526"/>
      <c r="DD3" s="526"/>
      <c r="DE3" s="530" t="s">
        <v>310</v>
      </c>
      <c r="DF3" s="530"/>
      <c r="DG3" s="530"/>
      <c r="DH3" s="531" t="s">
        <v>311</v>
      </c>
    </row>
    <row r="4" customFormat="false" ht="30" hidden="false" customHeight="true" outlineLevel="0" collapsed="false">
      <c r="B4" s="526"/>
      <c r="C4" s="526"/>
      <c r="D4" s="526"/>
      <c r="E4" s="526"/>
      <c r="F4" s="526" t="s">
        <v>312</v>
      </c>
      <c r="G4" s="526" t="s">
        <v>313</v>
      </c>
      <c r="H4" s="527" t="s">
        <v>314</v>
      </c>
      <c r="I4" s="527" t="s">
        <v>315</v>
      </c>
      <c r="J4" s="527" t="s">
        <v>316</v>
      </c>
      <c r="K4" s="527" t="s">
        <v>317</v>
      </c>
      <c r="L4" s="527" t="s">
        <v>318</v>
      </c>
      <c r="M4" s="527"/>
      <c r="N4" s="593"/>
      <c r="O4" s="526" t="s">
        <v>111</v>
      </c>
      <c r="P4" s="532" t="s">
        <v>319</v>
      </c>
      <c r="Q4" s="526" t="s">
        <v>113</v>
      </c>
      <c r="R4" s="533" t="s">
        <v>111</v>
      </c>
      <c r="S4" s="534" t="s">
        <v>319</v>
      </c>
      <c r="T4" s="535" t="s">
        <v>113</v>
      </c>
      <c r="U4" s="531"/>
      <c r="V4" s="526" t="s">
        <v>111</v>
      </c>
      <c r="W4" s="532" t="s">
        <v>319</v>
      </c>
      <c r="X4" s="526" t="s">
        <v>113</v>
      </c>
      <c r="Y4" s="533" t="s">
        <v>111</v>
      </c>
      <c r="Z4" s="534" t="s">
        <v>319</v>
      </c>
      <c r="AA4" s="535" t="s">
        <v>113</v>
      </c>
      <c r="AB4" s="531"/>
      <c r="AC4" s="526" t="s">
        <v>111</v>
      </c>
      <c r="AD4" s="532" t="s">
        <v>319</v>
      </c>
      <c r="AE4" s="526" t="s">
        <v>113</v>
      </c>
      <c r="AF4" s="533" t="s">
        <v>111</v>
      </c>
      <c r="AG4" s="534" t="s">
        <v>319</v>
      </c>
      <c r="AH4" s="535" t="s">
        <v>113</v>
      </c>
      <c r="AI4" s="531"/>
      <c r="AJ4" s="526" t="s">
        <v>111</v>
      </c>
      <c r="AK4" s="532" t="s">
        <v>319</v>
      </c>
      <c r="AL4" s="526" t="s">
        <v>113</v>
      </c>
      <c r="AM4" s="533" t="s">
        <v>111</v>
      </c>
      <c r="AN4" s="534" t="s">
        <v>319</v>
      </c>
      <c r="AO4" s="535" t="s">
        <v>113</v>
      </c>
      <c r="AP4" s="531"/>
      <c r="AQ4" s="526" t="s">
        <v>111</v>
      </c>
      <c r="AR4" s="532" t="s">
        <v>319</v>
      </c>
      <c r="AS4" s="526" t="s">
        <v>113</v>
      </c>
      <c r="AT4" s="533" t="s">
        <v>111</v>
      </c>
      <c r="AU4" s="534" t="s">
        <v>319</v>
      </c>
      <c r="AV4" s="535" t="s">
        <v>113</v>
      </c>
      <c r="AW4" s="531"/>
      <c r="AX4" s="526" t="s">
        <v>111</v>
      </c>
      <c r="AY4" s="532" t="s">
        <v>319</v>
      </c>
      <c r="AZ4" s="526" t="s">
        <v>113</v>
      </c>
      <c r="BA4" s="533" t="s">
        <v>111</v>
      </c>
      <c r="BB4" s="534" t="s">
        <v>319</v>
      </c>
      <c r="BC4" s="535" t="s">
        <v>113</v>
      </c>
      <c r="BD4" s="531"/>
      <c r="BE4" s="526" t="s">
        <v>111</v>
      </c>
      <c r="BF4" s="532" t="s">
        <v>319</v>
      </c>
      <c r="BG4" s="526" t="s">
        <v>113</v>
      </c>
      <c r="BH4" s="533" t="s">
        <v>111</v>
      </c>
      <c r="BI4" s="534" t="s">
        <v>319</v>
      </c>
      <c r="BJ4" s="535" t="s">
        <v>113</v>
      </c>
      <c r="BK4" s="531"/>
      <c r="BL4" s="526" t="s">
        <v>111</v>
      </c>
      <c r="BM4" s="532" t="s">
        <v>319</v>
      </c>
      <c r="BN4" s="526" t="s">
        <v>113</v>
      </c>
      <c r="BO4" s="533" t="s">
        <v>111</v>
      </c>
      <c r="BP4" s="534" t="s">
        <v>319</v>
      </c>
      <c r="BQ4" s="535" t="s">
        <v>113</v>
      </c>
      <c r="BR4" s="531"/>
      <c r="BS4" s="526" t="s">
        <v>111</v>
      </c>
      <c r="BT4" s="532" t="s">
        <v>319</v>
      </c>
      <c r="BU4" s="526" t="s">
        <v>113</v>
      </c>
      <c r="BV4" s="533" t="s">
        <v>111</v>
      </c>
      <c r="BW4" s="534" t="s">
        <v>319</v>
      </c>
      <c r="BX4" s="535" t="s">
        <v>113</v>
      </c>
      <c r="BY4" s="531"/>
      <c r="BZ4" s="526" t="s">
        <v>111</v>
      </c>
      <c r="CA4" s="532" t="s">
        <v>319</v>
      </c>
      <c r="CB4" s="526" t="s">
        <v>113</v>
      </c>
      <c r="CC4" s="533" t="s">
        <v>111</v>
      </c>
      <c r="CD4" s="534" t="s">
        <v>319</v>
      </c>
      <c r="CE4" s="535" t="s">
        <v>113</v>
      </c>
      <c r="CF4" s="531"/>
      <c r="CG4" s="526" t="s">
        <v>111</v>
      </c>
      <c r="CH4" s="532" t="s">
        <v>319</v>
      </c>
      <c r="CI4" s="526" t="s">
        <v>113</v>
      </c>
      <c r="CJ4" s="533" t="s">
        <v>111</v>
      </c>
      <c r="CK4" s="534" t="s">
        <v>319</v>
      </c>
      <c r="CL4" s="535" t="s">
        <v>113</v>
      </c>
      <c r="CM4" s="531"/>
      <c r="CN4" s="526" t="s">
        <v>111</v>
      </c>
      <c r="CO4" s="532" t="s">
        <v>319</v>
      </c>
      <c r="CP4" s="526" t="s">
        <v>113</v>
      </c>
      <c r="CQ4" s="533" t="s">
        <v>111</v>
      </c>
      <c r="CR4" s="534" t="s">
        <v>319</v>
      </c>
      <c r="CS4" s="535" t="s">
        <v>113</v>
      </c>
      <c r="CT4" s="531"/>
      <c r="CU4" s="526" t="s">
        <v>111</v>
      </c>
      <c r="CV4" s="532" t="s">
        <v>319</v>
      </c>
      <c r="CW4" s="526" t="s">
        <v>113</v>
      </c>
      <c r="CX4" s="533" t="s">
        <v>111</v>
      </c>
      <c r="CY4" s="534" t="s">
        <v>319</v>
      </c>
      <c r="CZ4" s="535" t="s">
        <v>113</v>
      </c>
      <c r="DA4" s="531"/>
      <c r="DB4" s="526" t="s">
        <v>111</v>
      </c>
      <c r="DC4" s="532" t="s">
        <v>319</v>
      </c>
      <c r="DD4" s="526" t="s">
        <v>113</v>
      </c>
      <c r="DE4" s="533" t="s">
        <v>111</v>
      </c>
      <c r="DF4" s="534" t="s">
        <v>319</v>
      </c>
      <c r="DG4" s="535" t="s">
        <v>113</v>
      </c>
      <c r="DH4" s="531"/>
    </row>
    <row r="5" customFormat="false" ht="33.95" hidden="false" customHeight="true" outlineLevel="0" collapsed="false">
      <c r="B5" s="536" t="s">
        <v>431</v>
      </c>
      <c r="C5" s="537" t="s">
        <v>424</v>
      </c>
      <c r="D5" s="538" t="n">
        <v>48.044098</v>
      </c>
      <c r="E5" s="538" t="n">
        <v>-1.719002</v>
      </c>
      <c r="F5" s="537" t="s">
        <v>432</v>
      </c>
      <c r="G5" s="539" t="s">
        <v>433</v>
      </c>
      <c r="H5" s="537" t="n">
        <v>30.5</v>
      </c>
      <c r="I5" s="537" t="n">
        <v>33.9</v>
      </c>
      <c r="J5" s="539" t="s">
        <v>332</v>
      </c>
      <c r="K5" s="537" t="n">
        <v>10</v>
      </c>
      <c r="L5" s="537" t="n">
        <v>20</v>
      </c>
      <c r="M5" s="551" t="n">
        <v>38</v>
      </c>
      <c r="N5" s="541" t="s">
        <v>434</v>
      </c>
      <c r="O5" s="542" t="n">
        <f aca="false">RUPELIAN_PARAM_GTS12!$E$89</f>
        <v>87.64</v>
      </c>
      <c r="P5" s="543" t="n">
        <f aca="false">RUPELIAN_PARAM_GTS12!$E$84</f>
        <v>161.014705882353</v>
      </c>
      <c r="Q5" s="542" t="n">
        <f aca="false">RUPELIAN_PARAM_GTS12!$E$90</f>
        <v>211.3</v>
      </c>
      <c r="R5" s="523" t="n">
        <f aca="false">$M5-Q5+$K5</f>
        <v>-163.3</v>
      </c>
      <c r="S5" s="544" t="n">
        <f aca="false">$M5 - P5 + (($K5) + ($L5))/2</f>
        <v>-108.014705882353</v>
      </c>
      <c r="T5" s="523" t="n">
        <f aca="false">$M5-O5+$L5</f>
        <v>-29.64</v>
      </c>
      <c r="U5" s="545" t="n">
        <f aca="false">T5-R5</f>
        <v>133.66</v>
      </c>
      <c r="V5" s="542" t="n">
        <f aca="false">RUPELIAN_PARAM_GTS12!$E$58</f>
        <v>100.131</v>
      </c>
      <c r="W5" s="543" t="n">
        <f aca="false">RUPELIAN_PARAM_GTS12!$E$53</f>
        <v>138.602</v>
      </c>
      <c r="X5" s="542" t="n">
        <f aca="false">RUPELIAN_PARAM_GTS12!$E$59</f>
        <v>174.143</v>
      </c>
      <c r="Y5" s="523" t="n">
        <f aca="false">$M5-X5+$K5</f>
        <v>-126.143</v>
      </c>
      <c r="Z5" s="544" t="n">
        <f aca="false">$M5 - W5 + (($K5) + ($L5))/2</f>
        <v>-85.602</v>
      </c>
      <c r="AA5" s="523" t="n">
        <f aca="false">$M5-V5+$L5</f>
        <v>-42.131</v>
      </c>
      <c r="AB5" s="545" t="n">
        <f aca="false">AA5-Y5</f>
        <v>84.012</v>
      </c>
      <c r="AC5" s="542" t="n">
        <f aca="false">RUPELIAN_PARAM_GTS12!$E$149</f>
        <v>-27</v>
      </c>
      <c r="AD5" s="543" t="n">
        <f aca="false">RUPELIAN_PARAM_GTS12!$E$144</f>
        <v>9.19839438484849</v>
      </c>
      <c r="AE5" s="542" t="n">
        <f aca="false">RUPELIAN_PARAM_GTS12!$E$150</f>
        <v>55</v>
      </c>
      <c r="AF5" s="523" t="n">
        <f aca="false">$M5-AE5+$K5</f>
        <v>-7</v>
      </c>
      <c r="AG5" s="544" t="n">
        <f aca="false">$M5 - AD5 + (($K5) + ($L5))/2</f>
        <v>43.8016056151515</v>
      </c>
      <c r="AH5" s="523" t="n">
        <f aca="false">$M5-AC5+$L5</f>
        <v>85</v>
      </c>
      <c r="AI5" s="545" t="n">
        <f aca="false">AH5-AF5</f>
        <v>92</v>
      </c>
      <c r="AJ5" s="542" t="n">
        <f aca="false">RUPELIAN_PARAM_GTS12!$E$176</f>
        <v>47.2137</v>
      </c>
      <c r="AK5" s="543" t="n">
        <f aca="false">RUPELIAN_PARAM_GTS12!$E$171</f>
        <v>76.17566</v>
      </c>
      <c r="AL5" s="542" t="n">
        <f aca="false">RUPELIAN_PARAM_GTS12!$E$177</f>
        <v>106.3584</v>
      </c>
      <c r="AM5" s="523" t="n">
        <f aca="false">$M5-AL5+$K5</f>
        <v>-58.3584</v>
      </c>
      <c r="AN5" s="544" t="n">
        <f aca="false">$M5 - AK5 + (($K5) + ($L5))/2</f>
        <v>-23.17566</v>
      </c>
      <c r="AO5" s="523" t="n">
        <f aca="false">$M5-AJ5+$L5</f>
        <v>10.7863</v>
      </c>
      <c r="AP5" s="545" t="n">
        <f aca="false">AO5-AM5</f>
        <v>69.1447</v>
      </c>
      <c r="AQ5" s="542" t="n">
        <f aca="false">RUPELIAN_PARAM_GTS12!$E$265</f>
        <v>-35</v>
      </c>
      <c r="AR5" s="543" t="n">
        <f aca="false">RUPELIAN_PARAM_GTS12!$E$260</f>
        <v>10.1788671875</v>
      </c>
      <c r="AS5" s="542" t="n">
        <f aca="false">RUPELIAN_PARAM_GTS12!$E$266</f>
        <v>56.45055</v>
      </c>
      <c r="AT5" s="523" t="n">
        <f aca="false">$M5-AS5+$K5</f>
        <v>-8.45055000000001</v>
      </c>
      <c r="AU5" s="544" t="n">
        <f aca="false">$M5 - AR5 + (($K5) + ($L5))/2</f>
        <v>42.8211328125</v>
      </c>
      <c r="AV5" s="523" t="n">
        <f aca="false">$M5-AQ5+$L5</f>
        <v>93</v>
      </c>
      <c r="AW5" s="545" t="n">
        <f aca="false">AV5-AT5</f>
        <v>101.45055</v>
      </c>
      <c r="AX5" s="542" t="n">
        <f aca="false">RUPELIAN_PARAM_GTS12!$E$242</f>
        <v>43.9</v>
      </c>
      <c r="AY5" s="543" t="n">
        <f aca="false">RUPELIAN_PARAM_GTS12!$E$237</f>
        <v>84.9</v>
      </c>
      <c r="AZ5" s="542" t="n">
        <f aca="false">RUPELIAN_PARAM_GTS12!$E$243</f>
        <v>125.9</v>
      </c>
      <c r="BA5" s="523" t="n">
        <f aca="false">$M5-AZ5+$K5</f>
        <v>-77.9</v>
      </c>
      <c r="BB5" s="544" t="n">
        <f aca="false">$M5 - AY5 + (($K5) + ($L5))/2</f>
        <v>-31.9</v>
      </c>
      <c r="BC5" s="523" t="n">
        <f aca="false">$M5-AX5+$L5</f>
        <v>14.1</v>
      </c>
      <c r="BD5" s="545" t="n">
        <f aca="false">BC5-BA5</f>
        <v>92</v>
      </c>
      <c r="BE5" s="542" t="n">
        <f aca="false">RUPELIAN_PARAM_GTS12!$E$303</f>
        <v>20.4318650000001</v>
      </c>
      <c r="BF5" s="543" t="n">
        <f aca="false">RUPELIAN_PARAM_GTS12!$E$293</f>
        <v>53.3917</v>
      </c>
      <c r="BG5" s="542" t="n">
        <f aca="false">RUPELIAN_PARAM_GTS12!$E$304</f>
        <v>88.7500809999999</v>
      </c>
      <c r="BH5" s="523" t="n">
        <f aca="false">$M5-BG5+$K5</f>
        <v>-40.7500809999999</v>
      </c>
      <c r="BI5" s="544" t="n">
        <f aca="false">$M5 - BF5 + (($K5) + ($L5))/2</f>
        <v>-0.3917</v>
      </c>
      <c r="BJ5" s="523" t="n">
        <f aca="false">$M5-BE5+$L5</f>
        <v>37.5681349999999</v>
      </c>
      <c r="BK5" s="545" t="n">
        <f aca="false">BJ5-BH5</f>
        <v>78.3182159999998</v>
      </c>
      <c r="BL5" s="542" t="n">
        <f aca="false">RUPELIAN_PARAM_GTS12!$E$536</f>
        <v>40</v>
      </c>
      <c r="BM5" s="543" t="n">
        <f aca="false">RUPELIAN_PARAM_GTS12!$E$528</f>
        <v>61.15</v>
      </c>
      <c r="BN5" s="542" t="n">
        <f aca="false">RUPELIAN_PARAM_GTS12!$E$537</f>
        <v>83.3</v>
      </c>
      <c r="BO5" s="523" t="n">
        <f aca="false">$M5-BN5+$K5</f>
        <v>-35.3</v>
      </c>
      <c r="BP5" s="544" t="n">
        <f aca="false">$M5 - BM5 + (($K5) + ($L5))/2</f>
        <v>-8.15</v>
      </c>
      <c r="BQ5" s="523" t="n">
        <f aca="false">$M5-BL5+$L5</f>
        <v>18</v>
      </c>
      <c r="BR5" s="545" t="n">
        <f aca="false">BQ5-BO5</f>
        <v>53.3</v>
      </c>
      <c r="BS5" s="542" t="n">
        <f aca="false">RUPELIAN_PARAM_GTS12!$E$346</f>
        <v>-1.25</v>
      </c>
      <c r="BT5" s="543" t="n">
        <f aca="false">RUPELIAN_PARAM_GTS12!$E$336</f>
        <v>17.3971428571429</v>
      </c>
      <c r="BU5" s="542" t="n">
        <f aca="false">RUPELIAN_PARAM_GTS12!$E$347</f>
        <v>50.08</v>
      </c>
      <c r="BV5" s="523" t="n">
        <f aca="false">$M5-BU5+$K5</f>
        <v>-2.08</v>
      </c>
      <c r="BW5" s="544" t="n">
        <f aca="false">$M5 - BT5 + (($K5) + ($L5))/2</f>
        <v>35.6028571428571</v>
      </c>
      <c r="BX5" s="523" t="n">
        <f aca="false">$M5-BS5+$L5</f>
        <v>59.25</v>
      </c>
      <c r="BY5" s="545" t="n">
        <f aca="false">BX5-BV5</f>
        <v>61.33</v>
      </c>
      <c r="BZ5" s="546" t="n">
        <f aca="false">RUPELIAN_PARAM_GTS12!$E$380</f>
        <v>21</v>
      </c>
      <c r="CA5" s="547" t="n">
        <f aca="false">RUPELIAN_PARAM_GTS12!$E$379</f>
        <v>21</v>
      </c>
      <c r="CB5" s="546" t="n">
        <f aca="false">RUPELIAN_PARAM_GTS12!$E$381</f>
        <v>21</v>
      </c>
      <c r="CC5" s="548" t="n">
        <f aca="false">$M5-CB5+$K5</f>
        <v>27</v>
      </c>
      <c r="CD5" s="549" t="n">
        <f aca="false">$M5 - CA5 + (($K5) + ($L5))/2</f>
        <v>32</v>
      </c>
      <c r="CE5" s="548" t="n">
        <f aca="false">$M5-BZ5+$L5</f>
        <v>37</v>
      </c>
      <c r="CF5" s="550" t="n">
        <f aca="false">CE5-CC5</f>
        <v>10</v>
      </c>
      <c r="CG5" s="595" t="n">
        <f aca="false">RUPELIAN_PARAM_GTS12!$E$403</f>
        <v>3</v>
      </c>
      <c r="CH5" s="596" t="n">
        <f aca="false">RUPELIAN_PARAM_GTS12!$E$402</f>
        <v>3</v>
      </c>
      <c r="CI5" s="595" t="n">
        <f aca="false">RUPELIAN_PARAM_GTS12!$E$404</f>
        <v>3</v>
      </c>
      <c r="CJ5" s="597" t="n">
        <f aca="false">$M5-CI5+$K5</f>
        <v>45</v>
      </c>
      <c r="CK5" s="598" t="n">
        <f aca="false">$M5 - CH5 + (($K5) + ($L5))/2</f>
        <v>50</v>
      </c>
      <c r="CL5" s="597" t="n">
        <f aca="false">$M5-CG5+$L5</f>
        <v>55</v>
      </c>
      <c r="CM5" s="599" t="n">
        <f aca="false">CL5-CJ5</f>
        <v>10</v>
      </c>
      <c r="CN5" s="542" t="n">
        <f aca="false">RUPELIAN_PARAM_GTS12!$E$426</f>
        <v>-32</v>
      </c>
      <c r="CO5" s="543" t="n">
        <f aca="false">RUPELIAN_PARAM_GTS12!$E$425</f>
        <v>-32</v>
      </c>
      <c r="CP5" s="542" t="n">
        <f aca="false">RUPELIAN_PARAM_GTS12!$E$427</f>
        <v>-32</v>
      </c>
      <c r="CQ5" s="523" t="n">
        <f aca="false">$M5-CP5+$K5</f>
        <v>80</v>
      </c>
      <c r="CR5" s="544" t="n">
        <f aca="false">$M5 - CO5 + (($K5) + ($L5))/2</f>
        <v>85</v>
      </c>
      <c r="CS5" s="523" t="n">
        <f aca="false">$M5-CN5+$L5</f>
        <v>90</v>
      </c>
      <c r="CT5" s="545" t="n">
        <f aca="false">CS5-CQ5</f>
        <v>10</v>
      </c>
      <c r="CU5" s="546" t="n">
        <f aca="false">RUPELIAN_PARAM_GTS12!$E$449</f>
        <v>-18</v>
      </c>
      <c r="CV5" s="547" t="n">
        <f aca="false">RUPELIAN_PARAM_GTS12!$E$448</f>
        <v>-18</v>
      </c>
      <c r="CW5" s="546" t="n">
        <f aca="false">RUPELIAN_PARAM_GTS12!$E$450</f>
        <v>-18</v>
      </c>
      <c r="CX5" s="548" t="n">
        <f aca="false">$M5-CW5+$K5</f>
        <v>66</v>
      </c>
      <c r="CY5" s="549" t="n">
        <f aca="false">$M5 - CV5 + (($K5) + ($L5))/2</f>
        <v>71</v>
      </c>
      <c r="CZ5" s="548" t="n">
        <f aca="false">$M5-CU5+$L5</f>
        <v>76</v>
      </c>
      <c r="DA5" s="550" t="n">
        <f aca="false">CZ5-CX5</f>
        <v>10</v>
      </c>
      <c r="DB5" s="542" t="n">
        <f aca="false">RUPELIAN_PARAM_GTS12!$E$489</f>
        <v>-32</v>
      </c>
      <c r="DC5" s="543" t="n">
        <f aca="false">RUPELIAN_PARAM_GTS12!$E$481</f>
        <v>4.9506832</v>
      </c>
      <c r="DD5" s="542" t="n">
        <f aca="false">RUPELIAN_PARAM_GTS12!$E$490</f>
        <v>31.347826</v>
      </c>
      <c r="DE5" s="523" t="n">
        <f aca="false">$M5-DD5+$K5</f>
        <v>16.652174</v>
      </c>
      <c r="DF5" s="544" t="n">
        <f aca="false">$M5 - DC5 + (($K5) + ($L5))/2</f>
        <v>48.0493168</v>
      </c>
      <c r="DG5" s="523" t="n">
        <f aca="false">$M5-DB5+$L5</f>
        <v>90</v>
      </c>
      <c r="DH5" s="545" t="n">
        <f aca="false">DG5-DE5</f>
        <v>73.347826</v>
      </c>
    </row>
    <row r="6" customFormat="false" ht="33.95" hidden="false" customHeight="true" outlineLevel="0" collapsed="false">
      <c r="B6" s="536" t="s">
        <v>435</v>
      </c>
      <c r="C6" s="537" t="s">
        <v>436</v>
      </c>
      <c r="D6" s="538" t="n">
        <v>48.414782</v>
      </c>
      <c r="E6" s="538" t="n">
        <v>-2.629466</v>
      </c>
      <c r="F6" s="537" t="s">
        <v>432</v>
      </c>
      <c r="G6" s="537" t="s">
        <v>437</v>
      </c>
      <c r="H6" s="537" t="n">
        <v>30.5</v>
      </c>
      <c r="I6" s="537" t="n">
        <v>33.9</v>
      </c>
      <c r="J6" s="539" t="s">
        <v>438</v>
      </c>
      <c r="K6" s="537" t="n">
        <v>10</v>
      </c>
      <c r="L6" s="537" t="n">
        <v>20</v>
      </c>
      <c r="M6" s="540" t="n">
        <v>62.5</v>
      </c>
      <c r="N6" s="541" t="s">
        <v>439</v>
      </c>
      <c r="O6" s="542" t="n">
        <f aca="false">RUPELIAN_PARAM_GTS12!$E$89</f>
        <v>87.64</v>
      </c>
      <c r="P6" s="543" t="n">
        <f aca="false">RUPELIAN_PARAM_GTS12!$E$84</f>
        <v>161.014705882353</v>
      </c>
      <c r="Q6" s="542" t="n">
        <f aca="false">RUPELIAN_PARAM_GTS12!$E$90</f>
        <v>211.3</v>
      </c>
      <c r="R6" s="523" t="n">
        <f aca="false">M6-Q6+K6</f>
        <v>-138.8</v>
      </c>
      <c r="S6" s="544" t="n">
        <f aca="false">M6 - P6 + ((K6) + (L6))/2</f>
        <v>-83.5147058823529</v>
      </c>
      <c r="T6" s="523" t="n">
        <f aca="false">M6-O6+L6</f>
        <v>-5.14</v>
      </c>
      <c r="U6" s="545" t="n">
        <f aca="false">T6-R6</f>
        <v>133.66</v>
      </c>
      <c r="V6" s="542" t="n">
        <f aca="false">RUPELIAN_PARAM_GTS12!$E$58</f>
        <v>100.131</v>
      </c>
      <c r="W6" s="543" t="n">
        <f aca="false">RUPELIAN_PARAM_GTS12!$E$53</f>
        <v>138.602</v>
      </c>
      <c r="X6" s="542" t="n">
        <f aca="false">RUPELIAN_PARAM_GTS12!$E$59</f>
        <v>174.143</v>
      </c>
      <c r="Y6" s="523" t="n">
        <f aca="false">$M6-X6+$K6</f>
        <v>-101.643</v>
      </c>
      <c r="Z6" s="544" t="n">
        <f aca="false">$M6 - W6 + (($K6) + ($L6))/2</f>
        <v>-61.102</v>
      </c>
      <c r="AA6" s="523" t="n">
        <f aca="false">$M6-V6+$L6</f>
        <v>-17.631</v>
      </c>
      <c r="AB6" s="545" t="n">
        <f aca="false">AA6-Y6</f>
        <v>84.012</v>
      </c>
      <c r="AC6" s="542" t="n">
        <f aca="false">RUPELIAN_PARAM_GTS12!$E$149</f>
        <v>-27</v>
      </c>
      <c r="AD6" s="543" t="n">
        <f aca="false">RUPELIAN_PARAM_GTS12!$E$144</f>
        <v>9.19839438484849</v>
      </c>
      <c r="AE6" s="542" t="n">
        <f aca="false">RUPELIAN_PARAM_GTS12!$E$150</f>
        <v>55</v>
      </c>
      <c r="AF6" s="523" t="n">
        <f aca="false">$M6-AE6+$K6</f>
        <v>17.5</v>
      </c>
      <c r="AG6" s="544" t="n">
        <f aca="false">$M6 - AD6 + (($K6) + ($L6))/2</f>
        <v>68.3016056151515</v>
      </c>
      <c r="AH6" s="523" t="n">
        <f aca="false">$M6-AC6+$L6</f>
        <v>109.5</v>
      </c>
      <c r="AI6" s="545" t="n">
        <f aca="false">AH6-AF6</f>
        <v>92</v>
      </c>
      <c r="AJ6" s="542" t="n">
        <f aca="false">RUPELIAN_PARAM_GTS12!$E$176</f>
        <v>47.2137</v>
      </c>
      <c r="AK6" s="543" t="n">
        <f aca="false">RUPELIAN_PARAM_GTS12!$E$171</f>
        <v>76.17566</v>
      </c>
      <c r="AL6" s="542" t="n">
        <f aca="false">RUPELIAN_PARAM_GTS12!$E$177</f>
        <v>106.3584</v>
      </c>
      <c r="AM6" s="523" t="n">
        <f aca="false">$M6-AL6+$K6</f>
        <v>-33.8584</v>
      </c>
      <c r="AN6" s="544" t="n">
        <f aca="false">$M6 - AK6 + (($K6) + ($L6))/2</f>
        <v>1.32433999999999</v>
      </c>
      <c r="AO6" s="523" t="n">
        <f aca="false">$M6-AJ6+$L6</f>
        <v>35.2863</v>
      </c>
      <c r="AP6" s="545" t="n">
        <f aca="false">AO6-AM6</f>
        <v>69.1447</v>
      </c>
      <c r="AQ6" s="542" t="n">
        <f aca="false">RUPELIAN_PARAM_GTS12!$E$265</f>
        <v>-35</v>
      </c>
      <c r="AR6" s="543" t="n">
        <f aca="false">RUPELIAN_PARAM_GTS12!$E$260</f>
        <v>10.1788671875</v>
      </c>
      <c r="AS6" s="542" t="n">
        <f aca="false">RUPELIAN_PARAM_GTS12!$E$266</f>
        <v>56.45055</v>
      </c>
      <c r="AT6" s="523" t="n">
        <f aca="false">$M6-AS6+$K6</f>
        <v>16.04945</v>
      </c>
      <c r="AU6" s="544" t="n">
        <f aca="false">$M6 - AR6 + (($K6) + ($L6))/2</f>
        <v>67.3211328125</v>
      </c>
      <c r="AV6" s="523" t="n">
        <f aca="false">$M6-AQ6+$L6</f>
        <v>117.5</v>
      </c>
      <c r="AW6" s="545" t="n">
        <f aca="false">AV6-AT6</f>
        <v>101.45055</v>
      </c>
      <c r="AX6" s="542" t="n">
        <f aca="false">RUPELIAN_PARAM_GTS12!$E$242</f>
        <v>43.9</v>
      </c>
      <c r="AY6" s="543" t="n">
        <f aca="false">RUPELIAN_PARAM_GTS12!$E$237</f>
        <v>84.9</v>
      </c>
      <c r="AZ6" s="542" t="n">
        <f aca="false">RUPELIAN_PARAM_GTS12!$E$243</f>
        <v>125.9</v>
      </c>
      <c r="BA6" s="523" t="n">
        <f aca="false">$M6-AZ6+$K6</f>
        <v>-53.4</v>
      </c>
      <c r="BB6" s="544" t="n">
        <f aca="false">$M6 - AY6 + (($K6) + ($L6))/2</f>
        <v>-7.40000000000001</v>
      </c>
      <c r="BC6" s="523" t="n">
        <f aca="false">$M6-AX6+$L6</f>
        <v>38.6</v>
      </c>
      <c r="BD6" s="545" t="n">
        <f aca="false">BC6-BA6</f>
        <v>92</v>
      </c>
      <c r="BE6" s="542" t="n">
        <f aca="false">RUPELIAN_PARAM_GTS12!$E$303</f>
        <v>20.4318650000001</v>
      </c>
      <c r="BF6" s="543" t="n">
        <f aca="false">RUPELIAN_PARAM_GTS12!$E$293</f>
        <v>53.3917</v>
      </c>
      <c r="BG6" s="542" t="n">
        <f aca="false">RUPELIAN_PARAM_GTS12!$E$304</f>
        <v>88.7500809999999</v>
      </c>
      <c r="BH6" s="523" t="n">
        <f aca="false">$M6-BG6+$K6</f>
        <v>-16.2500809999999</v>
      </c>
      <c r="BI6" s="544" t="n">
        <f aca="false">$M6 - BF6 + (($K6) + ($L6))/2</f>
        <v>24.1083</v>
      </c>
      <c r="BJ6" s="523" t="n">
        <f aca="false">$M6-BE6+$L6</f>
        <v>62.0681349999999</v>
      </c>
      <c r="BK6" s="545" t="n">
        <f aca="false">BJ6-BH6</f>
        <v>78.3182159999998</v>
      </c>
      <c r="BL6" s="542" t="n">
        <f aca="false">RUPELIAN_PARAM_GTS12!$E$536</f>
        <v>40</v>
      </c>
      <c r="BM6" s="543" t="n">
        <f aca="false">RUPELIAN_PARAM_GTS12!$E$528</f>
        <v>61.15</v>
      </c>
      <c r="BN6" s="542" t="n">
        <f aca="false">RUPELIAN_PARAM_GTS12!$E$537</f>
        <v>83.3</v>
      </c>
      <c r="BO6" s="523" t="n">
        <f aca="false">$M6-BN6+$K6</f>
        <v>-10.8</v>
      </c>
      <c r="BP6" s="544" t="n">
        <f aca="false">$M6 - BM6 + (($K6) + ($L6))/2</f>
        <v>16.35</v>
      </c>
      <c r="BQ6" s="523" t="n">
        <f aca="false">$M6-BL6+$L6</f>
        <v>42.5</v>
      </c>
      <c r="BR6" s="545" t="n">
        <f aca="false">BQ6-BO6</f>
        <v>53.3</v>
      </c>
      <c r="BS6" s="542" t="n">
        <f aca="false">RUPELIAN_PARAM_GTS12!$E$346</f>
        <v>-1.25</v>
      </c>
      <c r="BT6" s="543" t="n">
        <f aca="false">RUPELIAN_PARAM_GTS12!$E$336</f>
        <v>17.3971428571429</v>
      </c>
      <c r="BU6" s="542" t="n">
        <f aca="false">RUPELIAN_PARAM_GTS12!$E$347</f>
        <v>50.08</v>
      </c>
      <c r="BV6" s="523" t="n">
        <f aca="false">$M6-BU6+$K6</f>
        <v>22.42</v>
      </c>
      <c r="BW6" s="544" t="n">
        <f aca="false">$M6 - BT6 + (($K6) + ($L6))/2</f>
        <v>60.1028571428572</v>
      </c>
      <c r="BX6" s="523" t="n">
        <f aca="false">$M6-BS6+$L6</f>
        <v>83.75</v>
      </c>
      <c r="BY6" s="545" t="n">
        <f aca="false">BX6-BV6</f>
        <v>61.33</v>
      </c>
      <c r="BZ6" s="546" t="n">
        <f aca="false">RUPELIAN_PARAM_GTS12!$E$380</f>
        <v>21</v>
      </c>
      <c r="CA6" s="547" t="n">
        <f aca="false">RUPELIAN_PARAM_GTS12!$E$379</f>
        <v>21</v>
      </c>
      <c r="CB6" s="546" t="n">
        <f aca="false">RUPELIAN_PARAM_GTS12!$E$381</f>
        <v>21</v>
      </c>
      <c r="CC6" s="548" t="n">
        <f aca="false">$M6-CB6+$K6</f>
        <v>51.5</v>
      </c>
      <c r="CD6" s="549" t="n">
        <f aca="false">$M6 - CA6 + (($K6) + ($L6))/2</f>
        <v>56.5</v>
      </c>
      <c r="CE6" s="548" t="n">
        <f aca="false">$M6-BZ6+$L6</f>
        <v>61.5</v>
      </c>
      <c r="CF6" s="550" t="n">
        <f aca="false">CE6-CC6</f>
        <v>10</v>
      </c>
      <c r="CG6" s="595" t="n">
        <f aca="false">RUPELIAN_PARAM_GTS12!$E$403</f>
        <v>3</v>
      </c>
      <c r="CH6" s="596" t="n">
        <f aca="false">RUPELIAN_PARAM_GTS12!$E$402</f>
        <v>3</v>
      </c>
      <c r="CI6" s="595" t="n">
        <f aca="false">RUPELIAN_PARAM_GTS12!$E$404</f>
        <v>3</v>
      </c>
      <c r="CJ6" s="597" t="n">
        <f aca="false">$M6-CI6+$K6</f>
        <v>69.5</v>
      </c>
      <c r="CK6" s="598" t="n">
        <f aca="false">$M6 - CH6 + (($K6) + ($L6))/2</f>
        <v>74.5</v>
      </c>
      <c r="CL6" s="597" t="n">
        <f aca="false">$M6-CG6+$L6</f>
        <v>79.5</v>
      </c>
      <c r="CM6" s="599" t="n">
        <f aca="false">CL6-CJ6</f>
        <v>10</v>
      </c>
      <c r="CN6" s="542" t="n">
        <f aca="false">RUPELIAN_PARAM_GTS12!$E$426</f>
        <v>-32</v>
      </c>
      <c r="CO6" s="543" t="n">
        <f aca="false">RUPELIAN_PARAM_GTS12!$E$425</f>
        <v>-32</v>
      </c>
      <c r="CP6" s="542" t="n">
        <f aca="false">RUPELIAN_PARAM_GTS12!$E$427</f>
        <v>-32</v>
      </c>
      <c r="CQ6" s="523" t="n">
        <f aca="false">$M6-CP6+$K6</f>
        <v>104.5</v>
      </c>
      <c r="CR6" s="544" t="n">
        <f aca="false">$M6 - CO6 + (($K6) + ($L6))/2</f>
        <v>109.5</v>
      </c>
      <c r="CS6" s="523" t="n">
        <f aca="false">$M6-CN6+$L6</f>
        <v>114.5</v>
      </c>
      <c r="CT6" s="545" t="n">
        <f aca="false">CS6-CQ6</f>
        <v>10</v>
      </c>
      <c r="CU6" s="546" t="n">
        <f aca="false">RUPELIAN_PARAM_GTS12!$E$449</f>
        <v>-18</v>
      </c>
      <c r="CV6" s="547" t="n">
        <f aca="false">RUPELIAN_PARAM_GTS12!$E$448</f>
        <v>-18</v>
      </c>
      <c r="CW6" s="546" t="n">
        <f aca="false">RUPELIAN_PARAM_GTS12!$E$450</f>
        <v>-18</v>
      </c>
      <c r="CX6" s="548" t="n">
        <f aca="false">$M6-CW6+$K6</f>
        <v>90.5</v>
      </c>
      <c r="CY6" s="549" t="n">
        <f aca="false">$M6 - CV6 + (($K6) + ($L6))/2</f>
        <v>95.5</v>
      </c>
      <c r="CZ6" s="548" t="n">
        <f aca="false">$M6-CU6+$L6</f>
        <v>100.5</v>
      </c>
      <c r="DA6" s="550" t="n">
        <f aca="false">CZ6-CX6</f>
        <v>10</v>
      </c>
      <c r="DB6" s="542" t="n">
        <f aca="false">RUPELIAN_PARAM_GTS12!$E$489</f>
        <v>-32</v>
      </c>
      <c r="DC6" s="543" t="n">
        <f aca="false">RUPELIAN_PARAM_GTS12!$E$481</f>
        <v>4.9506832</v>
      </c>
      <c r="DD6" s="542" t="n">
        <f aca="false">RUPELIAN_PARAM_GTS12!$E$490</f>
        <v>31.347826</v>
      </c>
      <c r="DE6" s="523" t="n">
        <f aca="false">$M6-DD6+$K6</f>
        <v>41.152174</v>
      </c>
      <c r="DF6" s="544" t="n">
        <f aca="false">$M6 - DC6 + (($K6) + ($L6))/2</f>
        <v>72.5493168</v>
      </c>
      <c r="DG6" s="523" t="n">
        <f aca="false">$M6-DB6+$L6</f>
        <v>114.5</v>
      </c>
      <c r="DH6" s="545" t="n">
        <f aca="false">DG6-DE6</f>
        <v>73.347826</v>
      </c>
    </row>
    <row r="7" customFormat="false" ht="33.95" hidden="false" customHeight="true" outlineLevel="0" collapsed="false">
      <c r="B7" s="536" t="s">
        <v>440</v>
      </c>
      <c r="C7" s="537" t="s">
        <v>327</v>
      </c>
      <c r="D7" s="538" t="n">
        <v>47.495436</v>
      </c>
      <c r="E7" s="538" t="n">
        <v>-1.58597</v>
      </c>
      <c r="F7" s="537" t="s">
        <v>432</v>
      </c>
      <c r="G7" s="539" t="s">
        <v>441</v>
      </c>
      <c r="H7" s="537" t="n">
        <v>30.5</v>
      </c>
      <c r="I7" s="537" t="n">
        <v>33.9</v>
      </c>
      <c r="J7" s="539" t="s">
        <v>442</v>
      </c>
      <c r="K7" s="537" t="n">
        <v>10</v>
      </c>
      <c r="L7" s="537" t="n">
        <v>20</v>
      </c>
      <c r="M7" s="551" t="n">
        <v>29</v>
      </c>
      <c r="N7" s="541" t="s">
        <v>329</v>
      </c>
      <c r="O7" s="542" t="n">
        <f aca="false">RUPELIAN_PARAM_GTS12!$E$89</f>
        <v>87.64</v>
      </c>
      <c r="P7" s="543" t="n">
        <f aca="false">RUPELIAN_PARAM_GTS12!$E$84</f>
        <v>161.014705882353</v>
      </c>
      <c r="Q7" s="542" t="n">
        <f aca="false">RUPELIAN_PARAM_GTS12!$E$90</f>
        <v>211.3</v>
      </c>
      <c r="R7" s="523" t="n">
        <f aca="false">M7-Q7+K7</f>
        <v>-172.3</v>
      </c>
      <c r="S7" s="544" t="n">
        <f aca="false">M7 - P7 + ((K7) + (L7))/2</f>
        <v>-117.014705882353</v>
      </c>
      <c r="T7" s="523" t="n">
        <f aca="false">M7-O7+L7</f>
        <v>-38.64</v>
      </c>
      <c r="U7" s="545" t="n">
        <f aca="false">T7-R7</f>
        <v>133.66</v>
      </c>
      <c r="V7" s="542" t="n">
        <f aca="false">RUPELIAN_PARAM_GTS12!$E$58</f>
        <v>100.131</v>
      </c>
      <c r="W7" s="543" t="n">
        <f aca="false">RUPELIAN_PARAM_GTS12!$E$53</f>
        <v>138.602</v>
      </c>
      <c r="X7" s="542" t="n">
        <f aca="false">RUPELIAN_PARAM_GTS12!$E$59</f>
        <v>174.143</v>
      </c>
      <c r="Y7" s="523" t="n">
        <f aca="false">$M7-X7+$K7</f>
        <v>-135.143</v>
      </c>
      <c r="Z7" s="544" t="n">
        <f aca="false">$M7 - W7 + (($K7) + ($L7))/2</f>
        <v>-94.602</v>
      </c>
      <c r="AA7" s="523" t="n">
        <f aca="false">$M7-V7+$L7</f>
        <v>-51.131</v>
      </c>
      <c r="AB7" s="545" t="n">
        <f aca="false">AA7-Y7</f>
        <v>84.012</v>
      </c>
      <c r="AC7" s="542" t="n">
        <f aca="false">RUPELIAN_PARAM_GTS12!$E$149</f>
        <v>-27</v>
      </c>
      <c r="AD7" s="543" t="n">
        <f aca="false">RUPELIAN_PARAM_GTS12!$E$144</f>
        <v>9.19839438484849</v>
      </c>
      <c r="AE7" s="542" t="n">
        <f aca="false">RUPELIAN_PARAM_GTS12!$E$150</f>
        <v>55</v>
      </c>
      <c r="AF7" s="523" t="n">
        <f aca="false">$M7-AE7+$K7</f>
        <v>-16</v>
      </c>
      <c r="AG7" s="544" t="n">
        <f aca="false">$M7 - AD7 + (($K7) + ($L7))/2</f>
        <v>34.8016056151515</v>
      </c>
      <c r="AH7" s="523" t="n">
        <f aca="false">$M7-AC7+$L7</f>
        <v>76</v>
      </c>
      <c r="AI7" s="545" t="n">
        <f aca="false">AH7-AF7</f>
        <v>92</v>
      </c>
      <c r="AJ7" s="542" t="n">
        <f aca="false">RUPELIAN_PARAM_GTS12!$E$176</f>
        <v>47.2137</v>
      </c>
      <c r="AK7" s="543" t="n">
        <f aca="false">RUPELIAN_PARAM_GTS12!$E$171</f>
        <v>76.17566</v>
      </c>
      <c r="AL7" s="542" t="n">
        <f aca="false">RUPELIAN_PARAM_GTS12!$E$177</f>
        <v>106.3584</v>
      </c>
      <c r="AM7" s="523" t="n">
        <f aca="false">$M7-AL7+$K7</f>
        <v>-67.3584</v>
      </c>
      <c r="AN7" s="544" t="n">
        <f aca="false">$M7 - AK7 + (($K7) + ($L7))/2</f>
        <v>-32.17566</v>
      </c>
      <c r="AO7" s="523" t="n">
        <f aca="false">$M7-AJ7+$L7</f>
        <v>1.7863</v>
      </c>
      <c r="AP7" s="545" t="n">
        <f aca="false">AO7-AM7</f>
        <v>69.1447</v>
      </c>
      <c r="AQ7" s="542" t="n">
        <f aca="false">RUPELIAN_PARAM_GTS12!$E$265</f>
        <v>-35</v>
      </c>
      <c r="AR7" s="543" t="n">
        <f aca="false">RUPELIAN_PARAM_GTS12!$E$260</f>
        <v>10.1788671875</v>
      </c>
      <c r="AS7" s="542" t="n">
        <f aca="false">RUPELIAN_PARAM_GTS12!$E$266</f>
        <v>56.45055</v>
      </c>
      <c r="AT7" s="523" t="n">
        <f aca="false">$M7-AS7+$K7</f>
        <v>-17.45055</v>
      </c>
      <c r="AU7" s="544" t="n">
        <f aca="false">$M7 - AR7 + (($K7) + ($L7))/2</f>
        <v>33.8211328125</v>
      </c>
      <c r="AV7" s="523" t="n">
        <f aca="false">$M7-AQ7+$L7</f>
        <v>84</v>
      </c>
      <c r="AW7" s="545" t="n">
        <f aca="false">AV7-AT7</f>
        <v>101.45055</v>
      </c>
      <c r="AX7" s="542" t="n">
        <f aca="false">RUPELIAN_PARAM_GTS12!$E$242</f>
        <v>43.9</v>
      </c>
      <c r="AY7" s="543" t="n">
        <f aca="false">RUPELIAN_PARAM_GTS12!$E$237</f>
        <v>84.9</v>
      </c>
      <c r="AZ7" s="542" t="n">
        <f aca="false">RUPELIAN_PARAM_GTS12!$E$243</f>
        <v>125.9</v>
      </c>
      <c r="BA7" s="523" t="n">
        <f aca="false">$M7-AZ7+$K7</f>
        <v>-86.9</v>
      </c>
      <c r="BB7" s="544" t="n">
        <f aca="false">$M7 - AY7 + (($K7) + ($L7))/2</f>
        <v>-40.9</v>
      </c>
      <c r="BC7" s="523" t="n">
        <f aca="false">$M7-AX7+$L7</f>
        <v>5.1</v>
      </c>
      <c r="BD7" s="545" t="n">
        <f aca="false">BC7-BA7</f>
        <v>92</v>
      </c>
      <c r="BE7" s="542" t="n">
        <f aca="false">RUPELIAN_PARAM_GTS12!$E$303</f>
        <v>20.4318650000001</v>
      </c>
      <c r="BF7" s="543" t="n">
        <f aca="false">RUPELIAN_PARAM_GTS12!$E$293</f>
        <v>53.3917</v>
      </c>
      <c r="BG7" s="542" t="n">
        <f aca="false">RUPELIAN_PARAM_GTS12!$E$304</f>
        <v>88.7500809999999</v>
      </c>
      <c r="BH7" s="523" t="n">
        <f aca="false">$M7-BG7+$K7</f>
        <v>-49.7500809999999</v>
      </c>
      <c r="BI7" s="544" t="n">
        <f aca="false">$M7 - BF7 + (($K7) + ($L7))/2</f>
        <v>-9.3917</v>
      </c>
      <c r="BJ7" s="523" t="n">
        <f aca="false">$M7-BE7+$L7</f>
        <v>28.5681349999999</v>
      </c>
      <c r="BK7" s="545" t="n">
        <f aca="false">BJ7-BH7</f>
        <v>78.3182159999998</v>
      </c>
      <c r="BL7" s="542" t="n">
        <f aca="false">RUPELIAN_PARAM_GTS12!$E$536</f>
        <v>40</v>
      </c>
      <c r="BM7" s="543" t="n">
        <f aca="false">RUPELIAN_PARAM_GTS12!$E$528</f>
        <v>61.15</v>
      </c>
      <c r="BN7" s="542" t="n">
        <f aca="false">RUPELIAN_PARAM_GTS12!$E$537</f>
        <v>83.3</v>
      </c>
      <c r="BO7" s="523" t="n">
        <f aca="false">$M7-BN7+$K7</f>
        <v>-44.3</v>
      </c>
      <c r="BP7" s="544" t="n">
        <f aca="false">$M7 - BM7 + (($K7) + ($L7))/2</f>
        <v>-17.15</v>
      </c>
      <c r="BQ7" s="523" t="n">
        <f aca="false">$M7-BL7+$L7</f>
        <v>9</v>
      </c>
      <c r="BR7" s="545" t="n">
        <f aca="false">BQ7-BO7</f>
        <v>53.3</v>
      </c>
      <c r="BS7" s="542" t="n">
        <f aca="false">RUPELIAN_PARAM_GTS12!$E$346</f>
        <v>-1.25</v>
      </c>
      <c r="BT7" s="543" t="n">
        <f aca="false">RUPELIAN_PARAM_GTS12!$E$336</f>
        <v>17.3971428571429</v>
      </c>
      <c r="BU7" s="542" t="n">
        <f aca="false">RUPELIAN_PARAM_GTS12!$E$347</f>
        <v>50.08</v>
      </c>
      <c r="BV7" s="523" t="n">
        <f aca="false">$M7-BU7+$K7</f>
        <v>-11.08</v>
      </c>
      <c r="BW7" s="544" t="n">
        <f aca="false">$M7 - BT7 + (($K7) + ($L7))/2</f>
        <v>26.6028571428571</v>
      </c>
      <c r="BX7" s="523" t="n">
        <f aca="false">$M7-BS7+$L7</f>
        <v>50.25</v>
      </c>
      <c r="BY7" s="545" t="n">
        <f aca="false">BX7-BV7</f>
        <v>61.33</v>
      </c>
      <c r="BZ7" s="546" t="n">
        <f aca="false">RUPELIAN_PARAM_GTS12!$E$380</f>
        <v>21</v>
      </c>
      <c r="CA7" s="547" t="n">
        <f aca="false">RUPELIAN_PARAM_GTS12!$E$379</f>
        <v>21</v>
      </c>
      <c r="CB7" s="546" t="n">
        <f aca="false">RUPELIAN_PARAM_GTS12!$E$381</f>
        <v>21</v>
      </c>
      <c r="CC7" s="548" t="n">
        <f aca="false">$M7-CB7+$K7</f>
        <v>18</v>
      </c>
      <c r="CD7" s="549" t="n">
        <f aca="false">$M7 - CA7 + (($K7) + ($L7))/2</f>
        <v>23</v>
      </c>
      <c r="CE7" s="548" t="n">
        <f aca="false">$M7-BZ7+$L7</f>
        <v>28</v>
      </c>
      <c r="CF7" s="550" t="n">
        <f aca="false">CE7-CC7</f>
        <v>10</v>
      </c>
      <c r="CG7" s="595" t="n">
        <f aca="false">RUPELIAN_PARAM_GTS12!$E$403</f>
        <v>3</v>
      </c>
      <c r="CH7" s="596" t="n">
        <f aca="false">RUPELIAN_PARAM_GTS12!$E$402</f>
        <v>3</v>
      </c>
      <c r="CI7" s="595" t="n">
        <f aca="false">RUPELIAN_PARAM_GTS12!$E$404</f>
        <v>3</v>
      </c>
      <c r="CJ7" s="597" t="n">
        <f aca="false">$M7-CI7+$K7</f>
        <v>36</v>
      </c>
      <c r="CK7" s="598" t="n">
        <f aca="false">$M7 - CH7 + (($K7) + ($L7))/2</f>
        <v>41</v>
      </c>
      <c r="CL7" s="597" t="n">
        <f aca="false">$M7-CG7+$L7</f>
        <v>46</v>
      </c>
      <c r="CM7" s="599" t="n">
        <f aca="false">CL7-CJ7</f>
        <v>10</v>
      </c>
      <c r="CN7" s="542" t="n">
        <f aca="false">RUPELIAN_PARAM_GTS12!$E$426</f>
        <v>-32</v>
      </c>
      <c r="CO7" s="543" t="n">
        <f aca="false">RUPELIAN_PARAM_GTS12!$E$425</f>
        <v>-32</v>
      </c>
      <c r="CP7" s="542" t="n">
        <f aca="false">RUPELIAN_PARAM_GTS12!$E$427</f>
        <v>-32</v>
      </c>
      <c r="CQ7" s="523" t="n">
        <f aca="false">$M7-CP7+$K7</f>
        <v>71</v>
      </c>
      <c r="CR7" s="544" t="n">
        <f aca="false">$M7 - CO7 + (($K7) + ($L7))/2</f>
        <v>76</v>
      </c>
      <c r="CS7" s="523" t="n">
        <f aca="false">$M7-CN7+$L7</f>
        <v>81</v>
      </c>
      <c r="CT7" s="545" t="n">
        <f aca="false">CS7-CQ7</f>
        <v>10</v>
      </c>
      <c r="CU7" s="546" t="n">
        <f aca="false">RUPELIAN_PARAM_GTS12!$E$449</f>
        <v>-18</v>
      </c>
      <c r="CV7" s="547" t="n">
        <f aca="false">RUPELIAN_PARAM_GTS12!$E$448</f>
        <v>-18</v>
      </c>
      <c r="CW7" s="546" t="n">
        <f aca="false">RUPELIAN_PARAM_GTS12!$E$450</f>
        <v>-18</v>
      </c>
      <c r="CX7" s="548" t="n">
        <f aca="false">$M7-CW7+$K7</f>
        <v>57</v>
      </c>
      <c r="CY7" s="549" t="n">
        <f aca="false">$M7 - CV7 + (($K7) + ($L7))/2</f>
        <v>62</v>
      </c>
      <c r="CZ7" s="548" t="n">
        <f aca="false">$M7-CU7+$L7</f>
        <v>67</v>
      </c>
      <c r="DA7" s="550" t="n">
        <f aca="false">CZ7-CX7</f>
        <v>10</v>
      </c>
      <c r="DB7" s="542" t="n">
        <f aca="false">RUPELIAN_PARAM_GTS12!$E$489</f>
        <v>-32</v>
      </c>
      <c r="DC7" s="543" t="n">
        <f aca="false">RUPELIAN_PARAM_GTS12!$E$481</f>
        <v>4.9506832</v>
      </c>
      <c r="DD7" s="542" t="n">
        <f aca="false">RUPELIAN_PARAM_GTS12!$E$490</f>
        <v>31.347826</v>
      </c>
      <c r="DE7" s="523" t="n">
        <f aca="false">$M7-DD7+$K7</f>
        <v>7.652174</v>
      </c>
      <c r="DF7" s="544" t="n">
        <f aca="false">$M7 - DC7 + (($K7) + ($L7))/2</f>
        <v>39.0493168</v>
      </c>
      <c r="DG7" s="523" t="n">
        <f aca="false">$M7-DB7+$L7</f>
        <v>81</v>
      </c>
      <c r="DH7" s="545" t="n">
        <f aca="false">DG7-DE7</f>
        <v>73.347826</v>
      </c>
    </row>
    <row r="8" customFormat="false" ht="33.95" hidden="false" customHeight="true" outlineLevel="0" collapsed="false">
      <c r="B8" s="536" t="s">
        <v>443</v>
      </c>
      <c r="C8" s="539" t="s">
        <v>444</v>
      </c>
      <c r="D8" s="538" t="n">
        <v>46.784328</v>
      </c>
      <c r="E8" s="538" t="n">
        <v>-2.035156</v>
      </c>
      <c r="F8" s="537" t="s">
        <v>432</v>
      </c>
      <c r="G8" s="539" t="s">
        <v>445</v>
      </c>
      <c r="H8" s="537" t="n">
        <v>30.5</v>
      </c>
      <c r="I8" s="537" t="n">
        <v>33.9</v>
      </c>
      <c r="J8" s="537" t="s">
        <v>422</v>
      </c>
      <c r="K8" s="537" t="n">
        <v>0</v>
      </c>
      <c r="L8" s="537" t="n">
        <v>10</v>
      </c>
      <c r="M8" s="540" t="n">
        <v>4</v>
      </c>
      <c r="N8" s="541" t="s">
        <v>446</v>
      </c>
      <c r="O8" s="542" t="n">
        <f aca="false">RUPELIAN_PARAM_GTS12!$E$89</f>
        <v>87.64</v>
      </c>
      <c r="P8" s="543" t="n">
        <f aca="false">RUPELIAN_PARAM_GTS12!$E$84</f>
        <v>161.014705882353</v>
      </c>
      <c r="Q8" s="542" t="n">
        <f aca="false">RUPELIAN_PARAM_GTS12!$E$90</f>
        <v>211.3</v>
      </c>
      <c r="R8" s="523" t="n">
        <f aca="false">M8-Q8+K8</f>
        <v>-207.3</v>
      </c>
      <c r="S8" s="544" t="n">
        <f aca="false">M8 - P8 + ((K8) + (L8))/2</f>
        <v>-152.014705882353</v>
      </c>
      <c r="T8" s="523" t="n">
        <f aca="false">M8-O8+L8</f>
        <v>-73.64</v>
      </c>
      <c r="U8" s="545" t="n">
        <f aca="false">T8-R8</f>
        <v>133.66</v>
      </c>
      <c r="V8" s="542" t="n">
        <f aca="false">RUPELIAN_PARAM_GTS12!$E$58</f>
        <v>100.131</v>
      </c>
      <c r="W8" s="543" t="n">
        <f aca="false">RUPELIAN_PARAM_GTS12!$E$53</f>
        <v>138.602</v>
      </c>
      <c r="X8" s="542" t="n">
        <f aca="false">RUPELIAN_PARAM_GTS12!$E$59</f>
        <v>174.143</v>
      </c>
      <c r="Y8" s="523" t="n">
        <f aca="false">$M8-X8+$K8</f>
        <v>-170.143</v>
      </c>
      <c r="Z8" s="544" t="n">
        <f aca="false">$M8 - W8 + (($K8) + ($L8))/2</f>
        <v>-129.602</v>
      </c>
      <c r="AA8" s="523" t="n">
        <f aca="false">$M8-V8+$L8</f>
        <v>-86.131</v>
      </c>
      <c r="AB8" s="545" t="n">
        <f aca="false">AA8-Y8</f>
        <v>84.012</v>
      </c>
      <c r="AC8" s="542" t="n">
        <f aca="false">RUPELIAN_PARAM_GTS12!$E$149</f>
        <v>-27</v>
      </c>
      <c r="AD8" s="543" t="n">
        <f aca="false">RUPELIAN_PARAM_GTS12!$E$144</f>
        <v>9.19839438484849</v>
      </c>
      <c r="AE8" s="542" t="n">
        <f aca="false">RUPELIAN_PARAM_GTS12!$E$150</f>
        <v>55</v>
      </c>
      <c r="AF8" s="523" t="n">
        <f aca="false">$M8-AE8+$K8</f>
        <v>-51</v>
      </c>
      <c r="AG8" s="544" t="n">
        <f aca="false">$M8 - AD8 + (($K8) + ($L8))/2</f>
        <v>-0.198394384848486</v>
      </c>
      <c r="AH8" s="523" t="n">
        <f aca="false">$M8-AC8+$L8</f>
        <v>41</v>
      </c>
      <c r="AI8" s="545" t="n">
        <f aca="false">AH8-AF8</f>
        <v>92</v>
      </c>
      <c r="AJ8" s="542" t="n">
        <f aca="false">RUPELIAN_PARAM_GTS12!$E$176</f>
        <v>47.2137</v>
      </c>
      <c r="AK8" s="543" t="n">
        <f aca="false">RUPELIAN_PARAM_GTS12!$E$171</f>
        <v>76.17566</v>
      </c>
      <c r="AL8" s="542" t="n">
        <f aca="false">RUPELIAN_PARAM_GTS12!$E$177</f>
        <v>106.3584</v>
      </c>
      <c r="AM8" s="523" t="n">
        <f aca="false">$M8-AL8+$K8</f>
        <v>-102.3584</v>
      </c>
      <c r="AN8" s="544" t="n">
        <f aca="false">$M8 - AK8 + (($K8) + ($L8))/2</f>
        <v>-67.17566</v>
      </c>
      <c r="AO8" s="523" t="n">
        <f aca="false">$M8-AJ8+$L8</f>
        <v>-33.2137</v>
      </c>
      <c r="AP8" s="545" t="n">
        <f aca="false">AO8-AM8</f>
        <v>69.1447</v>
      </c>
      <c r="AQ8" s="542" t="n">
        <f aca="false">RUPELIAN_PARAM_GTS12!$E$265</f>
        <v>-35</v>
      </c>
      <c r="AR8" s="543" t="n">
        <f aca="false">RUPELIAN_PARAM_GTS12!$E$260</f>
        <v>10.1788671875</v>
      </c>
      <c r="AS8" s="542" t="n">
        <f aca="false">RUPELIAN_PARAM_GTS12!$E$266</f>
        <v>56.45055</v>
      </c>
      <c r="AT8" s="523" t="n">
        <f aca="false">$M8-AS8+$K8</f>
        <v>-52.45055</v>
      </c>
      <c r="AU8" s="544" t="n">
        <f aca="false">$M8 - AR8 + (($K8) + ($L8))/2</f>
        <v>-1.17886718750001</v>
      </c>
      <c r="AV8" s="523" t="n">
        <f aca="false">$M8-AQ8+$L8</f>
        <v>49</v>
      </c>
      <c r="AW8" s="545" t="n">
        <f aca="false">AV8-AT8</f>
        <v>101.45055</v>
      </c>
      <c r="AX8" s="542" t="n">
        <f aca="false">RUPELIAN_PARAM_GTS12!$E$242</f>
        <v>43.9</v>
      </c>
      <c r="AY8" s="543" t="n">
        <f aca="false">RUPELIAN_PARAM_GTS12!$E$237</f>
        <v>84.9</v>
      </c>
      <c r="AZ8" s="542" t="n">
        <f aca="false">RUPELIAN_PARAM_GTS12!$E$243</f>
        <v>125.9</v>
      </c>
      <c r="BA8" s="523" t="n">
        <f aca="false">$M8-AZ8+$K8</f>
        <v>-121.9</v>
      </c>
      <c r="BB8" s="544" t="n">
        <f aca="false">$M8 - AY8 + (($K8) + ($L8))/2</f>
        <v>-75.9</v>
      </c>
      <c r="BC8" s="523" t="n">
        <f aca="false">$M8-AX8+$L8</f>
        <v>-29.9</v>
      </c>
      <c r="BD8" s="545" t="n">
        <f aca="false">BC8-BA8</f>
        <v>92</v>
      </c>
      <c r="BE8" s="542" t="n">
        <f aca="false">RUPELIAN_PARAM_GTS12!$E$303</f>
        <v>20.4318650000001</v>
      </c>
      <c r="BF8" s="543" t="n">
        <f aca="false">RUPELIAN_PARAM_GTS12!$E$293</f>
        <v>53.3917</v>
      </c>
      <c r="BG8" s="542" t="n">
        <f aca="false">RUPELIAN_PARAM_GTS12!$E$304</f>
        <v>88.7500809999999</v>
      </c>
      <c r="BH8" s="523" t="n">
        <f aca="false">$M8-BG8+$K8</f>
        <v>-84.7500809999999</v>
      </c>
      <c r="BI8" s="544" t="n">
        <f aca="false">$M8 - BF8 + (($K8) + ($L8))/2</f>
        <v>-44.3917</v>
      </c>
      <c r="BJ8" s="523" t="n">
        <f aca="false">$M8-BE8+$L8</f>
        <v>-6.43186500000012</v>
      </c>
      <c r="BK8" s="545" t="n">
        <f aca="false">BJ8-BH8</f>
        <v>78.3182159999998</v>
      </c>
      <c r="BL8" s="542" t="n">
        <f aca="false">RUPELIAN_PARAM_GTS12!$E$536</f>
        <v>40</v>
      </c>
      <c r="BM8" s="543" t="n">
        <f aca="false">RUPELIAN_PARAM_GTS12!$E$528</f>
        <v>61.15</v>
      </c>
      <c r="BN8" s="542" t="n">
        <f aca="false">RUPELIAN_PARAM_GTS12!$E$537</f>
        <v>83.3</v>
      </c>
      <c r="BO8" s="523" t="n">
        <f aca="false">$M8-BN8+$K8</f>
        <v>-79.3</v>
      </c>
      <c r="BP8" s="544" t="n">
        <f aca="false">$M8 - BM8 + (($K8) + ($L8))/2</f>
        <v>-52.15</v>
      </c>
      <c r="BQ8" s="523" t="n">
        <f aca="false">$M8-BL8+$L8</f>
        <v>-26</v>
      </c>
      <c r="BR8" s="545" t="n">
        <f aca="false">BQ8-BO8</f>
        <v>53.3</v>
      </c>
      <c r="BS8" s="542" t="n">
        <f aca="false">RUPELIAN_PARAM_GTS12!$E$346</f>
        <v>-1.25</v>
      </c>
      <c r="BT8" s="543" t="n">
        <f aca="false">RUPELIAN_PARAM_GTS12!$E$336</f>
        <v>17.3971428571429</v>
      </c>
      <c r="BU8" s="542" t="n">
        <f aca="false">RUPELIAN_PARAM_GTS12!$E$347</f>
        <v>50.08</v>
      </c>
      <c r="BV8" s="523" t="n">
        <f aca="false">$M8-BU8+$K8</f>
        <v>-46.08</v>
      </c>
      <c r="BW8" s="544" t="n">
        <f aca="false">$M8 - BT8 + (($K8) + ($L8))/2</f>
        <v>-8.39714285714285</v>
      </c>
      <c r="BX8" s="523" t="n">
        <f aca="false">$M8-BS8+$L8</f>
        <v>15.25</v>
      </c>
      <c r="BY8" s="545" t="n">
        <f aca="false">BX8-BV8</f>
        <v>61.33</v>
      </c>
      <c r="BZ8" s="546" t="n">
        <f aca="false">RUPELIAN_PARAM_GTS12!$E$380</f>
        <v>21</v>
      </c>
      <c r="CA8" s="547" t="n">
        <f aca="false">RUPELIAN_PARAM_GTS12!$E$379</f>
        <v>21</v>
      </c>
      <c r="CB8" s="546" t="n">
        <f aca="false">RUPELIAN_PARAM_GTS12!$E$381</f>
        <v>21</v>
      </c>
      <c r="CC8" s="548" t="n">
        <f aca="false">$M8-CB8+$K8</f>
        <v>-17</v>
      </c>
      <c r="CD8" s="549" t="n">
        <f aca="false">$M8 - CA8 + (($K8) + ($L8))/2</f>
        <v>-12</v>
      </c>
      <c r="CE8" s="548" t="n">
        <f aca="false">$M8-BZ8+$L8</f>
        <v>-7</v>
      </c>
      <c r="CF8" s="550" t="n">
        <f aca="false">CE8-CC8</f>
        <v>10</v>
      </c>
      <c r="CG8" s="595" t="n">
        <f aca="false">RUPELIAN_PARAM_GTS12!$E$403</f>
        <v>3</v>
      </c>
      <c r="CH8" s="596" t="n">
        <f aca="false">RUPELIAN_PARAM_GTS12!$E$402</f>
        <v>3</v>
      </c>
      <c r="CI8" s="595" t="n">
        <f aca="false">RUPELIAN_PARAM_GTS12!$E$404</f>
        <v>3</v>
      </c>
      <c r="CJ8" s="597" t="n">
        <f aca="false">$M8-CI8+$K8</f>
        <v>1</v>
      </c>
      <c r="CK8" s="598" t="n">
        <f aca="false">$M8 - CH8 + (($K8) + ($L8))/2</f>
        <v>6</v>
      </c>
      <c r="CL8" s="597" t="n">
        <f aca="false">$M8-CG8+$L8</f>
        <v>11</v>
      </c>
      <c r="CM8" s="599" t="n">
        <f aca="false">CL8-CJ8</f>
        <v>10</v>
      </c>
      <c r="CN8" s="542" t="n">
        <f aca="false">RUPELIAN_PARAM_GTS12!$E$426</f>
        <v>-32</v>
      </c>
      <c r="CO8" s="543" t="n">
        <f aca="false">RUPELIAN_PARAM_GTS12!$E$425</f>
        <v>-32</v>
      </c>
      <c r="CP8" s="542" t="n">
        <f aca="false">RUPELIAN_PARAM_GTS12!$E$427</f>
        <v>-32</v>
      </c>
      <c r="CQ8" s="523" t="n">
        <f aca="false">$M8-CP8+$K8</f>
        <v>36</v>
      </c>
      <c r="CR8" s="544" t="n">
        <f aca="false">$M8 - CO8 + (($K8) + ($L8))/2</f>
        <v>41</v>
      </c>
      <c r="CS8" s="523" t="n">
        <f aca="false">$M8-CN8+$L8</f>
        <v>46</v>
      </c>
      <c r="CT8" s="545" t="n">
        <f aca="false">CS8-CQ8</f>
        <v>10</v>
      </c>
      <c r="CU8" s="546" t="n">
        <f aca="false">RUPELIAN_PARAM_GTS12!$E$449</f>
        <v>-18</v>
      </c>
      <c r="CV8" s="547" t="n">
        <f aca="false">RUPELIAN_PARAM_GTS12!$E$448</f>
        <v>-18</v>
      </c>
      <c r="CW8" s="546" t="n">
        <f aca="false">RUPELIAN_PARAM_GTS12!$E$450</f>
        <v>-18</v>
      </c>
      <c r="CX8" s="548" t="n">
        <f aca="false">$M8-CW8+$K8</f>
        <v>22</v>
      </c>
      <c r="CY8" s="549" t="n">
        <f aca="false">$M8 - CV8 + (($K8) + ($L8))/2</f>
        <v>27</v>
      </c>
      <c r="CZ8" s="548" t="n">
        <f aca="false">$M8-CU8+$L8</f>
        <v>32</v>
      </c>
      <c r="DA8" s="550" t="n">
        <f aca="false">CZ8-CX8</f>
        <v>10</v>
      </c>
      <c r="DB8" s="542" t="n">
        <f aca="false">RUPELIAN_PARAM_GTS12!$E$489</f>
        <v>-32</v>
      </c>
      <c r="DC8" s="543" t="n">
        <f aca="false">RUPELIAN_PARAM_GTS12!$E$481</f>
        <v>4.9506832</v>
      </c>
      <c r="DD8" s="542" t="n">
        <f aca="false">RUPELIAN_PARAM_GTS12!$E$490</f>
        <v>31.347826</v>
      </c>
      <c r="DE8" s="523" t="n">
        <f aca="false">$M8-DD8+$K8</f>
        <v>-27.347826</v>
      </c>
      <c r="DF8" s="544" t="n">
        <f aca="false">$M8 - DC8 + (($K8) + ($L8))/2</f>
        <v>4.0493168</v>
      </c>
      <c r="DG8" s="523" t="n">
        <f aca="false">$M8-DB8+$L8</f>
        <v>46</v>
      </c>
      <c r="DH8" s="545" t="n">
        <f aca="false">DG8-DE8</f>
        <v>73.347826</v>
      </c>
    </row>
    <row r="9" customFormat="false" ht="33.95" hidden="false" customHeight="true" outlineLevel="0" collapsed="false">
      <c r="B9" s="536" t="s">
        <v>447</v>
      </c>
      <c r="C9" s="537" t="s">
        <v>448</v>
      </c>
      <c r="D9" s="538" t="n">
        <v>49.195833</v>
      </c>
      <c r="E9" s="538" t="n">
        <v>-2.674167</v>
      </c>
      <c r="F9" s="537" t="s">
        <v>432</v>
      </c>
      <c r="G9" s="539" t="s">
        <v>445</v>
      </c>
      <c r="H9" s="537" t="n">
        <v>30.5</v>
      </c>
      <c r="I9" s="537" t="n">
        <v>33.9</v>
      </c>
      <c r="J9" s="539" t="s">
        <v>449</v>
      </c>
      <c r="K9" s="537" t="n">
        <v>0</v>
      </c>
      <c r="L9" s="537" t="n">
        <v>10</v>
      </c>
      <c r="M9" s="540" t="n">
        <v>-50</v>
      </c>
      <c r="N9" s="541" t="s">
        <v>398</v>
      </c>
      <c r="O9" s="542" t="n">
        <f aca="false">RUPELIAN_PARAM_GTS12!$E$89</f>
        <v>87.64</v>
      </c>
      <c r="P9" s="543" t="n">
        <f aca="false">RUPELIAN_PARAM_GTS12!$E$84</f>
        <v>161.014705882353</v>
      </c>
      <c r="Q9" s="542" t="n">
        <f aca="false">RUPELIAN_PARAM_GTS12!$E$90</f>
        <v>211.3</v>
      </c>
      <c r="R9" s="523" t="n">
        <f aca="false">M9-Q9+K9</f>
        <v>-261.3</v>
      </c>
      <c r="S9" s="544" t="n">
        <f aca="false">M9 - P9 + ((K9) + (L9))/2</f>
        <v>-206.014705882353</v>
      </c>
      <c r="T9" s="523" t="n">
        <f aca="false">M9-O9+L9</f>
        <v>-127.64</v>
      </c>
      <c r="U9" s="545" t="n">
        <f aca="false">T9-R9</f>
        <v>133.66</v>
      </c>
      <c r="V9" s="542" t="n">
        <f aca="false">RUPELIAN_PARAM_GTS12!$E$58</f>
        <v>100.131</v>
      </c>
      <c r="W9" s="543" t="n">
        <f aca="false">RUPELIAN_PARAM_GTS12!$E$53</f>
        <v>138.602</v>
      </c>
      <c r="X9" s="542" t="n">
        <f aca="false">RUPELIAN_PARAM_GTS12!$E$59</f>
        <v>174.143</v>
      </c>
      <c r="Y9" s="523" t="n">
        <f aca="false">$M9-X9+$K9</f>
        <v>-224.143</v>
      </c>
      <c r="Z9" s="544" t="n">
        <f aca="false">$M9 - W9 + (($K9) + ($L9))/2</f>
        <v>-183.602</v>
      </c>
      <c r="AA9" s="523" t="n">
        <f aca="false">$M9-V9+$L9</f>
        <v>-140.131</v>
      </c>
      <c r="AB9" s="545" t="n">
        <f aca="false">AA9-Y9</f>
        <v>84.012</v>
      </c>
      <c r="AC9" s="542" t="n">
        <f aca="false">RUPELIAN_PARAM_GTS12!$E$149</f>
        <v>-27</v>
      </c>
      <c r="AD9" s="543" t="n">
        <f aca="false">RUPELIAN_PARAM_GTS12!$E$144</f>
        <v>9.19839438484849</v>
      </c>
      <c r="AE9" s="542" t="n">
        <f aca="false">RUPELIAN_PARAM_GTS12!$E$150</f>
        <v>55</v>
      </c>
      <c r="AF9" s="523" t="n">
        <f aca="false">$M9-AE9+$K9</f>
        <v>-105</v>
      </c>
      <c r="AG9" s="544" t="n">
        <f aca="false">$M9 - AD9 + (($K9) + ($L9))/2</f>
        <v>-54.1983943848485</v>
      </c>
      <c r="AH9" s="523" t="n">
        <f aca="false">$M9-AC9+$L9</f>
        <v>-13</v>
      </c>
      <c r="AI9" s="545" t="n">
        <f aca="false">AH9-AF9</f>
        <v>92</v>
      </c>
      <c r="AJ9" s="542" t="n">
        <f aca="false">RUPELIAN_PARAM_GTS12!$E$176</f>
        <v>47.2137</v>
      </c>
      <c r="AK9" s="543" t="n">
        <f aca="false">RUPELIAN_PARAM_GTS12!$E$171</f>
        <v>76.17566</v>
      </c>
      <c r="AL9" s="542" t="n">
        <f aca="false">RUPELIAN_PARAM_GTS12!$E$177</f>
        <v>106.3584</v>
      </c>
      <c r="AM9" s="523" t="n">
        <f aca="false">$M9-AL9+$K9</f>
        <v>-156.3584</v>
      </c>
      <c r="AN9" s="544" t="n">
        <f aca="false">$M9 - AK9 + (($K9) + ($L9))/2</f>
        <v>-121.17566</v>
      </c>
      <c r="AO9" s="523" t="n">
        <f aca="false">$M9-AJ9+$L9</f>
        <v>-87.2137</v>
      </c>
      <c r="AP9" s="545" t="n">
        <f aca="false">AO9-AM9</f>
        <v>69.1447</v>
      </c>
      <c r="AQ9" s="542" t="n">
        <f aca="false">RUPELIAN_PARAM_GTS12!$E$265</f>
        <v>-35</v>
      </c>
      <c r="AR9" s="543" t="n">
        <f aca="false">RUPELIAN_PARAM_GTS12!$E$260</f>
        <v>10.1788671875</v>
      </c>
      <c r="AS9" s="542" t="n">
        <f aca="false">RUPELIAN_PARAM_GTS12!$E$266</f>
        <v>56.45055</v>
      </c>
      <c r="AT9" s="523" t="n">
        <f aca="false">$M9-AS9+$K9</f>
        <v>-106.45055</v>
      </c>
      <c r="AU9" s="544" t="n">
        <f aca="false">$M9 - AR9 + (($K9) + ($L9))/2</f>
        <v>-55.1788671875</v>
      </c>
      <c r="AV9" s="523" t="n">
        <f aca="false">$M9-AQ9+$L9</f>
        <v>-5</v>
      </c>
      <c r="AW9" s="545" t="n">
        <f aca="false">AV9-AT9</f>
        <v>101.45055</v>
      </c>
      <c r="AX9" s="542" t="n">
        <f aca="false">RUPELIAN_PARAM_GTS12!$E$242</f>
        <v>43.9</v>
      </c>
      <c r="AY9" s="543" t="n">
        <f aca="false">RUPELIAN_PARAM_GTS12!$E$237</f>
        <v>84.9</v>
      </c>
      <c r="AZ9" s="542" t="n">
        <f aca="false">RUPELIAN_PARAM_GTS12!$E$243</f>
        <v>125.9</v>
      </c>
      <c r="BA9" s="523" t="n">
        <f aca="false">$M9-AZ9+$K9</f>
        <v>-175.9</v>
      </c>
      <c r="BB9" s="544" t="n">
        <f aca="false">$M9 - AY9 + (($K9) + ($L9))/2</f>
        <v>-129.9</v>
      </c>
      <c r="BC9" s="523" t="n">
        <f aca="false">$M9-AX9+$L9</f>
        <v>-83.9</v>
      </c>
      <c r="BD9" s="545" t="n">
        <f aca="false">BC9-BA9</f>
        <v>92</v>
      </c>
      <c r="BE9" s="542" t="n">
        <f aca="false">RUPELIAN_PARAM_GTS12!$E$303</f>
        <v>20.4318650000001</v>
      </c>
      <c r="BF9" s="543" t="n">
        <f aca="false">RUPELIAN_PARAM_GTS12!$E$293</f>
        <v>53.3917</v>
      </c>
      <c r="BG9" s="542" t="n">
        <f aca="false">RUPELIAN_PARAM_GTS12!$E$304</f>
        <v>88.7500809999999</v>
      </c>
      <c r="BH9" s="523" t="n">
        <f aca="false">$M9-BG9+$K9</f>
        <v>-138.750081</v>
      </c>
      <c r="BI9" s="544" t="n">
        <f aca="false">$M9 - BF9 + (($K9) + ($L9))/2</f>
        <v>-98.3917</v>
      </c>
      <c r="BJ9" s="523" t="n">
        <f aca="false">$M9-BE9+$L9</f>
        <v>-60.4318650000001</v>
      </c>
      <c r="BK9" s="545" t="n">
        <f aca="false">BJ9-BH9</f>
        <v>78.3182159999998</v>
      </c>
      <c r="BL9" s="542" t="n">
        <f aca="false">RUPELIAN_PARAM_GTS12!$E$536</f>
        <v>40</v>
      </c>
      <c r="BM9" s="543" t="n">
        <f aca="false">RUPELIAN_PARAM_GTS12!$E$528</f>
        <v>61.15</v>
      </c>
      <c r="BN9" s="542" t="n">
        <f aca="false">RUPELIAN_PARAM_GTS12!$E$537</f>
        <v>83.3</v>
      </c>
      <c r="BO9" s="523" t="n">
        <f aca="false">$M9-BN9+$K9</f>
        <v>-133.3</v>
      </c>
      <c r="BP9" s="544" t="n">
        <f aca="false">$M9 - BM9 + (($K9) + ($L9))/2</f>
        <v>-106.15</v>
      </c>
      <c r="BQ9" s="523" t="n">
        <f aca="false">$M9-BL9+$L9</f>
        <v>-80</v>
      </c>
      <c r="BR9" s="545" t="n">
        <f aca="false">BQ9-BO9</f>
        <v>53.3</v>
      </c>
      <c r="BS9" s="542" t="n">
        <f aca="false">RUPELIAN_PARAM_GTS12!$E$346</f>
        <v>-1.25</v>
      </c>
      <c r="BT9" s="543" t="n">
        <f aca="false">RUPELIAN_PARAM_GTS12!$E$336</f>
        <v>17.3971428571429</v>
      </c>
      <c r="BU9" s="542" t="n">
        <f aca="false">RUPELIAN_PARAM_GTS12!$E$347</f>
        <v>50.08</v>
      </c>
      <c r="BV9" s="523" t="n">
        <f aca="false">$M9-BU9+$K9</f>
        <v>-100.08</v>
      </c>
      <c r="BW9" s="544" t="n">
        <f aca="false">$M9 - BT9 + (($K9) + ($L9))/2</f>
        <v>-62.3971428571429</v>
      </c>
      <c r="BX9" s="523" t="n">
        <f aca="false">$M9-BS9+$L9</f>
        <v>-38.75</v>
      </c>
      <c r="BY9" s="545" t="n">
        <f aca="false">BX9-BV9</f>
        <v>61.33</v>
      </c>
      <c r="BZ9" s="546" t="n">
        <f aca="false">RUPELIAN_PARAM_GTS12!$E$380</f>
        <v>21</v>
      </c>
      <c r="CA9" s="547" t="n">
        <f aca="false">RUPELIAN_PARAM_GTS12!$E$379</f>
        <v>21</v>
      </c>
      <c r="CB9" s="546" t="n">
        <f aca="false">RUPELIAN_PARAM_GTS12!$E$381</f>
        <v>21</v>
      </c>
      <c r="CC9" s="548" t="n">
        <f aca="false">$M9-CB9+$K9</f>
        <v>-71</v>
      </c>
      <c r="CD9" s="549" t="n">
        <f aca="false">$M9 - CA9 + (($K9) + ($L9))/2</f>
        <v>-66</v>
      </c>
      <c r="CE9" s="548" t="n">
        <f aca="false">$M9-BZ9+$L9</f>
        <v>-61</v>
      </c>
      <c r="CF9" s="550" t="n">
        <f aca="false">CE9-CC9</f>
        <v>10</v>
      </c>
      <c r="CG9" s="595" t="n">
        <f aca="false">RUPELIAN_PARAM_GTS12!$E$403</f>
        <v>3</v>
      </c>
      <c r="CH9" s="596" t="n">
        <f aca="false">RUPELIAN_PARAM_GTS12!$E$402</f>
        <v>3</v>
      </c>
      <c r="CI9" s="595" t="n">
        <f aca="false">RUPELIAN_PARAM_GTS12!$E$404</f>
        <v>3</v>
      </c>
      <c r="CJ9" s="597" t="n">
        <f aca="false">$M9-CI9+$K9</f>
        <v>-53</v>
      </c>
      <c r="CK9" s="598" t="n">
        <f aca="false">$M9 - CH9 + (($K9) + ($L9))/2</f>
        <v>-48</v>
      </c>
      <c r="CL9" s="597" t="n">
        <f aca="false">$M9-CG9+$L9</f>
        <v>-43</v>
      </c>
      <c r="CM9" s="599" t="n">
        <f aca="false">CL9-CJ9</f>
        <v>10</v>
      </c>
      <c r="CN9" s="542" t="n">
        <f aca="false">RUPELIAN_PARAM_GTS12!$E$426</f>
        <v>-32</v>
      </c>
      <c r="CO9" s="543" t="n">
        <f aca="false">RUPELIAN_PARAM_GTS12!$E$425</f>
        <v>-32</v>
      </c>
      <c r="CP9" s="542" t="n">
        <f aca="false">RUPELIAN_PARAM_GTS12!$E$427</f>
        <v>-32</v>
      </c>
      <c r="CQ9" s="523" t="n">
        <f aca="false">$M9-CP9+$K9</f>
        <v>-18</v>
      </c>
      <c r="CR9" s="544" t="n">
        <f aca="false">$M9 - CO9 + (($K9) + ($L9))/2</f>
        <v>-13</v>
      </c>
      <c r="CS9" s="523" t="n">
        <f aca="false">$M9-CN9+$L9</f>
        <v>-8</v>
      </c>
      <c r="CT9" s="545" t="n">
        <f aca="false">CS9-CQ9</f>
        <v>10</v>
      </c>
      <c r="CU9" s="546" t="n">
        <f aca="false">RUPELIAN_PARAM_GTS12!$E$449</f>
        <v>-18</v>
      </c>
      <c r="CV9" s="547" t="n">
        <f aca="false">RUPELIAN_PARAM_GTS12!$E$448</f>
        <v>-18</v>
      </c>
      <c r="CW9" s="546" t="n">
        <f aca="false">RUPELIAN_PARAM_GTS12!$E$450</f>
        <v>-18</v>
      </c>
      <c r="CX9" s="548" t="n">
        <f aca="false">$M9-CW9+$K9</f>
        <v>-32</v>
      </c>
      <c r="CY9" s="549" t="n">
        <f aca="false">$M9 - CV9 + (($K9) + ($L9))/2</f>
        <v>-27</v>
      </c>
      <c r="CZ9" s="548" t="n">
        <f aca="false">$M9-CU9+$L9</f>
        <v>-22</v>
      </c>
      <c r="DA9" s="550" t="n">
        <f aca="false">CZ9-CX9</f>
        <v>10</v>
      </c>
      <c r="DB9" s="542" t="n">
        <f aca="false">RUPELIAN_PARAM_GTS12!$E$489</f>
        <v>-32</v>
      </c>
      <c r="DC9" s="543" t="n">
        <f aca="false">RUPELIAN_PARAM_GTS12!$E$481</f>
        <v>4.9506832</v>
      </c>
      <c r="DD9" s="542" t="n">
        <f aca="false">RUPELIAN_PARAM_GTS12!$E$490</f>
        <v>31.347826</v>
      </c>
      <c r="DE9" s="523" t="n">
        <f aca="false">$M9-DD9+$K9</f>
        <v>-81.347826</v>
      </c>
      <c r="DF9" s="544" t="n">
        <f aca="false">$M9 - DC9 + (($K9) + ($L9))/2</f>
        <v>-49.9506832</v>
      </c>
      <c r="DG9" s="523" t="n">
        <f aca="false">$M9-DB9+$L9</f>
        <v>-8</v>
      </c>
      <c r="DH9" s="545" t="n">
        <f aca="false">DG9-DE9</f>
        <v>73.347826</v>
      </c>
    </row>
    <row r="10" customFormat="false" ht="33.95" hidden="false" customHeight="true" outlineLevel="0" collapsed="false">
      <c r="B10" s="536" t="s">
        <v>450</v>
      </c>
      <c r="C10" s="539" t="s">
        <v>451</v>
      </c>
      <c r="D10" s="538" t="n">
        <v>49.204167</v>
      </c>
      <c r="E10" s="538" t="n">
        <v>-3.854167</v>
      </c>
      <c r="F10" s="537" t="s">
        <v>432</v>
      </c>
      <c r="G10" s="539" t="s">
        <v>445</v>
      </c>
      <c r="H10" s="537" t="n">
        <v>30.5</v>
      </c>
      <c r="I10" s="537" t="n">
        <v>33.9</v>
      </c>
      <c r="J10" s="537" t="s">
        <v>452</v>
      </c>
      <c r="K10" s="537" t="n">
        <v>30</v>
      </c>
      <c r="L10" s="537" t="n">
        <v>50</v>
      </c>
      <c r="M10" s="540" t="n">
        <v>-88</v>
      </c>
      <c r="N10" s="541" t="s">
        <v>398</v>
      </c>
      <c r="O10" s="542" t="n">
        <f aca="false">RUPELIAN_PARAM_GTS12!$E$89</f>
        <v>87.64</v>
      </c>
      <c r="P10" s="543" t="n">
        <f aca="false">RUPELIAN_PARAM_GTS12!$E$84</f>
        <v>161.014705882353</v>
      </c>
      <c r="Q10" s="542" t="n">
        <f aca="false">RUPELIAN_PARAM_GTS12!$E$90</f>
        <v>211.3</v>
      </c>
      <c r="R10" s="523" t="n">
        <f aca="false">M10-Q10+K10</f>
        <v>-269.3</v>
      </c>
      <c r="S10" s="544" t="n">
        <f aca="false">M10 - P10 + ((K10) + (L10))/2</f>
        <v>-209.014705882353</v>
      </c>
      <c r="T10" s="523" t="n">
        <f aca="false">M10-O10+L10</f>
        <v>-125.64</v>
      </c>
      <c r="U10" s="545" t="n">
        <f aca="false">T10-R10</f>
        <v>143.66</v>
      </c>
      <c r="V10" s="542" t="n">
        <f aca="false">RUPELIAN_PARAM_GTS12!$E$58</f>
        <v>100.131</v>
      </c>
      <c r="W10" s="543" t="n">
        <f aca="false">RUPELIAN_PARAM_GTS12!$E$53</f>
        <v>138.602</v>
      </c>
      <c r="X10" s="542" t="n">
        <f aca="false">RUPELIAN_PARAM_GTS12!$E$59</f>
        <v>174.143</v>
      </c>
      <c r="Y10" s="523" t="n">
        <f aca="false">$M10-X10+$K10</f>
        <v>-232.143</v>
      </c>
      <c r="Z10" s="544" t="n">
        <f aca="false">$M10 - W10 + (($K10) + ($L10))/2</f>
        <v>-186.602</v>
      </c>
      <c r="AA10" s="523" t="n">
        <f aca="false">$M10-V10+$L10</f>
        <v>-138.131</v>
      </c>
      <c r="AB10" s="545" t="n">
        <f aca="false">AA10-Y10</f>
        <v>94.012</v>
      </c>
      <c r="AC10" s="542" t="n">
        <f aca="false">RUPELIAN_PARAM_GTS12!$E$149</f>
        <v>-27</v>
      </c>
      <c r="AD10" s="543" t="n">
        <f aca="false">RUPELIAN_PARAM_GTS12!$E$144</f>
        <v>9.19839438484849</v>
      </c>
      <c r="AE10" s="542" t="n">
        <f aca="false">RUPELIAN_PARAM_GTS12!$E$150</f>
        <v>55</v>
      </c>
      <c r="AF10" s="523" t="n">
        <f aca="false">$M10-AE10+$K10</f>
        <v>-113</v>
      </c>
      <c r="AG10" s="544" t="n">
        <f aca="false">$M10 - AD10 + (($K10) + ($L10))/2</f>
        <v>-57.1983943848485</v>
      </c>
      <c r="AH10" s="523" t="n">
        <f aca="false">$M10-AC10+$L10</f>
        <v>-11</v>
      </c>
      <c r="AI10" s="545" t="n">
        <f aca="false">AH10-AF10</f>
        <v>102</v>
      </c>
      <c r="AJ10" s="542" t="n">
        <f aca="false">RUPELIAN_PARAM_GTS12!$E$176</f>
        <v>47.2137</v>
      </c>
      <c r="AK10" s="543" t="n">
        <f aca="false">RUPELIAN_PARAM_GTS12!$E$171</f>
        <v>76.17566</v>
      </c>
      <c r="AL10" s="542" t="n">
        <f aca="false">RUPELIAN_PARAM_GTS12!$E$177</f>
        <v>106.3584</v>
      </c>
      <c r="AM10" s="523" t="n">
        <f aca="false">$M10-AL10+$K10</f>
        <v>-164.3584</v>
      </c>
      <c r="AN10" s="544" t="n">
        <f aca="false">$M10 - AK10 + (($K10) + ($L10))/2</f>
        <v>-124.17566</v>
      </c>
      <c r="AO10" s="523" t="n">
        <f aca="false">$M10-AJ10+$L10</f>
        <v>-85.2137</v>
      </c>
      <c r="AP10" s="545" t="n">
        <f aca="false">AO10-AM10</f>
        <v>79.1447</v>
      </c>
      <c r="AQ10" s="542" t="n">
        <f aca="false">RUPELIAN_PARAM_GTS12!$E$265</f>
        <v>-35</v>
      </c>
      <c r="AR10" s="543" t="n">
        <f aca="false">RUPELIAN_PARAM_GTS12!$E$260</f>
        <v>10.1788671875</v>
      </c>
      <c r="AS10" s="542" t="n">
        <f aca="false">RUPELIAN_PARAM_GTS12!$E$266</f>
        <v>56.45055</v>
      </c>
      <c r="AT10" s="523" t="n">
        <f aca="false">$M10-AS10+$K10</f>
        <v>-114.45055</v>
      </c>
      <c r="AU10" s="544" t="n">
        <f aca="false">$M10 - AR10 + (($K10) + ($L10))/2</f>
        <v>-58.1788671875</v>
      </c>
      <c r="AV10" s="523" t="n">
        <f aca="false">$M10-AQ10+$L10</f>
        <v>-3</v>
      </c>
      <c r="AW10" s="545" t="n">
        <f aca="false">AV10-AT10</f>
        <v>111.45055</v>
      </c>
      <c r="AX10" s="542" t="n">
        <f aca="false">RUPELIAN_PARAM_GTS12!$E$242</f>
        <v>43.9</v>
      </c>
      <c r="AY10" s="543" t="n">
        <f aca="false">RUPELIAN_PARAM_GTS12!$E$237</f>
        <v>84.9</v>
      </c>
      <c r="AZ10" s="542" t="n">
        <f aca="false">RUPELIAN_PARAM_GTS12!$E$243</f>
        <v>125.9</v>
      </c>
      <c r="BA10" s="523" t="n">
        <f aca="false">$M10-AZ10+$K10</f>
        <v>-183.9</v>
      </c>
      <c r="BB10" s="544" t="n">
        <f aca="false">$M10 - AY10 + (($K10) + ($L10))/2</f>
        <v>-132.9</v>
      </c>
      <c r="BC10" s="523" t="n">
        <f aca="false">$M10-AX10+$L10</f>
        <v>-81.9</v>
      </c>
      <c r="BD10" s="545" t="n">
        <f aca="false">BC10-BA10</f>
        <v>102</v>
      </c>
      <c r="BE10" s="542" t="n">
        <f aca="false">RUPELIAN_PARAM_GTS12!$E$303</f>
        <v>20.4318650000001</v>
      </c>
      <c r="BF10" s="543" t="n">
        <f aca="false">RUPELIAN_PARAM_GTS12!$E$293</f>
        <v>53.3917</v>
      </c>
      <c r="BG10" s="542" t="n">
        <f aca="false">RUPELIAN_PARAM_GTS12!$E$304</f>
        <v>88.7500809999999</v>
      </c>
      <c r="BH10" s="523" t="n">
        <f aca="false">$M10-BG10+$K10</f>
        <v>-146.750081</v>
      </c>
      <c r="BI10" s="544" t="n">
        <f aca="false">$M10 - BF10 + (($K10) + ($L10))/2</f>
        <v>-101.3917</v>
      </c>
      <c r="BJ10" s="523" t="n">
        <f aca="false">$M10-BE10+$L10</f>
        <v>-58.4318650000001</v>
      </c>
      <c r="BK10" s="545" t="n">
        <f aca="false">BJ10-BH10</f>
        <v>88.3182159999998</v>
      </c>
      <c r="BL10" s="542" t="n">
        <f aca="false">RUPELIAN_PARAM_GTS12!$E$536</f>
        <v>40</v>
      </c>
      <c r="BM10" s="543" t="n">
        <f aca="false">RUPELIAN_PARAM_GTS12!$E$528</f>
        <v>61.15</v>
      </c>
      <c r="BN10" s="542" t="n">
        <f aca="false">RUPELIAN_PARAM_GTS12!$E$537</f>
        <v>83.3</v>
      </c>
      <c r="BO10" s="523" t="n">
        <f aca="false">$M10-BN10+$K10</f>
        <v>-141.3</v>
      </c>
      <c r="BP10" s="544" t="n">
        <f aca="false">$M10 - BM10 + (($K10) + ($L10))/2</f>
        <v>-109.15</v>
      </c>
      <c r="BQ10" s="523" t="n">
        <f aca="false">$M10-BL10+$L10</f>
        <v>-78</v>
      </c>
      <c r="BR10" s="545" t="n">
        <f aca="false">BQ10-BO10</f>
        <v>63.3</v>
      </c>
      <c r="BS10" s="542" t="n">
        <f aca="false">RUPELIAN_PARAM_GTS12!$E$346</f>
        <v>-1.25</v>
      </c>
      <c r="BT10" s="543" t="n">
        <f aca="false">RUPELIAN_PARAM_GTS12!$E$336</f>
        <v>17.3971428571429</v>
      </c>
      <c r="BU10" s="542" t="n">
        <f aca="false">RUPELIAN_PARAM_GTS12!$E$347</f>
        <v>50.08</v>
      </c>
      <c r="BV10" s="523" t="n">
        <f aca="false">$M10-BU10+$K10</f>
        <v>-108.08</v>
      </c>
      <c r="BW10" s="544" t="n">
        <f aca="false">$M10 - BT10 + (($K10) + ($L10))/2</f>
        <v>-65.3971428571429</v>
      </c>
      <c r="BX10" s="523" t="n">
        <f aca="false">$M10-BS10+$L10</f>
        <v>-36.75</v>
      </c>
      <c r="BY10" s="545" t="n">
        <f aca="false">BX10-BV10</f>
        <v>71.33</v>
      </c>
      <c r="BZ10" s="546" t="n">
        <f aca="false">RUPELIAN_PARAM_GTS12!$E$380</f>
        <v>21</v>
      </c>
      <c r="CA10" s="547" t="n">
        <f aca="false">RUPELIAN_PARAM_GTS12!$E$379</f>
        <v>21</v>
      </c>
      <c r="CB10" s="546" t="n">
        <f aca="false">RUPELIAN_PARAM_GTS12!$E$381</f>
        <v>21</v>
      </c>
      <c r="CC10" s="548" t="n">
        <f aca="false">$M10-CB10+$K10</f>
        <v>-79</v>
      </c>
      <c r="CD10" s="549" t="n">
        <f aca="false">$M10 - CA10 + (($K10) + ($L10))/2</f>
        <v>-69</v>
      </c>
      <c r="CE10" s="548" t="n">
        <f aca="false">$M10-BZ10+$L10</f>
        <v>-59</v>
      </c>
      <c r="CF10" s="550" t="n">
        <f aca="false">CE10-CC10</f>
        <v>20</v>
      </c>
      <c r="CG10" s="595" t="n">
        <f aca="false">RUPELIAN_PARAM_GTS12!$E$403</f>
        <v>3</v>
      </c>
      <c r="CH10" s="596" t="n">
        <f aca="false">RUPELIAN_PARAM_GTS12!$E$402</f>
        <v>3</v>
      </c>
      <c r="CI10" s="595" t="n">
        <f aca="false">RUPELIAN_PARAM_GTS12!$E$404</f>
        <v>3</v>
      </c>
      <c r="CJ10" s="597" t="n">
        <f aca="false">$M10-CI10+$K10</f>
        <v>-61</v>
      </c>
      <c r="CK10" s="598" t="n">
        <f aca="false">$M10 - CH10 + (($K10) + ($L10))/2</f>
        <v>-51</v>
      </c>
      <c r="CL10" s="597" t="n">
        <f aca="false">$M10-CG10+$L10</f>
        <v>-41</v>
      </c>
      <c r="CM10" s="599" t="n">
        <f aca="false">CL10-CJ10</f>
        <v>20</v>
      </c>
      <c r="CN10" s="542" t="n">
        <f aca="false">RUPELIAN_PARAM_GTS12!$E$426</f>
        <v>-32</v>
      </c>
      <c r="CO10" s="543" t="n">
        <f aca="false">RUPELIAN_PARAM_GTS12!$E$425</f>
        <v>-32</v>
      </c>
      <c r="CP10" s="542" t="n">
        <f aca="false">RUPELIAN_PARAM_GTS12!$E$427</f>
        <v>-32</v>
      </c>
      <c r="CQ10" s="523" t="n">
        <f aca="false">$M10-CP10+$K10</f>
        <v>-26</v>
      </c>
      <c r="CR10" s="544" t="n">
        <f aca="false">$M10 - CO10 + (($K10) + ($L10))/2</f>
        <v>-16</v>
      </c>
      <c r="CS10" s="523" t="n">
        <f aca="false">$M10-CN10+$L10</f>
        <v>-6</v>
      </c>
      <c r="CT10" s="545" t="n">
        <f aca="false">CS10-CQ10</f>
        <v>20</v>
      </c>
      <c r="CU10" s="546" t="n">
        <f aca="false">RUPELIAN_PARAM_GTS12!$E$449</f>
        <v>-18</v>
      </c>
      <c r="CV10" s="547" t="n">
        <f aca="false">RUPELIAN_PARAM_GTS12!$E$448</f>
        <v>-18</v>
      </c>
      <c r="CW10" s="546" t="n">
        <f aca="false">RUPELIAN_PARAM_GTS12!$E$450</f>
        <v>-18</v>
      </c>
      <c r="CX10" s="548" t="n">
        <f aca="false">$M10-CW10+$K10</f>
        <v>-40</v>
      </c>
      <c r="CY10" s="549" t="n">
        <f aca="false">$M10 - CV10 + (($K10) + ($L10))/2</f>
        <v>-30</v>
      </c>
      <c r="CZ10" s="548" t="n">
        <f aca="false">$M10-CU10+$L10</f>
        <v>-20</v>
      </c>
      <c r="DA10" s="550" t="n">
        <f aca="false">CZ10-CX10</f>
        <v>20</v>
      </c>
      <c r="DB10" s="542" t="n">
        <f aca="false">RUPELIAN_PARAM_GTS12!$E$489</f>
        <v>-32</v>
      </c>
      <c r="DC10" s="543" t="n">
        <f aca="false">RUPELIAN_PARAM_GTS12!$E$481</f>
        <v>4.9506832</v>
      </c>
      <c r="DD10" s="542" t="n">
        <f aca="false">RUPELIAN_PARAM_GTS12!$E$490</f>
        <v>31.347826</v>
      </c>
      <c r="DE10" s="523" t="n">
        <f aca="false">$M10-DD10+$K10</f>
        <v>-89.347826</v>
      </c>
      <c r="DF10" s="544" t="n">
        <f aca="false">$M10 - DC10 + (($K10) + ($L10))/2</f>
        <v>-52.9506832</v>
      </c>
      <c r="DG10" s="523" t="n">
        <f aca="false">$M10-DB10+$L10</f>
        <v>-6</v>
      </c>
      <c r="DH10" s="545" t="n">
        <f aca="false">DG10-DE10</f>
        <v>83.347826</v>
      </c>
    </row>
    <row r="11" customFormat="false" ht="33.95" hidden="false" customHeight="true" outlineLevel="0" collapsed="false">
      <c r="B11" s="536" t="s">
        <v>453</v>
      </c>
      <c r="C11" s="539" t="s">
        <v>454</v>
      </c>
      <c r="D11" s="538" t="n">
        <v>49.25</v>
      </c>
      <c r="E11" s="538" t="n">
        <v>-3.903333</v>
      </c>
      <c r="F11" s="537" t="s">
        <v>432</v>
      </c>
      <c r="G11" s="539" t="s">
        <v>445</v>
      </c>
      <c r="H11" s="537" t="n">
        <v>30.5</v>
      </c>
      <c r="I11" s="537" t="n">
        <v>33.9</v>
      </c>
      <c r="J11" s="537" t="s">
        <v>452</v>
      </c>
      <c r="K11" s="537" t="n">
        <v>30</v>
      </c>
      <c r="L11" s="537" t="n">
        <v>50</v>
      </c>
      <c r="M11" s="540" t="n">
        <v>-88</v>
      </c>
      <c r="N11" s="541" t="s">
        <v>398</v>
      </c>
      <c r="O11" s="542" t="n">
        <f aca="false">RUPELIAN_PARAM_GTS12!$E$89</f>
        <v>87.64</v>
      </c>
      <c r="P11" s="543" t="n">
        <f aca="false">RUPELIAN_PARAM_GTS12!$E$84</f>
        <v>161.014705882353</v>
      </c>
      <c r="Q11" s="542" t="n">
        <f aca="false">RUPELIAN_PARAM_GTS12!$E$90</f>
        <v>211.3</v>
      </c>
      <c r="R11" s="523" t="n">
        <f aca="false">M11-Q11+K11</f>
        <v>-269.3</v>
      </c>
      <c r="S11" s="544" t="n">
        <f aca="false">M11 - P11 + ((K11) + (L11))/2</f>
        <v>-209.014705882353</v>
      </c>
      <c r="T11" s="523" t="n">
        <f aca="false">M11-O11+L11</f>
        <v>-125.64</v>
      </c>
      <c r="U11" s="545" t="n">
        <f aca="false">T11-R11</f>
        <v>143.66</v>
      </c>
      <c r="V11" s="542" t="n">
        <f aca="false">RUPELIAN_PARAM_GTS12!$E$58</f>
        <v>100.131</v>
      </c>
      <c r="W11" s="543" t="n">
        <f aca="false">RUPELIAN_PARAM_GTS12!$E$53</f>
        <v>138.602</v>
      </c>
      <c r="X11" s="542" t="n">
        <f aca="false">RUPELIAN_PARAM_GTS12!$E$59</f>
        <v>174.143</v>
      </c>
      <c r="Y11" s="523" t="n">
        <f aca="false">$M11-X11+$K11</f>
        <v>-232.143</v>
      </c>
      <c r="Z11" s="544" t="n">
        <f aca="false">$M11 - W11 + (($K11) + ($L11))/2</f>
        <v>-186.602</v>
      </c>
      <c r="AA11" s="523" t="n">
        <f aca="false">$M11-V11+$L11</f>
        <v>-138.131</v>
      </c>
      <c r="AB11" s="545" t="n">
        <f aca="false">AA11-Y11</f>
        <v>94.012</v>
      </c>
      <c r="AC11" s="542" t="n">
        <f aca="false">RUPELIAN_PARAM_GTS12!$E$149</f>
        <v>-27</v>
      </c>
      <c r="AD11" s="543" t="n">
        <f aca="false">RUPELIAN_PARAM_GTS12!$E$144</f>
        <v>9.19839438484849</v>
      </c>
      <c r="AE11" s="542" t="n">
        <f aca="false">RUPELIAN_PARAM_GTS12!$E$150</f>
        <v>55</v>
      </c>
      <c r="AF11" s="523" t="n">
        <f aca="false">$M11-AE11+$K11</f>
        <v>-113</v>
      </c>
      <c r="AG11" s="544" t="n">
        <f aca="false">$M11 - AD11 + (($K11) + ($L11))/2</f>
        <v>-57.1983943848485</v>
      </c>
      <c r="AH11" s="523" t="n">
        <f aca="false">$M11-AC11+$L11</f>
        <v>-11</v>
      </c>
      <c r="AI11" s="545" t="n">
        <f aca="false">AH11-AF11</f>
        <v>102</v>
      </c>
      <c r="AJ11" s="542" t="n">
        <f aca="false">RUPELIAN_PARAM_GTS12!$E$176</f>
        <v>47.2137</v>
      </c>
      <c r="AK11" s="543" t="n">
        <f aca="false">RUPELIAN_PARAM_GTS12!$E$171</f>
        <v>76.17566</v>
      </c>
      <c r="AL11" s="542" t="n">
        <f aca="false">RUPELIAN_PARAM_GTS12!$E$177</f>
        <v>106.3584</v>
      </c>
      <c r="AM11" s="523" t="n">
        <f aca="false">$M11-AL11+$K11</f>
        <v>-164.3584</v>
      </c>
      <c r="AN11" s="544" t="n">
        <f aca="false">$M11 - AK11 + (($K11) + ($L11))/2</f>
        <v>-124.17566</v>
      </c>
      <c r="AO11" s="523" t="n">
        <f aca="false">$M11-AJ11+$L11</f>
        <v>-85.2137</v>
      </c>
      <c r="AP11" s="545" t="n">
        <f aca="false">AO11-AM11</f>
        <v>79.1447</v>
      </c>
      <c r="AQ11" s="542" t="n">
        <f aca="false">RUPELIAN_PARAM_GTS12!$E$265</f>
        <v>-35</v>
      </c>
      <c r="AR11" s="543" t="n">
        <f aca="false">RUPELIAN_PARAM_GTS12!$E$260</f>
        <v>10.1788671875</v>
      </c>
      <c r="AS11" s="542" t="n">
        <f aca="false">RUPELIAN_PARAM_GTS12!$E$266</f>
        <v>56.45055</v>
      </c>
      <c r="AT11" s="523" t="n">
        <f aca="false">$M11-AS11+$K11</f>
        <v>-114.45055</v>
      </c>
      <c r="AU11" s="544" t="n">
        <f aca="false">$M11 - AR11 + (($K11) + ($L11))/2</f>
        <v>-58.1788671875</v>
      </c>
      <c r="AV11" s="523" t="n">
        <f aca="false">$M11-AQ11+$L11</f>
        <v>-3</v>
      </c>
      <c r="AW11" s="545" t="n">
        <f aca="false">AV11-AT11</f>
        <v>111.45055</v>
      </c>
      <c r="AX11" s="542" t="n">
        <f aca="false">RUPELIAN_PARAM_GTS12!$E$242</f>
        <v>43.9</v>
      </c>
      <c r="AY11" s="543" t="n">
        <f aca="false">RUPELIAN_PARAM_GTS12!$E$237</f>
        <v>84.9</v>
      </c>
      <c r="AZ11" s="542" t="n">
        <f aca="false">RUPELIAN_PARAM_GTS12!$E$243</f>
        <v>125.9</v>
      </c>
      <c r="BA11" s="523" t="n">
        <f aca="false">$M11-AZ11+$K11</f>
        <v>-183.9</v>
      </c>
      <c r="BB11" s="544" t="n">
        <f aca="false">$M11 - AY11 + (($K11) + ($L11))/2</f>
        <v>-132.9</v>
      </c>
      <c r="BC11" s="523" t="n">
        <f aca="false">$M11-AX11+$L11</f>
        <v>-81.9</v>
      </c>
      <c r="BD11" s="545" t="n">
        <f aca="false">BC11-BA11</f>
        <v>102</v>
      </c>
      <c r="BE11" s="542" t="n">
        <f aca="false">RUPELIAN_PARAM_GTS12!$E$303</f>
        <v>20.4318650000001</v>
      </c>
      <c r="BF11" s="543" t="n">
        <f aca="false">RUPELIAN_PARAM_GTS12!$E$293</f>
        <v>53.3917</v>
      </c>
      <c r="BG11" s="542" t="n">
        <f aca="false">RUPELIAN_PARAM_GTS12!$E$304</f>
        <v>88.7500809999999</v>
      </c>
      <c r="BH11" s="523" t="n">
        <f aca="false">$M11-BG11+$K11</f>
        <v>-146.750081</v>
      </c>
      <c r="BI11" s="544" t="n">
        <f aca="false">$M11 - BF11 + (($K11) + ($L11))/2</f>
        <v>-101.3917</v>
      </c>
      <c r="BJ11" s="523" t="n">
        <f aca="false">$M11-BE11+$L11</f>
        <v>-58.4318650000001</v>
      </c>
      <c r="BK11" s="545" t="n">
        <f aca="false">BJ11-BH11</f>
        <v>88.3182159999998</v>
      </c>
      <c r="BL11" s="542" t="n">
        <f aca="false">RUPELIAN_PARAM_GTS12!$E$536</f>
        <v>40</v>
      </c>
      <c r="BM11" s="543" t="n">
        <f aca="false">RUPELIAN_PARAM_GTS12!$E$528</f>
        <v>61.15</v>
      </c>
      <c r="BN11" s="542" t="n">
        <f aca="false">RUPELIAN_PARAM_GTS12!$E$537</f>
        <v>83.3</v>
      </c>
      <c r="BO11" s="523" t="n">
        <f aca="false">$M11-BN11+$K11</f>
        <v>-141.3</v>
      </c>
      <c r="BP11" s="544" t="n">
        <f aca="false">$M11 - BM11 + (($K11) + ($L11))/2</f>
        <v>-109.15</v>
      </c>
      <c r="BQ11" s="523" t="n">
        <f aca="false">$M11-BL11+$L11</f>
        <v>-78</v>
      </c>
      <c r="BR11" s="545" t="n">
        <f aca="false">BQ11-BO11</f>
        <v>63.3</v>
      </c>
      <c r="BS11" s="542" t="n">
        <f aca="false">RUPELIAN_PARAM_GTS12!$E$346</f>
        <v>-1.25</v>
      </c>
      <c r="BT11" s="543" t="n">
        <f aca="false">RUPELIAN_PARAM_GTS12!$E$336</f>
        <v>17.3971428571429</v>
      </c>
      <c r="BU11" s="542" t="n">
        <f aca="false">RUPELIAN_PARAM_GTS12!$E$347</f>
        <v>50.08</v>
      </c>
      <c r="BV11" s="523" t="n">
        <f aca="false">$M11-BU11+$K11</f>
        <v>-108.08</v>
      </c>
      <c r="BW11" s="544" t="n">
        <f aca="false">$M11 - BT11 + (($K11) + ($L11))/2</f>
        <v>-65.3971428571429</v>
      </c>
      <c r="BX11" s="523" t="n">
        <f aca="false">$M11-BS11+$L11</f>
        <v>-36.75</v>
      </c>
      <c r="BY11" s="545" t="n">
        <f aca="false">BX11-BV11</f>
        <v>71.33</v>
      </c>
      <c r="BZ11" s="546" t="n">
        <f aca="false">RUPELIAN_PARAM_GTS12!$E$380</f>
        <v>21</v>
      </c>
      <c r="CA11" s="547" t="n">
        <f aca="false">RUPELIAN_PARAM_GTS12!$E$379</f>
        <v>21</v>
      </c>
      <c r="CB11" s="546" t="n">
        <f aca="false">RUPELIAN_PARAM_GTS12!$E$381</f>
        <v>21</v>
      </c>
      <c r="CC11" s="548" t="n">
        <f aca="false">$M11-CB11+$K11</f>
        <v>-79</v>
      </c>
      <c r="CD11" s="549" t="n">
        <f aca="false">$M11 - CA11 + (($K11) + ($L11))/2</f>
        <v>-69</v>
      </c>
      <c r="CE11" s="548" t="n">
        <f aca="false">$M11-BZ11+$L11</f>
        <v>-59</v>
      </c>
      <c r="CF11" s="550" t="n">
        <f aca="false">CE11-CC11</f>
        <v>20</v>
      </c>
      <c r="CG11" s="595" t="n">
        <f aca="false">RUPELIAN_PARAM_GTS12!$E$403</f>
        <v>3</v>
      </c>
      <c r="CH11" s="596" t="n">
        <f aca="false">RUPELIAN_PARAM_GTS12!$E$402</f>
        <v>3</v>
      </c>
      <c r="CI11" s="595" t="n">
        <f aca="false">RUPELIAN_PARAM_GTS12!$E$404</f>
        <v>3</v>
      </c>
      <c r="CJ11" s="597" t="n">
        <f aca="false">$M11-CI11+$K11</f>
        <v>-61</v>
      </c>
      <c r="CK11" s="598" t="n">
        <f aca="false">$M11 - CH11 + (($K11) + ($L11))/2</f>
        <v>-51</v>
      </c>
      <c r="CL11" s="597" t="n">
        <f aca="false">$M11-CG11+$L11</f>
        <v>-41</v>
      </c>
      <c r="CM11" s="599" t="n">
        <f aca="false">CL11-CJ11</f>
        <v>20</v>
      </c>
      <c r="CN11" s="542" t="n">
        <f aca="false">RUPELIAN_PARAM_GTS12!$E$426</f>
        <v>-32</v>
      </c>
      <c r="CO11" s="543" t="n">
        <f aca="false">RUPELIAN_PARAM_GTS12!$E$425</f>
        <v>-32</v>
      </c>
      <c r="CP11" s="542" t="n">
        <f aca="false">RUPELIAN_PARAM_GTS12!$E$427</f>
        <v>-32</v>
      </c>
      <c r="CQ11" s="523" t="n">
        <f aca="false">$M11-CP11+$K11</f>
        <v>-26</v>
      </c>
      <c r="CR11" s="544" t="n">
        <f aca="false">$M11 - CO11 + (($K11) + ($L11))/2</f>
        <v>-16</v>
      </c>
      <c r="CS11" s="523" t="n">
        <f aca="false">$M11-CN11+$L11</f>
        <v>-6</v>
      </c>
      <c r="CT11" s="545" t="n">
        <f aca="false">CS11-CQ11</f>
        <v>20</v>
      </c>
      <c r="CU11" s="546" t="n">
        <f aca="false">RUPELIAN_PARAM_GTS12!$E$449</f>
        <v>-18</v>
      </c>
      <c r="CV11" s="547" t="n">
        <f aca="false">RUPELIAN_PARAM_GTS12!$E$448</f>
        <v>-18</v>
      </c>
      <c r="CW11" s="546" t="n">
        <f aca="false">RUPELIAN_PARAM_GTS12!$E$450</f>
        <v>-18</v>
      </c>
      <c r="CX11" s="548" t="n">
        <f aca="false">$M11-CW11+$K11</f>
        <v>-40</v>
      </c>
      <c r="CY11" s="549" t="n">
        <f aca="false">$M11 - CV11 + (($K11) + ($L11))/2</f>
        <v>-30</v>
      </c>
      <c r="CZ11" s="548" t="n">
        <f aca="false">$M11-CU11+$L11</f>
        <v>-20</v>
      </c>
      <c r="DA11" s="550" t="n">
        <f aca="false">CZ11-CX11</f>
        <v>20</v>
      </c>
      <c r="DB11" s="542" t="n">
        <f aca="false">RUPELIAN_PARAM_GTS12!$E$489</f>
        <v>-32</v>
      </c>
      <c r="DC11" s="543" t="n">
        <f aca="false">RUPELIAN_PARAM_GTS12!$E$481</f>
        <v>4.9506832</v>
      </c>
      <c r="DD11" s="542" t="n">
        <f aca="false">RUPELIAN_PARAM_GTS12!$E$490</f>
        <v>31.347826</v>
      </c>
      <c r="DE11" s="523" t="n">
        <f aca="false">$M11-DD11+$K11</f>
        <v>-89.347826</v>
      </c>
      <c r="DF11" s="544" t="n">
        <f aca="false">$M11 - DC11 + (($K11) + ($L11))/2</f>
        <v>-52.9506832</v>
      </c>
      <c r="DG11" s="523" t="n">
        <f aca="false">$M11-DB11+$L11</f>
        <v>-6</v>
      </c>
      <c r="DH11" s="545" t="n">
        <f aca="false">DG11-DE11</f>
        <v>83.347826</v>
      </c>
    </row>
    <row r="12" customFormat="false" ht="33.95" hidden="false" customHeight="true" outlineLevel="0" collapsed="false">
      <c r="B12" s="536" t="s">
        <v>455</v>
      </c>
      <c r="C12" s="539" t="s">
        <v>456</v>
      </c>
      <c r="D12" s="538" t="n">
        <v>49.263</v>
      </c>
      <c r="E12" s="538" t="n">
        <v>-3.916667</v>
      </c>
      <c r="F12" s="537" t="s">
        <v>432</v>
      </c>
      <c r="G12" s="539" t="s">
        <v>445</v>
      </c>
      <c r="H12" s="537" t="n">
        <v>30.5</v>
      </c>
      <c r="I12" s="537" t="n">
        <v>33.9</v>
      </c>
      <c r="J12" s="537" t="s">
        <v>457</v>
      </c>
      <c r="K12" s="537" t="n">
        <v>10</v>
      </c>
      <c r="L12" s="537" t="n">
        <v>30</v>
      </c>
      <c r="M12" s="540" t="n">
        <v>-88</v>
      </c>
      <c r="N12" s="541" t="s">
        <v>398</v>
      </c>
      <c r="O12" s="542" t="n">
        <f aca="false">RUPELIAN_PARAM_GTS12!$E$89</f>
        <v>87.64</v>
      </c>
      <c r="P12" s="543" t="n">
        <f aca="false">RUPELIAN_PARAM_GTS12!$E$84</f>
        <v>161.014705882353</v>
      </c>
      <c r="Q12" s="542" t="n">
        <f aca="false">RUPELIAN_PARAM_GTS12!$E$90</f>
        <v>211.3</v>
      </c>
      <c r="R12" s="523" t="n">
        <f aca="false">M12-Q12+K12</f>
        <v>-289.3</v>
      </c>
      <c r="S12" s="544" t="n">
        <f aca="false">M12 - P12 + ((K12) + (L12))/2</f>
        <v>-229.014705882353</v>
      </c>
      <c r="T12" s="523" t="n">
        <f aca="false">M12-O12+L12</f>
        <v>-145.64</v>
      </c>
      <c r="U12" s="545" t="n">
        <f aca="false">T12-R12</f>
        <v>143.66</v>
      </c>
      <c r="V12" s="542" t="n">
        <f aca="false">RUPELIAN_PARAM_GTS12!$E$58</f>
        <v>100.131</v>
      </c>
      <c r="W12" s="543" t="n">
        <f aca="false">RUPELIAN_PARAM_GTS12!$E$53</f>
        <v>138.602</v>
      </c>
      <c r="X12" s="542" t="n">
        <f aca="false">RUPELIAN_PARAM_GTS12!$E$59</f>
        <v>174.143</v>
      </c>
      <c r="Y12" s="523" t="n">
        <f aca="false">$M12-X12+$K12</f>
        <v>-252.143</v>
      </c>
      <c r="Z12" s="544" t="n">
        <f aca="false">$M12 - W12 + (($K12) + ($L12))/2</f>
        <v>-206.602</v>
      </c>
      <c r="AA12" s="523" t="n">
        <f aca="false">$M12-V12+$L12</f>
        <v>-158.131</v>
      </c>
      <c r="AB12" s="545" t="n">
        <f aca="false">AA12-Y12</f>
        <v>94.012</v>
      </c>
      <c r="AC12" s="542" t="n">
        <f aca="false">RUPELIAN_PARAM_GTS12!$E$149</f>
        <v>-27</v>
      </c>
      <c r="AD12" s="543" t="n">
        <f aca="false">RUPELIAN_PARAM_GTS12!$E$144</f>
        <v>9.19839438484849</v>
      </c>
      <c r="AE12" s="542" t="n">
        <f aca="false">RUPELIAN_PARAM_GTS12!$E$150</f>
        <v>55</v>
      </c>
      <c r="AF12" s="523" t="n">
        <f aca="false">$M12-AE12+$K12</f>
        <v>-133</v>
      </c>
      <c r="AG12" s="544" t="n">
        <f aca="false">$M12 - AD12 + (($K12) + ($L12))/2</f>
        <v>-77.1983943848485</v>
      </c>
      <c r="AH12" s="523" t="n">
        <f aca="false">$M12-AC12+$L12</f>
        <v>-31</v>
      </c>
      <c r="AI12" s="545" t="n">
        <f aca="false">AH12-AF12</f>
        <v>102</v>
      </c>
      <c r="AJ12" s="542" t="n">
        <f aca="false">RUPELIAN_PARAM_GTS12!$E$176</f>
        <v>47.2137</v>
      </c>
      <c r="AK12" s="543" t="n">
        <f aca="false">RUPELIAN_PARAM_GTS12!$E$171</f>
        <v>76.17566</v>
      </c>
      <c r="AL12" s="542" t="n">
        <f aca="false">RUPELIAN_PARAM_GTS12!$E$177</f>
        <v>106.3584</v>
      </c>
      <c r="AM12" s="523" t="n">
        <f aca="false">$M12-AL12+$K12</f>
        <v>-184.3584</v>
      </c>
      <c r="AN12" s="544" t="n">
        <f aca="false">$M12 - AK12 + (($K12) + ($L12))/2</f>
        <v>-144.17566</v>
      </c>
      <c r="AO12" s="523" t="n">
        <f aca="false">$M12-AJ12+$L12</f>
        <v>-105.2137</v>
      </c>
      <c r="AP12" s="545" t="n">
        <f aca="false">AO12-AM12</f>
        <v>79.1447</v>
      </c>
      <c r="AQ12" s="542" t="n">
        <f aca="false">RUPELIAN_PARAM_GTS12!$E$265</f>
        <v>-35</v>
      </c>
      <c r="AR12" s="543" t="n">
        <f aca="false">RUPELIAN_PARAM_GTS12!$E$260</f>
        <v>10.1788671875</v>
      </c>
      <c r="AS12" s="542" t="n">
        <f aca="false">RUPELIAN_PARAM_GTS12!$E$266</f>
        <v>56.45055</v>
      </c>
      <c r="AT12" s="523" t="n">
        <f aca="false">$M12-AS12+$K12</f>
        <v>-134.45055</v>
      </c>
      <c r="AU12" s="544" t="n">
        <f aca="false">$M12 - AR12 + (($K12) + ($L12))/2</f>
        <v>-78.1788671875</v>
      </c>
      <c r="AV12" s="523" t="n">
        <f aca="false">$M12-AQ12+$L12</f>
        <v>-23</v>
      </c>
      <c r="AW12" s="545" t="n">
        <f aca="false">AV12-AT12</f>
        <v>111.45055</v>
      </c>
      <c r="AX12" s="542" t="n">
        <f aca="false">RUPELIAN_PARAM_GTS12!$E$242</f>
        <v>43.9</v>
      </c>
      <c r="AY12" s="543" t="n">
        <f aca="false">RUPELIAN_PARAM_GTS12!$E$237</f>
        <v>84.9</v>
      </c>
      <c r="AZ12" s="542" t="n">
        <f aca="false">RUPELIAN_PARAM_GTS12!$E$243</f>
        <v>125.9</v>
      </c>
      <c r="BA12" s="523" t="n">
        <f aca="false">$M12-AZ12+$K12</f>
        <v>-203.9</v>
      </c>
      <c r="BB12" s="544" t="n">
        <f aca="false">$M12 - AY12 + (($K12) + ($L12))/2</f>
        <v>-152.9</v>
      </c>
      <c r="BC12" s="523" t="n">
        <f aca="false">$M12-AX12+$L12</f>
        <v>-101.9</v>
      </c>
      <c r="BD12" s="545" t="n">
        <f aca="false">BC12-BA12</f>
        <v>102</v>
      </c>
      <c r="BE12" s="542" t="n">
        <f aca="false">RUPELIAN_PARAM_GTS12!$E$303</f>
        <v>20.4318650000001</v>
      </c>
      <c r="BF12" s="543" t="n">
        <f aca="false">RUPELIAN_PARAM_GTS12!$E$293</f>
        <v>53.3917</v>
      </c>
      <c r="BG12" s="542" t="n">
        <f aca="false">RUPELIAN_PARAM_GTS12!$E$304</f>
        <v>88.7500809999999</v>
      </c>
      <c r="BH12" s="523" t="n">
        <f aca="false">$M12-BG12+$K12</f>
        <v>-166.750081</v>
      </c>
      <c r="BI12" s="544" t="n">
        <f aca="false">$M12 - BF12 + (($K12) + ($L12))/2</f>
        <v>-121.3917</v>
      </c>
      <c r="BJ12" s="523" t="n">
        <f aca="false">$M12-BE12+$L12</f>
        <v>-78.4318650000001</v>
      </c>
      <c r="BK12" s="545" t="n">
        <f aca="false">BJ12-BH12</f>
        <v>88.3182159999998</v>
      </c>
      <c r="BL12" s="542" t="n">
        <f aca="false">RUPELIAN_PARAM_GTS12!$E$536</f>
        <v>40</v>
      </c>
      <c r="BM12" s="543" t="n">
        <f aca="false">RUPELIAN_PARAM_GTS12!$E$528</f>
        <v>61.15</v>
      </c>
      <c r="BN12" s="542" t="n">
        <f aca="false">RUPELIAN_PARAM_GTS12!$E$537</f>
        <v>83.3</v>
      </c>
      <c r="BO12" s="523" t="n">
        <f aca="false">$M12-BN12+$K12</f>
        <v>-161.3</v>
      </c>
      <c r="BP12" s="544" t="n">
        <f aca="false">$M12 - BM12 + (($K12) + ($L12))/2</f>
        <v>-129.15</v>
      </c>
      <c r="BQ12" s="523" t="n">
        <f aca="false">$M12-BL12+$L12</f>
        <v>-98</v>
      </c>
      <c r="BR12" s="545" t="n">
        <f aca="false">BQ12-BO12</f>
        <v>63.3</v>
      </c>
      <c r="BS12" s="542" t="n">
        <f aca="false">RUPELIAN_PARAM_GTS12!$E$346</f>
        <v>-1.25</v>
      </c>
      <c r="BT12" s="543" t="n">
        <f aca="false">RUPELIAN_PARAM_GTS12!$E$336</f>
        <v>17.3971428571429</v>
      </c>
      <c r="BU12" s="542" t="n">
        <f aca="false">RUPELIAN_PARAM_GTS12!$E$347</f>
        <v>50.08</v>
      </c>
      <c r="BV12" s="523" t="n">
        <f aca="false">$M12-BU12+$K12</f>
        <v>-128.08</v>
      </c>
      <c r="BW12" s="544" t="n">
        <f aca="false">$M12 - BT12 + (($K12) + ($L12))/2</f>
        <v>-85.3971428571429</v>
      </c>
      <c r="BX12" s="523" t="n">
        <f aca="false">$M12-BS12+$L12</f>
        <v>-56.75</v>
      </c>
      <c r="BY12" s="545" t="n">
        <f aca="false">BX12-BV12</f>
        <v>71.33</v>
      </c>
      <c r="BZ12" s="546" t="n">
        <f aca="false">RUPELIAN_PARAM_GTS12!$E$380</f>
        <v>21</v>
      </c>
      <c r="CA12" s="547" t="n">
        <f aca="false">RUPELIAN_PARAM_GTS12!$E$379</f>
        <v>21</v>
      </c>
      <c r="CB12" s="546" t="n">
        <f aca="false">RUPELIAN_PARAM_GTS12!$E$381</f>
        <v>21</v>
      </c>
      <c r="CC12" s="548" t="n">
        <f aca="false">$M12-CB12+$K12</f>
        <v>-99</v>
      </c>
      <c r="CD12" s="549" t="n">
        <f aca="false">$M12 - CA12 + (($K12) + ($L12))/2</f>
        <v>-89</v>
      </c>
      <c r="CE12" s="548" t="n">
        <f aca="false">$M12-BZ12+$L12</f>
        <v>-79</v>
      </c>
      <c r="CF12" s="550" t="n">
        <f aca="false">CE12-CC12</f>
        <v>20</v>
      </c>
      <c r="CG12" s="595" t="n">
        <f aca="false">RUPELIAN_PARAM_GTS12!$E$403</f>
        <v>3</v>
      </c>
      <c r="CH12" s="596" t="n">
        <f aca="false">RUPELIAN_PARAM_GTS12!$E$402</f>
        <v>3</v>
      </c>
      <c r="CI12" s="595" t="n">
        <f aca="false">RUPELIAN_PARAM_GTS12!$E$404</f>
        <v>3</v>
      </c>
      <c r="CJ12" s="597" t="n">
        <f aca="false">$M12-CI12+$K12</f>
        <v>-81</v>
      </c>
      <c r="CK12" s="598" t="n">
        <f aca="false">$M12 - CH12 + (($K12) + ($L12))/2</f>
        <v>-71</v>
      </c>
      <c r="CL12" s="597" t="n">
        <f aca="false">$M12-CG12+$L12</f>
        <v>-61</v>
      </c>
      <c r="CM12" s="599" t="n">
        <f aca="false">CL12-CJ12</f>
        <v>20</v>
      </c>
      <c r="CN12" s="542" t="n">
        <f aca="false">RUPELIAN_PARAM_GTS12!$E$426</f>
        <v>-32</v>
      </c>
      <c r="CO12" s="543" t="n">
        <f aca="false">RUPELIAN_PARAM_GTS12!$E$425</f>
        <v>-32</v>
      </c>
      <c r="CP12" s="542" t="n">
        <f aca="false">RUPELIAN_PARAM_GTS12!$E$427</f>
        <v>-32</v>
      </c>
      <c r="CQ12" s="523" t="n">
        <f aca="false">$M12-CP12+$K12</f>
        <v>-46</v>
      </c>
      <c r="CR12" s="544" t="n">
        <f aca="false">$M12 - CO12 + (($K12) + ($L12))/2</f>
        <v>-36</v>
      </c>
      <c r="CS12" s="523" t="n">
        <f aca="false">$M12-CN12+$L12</f>
        <v>-26</v>
      </c>
      <c r="CT12" s="545" t="n">
        <f aca="false">CS12-CQ12</f>
        <v>20</v>
      </c>
      <c r="CU12" s="546" t="n">
        <f aca="false">RUPELIAN_PARAM_GTS12!$E$449</f>
        <v>-18</v>
      </c>
      <c r="CV12" s="547" t="n">
        <f aca="false">RUPELIAN_PARAM_GTS12!$E$448</f>
        <v>-18</v>
      </c>
      <c r="CW12" s="546" t="n">
        <f aca="false">RUPELIAN_PARAM_GTS12!$E$450</f>
        <v>-18</v>
      </c>
      <c r="CX12" s="548" t="n">
        <f aca="false">$M12-CW12+$K12</f>
        <v>-60</v>
      </c>
      <c r="CY12" s="549" t="n">
        <f aca="false">$M12 - CV12 + (($K12) + ($L12))/2</f>
        <v>-50</v>
      </c>
      <c r="CZ12" s="548" t="n">
        <f aca="false">$M12-CU12+$L12</f>
        <v>-40</v>
      </c>
      <c r="DA12" s="550" t="n">
        <f aca="false">CZ12-CX12</f>
        <v>20</v>
      </c>
      <c r="DB12" s="542" t="n">
        <f aca="false">RUPELIAN_PARAM_GTS12!$E$489</f>
        <v>-32</v>
      </c>
      <c r="DC12" s="543" t="n">
        <f aca="false">RUPELIAN_PARAM_GTS12!$E$481</f>
        <v>4.9506832</v>
      </c>
      <c r="DD12" s="542" t="n">
        <f aca="false">RUPELIAN_PARAM_GTS12!$E$490</f>
        <v>31.347826</v>
      </c>
      <c r="DE12" s="523" t="n">
        <f aca="false">$M12-DD12+$K12</f>
        <v>-109.347826</v>
      </c>
      <c r="DF12" s="544" t="n">
        <f aca="false">$M12 - DC12 + (($K12) + ($L12))/2</f>
        <v>-72.9506832</v>
      </c>
      <c r="DG12" s="523" t="n">
        <f aca="false">$M12-DB12+$L12</f>
        <v>-26</v>
      </c>
      <c r="DH12" s="545" t="n">
        <f aca="false">DG12-DE12</f>
        <v>83.347826</v>
      </c>
    </row>
    <row r="13" customFormat="false" ht="33.95" hidden="false" customHeight="true" outlineLevel="0" collapsed="false">
      <c r="B13" s="536" t="s">
        <v>458</v>
      </c>
      <c r="C13" s="537" t="s">
        <v>459</v>
      </c>
      <c r="D13" s="538" t="n">
        <v>49.405</v>
      </c>
      <c r="E13" s="538" t="n">
        <v>-4.318333</v>
      </c>
      <c r="F13" s="537" t="s">
        <v>432</v>
      </c>
      <c r="G13" s="539" t="s">
        <v>445</v>
      </c>
      <c r="H13" s="537" t="n">
        <v>30.5</v>
      </c>
      <c r="I13" s="537" t="n">
        <v>33.9</v>
      </c>
      <c r="J13" s="537" t="s">
        <v>457</v>
      </c>
      <c r="K13" s="537" t="n">
        <v>30</v>
      </c>
      <c r="L13" s="537" t="n">
        <v>50</v>
      </c>
      <c r="M13" s="540" t="n">
        <v>-88</v>
      </c>
      <c r="N13" s="552" t="s">
        <v>398</v>
      </c>
      <c r="O13" s="542" t="n">
        <f aca="false">RUPELIAN_PARAM_GTS12!$E$89</f>
        <v>87.64</v>
      </c>
      <c r="P13" s="543" t="n">
        <f aca="false">RUPELIAN_PARAM_GTS12!$E$84</f>
        <v>161.014705882353</v>
      </c>
      <c r="Q13" s="542" t="n">
        <f aca="false">RUPELIAN_PARAM_GTS12!$E$90</f>
        <v>211.3</v>
      </c>
      <c r="R13" s="523" t="n">
        <f aca="false">M13-Q13+K13</f>
        <v>-269.3</v>
      </c>
      <c r="S13" s="544" t="n">
        <f aca="false">M13 - P13 + ((K13) + (L13))/2</f>
        <v>-209.014705882353</v>
      </c>
      <c r="T13" s="523" t="n">
        <f aca="false">M13-O13+L13</f>
        <v>-125.64</v>
      </c>
      <c r="U13" s="545" t="n">
        <f aca="false">T13-R13</f>
        <v>143.66</v>
      </c>
      <c r="V13" s="542" t="n">
        <f aca="false">RUPELIAN_PARAM_GTS12!$E$58</f>
        <v>100.131</v>
      </c>
      <c r="W13" s="543" t="n">
        <f aca="false">RUPELIAN_PARAM_GTS12!$E$53</f>
        <v>138.602</v>
      </c>
      <c r="X13" s="542" t="n">
        <f aca="false">RUPELIAN_PARAM_GTS12!$E$59</f>
        <v>174.143</v>
      </c>
      <c r="Y13" s="523" t="n">
        <f aca="false">$M13-X13+$K13</f>
        <v>-232.143</v>
      </c>
      <c r="Z13" s="544" t="n">
        <f aca="false">$M13 - W13 + (($K13) + ($L13))/2</f>
        <v>-186.602</v>
      </c>
      <c r="AA13" s="523" t="n">
        <f aca="false">$M13-V13+$L13</f>
        <v>-138.131</v>
      </c>
      <c r="AB13" s="545" t="n">
        <f aca="false">AA13-Y13</f>
        <v>94.012</v>
      </c>
      <c r="AC13" s="542" t="n">
        <f aca="false">RUPELIAN_PARAM_GTS12!$E$149</f>
        <v>-27</v>
      </c>
      <c r="AD13" s="543" t="n">
        <f aca="false">RUPELIAN_PARAM_GTS12!$E$144</f>
        <v>9.19839438484849</v>
      </c>
      <c r="AE13" s="542" t="n">
        <f aca="false">RUPELIAN_PARAM_GTS12!$E$150</f>
        <v>55</v>
      </c>
      <c r="AF13" s="523" t="n">
        <f aca="false">$M13-AE13+$K13</f>
        <v>-113</v>
      </c>
      <c r="AG13" s="544" t="n">
        <f aca="false">$M13 - AD13 + (($K13) + ($L13))/2</f>
        <v>-57.1983943848485</v>
      </c>
      <c r="AH13" s="523" t="n">
        <f aca="false">$M13-AC13+$L13</f>
        <v>-11</v>
      </c>
      <c r="AI13" s="545" t="n">
        <f aca="false">AH13-AF13</f>
        <v>102</v>
      </c>
      <c r="AJ13" s="542" t="n">
        <f aca="false">RUPELIAN_PARAM_GTS12!$E$176</f>
        <v>47.2137</v>
      </c>
      <c r="AK13" s="543" t="n">
        <f aca="false">RUPELIAN_PARAM_GTS12!$E$171</f>
        <v>76.17566</v>
      </c>
      <c r="AL13" s="542" t="n">
        <f aca="false">RUPELIAN_PARAM_GTS12!$E$177</f>
        <v>106.3584</v>
      </c>
      <c r="AM13" s="523" t="n">
        <f aca="false">$M13-AL13+$K13</f>
        <v>-164.3584</v>
      </c>
      <c r="AN13" s="544" t="n">
        <f aca="false">$M13 - AK13 + (($K13) + ($L13))/2</f>
        <v>-124.17566</v>
      </c>
      <c r="AO13" s="523" t="n">
        <f aca="false">$M13-AJ13+$L13</f>
        <v>-85.2137</v>
      </c>
      <c r="AP13" s="545" t="n">
        <f aca="false">AO13-AM13</f>
        <v>79.1447</v>
      </c>
      <c r="AQ13" s="542" t="n">
        <f aca="false">RUPELIAN_PARAM_GTS12!$E$265</f>
        <v>-35</v>
      </c>
      <c r="AR13" s="543" t="n">
        <f aca="false">RUPELIAN_PARAM_GTS12!$E$260</f>
        <v>10.1788671875</v>
      </c>
      <c r="AS13" s="542" t="n">
        <f aca="false">RUPELIAN_PARAM_GTS12!$E$266</f>
        <v>56.45055</v>
      </c>
      <c r="AT13" s="523" t="n">
        <f aca="false">$M13-AS13+$K13</f>
        <v>-114.45055</v>
      </c>
      <c r="AU13" s="544" t="n">
        <f aca="false">$M13 - AR13 + (($K13) + ($L13))/2</f>
        <v>-58.1788671875</v>
      </c>
      <c r="AV13" s="523" t="n">
        <f aca="false">$M13-AQ13+$L13</f>
        <v>-3</v>
      </c>
      <c r="AW13" s="545" t="n">
        <f aca="false">AV13-AT13</f>
        <v>111.45055</v>
      </c>
      <c r="AX13" s="542" t="n">
        <f aca="false">RUPELIAN_PARAM_GTS12!$E$242</f>
        <v>43.9</v>
      </c>
      <c r="AY13" s="543" t="n">
        <f aca="false">RUPELIAN_PARAM_GTS12!$E$237</f>
        <v>84.9</v>
      </c>
      <c r="AZ13" s="542" t="n">
        <f aca="false">RUPELIAN_PARAM_GTS12!$E$243</f>
        <v>125.9</v>
      </c>
      <c r="BA13" s="523" t="n">
        <f aca="false">$M13-AZ13+$K13</f>
        <v>-183.9</v>
      </c>
      <c r="BB13" s="544" t="n">
        <f aca="false">$M13 - AY13 + (($K13) + ($L13))/2</f>
        <v>-132.9</v>
      </c>
      <c r="BC13" s="523" t="n">
        <f aca="false">$M13-AX13+$L13</f>
        <v>-81.9</v>
      </c>
      <c r="BD13" s="545" t="n">
        <f aca="false">BC13-BA13</f>
        <v>102</v>
      </c>
      <c r="BE13" s="542" t="n">
        <f aca="false">RUPELIAN_PARAM_GTS12!$E$303</f>
        <v>20.4318650000001</v>
      </c>
      <c r="BF13" s="543" t="n">
        <f aca="false">RUPELIAN_PARAM_GTS12!$E$293</f>
        <v>53.3917</v>
      </c>
      <c r="BG13" s="542" t="n">
        <f aca="false">RUPELIAN_PARAM_GTS12!$E$304</f>
        <v>88.7500809999999</v>
      </c>
      <c r="BH13" s="523" t="n">
        <f aca="false">$M13-BG13+$K13</f>
        <v>-146.750081</v>
      </c>
      <c r="BI13" s="544" t="n">
        <f aca="false">$M13 - BF13 + (($K13) + ($L13))/2</f>
        <v>-101.3917</v>
      </c>
      <c r="BJ13" s="523" t="n">
        <f aca="false">$M13-BE13+$L13</f>
        <v>-58.4318650000001</v>
      </c>
      <c r="BK13" s="545" t="n">
        <f aca="false">BJ13-BH13</f>
        <v>88.3182159999998</v>
      </c>
      <c r="BL13" s="542" t="n">
        <f aca="false">RUPELIAN_PARAM_GTS12!$E$536</f>
        <v>40</v>
      </c>
      <c r="BM13" s="543" t="n">
        <f aca="false">RUPELIAN_PARAM_GTS12!$E$528</f>
        <v>61.15</v>
      </c>
      <c r="BN13" s="542" t="n">
        <f aca="false">RUPELIAN_PARAM_GTS12!$E$537</f>
        <v>83.3</v>
      </c>
      <c r="BO13" s="523" t="n">
        <f aca="false">$M13-BN13+$K13</f>
        <v>-141.3</v>
      </c>
      <c r="BP13" s="544" t="n">
        <f aca="false">$M13 - BM13 + (($K13) + ($L13))/2</f>
        <v>-109.15</v>
      </c>
      <c r="BQ13" s="523" t="n">
        <f aca="false">$M13-BL13+$L13</f>
        <v>-78</v>
      </c>
      <c r="BR13" s="545" t="n">
        <f aca="false">BQ13-BO13</f>
        <v>63.3</v>
      </c>
      <c r="BS13" s="542" t="n">
        <f aca="false">RUPELIAN_PARAM_GTS12!$E$346</f>
        <v>-1.25</v>
      </c>
      <c r="BT13" s="543" t="n">
        <f aca="false">RUPELIAN_PARAM_GTS12!$E$336</f>
        <v>17.3971428571429</v>
      </c>
      <c r="BU13" s="542" t="n">
        <f aca="false">RUPELIAN_PARAM_GTS12!$E$347</f>
        <v>50.08</v>
      </c>
      <c r="BV13" s="523" t="n">
        <f aca="false">$M13-BU13+$K13</f>
        <v>-108.08</v>
      </c>
      <c r="BW13" s="544" t="n">
        <f aca="false">$M13 - BT13 + (($K13) + ($L13))/2</f>
        <v>-65.3971428571429</v>
      </c>
      <c r="BX13" s="523" t="n">
        <f aca="false">$M13-BS13+$L13</f>
        <v>-36.75</v>
      </c>
      <c r="BY13" s="545" t="n">
        <f aca="false">BX13-BV13</f>
        <v>71.33</v>
      </c>
      <c r="BZ13" s="546" t="n">
        <f aca="false">RUPELIAN_PARAM_GTS12!$E$380</f>
        <v>21</v>
      </c>
      <c r="CA13" s="547" t="n">
        <f aca="false">RUPELIAN_PARAM_GTS12!$E$379</f>
        <v>21</v>
      </c>
      <c r="CB13" s="546" t="n">
        <f aca="false">RUPELIAN_PARAM_GTS12!$E$381</f>
        <v>21</v>
      </c>
      <c r="CC13" s="548" t="n">
        <f aca="false">$M13-CB13+$K13</f>
        <v>-79</v>
      </c>
      <c r="CD13" s="549" t="n">
        <f aca="false">$M13 - CA13 + (($K13) + ($L13))/2</f>
        <v>-69</v>
      </c>
      <c r="CE13" s="548" t="n">
        <f aca="false">$M13-BZ13+$L13</f>
        <v>-59</v>
      </c>
      <c r="CF13" s="550" t="n">
        <f aca="false">CE13-CC13</f>
        <v>20</v>
      </c>
      <c r="CG13" s="595" t="n">
        <f aca="false">RUPELIAN_PARAM_GTS12!$E$403</f>
        <v>3</v>
      </c>
      <c r="CH13" s="596" t="n">
        <f aca="false">RUPELIAN_PARAM_GTS12!$E$402</f>
        <v>3</v>
      </c>
      <c r="CI13" s="595" t="n">
        <f aca="false">RUPELIAN_PARAM_GTS12!$E$404</f>
        <v>3</v>
      </c>
      <c r="CJ13" s="597" t="n">
        <f aca="false">$M13-CI13+$K13</f>
        <v>-61</v>
      </c>
      <c r="CK13" s="598" t="n">
        <f aca="false">$M13 - CH13 + (($K13) + ($L13))/2</f>
        <v>-51</v>
      </c>
      <c r="CL13" s="597" t="n">
        <f aca="false">$M13-CG13+$L13</f>
        <v>-41</v>
      </c>
      <c r="CM13" s="599" t="n">
        <f aca="false">CL13-CJ13</f>
        <v>20</v>
      </c>
      <c r="CN13" s="542" t="n">
        <f aca="false">RUPELIAN_PARAM_GTS12!$E$426</f>
        <v>-32</v>
      </c>
      <c r="CO13" s="543" t="n">
        <f aca="false">RUPELIAN_PARAM_GTS12!$E$425</f>
        <v>-32</v>
      </c>
      <c r="CP13" s="542" t="n">
        <f aca="false">RUPELIAN_PARAM_GTS12!$E$427</f>
        <v>-32</v>
      </c>
      <c r="CQ13" s="523" t="n">
        <f aca="false">$M13-CP13+$K13</f>
        <v>-26</v>
      </c>
      <c r="CR13" s="544" t="n">
        <f aca="false">$M13 - CO13 + (($K13) + ($L13))/2</f>
        <v>-16</v>
      </c>
      <c r="CS13" s="523" t="n">
        <f aca="false">$M13-CN13+$L13</f>
        <v>-6</v>
      </c>
      <c r="CT13" s="545" t="n">
        <f aca="false">CS13-CQ13</f>
        <v>20</v>
      </c>
      <c r="CU13" s="546" t="n">
        <f aca="false">RUPELIAN_PARAM_GTS12!$E$449</f>
        <v>-18</v>
      </c>
      <c r="CV13" s="547" t="n">
        <f aca="false">RUPELIAN_PARAM_GTS12!$E$448</f>
        <v>-18</v>
      </c>
      <c r="CW13" s="546" t="n">
        <f aca="false">RUPELIAN_PARAM_GTS12!$E$450</f>
        <v>-18</v>
      </c>
      <c r="CX13" s="548" t="n">
        <f aca="false">$M13-CW13+$K13</f>
        <v>-40</v>
      </c>
      <c r="CY13" s="549" t="n">
        <f aca="false">$M13 - CV13 + (($K13) + ($L13))/2</f>
        <v>-30</v>
      </c>
      <c r="CZ13" s="548" t="n">
        <f aca="false">$M13-CU13+$L13</f>
        <v>-20</v>
      </c>
      <c r="DA13" s="550" t="n">
        <f aca="false">CZ13-CX13</f>
        <v>20</v>
      </c>
      <c r="DB13" s="542" t="n">
        <f aca="false">RUPELIAN_PARAM_GTS12!$E$489</f>
        <v>-32</v>
      </c>
      <c r="DC13" s="543" t="n">
        <f aca="false">RUPELIAN_PARAM_GTS12!$E$481</f>
        <v>4.9506832</v>
      </c>
      <c r="DD13" s="542" t="n">
        <f aca="false">RUPELIAN_PARAM_GTS12!$E$490</f>
        <v>31.347826</v>
      </c>
      <c r="DE13" s="523" t="n">
        <f aca="false">$M13-DD13+$K13</f>
        <v>-89.347826</v>
      </c>
      <c r="DF13" s="544" t="n">
        <f aca="false">$M13 - DC13 + (($K13) + ($L13))/2</f>
        <v>-52.9506832</v>
      </c>
      <c r="DG13" s="523" t="n">
        <f aca="false">$M13-DB13+$L13</f>
        <v>-6</v>
      </c>
      <c r="DH13" s="545" t="n">
        <f aca="false">DG13-DE13</f>
        <v>83.347826</v>
      </c>
    </row>
    <row r="14" customFormat="false" ht="33.95" hidden="false" customHeight="true" outlineLevel="0" collapsed="false">
      <c r="B14" s="536" t="s">
        <v>429</v>
      </c>
      <c r="C14" s="539" t="s">
        <v>460</v>
      </c>
      <c r="D14" s="538" t="n">
        <v>47.730239</v>
      </c>
      <c r="E14" s="538" t="n">
        <v>-1.846385</v>
      </c>
      <c r="F14" s="537" t="s">
        <v>432</v>
      </c>
      <c r="G14" s="539" t="s">
        <v>461</v>
      </c>
      <c r="H14" s="537" t="n">
        <v>28.1</v>
      </c>
      <c r="I14" s="537" t="n">
        <v>33.9</v>
      </c>
      <c r="J14" s="537" t="s">
        <v>422</v>
      </c>
      <c r="K14" s="537" t="n">
        <v>0</v>
      </c>
      <c r="L14" s="537" t="n">
        <v>10</v>
      </c>
      <c r="M14" s="540" t="n">
        <v>3</v>
      </c>
      <c r="N14" s="541" t="s">
        <v>462</v>
      </c>
      <c r="O14" s="542" t="n">
        <f aca="false">RUPELIAN_PARAM_GTS12!$E$89</f>
        <v>87.64</v>
      </c>
      <c r="P14" s="543" t="n">
        <f aca="false">RUPELIAN_PARAM_GTS12!$E$84</f>
        <v>161.014705882353</v>
      </c>
      <c r="Q14" s="542" t="n">
        <f aca="false">RUPELIAN_PARAM_GTS12!$E$90</f>
        <v>211.3</v>
      </c>
      <c r="R14" s="523" t="n">
        <f aca="false">M14-Q14+K14</f>
        <v>-208.3</v>
      </c>
      <c r="S14" s="544" t="n">
        <f aca="false">M14 - P14 + ((K14) + (L14))/2</f>
        <v>-153.014705882353</v>
      </c>
      <c r="T14" s="523" t="n">
        <f aca="false">M14-O14+L14</f>
        <v>-74.64</v>
      </c>
      <c r="U14" s="545" t="n">
        <f aca="false">T14-R14</f>
        <v>133.66</v>
      </c>
      <c r="V14" s="542" t="n">
        <f aca="false">RUPELIAN_PARAM_GTS12!$E$58</f>
        <v>100.131</v>
      </c>
      <c r="W14" s="543" t="n">
        <f aca="false">RUPELIAN_PARAM_GTS12!$E$53</f>
        <v>138.602</v>
      </c>
      <c r="X14" s="542" t="n">
        <f aca="false">RUPELIAN_PARAM_GTS12!$E$59</f>
        <v>174.143</v>
      </c>
      <c r="Y14" s="523" t="n">
        <f aca="false">$M14-X14+$K14</f>
        <v>-171.143</v>
      </c>
      <c r="Z14" s="544" t="n">
        <f aca="false">$M14 - W14 + (($K14) + ($L14))/2</f>
        <v>-130.602</v>
      </c>
      <c r="AA14" s="523" t="n">
        <f aca="false">$M14-V14+$L14</f>
        <v>-87.131</v>
      </c>
      <c r="AB14" s="545" t="n">
        <f aca="false">AA14-Y14</f>
        <v>84.012</v>
      </c>
      <c r="AC14" s="542" t="n">
        <f aca="false">RUPELIAN_PARAM_GTS12!$E$149</f>
        <v>-27</v>
      </c>
      <c r="AD14" s="543" t="n">
        <f aca="false">RUPELIAN_PARAM_GTS12!$E$144</f>
        <v>9.19839438484849</v>
      </c>
      <c r="AE14" s="542" t="n">
        <f aca="false">RUPELIAN_PARAM_GTS12!$E$150</f>
        <v>55</v>
      </c>
      <c r="AF14" s="523" t="n">
        <f aca="false">$M14-AE14+$K14</f>
        <v>-52</v>
      </c>
      <c r="AG14" s="544" t="n">
        <f aca="false">$M14 - AD14 + (($K14) + ($L14))/2</f>
        <v>-1.19839438484849</v>
      </c>
      <c r="AH14" s="523" t="n">
        <f aca="false">$M14-AC14+$L14</f>
        <v>40</v>
      </c>
      <c r="AI14" s="545" t="n">
        <f aca="false">AH14-AF14</f>
        <v>92</v>
      </c>
      <c r="AJ14" s="542" t="n">
        <f aca="false">RUPELIAN_PARAM_GTS12!$E$176</f>
        <v>47.2137</v>
      </c>
      <c r="AK14" s="543" t="n">
        <f aca="false">RUPELIAN_PARAM_GTS12!$E$171</f>
        <v>76.17566</v>
      </c>
      <c r="AL14" s="542" t="n">
        <f aca="false">RUPELIAN_PARAM_GTS12!$E$177</f>
        <v>106.3584</v>
      </c>
      <c r="AM14" s="523" t="n">
        <f aca="false">$M14-AL14+$K14</f>
        <v>-103.3584</v>
      </c>
      <c r="AN14" s="544" t="n">
        <f aca="false">$M14 - AK14 + (($K14) + ($L14))/2</f>
        <v>-68.17566</v>
      </c>
      <c r="AO14" s="523" t="n">
        <f aca="false">$M14-AJ14+$L14</f>
        <v>-34.2137</v>
      </c>
      <c r="AP14" s="545" t="n">
        <f aca="false">AO14-AM14</f>
        <v>69.1447</v>
      </c>
      <c r="AQ14" s="542" t="n">
        <f aca="false">RUPELIAN_PARAM_GTS12!$E$265</f>
        <v>-35</v>
      </c>
      <c r="AR14" s="543" t="n">
        <f aca="false">RUPELIAN_PARAM_GTS12!$E$260</f>
        <v>10.1788671875</v>
      </c>
      <c r="AS14" s="542" t="n">
        <f aca="false">RUPELIAN_PARAM_GTS12!$E$266</f>
        <v>56.45055</v>
      </c>
      <c r="AT14" s="523" t="n">
        <f aca="false">$M14-AS14+$K14</f>
        <v>-53.45055</v>
      </c>
      <c r="AU14" s="544" t="n">
        <f aca="false">$M14 - AR14 + (($K14) + ($L14))/2</f>
        <v>-2.17886718750001</v>
      </c>
      <c r="AV14" s="523" t="n">
        <f aca="false">$M14-AQ14+$L14</f>
        <v>48</v>
      </c>
      <c r="AW14" s="545" t="n">
        <f aca="false">AV14-AT14</f>
        <v>101.45055</v>
      </c>
      <c r="AX14" s="542" t="n">
        <f aca="false">RUPELIAN_PARAM_GTS12!$E$242</f>
        <v>43.9</v>
      </c>
      <c r="AY14" s="543" t="n">
        <f aca="false">RUPELIAN_PARAM_GTS12!$E$237</f>
        <v>84.9</v>
      </c>
      <c r="AZ14" s="542" t="n">
        <f aca="false">RUPELIAN_PARAM_GTS12!$E$243</f>
        <v>125.9</v>
      </c>
      <c r="BA14" s="523" t="n">
        <f aca="false">$M14-AZ14+$K14</f>
        <v>-122.9</v>
      </c>
      <c r="BB14" s="544" t="n">
        <f aca="false">$M14 - AY14 + (($K14) + ($L14))/2</f>
        <v>-76.9</v>
      </c>
      <c r="BC14" s="523" t="n">
        <f aca="false">$M14-AX14+$L14</f>
        <v>-30.9</v>
      </c>
      <c r="BD14" s="545" t="n">
        <f aca="false">BC14-BA14</f>
        <v>92</v>
      </c>
      <c r="BE14" s="542" t="n">
        <f aca="false">RUPELIAN_PARAM_GTS12!$E$303</f>
        <v>20.4318650000001</v>
      </c>
      <c r="BF14" s="543" t="n">
        <f aca="false">RUPELIAN_PARAM_GTS12!$E$293</f>
        <v>53.3917</v>
      </c>
      <c r="BG14" s="542" t="n">
        <f aca="false">RUPELIAN_PARAM_GTS12!$E$304</f>
        <v>88.7500809999999</v>
      </c>
      <c r="BH14" s="523" t="n">
        <f aca="false">$M14-BG14+$K14</f>
        <v>-85.7500809999999</v>
      </c>
      <c r="BI14" s="544" t="n">
        <f aca="false">$M14 - BF14 + (($K14) + ($L14))/2</f>
        <v>-45.3917</v>
      </c>
      <c r="BJ14" s="523" t="n">
        <f aca="false">$M14-BE14+$L14</f>
        <v>-7.43186500000012</v>
      </c>
      <c r="BK14" s="545" t="n">
        <f aca="false">BJ14-BH14</f>
        <v>78.3182159999998</v>
      </c>
      <c r="BL14" s="542" t="n">
        <f aca="false">RUPELIAN_PARAM_GTS12!$F$536</f>
        <v>39.3</v>
      </c>
      <c r="BM14" s="543" t="n">
        <f aca="false">RUPELIAN_PARAM_GTS12!$F$528</f>
        <v>58.4928571428572</v>
      </c>
      <c r="BN14" s="542" t="n">
        <f aca="false">RUPELIAN_PARAM_GTS12!$F$537</f>
        <v>83.3</v>
      </c>
      <c r="BO14" s="523" t="n">
        <f aca="false">$M14-BN14+$K14</f>
        <v>-80.3</v>
      </c>
      <c r="BP14" s="544" t="n">
        <f aca="false">$M14 - BM14 + (($K14) + ($L14))/2</f>
        <v>-50.4928571428571</v>
      </c>
      <c r="BQ14" s="523" t="n">
        <f aca="false">$M14-BL14+$L14</f>
        <v>-26.3</v>
      </c>
      <c r="BR14" s="545" t="n">
        <f aca="false">BQ14-BO14</f>
        <v>54</v>
      </c>
      <c r="BS14" s="542" t="n">
        <f aca="false">RUPELIAN_PARAM_GTS12!$E$346</f>
        <v>-1.25</v>
      </c>
      <c r="BT14" s="543" t="n">
        <f aca="false">RUPELIAN_PARAM_GTS12!$E$336</f>
        <v>17.3971428571429</v>
      </c>
      <c r="BU14" s="542" t="n">
        <f aca="false">RUPELIAN_PARAM_GTS12!$E$347</f>
        <v>50.08</v>
      </c>
      <c r="BV14" s="523" t="n">
        <f aca="false">$M14-BU14+$K14</f>
        <v>-47.08</v>
      </c>
      <c r="BW14" s="544" t="n">
        <f aca="false">$M14 - BT14 + (($K14) + ($L14))/2</f>
        <v>-9.39714285714285</v>
      </c>
      <c r="BX14" s="523" t="n">
        <f aca="false">$M14-BS14+$L14</f>
        <v>14.25</v>
      </c>
      <c r="BY14" s="545" t="n">
        <f aca="false">BX14-BV14</f>
        <v>61.33</v>
      </c>
      <c r="BZ14" s="546" t="n">
        <f aca="false">RUPELIAN_PARAM_GTS12!$E$380</f>
        <v>21</v>
      </c>
      <c r="CA14" s="547" t="n">
        <f aca="false">RUPELIAN_PARAM_GTS12!$E$379</f>
        <v>21</v>
      </c>
      <c r="CB14" s="546" t="n">
        <f aca="false">RUPELIAN_PARAM_GTS12!$E$381</f>
        <v>21</v>
      </c>
      <c r="CC14" s="548" t="n">
        <f aca="false">$M14-CB14+$K14</f>
        <v>-18</v>
      </c>
      <c r="CD14" s="549" t="n">
        <f aca="false">$M14 - CA14 + (($K14) + ($L14))/2</f>
        <v>-13</v>
      </c>
      <c r="CE14" s="548" t="n">
        <f aca="false">$M14-BZ14+$L14</f>
        <v>-8</v>
      </c>
      <c r="CF14" s="550" t="n">
        <f aca="false">CE14-CC14</f>
        <v>10</v>
      </c>
      <c r="CG14" s="595" t="n">
        <f aca="false">RUPELIAN_PARAM_GTS12!$E$403</f>
        <v>3</v>
      </c>
      <c r="CH14" s="596" t="n">
        <f aca="false">RUPELIAN_PARAM_GTS12!$E$402</f>
        <v>3</v>
      </c>
      <c r="CI14" s="595" t="n">
        <f aca="false">RUPELIAN_PARAM_GTS12!$E$404</f>
        <v>3</v>
      </c>
      <c r="CJ14" s="597" t="n">
        <f aca="false">$M14-CI14+$K14</f>
        <v>0</v>
      </c>
      <c r="CK14" s="598" t="n">
        <f aca="false">$M14 - CH14 + (($K14) + ($L14))/2</f>
        <v>5</v>
      </c>
      <c r="CL14" s="597" t="n">
        <f aca="false">$M14-CG14+$L14</f>
        <v>10</v>
      </c>
      <c r="CM14" s="599" t="n">
        <f aca="false">CL14-CJ14</f>
        <v>10</v>
      </c>
      <c r="CN14" s="542" t="n">
        <f aca="false">RUPELIAN_PARAM_GTS12!$E$426</f>
        <v>-32</v>
      </c>
      <c r="CO14" s="543" t="n">
        <f aca="false">RUPELIAN_PARAM_GTS12!$E$425</f>
        <v>-32</v>
      </c>
      <c r="CP14" s="542" t="n">
        <f aca="false">RUPELIAN_PARAM_GTS12!$E$427</f>
        <v>-32</v>
      </c>
      <c r="CQ14" s="523" t="n">
        <f aca="false">$M14-CP14+$K14</f>
        <v>35</v>
      </c>
      <c r="CR14" s="544" t="n">
        <f aca="false">$M14 - CO14 + (($K14) + ($L14))/2</f>
        <v>40</v>
      </c>
      <c r="CS14" s="523" t="n">
        <f aca="false">$M14-CN14+$L14</f>
        <v>45</v>
      </c>
      <c r="CT14" s="545" t="n">
        <f aca="false">CS14-CQ14</f>
        <v>10</v>
      </c>
      <c r="CU14" s="546" t="n">
        <f aca="false">RUPELIAN_PARAM_GTS12!$E$449</f>
        <v>-18</v>
      </c>
      <c r="CV14" s="547" t="n">
        <f aca="false">RUPELIAN_PARAM_GTS12!$E$448</f>
        <v>-18</v>
      </c>
      <c r="CW14" s="546" t="n">
        <f aca="false">RUPELIAN_PARAM_GTS12!$E$450</f>
        <v>-18</v>
      </c>
      <c r="CX14" s="548" t="n">
        <f aca="false">$M14-CW14+$K14</f>
        <v>21</v>
      </c>
      <c r="CY14" s="549" t="n">
        <f aca="false">$M14 - CV14 + (($K14) + ($L14))/2</f>
        <v>26</v>
      </c>
      <c r="CZ14" s="548" t="n">
        <f aca="false">$M14-CU14+$L14</f>
        <v>31</v>
      </c>
      <c r="DA14" s="550" t="n">
        <f aca="false">CZ14-CX14</f>
        <v>10</v>
      </c>
      <c r="DB14" s="542" t="n">
        <f aca="false">RUPELIAN_PARAM_GTS12!$F$489</f>
        <v>-32</v>
      </c>
      <c r="DC14" s="543" t="n">
        <f aca="false">RUPELIAN_PARAM_GTS12!$F$481</f>
        <v>3.88744453571429</v>
      </c>
      <c r="DD14" s="542" t="n">
        <f aca="false">RUPELIAN_PARAM_GTS12!$F$490</f>
        <v>31.347826</v>
      </c>
      <c r="DE14" s="523" t="n">
        <f aca="false">$M14-DD14+$K14</f>
        <v>-28.347826</v>
      </c>
      <c r="DF14" s="544" t="n">
        <f aca="false">$M14 - DC14 + (($K14) + ($L14))/2</f>
        <v>4.11255546428571</v>
      </c>
      <c r="DG14" s="523" t="n">
        <f aca="false">$M14-DB14+$L14</f>
        <v>45</v>
      </c>
      <c r="DH14" s="545" t="n">
        <f aca="false">DG14-DE14</f>
        <v>73.347826</v>
      </c>
    </row>
    <row r="15" customFormat="false" ht="33.95" hidden="false" customHeight="true" outlineLevel="0" collapsed="false">
      <c r="B15" s="536" t="s">
        <v>463</v>
      </c>
      <c r="C15" s="537" t="s">
        <v>464</v>
      </c>
      <c r="D15" s="538" t="n">
        <v>48.394796</v>
      </c>
      <c r="E15" s="538" t="n">
        <v>-4.575849</v>
      </c>
      <c r="F15" s="539" t="s">
        <v>465</v>
      </c>
      <c r="G15" s="537" t="s">
        <v>466</v>
      </c>
      <c r="H15" s="537" t="n">
        <v>28.1</v>
      </c>
      <c r="I15" s="537" t="n">
        <v>38</v>
      </c>
      <c r="J15" s="539" t="s">
        <v>467</v>
      </c>
      <c r="K15" s="537" t="n">
        <v>0</v>
      </c>
      <c r="L15" s="537" t="n">
        <v>10</v>
      </c>
      <c r="M15" s="540" t="n">
        <v>27.3</v>
      </c>
      <c r="N15" s="541" t="s">
        <v>468</v>
      </c>
      <c r="O15" s="542" t="n">
        <f aca="false">RUPELIAN_PARAM_GTS12!$F$89</f>
        <v>-13.99</v>
      </c>
      <c r="P15" s="543" t="n">
        <f aca="false">RUPELIAN_PARAM_GTS12!$F$84</f>
        <v>118.221851851852</v>
      </c>
      <c r="Q15" s="542" t="n">
        <f aca="false">RUPELIAN_PARAM_GTS12!$F$90</f>
        <v>211.3</v>
      </c>
      <c r="R15" s="523" t="n">
        <f aca="false">M15-Q15+K15</f>
        <v>-184</v>
      </c>
      <c r="S15" s="544" t="n">
        <f aca="false">M15 - P15 + ((K15) + (L15))/2</f>
        <v>-85.9218518518519</v>
      </c>
      <c r="T15" s="523" t="n">
        <f aca="false">M15-O15+L15</f>
        <v>51.29</v>
      </c>
      <c r="U15" s="545" t="n">
        <f aca="false">T15-R15</f>
        <v>235.29</v>
      </c>
      <c r="V15" s="542" t="n">
        <f aca="false">RUPELIAN_PARAM_GTS12!$F$58</f>
        <v>87.773</v>
      </c>
      <c r="W15" s="543" t="n">
        <f aca="false">RUPELIAN_PARAM_GTS12!$F$53</f>
        <v>128.889714285714</v>
      </c>
      <c r="X15" s="542" t="n">
        <f aca="false">RUPELIAN_PARAM_GTS12!$F$59</f>
        <v>174.143</v>
      </c>
      <c r="Y15" s="523" t="n">
        <f aca="false">$M15-X15+$K15</f>
        <v>-146.843</v>
      </c>
      <c r="Z15" s="544" t="n">
        <f aca="false">$M15 - W15 + (($K15) + ($L15))/2</f>
        <v>-96.5897142857143</v>
      </c>
      <c r="AA15" s="523" t="n">
        <f aca="false">$M15-V15+$L15</f>
        <v>-50.473</v>
      </c>
      <c r="AB15" s="545" t="n">
        <f aca="false">AA15-Y15</f>
        <v>96.37</v>
      </c>
      <c r="AC15" s="542" t="n">
        <f aca="false">RUPELIAN_PARAM_GTS12!$F$149</f>
        <v>-28</v>
      </c>
      <c r="AD15" s="543" t="n">
        <f aca="false">RUPELIAN_PARAM_GTS12!$F$144</f>
        <v>6.36796346296297</v>
      </c>
      <c r="AE15" s="542" t="n">
        <f aca="false">RUPELIAN_PARAM_GTS12!$F$150</f>
        <v>55</v>
      </c>
      <c r="AF15" s="523" t="n">
        <f aca="false">$M15-AE15+$K15</f>
        <v>-27.7</v>
      </c>
      <c r="AG15" s="544" t="n">
        <f aca="false">$M15 - AD15 + (($K15) + ($L15))/2</f>
        <v>25.932036537037</v>
      </c>
      <c r="AH15" s="523" t="n">
        <f aca="false">$M15-AC15+$L15</f>
        <v>65.3</v>
      </c>
      <c r="AI15" s="545" t="n">
        <f aca="false">AH15-AF15</f>
        <v>93</v>
      </c>
      <c r="AJ15" s="542" t="n">
        <f aca="false">RUPELIAN_PARAM_GTS12!$F$176</f>
        <v>38.9888</v>
      </c>
      <c r="AK15" s="543" t="n">
        <f aca="false">RUPELIAN_PARAM_GTS12!$F$171</f>
        <v>70.4030285714286</v>
      </c>
      <c r="AL15" s="542" t="n">
        <f aca="false">RUPELIAN_PARAM_GTS12!$F$177</f>
        <v>106.3584</v>
      </c>
      <c r="AM15" s="523" t="n">
        <f aca="false">$M15-AL15+$K15</f>
        <v>-79.0584</v>
      </c>
      <c r="AN15" s="544" t="n">
        <f aca="false">$M15 - AK15 + (($K15) + ($L15))/2</f>
        <v>-38.1030285714286</v>
      </c>
      <c r="AO15" s="523" t="n">
        <f aca="false">$M15-AJ15+$L15</f>
        <v>-1.6888</v>
      </c>
      <c r="AP15" s="545" t="n">
        <f aca="false">AO15-AM15</f>
        <v>77.3696</v>
      </c>
      <c r="AQ15" s="542" t="n">
        <f aca="false">RUPELIAN_PARAM_GTS12!$F$265</f>
        <v>-37</v>
      </c>
      <c r="AR15" s="543" t="n">
        <f aca="false">RUPELIAN_PARAM_GTS12!$F$260</f>
        <v>7.20701886792453</v>
      </c>
      <c r="AS15" s="542" t="n">
        <f aca="false">RUPELIAN_PARAM_GTS12!$F$266</f>
        <v>56.45055</v>
      </c>
      <c r="AT15" s="523" t="n">
        <f aca="false">$M15-AS15+$K15</f>
        <v>-29.15055</v>
      </c>
      <c r="AU15" s="544" t="n">
        <f aca="false">$M15 - AR15 + (($K15) + ($L15))/2</f>
        <v>25.0929811320755</v>
      </c>
      <c r="AV15" s="523" t="n">
        <f aca="false">$M15-AQ15+$L15</f>
        <v>74.3</v>
      </c>
      <c r="AW15" s="545" t="n">
        <f aca="false">AV15-AT15</f>
        <v>103.45055</v>
      </c>
      <c r="AX15" s="542" t="n">
        <f aca="false">RUPELIAN_PARAM_GTS12!$F$242</f>
        <v>43.9</v>
      </c>
      <c r="AY15" s="543" t="n">
        <f aca="false">RUPELIAN_PARAM_GTS12!$F$237</f>
        <v>77.1666666666667</v>
      </c>
      <c r="AZ15" s="542" t="n">
        <f aca="false">RUPELIAN_PARAM_GTS12!$F$243</f>
        <v>125.9</v>
      </c>
      <c r="BA15" s="523" t="n">
        <f aca="false">$M15-AZ15+$K15</f>
        <v>-98.6</v>
      </c>
      <c r="BB15" s="544" t="n">
        <f aca="false">$M15 - AY15 + (($K15) + ($L15))/2</f>
        <v>-44.8666666666667</v>
      </c>
      <c r="BC15" s="523" t="n">
        <f aca="false">$M15-AX15+$L15</f>
        <v>-6.6</v>
      </c>
      <c r="BD15" s="545" t="n">
        <f aca="false">BC15-BA15</f>
        <v>92</v>
      </c>
      <c r="BE15" s="542" t="n">
        <f aca="false">RUPELIAN_PARAM_GTS12!$F$303</f>
        <v>20.4318650000001</v>
      </c>
      <c r="BF15" s="543" t="n">
        <f aca="false">RUPELIAN_PARAM_GTS12!$F$293</f>
        <v>55.7452714285714</v>
      </c>
      <c r="BG15" s="542" t="n">
        <f aca="false">RUPELIAN_PARAM_GTS12!$F$304</f>
        <v>91.6689290000002</v>
      </c>
      <c r="BH15" s="523" t="n">
        <f aca="false">$M15-BG15+$K15</f>
        <v>-64.3689290000002</v>
      </c>
      <c r="BI15" s="544" t="n">
        <f aca="false">$M15 - BF15 + (($K15) + ($L15))/2</f>
        <v>-23.4452714285714</v>
      </c>
      <c r="BJ15" s="523" t="n">
        <f aca="false">$M15-BE15+$L15</f>
        <v>16.8681349999999</v>
      </c>
      <c r="BK15" s="545" t="n">
        <f aca="false">BJ15-BH15</f>
        <v>81.2370640000001</v>
      </c>
      <c r="BL15" s="542" t="n">
        <f aca="false">RUPELIAN_PARAM_GTS12!$G$536</f>
        <v>39.3</v>
      </c>
      <c r="BM15" s="543" t="n">
        <f aca="false">RUPELIAN_PARAM_GTS12!$G$528</f>
        <v>66.3318181818182</v>
      </c>
      <c r="BN15" s="542" t="n">
        <f aca="false">RUPELIAN_PARAM_GTS12!$G$537</f>
        <v>101.1</v>
      </c>
      <c r="BO15" s="523" t="n">
        <f aca="false">$M15-BN15+$K15</f>
        <v>-73.8</v>
      </c>
      <c r="BP15" s="544" t="n">
        <f aca="false">$M15 - BM15 + (($K15) + ($L15))/2</f>
        <v>-34.0318181818182</v>
      </c>
      <c r="BQ15" s="523" t="n">
        <f aca="false">$M15-BL15+$L15</f>
        <v>-2</v>
      </c>
      <c r="BR15" s="545" t="n">
        <f aca="false">BQ15-BO15</f>
        <v>71.8</v>
      </c>
      <c r="BS15" s="542" t="n">
        <f aca="false">RUPELIAN_PARAM_GTS12!$F$346</f>
        <v>-6.73</v>
      </c>
      <c r="BT15" s="543" t="n">
        <f aca="false">RUPELIAN_PARAM_GTS12!$F$336</f>
        <v>12.8154237288136</v>
      </c>
      <c r="BU15" s="542" t="n">
        <f aca="false">RUPELIAN_PARAM_GTS12!$F$347</f>
        <v>50.08</v>
      </c>
      <c r="BV15" s="523" t="n">
        <f aca="false">$M15-BU15+$K15</f>
        <v>-22.78</v>
      </c>
      <c r="BW15" s="544" t="n">
        <f aca="false">$M15 - BT15 + (($K15) + ($L15))/2</f>
        <v>19.4845762711864</v>
      </c>
      <c r="BX15" s="523" t="n">
        <f aca="false">$M15-BS15+$L15</f>
        <v>44.03</v>
      </c>
      <c r="BY15" s="545" t="n">
        <f aca="false">BX15-BV15</f>
        <v>66.81</v>
      </c>
      <c r="BZ15" s="546" t="n">
        <f aca="false">RUPELIAN_PARAM_GTS12!$F$380</f>
        <v>21</v>
      </c>
      <c r="CA15" s="547" t="n">
        <f aca="false">RUPELIAN_PARAM_GTS12!$F$379</f>
        <v>21</v>
      </c>
      <c r="CB15" s="546" t="n">
        <f aca="false">RUPELIAN_PARAM_GTS12!$F$381</f>
        <v>21</v>
      </c>
      <c r="CC15" s="548" t="n">
        <f aca="false">$M15-CB15+$K15</f>
        <v>6.3</v>
      </c>
      <c r="CD15" s="549" t="n">
        <f aca="false">$M15 - CA15 + (($K15) + ($L15))/2</f>
        <v>11.3</v>
      </c>
      <c r="CE15" s="548" t="n">
        <f aca="false">$M15-BZ15+$L15</f>
        <v>16.3</v>
      </c>
      <c r="CF15" s="550" t="n">
        <f aca="false">CE15-CC15</f>
        <v>10</v>
      </c>
      <c r="CG15" s="595" t="n">
        <f aca="false">RUPELIAN_PARAM_GTS12!$F$403</f>
        <v>3</v>
      </c>
      <c r="CH15" s="596" t="n">
        <f aca="false">RUPELIAN_PARAM_GTS12!$F$402</f>
        <v>3</v>
      </c>
      <c r="CI15" s="595" t="n">
        <f aca="false">RUPELIAN_PARAM_GTS12!$F$404</f>
        <v>3</v>
      </c>
      <c r="CJ15" s="597" t="n">
        <f aca="false">$M15-CI15+$K15</f>
        <v>24.3</v>
      </c>
      <c r="CK15" s="598" t="n">
        <f aca="false">$M15 - CH15 + (($K15) + ($L15))/2</f>
        <v>29.3</v>
      </c>
      <c r="CL15" s="597" t="n">
        <f aca="false">$M15-CG15+$L15</f>
        <v>34.3</v>
      </c>
      <c r="CM15" s="599" t="n">
        <f aca="false">CL15-CJ15</f>
        <v>10</v>
      </c>
      <c r="CN15" s="542" t="n">
        <f aca="false">RUPELIAN_PARAM_GTS12!$F$426</f>
        <v>-32</v>
      </c>
      <c r="CO15" s="543" t="n">
        <f aca="false">RUPELIAN_PARAM_GTS12!$F$425</f>
        <v>-32</v>
      </c>
      <c r="CP15" s="542" t="n">
        <f aca="false">RUPELIAN_PARAM_GTS12!$F$427</f>
        <v>-32</v>
      </c>
      <c r="CQ15" s="523" t="n">
        <f aca="false">$M15-CP15+$K15</f>
        <v>59.3</v>
      </c>
      <c r="CR15" s="544" t="n">
        <f aca="false">$M15 - CO15 + (($K15) + ($L15))/2</f>
        <v>64.3</v>
      </c>
      <c r="CS15" s="523" t="n">
        <f aca="false">$M15-CN15+$L15</f>
        <v>69.3</v>
      </c>
      <c r="CT15" s="545" t="n">
        <f aca="false">CS15-CQ15</f>
        <v>10</v>
      </c>
      <c r="CU15" s="546" t="n">
        <f aca="false">RUPELIAN_PARAM_GTS12!$F$449</f>
        <v>-18</v>
      </c>
      <c r="CV15" s="547" t="n">
        <f aca="false">RUPELIAN_PARAM_GTS12!$F$448</f>
        <v>-18</v>
      </c>
      <c r="CW15" s="546" t="n">
        <f aca="false">RUPELIAN_PARAM_GTS12!$F$450</f>
        <v>-18</v>
      </c>
      <c r="CX15" s="548" t="n">
        <f aca="false">$M15-CW15+$K15</f>
        <v>45.3</v>
      </c>
      <c r="CY15" s="549" t="n">
        <f aca="false">$M15 - CV15 + (($K15) + ($L15))/2</f>
        <v>50.3</v>
      </c>
      <c r="CZ15" s="548" t="n">
        <f aca="false">$M15-CU15+$L15</f>
        <v>55.3</v>
      </c>
      <c r="DA15" s="550" t="n">
        <f aca="false">CZ15-CX15</f>
        <v>10</v>
      </c>
      <c r="DB15" s="542" t="n">
        <f aca="false">RUPELIAN_PARAM_GTS12!$G$489</f>
        <v>-32</v>
      </c>
      <c r="DC15" s="543" t="n">
        <f aca="false">RUPELIAN_PARAM_GTS12!$G$481</f>
        <v>10.5861413181818</v>
      </c>
      <c r="DD15" s="542" t="n">
        <f aca="false">RUPELIAN_PARAM_GTS12!$G$490</f>
        <v>37.26087</v>
      </c>
      <c r="DE15" s="523" t="n">
        <f aca="false">$M15-DD15+$K15</f>
        <v>-9.96087</v>
      </c>
      <c r="DF15" s="544" t="n">
        <f aca="false">$M15 - DC15 + (($K15) + ($L15))/2</f>
        <v>21.7138586818182</v>
      </c>
      <c r="DG15" s="523" t="n">
        <f aca="false">$M15-DB15+$L15</f>
        <v>69.3</v>
      </c>
      <c r="DH15" s="545" t="n">
        <f aca="false">DG15-DE15</f>
        <v>79.26087</v>
      </c>
    </row>
    <row r="16" customFormat="false" ht="33.95" hidden="false" customHeight="true" outlineLevel="0" collapsed="false">
      <c r="B16" s="536" t="s">
        <v>469</v>
      </c>
      <c r="C16" s="539" t="s">
        <v>470</v>
      </c>
      <c r="D16" s="538" t="n">
        <v>48.00426166</v>
      </c>
      <c r="E16" s="538" t="n">
        <v>-0.70411409</v>
      </c>
      <c r="F16" s="539" t="s">
        <v>465</v>
      </c>
      <c r="G16" s="539" t="s">
        <v>471</v>
      </c>
      <c r="H16" s="537" t="n">
        <v>28.1</v>
      </c>
      <c r="I16" s="537" t="n">
        <v>38</v>
      </c>
      <c r="J16" s="539" t="s">
        <v>472</v>
      </c>
      <c r="K16" s="537" t="n">
        <v>0</v>
      </c>
      <c r="L16" s="537" t="n">
        <v>5</v>
      </c>
      <c r="M16" s="540" t="n">
        <v>60</v>
      </c>
      <c r="N16" s="541" t="s">
        <v>473</v>
      </c>
      <c r="O16" s="542" t="n">
        <f aca="false">RUPELIAN_PARAM_GTS12!$G$89</f>
        <v>-13.99</v>
      </c>
      <c r="P16" s="543" t="n">
        <f aca="false">RUPELIAN_PARAM_GTS12!$G$84</f>
        <v>127.42612244898</v>
      </c>
      <c r="Q16" s="542" t="n">
        <f aca="false">RUPELIAN_PARAM_GTS12!$G$90</f>
        <v>211.3</v>
      </c>
      <c r="R16" s="523" t="n">
        <f aca="false">M16-Q16+K16</f>
        <v>-151.3</v>
      </c>
      <c r="S16" s="544" t="n">
        <f aca="false">M16 - P16 + ((K16) + (L16))/2</f>
        <v>-64.9261224489796</v>
      </c>
      <c r="T16" s="523" t="n">
        <f aca="false">M16-O16+L16</f>
        <v>78.99</v>
      </c>
      <c r="U16" s="545" t="n">
        <f aca="false">T16-R16</f>
        <v>230.29</v>
      </c>
      <c r="V16" s="542" t="n">
        <f aca="false">RUPELIAN_PARAM_GTS12!$G$58</f>
        <v>87.773</v>
      </c>
      <c r="W16" s="543" t="n">
        <f aca="false">RUPELIAN_PARAM_GTS12!$G$53</f>
        <v>144.339909090909</v>
      </c>
      <c r="X16" s="542" t="n">
        <f aca="false">RUPELIAN_PARAM_GTS12!$G$59</f>
        <v>192.392</v>
      </c>
      <c r="Y16" s="523" t="n">
        <f aca="false">$M16-X16+$K16</f>
        <v>-132.392</v>
      </c>
      <c r="Z16" s="544" t="n">
        <f aca="false">$M16 - W16 + (($K16) + ($L16))/2</f>
        <v>-81.8399090909091</v>
      </c>
      <c r="AA16" s="523" t="n">
        <f aca="false">$M16-V16+$L16</f>
        <v>-22.773</v>
      </c>
      <c r="AB16" s="545" t="n">
        <f aca="false">AA16-Y16</f>
        <v>109.619</v>
      </c>
      <c r="AC16" s="542" t="n">
        <f aca="false">RUPELIAN_PARAM_GTS12!$G$149</f>
        <v>-28</v>
      </c>
      <c r="AD16" s="543" t="n">
        <f aca="false">RUPELIAN_PARAM_GTS12!$G$144</f>
        <v>16.57966856875</v>
      </c>
      <c r="AE16" s="542" t="n">
        <f aca="false">RUPELIAN_PARAM_GTS12!$G$150</f>
        <v>69.342</v>
      </c>
      <c r="AF16" s="523" t="n">
        <f aca="false">$M16-AE16+$K16</f>
        <v>-9.342</v>
      </c>
      <c r="AG16" s="544" t="n">
        <f aca="false">$M16 - AD16 + (($K16) + ($L16))/2</f>
        <v>45.92033143125</v>
      </c>
      <c r="AH16" s="523" t="n">
        <f aca="false">$M16-AC16+$L16</f>
        <v>93</v>
      </c>
      <c r="AI16" s="545" t="n">
        <f aca="false">AH16-AF16</f>
        <v>102.342</v>
      </c>
      <c r="AJ16" s="542" t="n">
        <f aca="false">RUPELIAN_PARAM_GTS12!$G$176</f>
        <v>38.9888</v>
      </c>
      <c r="AK16" s="543" t="n">
        <f aca="false">RUPELIAN_PARAM_GTS12!$G$171</f>
        <v>81.7095818181818</v>
      </c>
      <c r="AL16" s="542" t="n">
        <f aca="false">RUPELIAN_PARAM_GTS12!$G$177</f>
        <v>119.556</v>
      </c>
      <c r="AM16" s="523" t="n">
        <f aca="false">$M16-AL16+$K16</f>
        <v>-59.556</v>
      </c>
      <c r="AN16" s="544" t="n">
        <f aca="false">$M16 - AK16 + (($K16) + ($L16))/2</f>
        <v>-19.2095818181818</v>
      </c>
      <c r="AO16" s="523" t="n">
        <f aca="false">$M16-AJ16+$L16</f>
        <v>26.0112</v>
      </c>
      <c r="AP16" s="545" t="n">
        <f aca="false">AO16-AM16</f>
        <v>85.5672</v>
      </c>
      <c r="AQ16" s="542" t="n">
        <f aca="false">RUPELIAN_PARAM_GTS12!$G$265</f>
        <v>-37</v>
      </c>
      <c r="AR16" s="543" t="n">
        <f aca="false">RUPELIAN_PARAM_GTS12!$G$260</f>
        <v>22.9597221052632</v>
      </c>
      <c r="AS16" s="542" t="n">
        <f aca="false">RUPELIAN_PARAM_GTS12!$G$266</f>
        <v>84.4826</v>
      </c>
      <c r="AT16" s="523" t="n">
        <f aca="false">$M16-AS16+$K16</f>
        <v>-24.4826</v>
      </c>
      <c r="AU16" s="544" t="n">
        <f aca="false">$M16 - AR16 + (($K16) + ($L16))/2</f>
        <v>39.5402778947368</v>
      </c>
      <c r="AV16" s="523" t="n">
        <f aca="false">$M16-AQ16+$L16</f>
        <v>102</v>
      </c>
      <c r="AW16" s="545" t="n">
        <f aca="false">AV16-AT16</f>
        <v>126.4826</v>
      </c>
      <c r="AX16" s="542" t="n">
        <f aca="false">RUPELIAN_PARAM_GTS12!$G$242</f>
        <v>43.9</v>
      </c>
      <c r="AY16" s="543" t="n">
        <f aca="false">RUPELIAN_PARAM_GTS12!$G$237</f>
        <v>100.1</v>
      </c>
      <c r="AZ16" s="542" t="n">
        <f aca="false">RUPELIAN_PARAM_GTS12!$G$243</f>
        <v>164.2</v>
      </c>
      <c r="BA16" s="523" t="n">
        <f aca="false">$M16-AZ16+$K16</f>
        <v>-104.2</v>
      </c>
      <c r="BB16" s="544" t="n">
        <f aca="false">$M16 - AY16 + (($K16) + ($L16))/2</f>
        <v>-37.6</v>
      </c>
      <c r="BC16" s="523" t="n">
        <f aca="false">$M16-AX16+$L16</f>
        <v>21.1</v>
      </c>
      <c r="BD16" s="545" t="n">
        <f aca="false">BC16-BA16</f>
        <v>125.3</v>
      </c>
      <c r="BE16" s="542" t="n">
        <f aca="false">RUPELIAN_PARAM_GTS12!$G$303</f>
        <v>20.4318650000001</v>
      </c>
      <c r="BF16" s="543" t="n">
        <f aca="false">RUPELIAN_PARAM_GTS12!$G$293</f>
        <v>57.5530636363636</v>
      </c>
      <c r="BG16" s="542" t="n">
        <f aca="false">RUPELIAN_PARAM_GTS12!$G$304</f>
        <v>104.699708000001</v>
      </c>
      <c r="BH16" s="523" t="n">
        <f aca="false">$M16-BG16+$K16</f>
        <v>-44.6997080000005</v>
      </c>
      <c r="BI16" s="544" t="n">
        <f aca="false">$M16 - BF16 + (($K16) + ($L16))/2</f>
        <v>4.94693636363636</v>
      </c>
      <c r="BJ16" s="523" t="n">
        <f aca="false">$M16-BE16+$L16</f>
        <v>44.5681349999999</v>
      </c>
      <c r="BK16" s="545" t="n">
        <f aca="false">BJ16-BH16</f>
        <v>89.2678430000004</v>
      </c>
      <c r="BL16" s="542" t="n">
        <f aca="false">RUPELIAN_PARAM_GTS12!$G$536</f>
        <v>39.3</v>
      </c>
      <c r="BM16" s="543" t="n">
        <f aca="false">RUPELIAN_PARAM_GTS12!$G$528</f>
        <v>66.3318181818182</v>
      </c>
      <c r="BN16" s="542" t="n">
        <f aca="false">RUPELIAN_PARAM_GTS12!$G$537</f>
        <v>101.1</v>
      </c>
      <c r="BO16" s="523" t="n">
        <f aca="false">$M16-BN16+$K16</f>
        <v>-41.1</v>
      </c>
      <c r="BP16" s="544" t="n">
        <f aca="false">$M16 - BM16 + (($K16) + ($L16))/2</f>
        <v>-3.83181818181818</v>
      </c>
      <c r="BQ16" s="523" t="n">
        <f aca="false">$M16-BL16+$L16</f>
        <v>25.7</v>
      </c>
      <c r="BR16" s="545" t="n">
        <f aca="false">BQ16-BO16</f>
        <v>66.8</v>
      </c>
      <c r="BS16" s="542" t="n">
        <f aca="false">RUPELIAN_PARAM_GTS12!$G$346</f>
        <v>-6.73</v>
      </c>
      <c r="BT16" s="543" t="n">
        <f aca="false">RUPELIAN_PARAM_GTS12!$G$336</f>
        <v>25.0873</v>
      </c>
      <c r="BU16" s="542" t="n">
        <f aca="false">RUPELIAN_PARAM_GTS12!$G$347</f>
        <v>65.24</v>
      </c>
      <c r="BV16" s="523" t="n">
        <f aca="false">$M16-BU16+$K16</f>
        <v>-5.24</v>
      </c>
      <c r="BW16" s="544" t="n">
        <f aca="false">$M16 - BT16 + (($K16) + ($L16))/2</f>
        <v>37.4127</v>
      </c>
      <c r="BX16" s="523" t="n">
        <f aca="false">$M16-BS16+$L16</f>
        <v>71.73</v>
      </c>
      <c r="BY16" s="545" t="n">
        <f aca="false">BX16-BV16</f>
        <v>76.97</v>
      </c>
      <c r="BZ16" s="546" t="n">
        <f aca="false">RUPELIAN_PARAM_GTS12!$G$380</f>
        <v>21</v>
      </c>
      <c r="CA16" s="547" t="n">
        <f aca="false">RUPELIAN_PARAM_GTS12!$G$379</f>
        <v>21</v>
      </c>
      <c r="CB16" s="546" t="n">
        <f aca="false">RUPELIAN_PARAM_GTS12!$G$381</f>
        <v>21</v>
      </c>
      <c r="CC16" s="548" t="n">
        <f aca="false">$M16-CB16+$K16</f>
        <v>39</v>
      </c>
      <c r="CD16" s="549" t="n">
        <f aca="false">$M16 - CA16 + (($K16) + ($L16))/2</f>
        <v>41.5</v>
      </c>
      <c r="CE16" s="548" t="n">
        <f aca="false">$M16-BZ16+$L16</f>
        <v>44</v>
      </c>
      <c r="CF16" s="550" t="n">
        <f aca="false">CE16-CC16</f>
        <v>5</v>
      </c>
      <c r="CG16" s="595" t="n">
        <f aca="false">RUPELIAN_PARAM_GTS12!$G$403</f>
        <v>33</v>
      </c>
      <c r="CH16" s="596" t="n">
        <f aca="false">RUPELIAN_PARAM_GTS12!$G$402</f>
        <v>33</v>
      </c>
      <c r="CI16" s="595" t="n">
        <f aca="false">RUPELIAN_PARAM_GTS12!$G$404</f>
        <v>33</v>
      </c>
      <c r="CJ16" s="597" t="n">
        <f aca="false">$M16-CI16+$K16</f>
        <v>27</v>
      </c>
      <c r="CK16" s="598" t="n">
        <f aca="false">$M16 - CH16 + (($K16) + ($L16))/2</f>
        <v>29.5</v>
      </c>
      <c r="CL16" s="597" t="n">
        <f aca="false">$M16-CG16+$L16</f>
        <v>32</v>
      </c>
      <c r="CM16" s="599" t="n">
        <f aca="false">CL16-CJ16</f>
        <v>5</v>
      </c>
      <c r="CN16" s="542" t="n">
        <f aca="false">RUPELIAN_PARAM_GTS12!$G$426</f>
        <v>24</v>
      </c>
      <c r="CO16" s="543" t="n">
        <f aca="false">RUPELIAN_PARAM_GTS12!$G$425</f>
        <v>24</v>
      </c>
      <c r="CP16" s="542" t="n">
        <f aca="false">RUPELIAN_PARAM_GTS12!$G$427</f>
        <v>24</v>
      </c>
      <c r="CQ16" s="523" t="n">
        <f aca="false">$M16-CP16+$K16</f>
        <v>36</v>
      </c>
      <c r="CR16" s="544" t="n">
        <f aca="false">$M16 - CO16 + (($K16) + ($L16))/2</f>
        <v>38.5</v>
      </c>
      <c r="CS16" s="523" t="n">
        <f aca="false">$M16-CN16+$L16</f>
        <v>41</v>
      </c>
      <c r="CT16" s="545" t="n">
        <f aca="false">CS16-CQ16</f>
        <v>5</v>
      </c>
      <c r="CU16" s="546" t="n">
        <f aca="false">RUPELIAN_PARAM_GTS12!$G$449</f>
        <v>12</v>
      </c>
      <c r="CV16" s="547" t="n">
        <f aca="false">RUPELIAN_PARAM_GTS12!$G$448</f>
        <v>12</v>
      </c>
      <c r="CW16" s="546" t="n">
        <f aca="false">RUPELIAN_PARAM_GTS12!$G$450</f>
        <v>12</v>
      </c>
      <c r="CX16" s="548" t="n">
        <f aca="false">$M16-CW16+$K16</f>
        <v>48</v>
      </c>
      <c r="CY16" s="549" t="n">
        <f aca="false">$M16 - CV16 + (($K16) + ($L16))/2</f>
        <v>50.5</v>
      </c>
      <c r="CZ16" s="548" t="n">
        <f aca="false">$M16-CU16+$L16</f>
        <v>53</v>
      </c>
      <c r="DA16" s="550" t="n">
        <f aca="false">CZ16-CX16</f>
        <v>5</v>
      </c>
      <c r="DB16" s="542" t="n">
        <f aca="false">RUPELIAN_PARAM_GTS12!$G$489</f>
        <v>-32</v>
      </c>
      <c r="DC16" s="543" t="n">
        <f aca="false">RUPELIAN_PARAM_GTS12!$G$481</f>
        <v>10.5861413181818</v>
      </c>
      <c r="DD16" s="542" t="n">
        <f aca="false">RUPELIAN_PARAM_GTS12!$G$490</f>
        <v>37.26087</v>
      </c>
      <c r="DE16" s="523" t="n">
        <f aca="false">$M16-DD16+$K16</f>
        <v>22.73913</v>
      </c>
      <c r="DF16" s="544" t="n">
        <f aca="false">$M16 - DC16 + (($K16) + ($L16))/2</f>
        <v>51.9138586818182</v>
      </c>
      <c r="DG16" s="523" t="n">
        <f aca="false">$M16-DB16+$L16</f>
        <v>97</v>
      </c>
      <c r="DH16" s="545" t="n">
        <f aca="false">DG16-DE16</f>
        <v>74.26087</v>
      </c>
    </row>
    <row r="17" customFormat="false" ht="33.95" hidden="false" customHeight="true" outlineLevel="0" collapsed="false">
      <c r="B17" s="536" t="s">
        <v>474</v>
      </c>
      <c r="C17" s="539" t="s">
        <v>475</v>
      </c>
      <c r="D17" s="538" t="n">
        <v>48.48122143</v>
      </c>
      <c r="E17" s="538" t="n">
        <v>-0.60370483</v>
      </c>
      <c r="F17" s="539" t="s">
        <v>465</v>
      </c>
      <c r="G17" s="539" t="s">
        <v>476</v>
      </c>
      <c r="H17" s="537" t="n">
        <v>28.1</v>
      </c>
      <c r="I17" s="537" t="n">
        <v>38</v>
      </c>
      <c r="J17" s="537" t="s">
        <v>477</v>
      </c>
      <c r="K17" s="537" t="n">
        <v>0</v>
      </c>
      <c r="L17" s="537" t="n">
        <v>10</v>
      </c>
      <c r="M17" s="540" t="n">
        <v>115</v>
      </c>
      <c r="N17" s="541" t="s">
        <v>478</v>
      </c>
      <c r="O17" s="542" t="n">
        <f aca="false">RUPELIAN_PARAM_GTS12!$G$89</f>
        <v>-13.99</v>
      </c>
      <c r="P17" s="543" t="n">
        <f aca="false">RUPELIAN_PARAM_GTS12!$G$84</f>
        <v>127.42612244898</v>
      </c>
      <c r="Q17" s="542" t="n">
        <f aca="false">RUPELIAN_PARAM_GTS12!$G$90</f>
        <v>211.3</v>
      </c>
      <c r="R17" s="523" t="n">
        <f aca="false">M17-Q17+K17</f>
        <v>-96.3</v>
      </c>
      <c r="S17" s="544" t="n">
        <f aca="false">M17 - P17 + ((K17) + (L17))/2</f>
        <v>-7.42612244897956</v>
      </c>
      <c r="T17" s="523" t="n">
        <f aca="false">M17-O17+L17</f>
        <v>138.99</v>
      </c>
      <c r="U17" s="545" t="n">
        <f aca="false">T17-R17</f>
        <v>235.29</v>
      </c>
      <c r="V17" s="542" t="n">
        <f aca="false">RUPELIAN_PARAM_GTS12!$G$58</f>
        <v>87.773</v>
      </c>
      <c r="W17" s="543" t="n">
        <f aca="false">RUPELIAN_PARAM_GTS12!$G$53</f>
        <v>144.339909090909</v>
      </c>
      <c r="X17" s="542" t="n">
        <f aca="false">RUPELIAN_PARAM_GTS12!$G$59</f>
        <v>192.392</v>
      </c>
      <c r="Y17" s="523" t="n">
        <f aca="false">$M17-X17+$K17</f>
        <v>-77.392</v>
      </c>
      <c r="Z17" s="544" t="n">
        <f aca="false">$M17 - W17 + (($K17) + ($L17))/2</f>
        <v>-24.3399090909091</v>
      </c>
      <c r="AA17" s="523" t="n">
        <f aca="false">$M17-V17+$L17</f>
        <v>37.227</v>
      </c>
      <c r="AB17" s="545" t="n">
        <f aca="false">AA17-Y17</f>
        <v>114.619</v>
      </c>
      <c r="AC17" s="542" t="n">
        <f aca="false">RUPELIAN_PARAM_GTS12!$G$149</f>
        <v>-28</v>
      </c>
      <c r="AD17" s="543" t="n">
        <f aca="false">RUPELIAN_PARAM_GTS12!$G$144</f>
        <v>16.57966856875</v>
      </c>
      <c r="AE17" s="542" t="n">
        <f aca="false">RUPELIAN_PARAM_GTS12!$G$150</f>
        <v>69.342</v>
      </c>
      <c r="AF17" s="523" t="n">
        <f aca="false">$M17-AE17+$K17</f>
        <v>45.658</v>
      </c>
      <c r="AG17" s="544" t="n">
        <f aca="false">$M17 - AD17 + (($K17) + ($L17))/2</f>
        <v>103.42033143125</v>
      </c>
      <c r="AH17" s="523" t="n">
        <f aca="false">$M17-AC17+$L17</f>
        <v>153</v>
      </c>
      <c r="AI17" s="545" t="n">
        <f aca="false">AH17-AF17</f>
        <v>107.342</v>
      </c>
      <c r="AJ17" s="542" t="n">
        <f aca="false">RUPELIAN_PARAM_GTS12!$G$176</f>
        <v>38.9888</v>
      </c>
      <c r="AK17" s="543" t="n">
        <f aca="false">RUPELIAN_PARAM_GTS12!$G$171</f>
        <v>81.7095818181818</v>
      </c>
      <c r="AL17" s="542" t="n">
        <f aca="false">RUPELIAN_PARAM_GTS12!$G$177</f>
        <v>119.556</v>
      </c>
      <c r="AM17" s="523" t="n">
        <f aca="false">$M17-AL17+$K17</f>
        <v>-4.556</v>
      </c>
      <c r="AN17" s="544" t="n">
        <f aca="false">$M17 - AK17 + (($K17) + ($L17))/2</f>
        <v>38.2904181818182</v>
      </c>
      <c r="AO17" s="523" t="n">
        <f aca="false">$M17-AJ17+$L17</f>
        <v>86.0112</v>
      </c>
      <c r="AP17" s="545" t="n">
        <f aca="false">AO17-AM17</f>
        <v>90.5672</v>
      </c>
      <c r="AQ17" s="542" t="n">
        <f aca="false">RUPELIAN_PARAM_GTS12!$G$265</f>
        <v>-37</v>
      </c>
      <c r="AR17" s="543" t="n">
        <f aca="false">RUPELIAN_PARAM_GTS12!$G$260</f>
        <v>22.9597221052632</v>
      </c>
      <c r="AS17" s="542" t="n">
        <f aca="false">RUPELIAN_PARAM_GTS12!$G$266</f>
        <v>84.4826</v>
      </c>
      <c r="AT17" s="523" t="n">
        <f aca="false">$M17-AS17+$K17</f>
        <v>30.5174</v>
      </c>
      <c r="AU17" s="544" t="n">
        <f aca="false">$M17 - AR17 + (($K17) + ($L17))/2</f>
        <v>97.0402778947368</v>
      </c>
      <c r="AV17" s="523" t="n">
        <f aca="false">$M17-AQ17+$L17</f>
        <v>162</v>
      </c>
      <c r="AW17" s="545" t="n">
        <f aca="false">AV17-AT17</f>
        <v>131.4826</v>
      </c>
      <c r="AX17" s="542" t="n">
        <f aca="false">RUPELIAN_PARAM_GTS12!$G$242</f>
        <v>43.9</v>
      </c>
      <c r="AY17" s="543" t="n">
        <f aca="false">RUPELIAN_PARAM_GTS12!$G$237</f>
        <v>100.1</v>
      </c>
      <c r="AZ17" s="542" t="n">
        <f aca="false">RUPELIAN_PARAM_GTS12!$G$243</f>
        <v>164.2</v>
      </c>
      <c r="BA17" s="523" t="n">
        <f aca="false">$M17-AZ17+$K17</f>
        <v>-49.2</v>
      </c>
      <c r="BB17" s="544" t="n">
        <f aca="false">$M17 - AY17 + (($K17) + ($L17))/2</f>
        <v>19.9</v>
      </c>
      <c r="BC17" s="523" t="n">
        <f aca="false">$M17-AX17+$L17</f>
        <v>81.1</v>
      </c>
      <c r="BD17" s="545" t="n">
        <f aca="false">BC17-BA17</f>
        <v>130.3</v>
      </c>
      <c r="BE17" s="542" t="n">
        <f aca="false">RUPELIAN_PARAM_GTS12!$G$303</f>
        <v>20.4318650000001</v>
      </c>
      <c r="BF17" s="543" t="n">
        <f aca="false">RUPELIAN_PARAM_GTS12!$G$293</f>
        <v>57.5530636363636</v>
      </c>
      <c r="BG17" s="542" t="n">
        <f aca="false">RUPELIAN_PARAM_GTS12!$G$304</f>
        <v>104.699708000001</v>
      </c>
      <c r="BH17" s="523" t="n">
        <f aca="false">$M17-BG17+$K17</f>
        <v>10.3002919999995</v>
      </c>
      <c r="BI17" s="544" t="n">
        <f aca="false">$M17 - BF17 + (($K17) + ($L17))/2</f>
        <v>62.4469363636364</v>
      </c>
      <c r="BJ17" s="523" t="n">
        <f aca="false">$M17-BE17+$L17</f>
        <v>104.568135</v>
      </c>
      <c r="BK17" s="545" t="n">
        <f aca="false">BJ17-BH17</f>
        <v>94.2678430000004</v>
      </c>
      <c r="BL17" s="542" t="n">
        <f aca="false">RUPELIAN_PARAM_GTS12!$G$536</f>
        <v>39.3</v>
      </c>
      <c r="BM17" s="543" t="n">
        <f aca="false">RUPELIAN_PARAM_GTS12!$G$528</f>
        <v>66.3318181818182</v>
      </c>
      <c r="BN17" s="542" t="n">
        <f aca="false">RUPELIAN_PARAM_GTS12!$G$537</f>
        <v>101.1</v>
      </c>
      <c r="BO17" s="523" t="n">
        <f aca="false">$M17-BN17+$K17</f>
        <v>13.9</v>
      </c>
      <c r="BP17" s="544" t="n">
        <f aca="false">$M17 - BM17 + (($K17) + ($L17))/2</f>
        <v>53.6681818181818</v>
      </c>
      <c r="BQ17" s="523" t="n">
        <f aca="false">$M17-BL17+$L17</f>
        <v>85.7</v>
      </c>
      <c r="BR17" s="545" t="n">
        <f aca="false">BQ17-BO17</f>
        <v>71.8</v>
      </c>
      <c r="BS17" s="542" t="n">
        <f aca="false">RUPELIAN_PARAM_GTS12!$G$346</f>
        <v>-6.73</v>
      </c>
      <c r="BT17" s="543" t="n">
        <f aca="false">RUPELIAN_PARAM_GTS12!$G$336</f>
        <v>25.0873</v>
      </c>
      <c r="BU17" s="542" t="n">
        <f aca="false">RUPELIAN_PARAM_GTS12!$G$347</f>
        <v>65.24</v>
      </c>
      <c r="BV17" s="523" t="n">
        <f aca="false">$M17-BU17+$K17</f>
        <v>49.76</v>
      </c>
      <c r="BW17" s="544" t="n">
        <f aca="false">$M17 - BT17 + (($K17) + ($L17))/2</f>
        <v>94.9127</v>
      </c>
      <c r="BX17" s="523" t="n">
        <f aca="false">$M17-BS17+$L17</f>
        <v>131.73</v>
      </c>
      <c r="BY17" s="545" t="n">
        <f aca="false">BX17-BV17</f>
        <v>81.97</v>
      </c>
      <c r="BZ17" s="546" t="n">
        <f aca="false">RUPELIAN_PARAM_GTS12!$G$380</f>
        <v>21</v>
      </c>
      <c r="CA17" s="547" t="n">
        <f aca="false">RUPELIAN_PARAM_GTS12!$G$379</f>
        <v>21</v>
      </c>
      <c r="CB17" s="546" t="n">
        <f aca="false">RUPELIAN_PARAM_GTS12!$G$381</f>
        <v>21</v>
      </c>
      <c r="CC17" s="548" t="n">
        <f aca="false">$M17-CB17+$K17</f>
        <v>94</v>
      </c>
      <c r="CD17" s="549" t="n">
        <f aca="false">$M17 - CA17 + (($K17) + ($L17))/2</f>
        <v>99</v>
      </c>
      <c r="CE17" s="548" t="n">
        <f aca="false">$M17-BZ17+$L17</f>
        <v>104</v>
      </c>
      <c r="CF17" s="550" t="n">
        <f aca="false">CE17-CC17</f>
        <v>10</v>
      </c>
      <c r="CG17" s="595" t="n">
        <f aca="false">RUPELIAN_PARAM_GTS12!$G$403</f>
        <v>33</v>
      </c>
      <c r="CH17" s="596" t="n">
        <f aca="false">RUPELIAN_PARAM_GTS12!$G$402</f>
        <v>33</v>
      </c>
      <c r="CI17" s="595" t="n">
        <f aca="false">RUPELIAN_PARAM_GTS12!$G$404</f>
        <v>33</v>
      </c>
      <c r="CJ17" s="597" t="n">
        <f aca="false">$M17-CI17+$K17</f>
        <v>82</v>
      </c>
      <c r="CK17" s="598" t="n">
        <f aca="false">$M17 - CH17 + (($K17) + ($L17))/2</f>
        <v>87</v>
      </c>
      <c r="CL17" s="597" t="n">
        <f aca="false">$M17-CG17+$L17</f>
        <v>92</v>
      </c>
      <c r="CM17" s="599" t="n">
        <f aca="false">CL17-CJ17</f>
        <v>10</v>
      </c>
      <c r="CN17" s="542" t="n">
        <f aca="false">RUPELIAN_PARAM_GTS12!$G$426</f>
        <v>24</v>
      </c>
      <c r="CO17" s="543" t="n">
        <f aca="false">RUPELIAN_PARAM_GTS12!$G$425</f>
        <v>24</v>
      </c>
      <c r="CP17" s="542" t="n">
        <f aca="false">RUPELIAN_PARAM_GTS12!$G$427</f>
        <v>24</v>
      </c>
      <c r="CQ17" s="523" t="n">
        <f aca="false">$M17-CP17+$K17</f>
        <v>91</v>
      </c>
      <c r="CR17" s="544" t="n">
        <f aca="false">$M17 - CO17 + (($K17) + ($L17))/2</f>
        <v>96</v>
      </c>
      <c r="CS17" s="523" t="n">
        <f aca="false">$M17-CN17+$L17</f>
        <v>101</v>
      </c>
      <c r="CT17" s="545" t="n">
        <f aca="false">CS17-CQ17</f>
        <v>10</v>
      </c>
      <c r="CU17" s="546" t="n">
        <f aca="false">RUPELIAN_PARAM_GTS12!$G$449</f>
        <v>12</v>
      </c>
      <c r="CV17" s="547" t="n">
        <f aca="false">RUPELIAN_PARAM_GTS12!$G$448</f>
        <v>12</v>
      </c>
      <c r="CW17" s="546" t="n">
        <f aca="false">RUPELIAN_PARAM_GTS12!$G$450</f>
        <v>12</v>
      </c>
      <c r="CX17" s="548" t="n">
        <f aca="false">$M17-CW17+$K17</f>
        <v>103</v>
      </c>
      <c r="CY17" s="549" t="n">
        <f aca="false">$M17 - CV17 + (($K17) + ($L17))/2</f>
        <v>108</v>
      </c>
      <c r="CZ17" s="548" t="n">
        <f aca="false">$M17-CU17+$L17</f>
        <v>113</v>
      </c>
      <c r="DA17" s="550" t="n">
        <f aca="false">CZ17-CX17</f>
        <v>10</v>
      </c>
      <c r="DB17" s="542" t="n">
        <f aca="false">RUPELIAN_PARAM_GTS12!$G$489</f>
        <v>-32</v>
      </c>
      <c r="DC17" s="543" t="n">
        <f aca="false">RUPELIAN_PARAM_GTS12!$G$481</f>
        <v>10.5861413181818</v>
      </c>
      <c r="DD17" s="542" t="n">
        <f aca="false">RUPELIAN_PARAM_GTS12!$G$490</f>
        <v>37.26087</v>
      </c>
      <c r="DE17" s="523" t="n">
        <f aca="false">$M17-DD17+$K17</f>
        <v>77.73913</v>
      </c>
      <c r="DF17" s="544" t="n">
        <f aca="false">$M17 - DC17 + (($K17) + ($L17))/2</f>
        <v>109.413858681818</v>
      </c>
      <c r="DG17" s="523" t="n">
        <f aca="false">$M17-DB17+$L17</f>
        <v>157</v>
      </c>
      <c r="DH17" s="545" t="n">
        <f aca="false">DG17-DE17</f>
        <v>79.26087</v>
      </c>
    </row>
    <row r="18" customFormat="false" ht="33.95" hidden="false" customHeight="true" outlineLevel="0" collapsed="false">
      <c r="B18" s="536" t="s">
        <v>479</v>
      </c>
      <c r="C18" s="539" t="s">
        <v>480</v>
      </c>
      <c r="D18" s="538" t="n">
        <v>49.41393406</v>
      </c>
      <c r="E18" s="538" t="n">
        <v>-1.38326629</v>
      </c>
      <c r="F18" s="539" t="s">
        <v>465</v>
      </c>
      <c r="G18" s="539" t="s">
        <v>481</v>
      </c>
      <c r="H18" s="537" t="n">
        <v>28.1</v>
      </c>
      <c r="I18" s="537" t="n">
        <v>38</v>
      </c>
      <c r="J18" s="537" t="s">
        <v>482</v>
      </c>
      <c r="K18" s="537" t="n">
        <v>0</v>
      </c>
      <c r="L18" s="537" t="n">
        <v>20</v>
      </c>
      <c r="M18" s="540" t="n">
        <v>4</v>
      </c>
      <c r="N18" s="541" t="s">
        <v>414</v>
      </c>
      <c r="O18" s="542" t="n">
        <f aca="false">RUPELIAN_PARAM_GTS12!$G$89</f>
        <v>-13.99</v>
      </c>
      <c r="P18" s="543" t="n">
        <f aca="false">RUPELIAN_PARAM_GTS12!$G$84</f>
        <v>127.42612244898</v>
      </c>
      <c r="Q18" s="542" t="n">
        <f aca="false">RUPELIAN_PARAM_GTS12!$G$90</f>
        <v>211.3</v>
      </c>
      <c r="R18" s="523" t="n">
        <f aca="false">M18-Q18+K18</f>
        <v>-207.3</v>
      </c>
      <c r="S18" s="544" t="n">
        <f aca="false">M18 - P18 + ((K18) + (L18))/2</f>
        <v>-113.42612244898</v>
      </c>
      <c r="T18" s="523" t="n">
        <f aca="false">M18-O18+L18</f>
        <v>37.99</v>
      </c>
      <c r="U18" s="545" t="n">
        <f aca="false">T18-R18</f>
        <v>245.29</v>
      </c>
      <c r="V18" s="542" t="n">
        <f aca="false">RUPELIAN_PARAM_GTS12!$G$58</f>
        <v>87.773</v>
      </c>
      <c r="W18" s="543" t="n">
        <f aca="false">RUPELIAN_PARAM_GTS12!$G$53</f>
        <v>144.339909090909</v>
      </c>
      <c r="X18" s="542" t="n">
        <f aca="false">RUPELIAN_PARAM_GTS12!$G$59</f>
        <v>192.392</v>
      </c>
      <c r="Y18" s="523" t="n">
        <f aca="false">$M18-X18+$K18</f>
        <v>-188.392</v>
      </c>
      <c r="Z18" s="544" t="n">
        <f aca="false">$M18 - W18 + (($K18) + ($L18))/2</f>
        <v>-130.339909090909</v>
      </c>
      <c r="AA18" s="523" t="n">
        <f aca="false">$M18-V18+$L18</f>
        <v>-63.773</v>
      </c>
      <c r="AB18" s="545" t="n">
        <f aca="false">AA18-Y18</f>
        <v>124.619</v>
      </c>
      <c r="AC18" s="542" t="n">
        <f aca="false">RUPELIAN_PARAM_GTS12!$G$149</f>
        <v>-28</v>
      </c>
      <c r="AD18" s="543" t="n">
        <f aca="false">RUPELIAN_PARAM_GTS12!$G$144</f>
        <v>16.57966856875</v>
      </c>
      <c r="AE18" s="542" t="n">
        <f aca="false">RUPELIAN_PARAM_GTS12!$G$150</f>
        <v>69.342</v>
      </c>
      <c r="AF18" s="523" t="n">
        <f aca="false">$M18-AE18+$K18</f>
        <v>-65.342</v>
      </c>
      <c r="AG18" s="544" t="n">
        <f aca="false">$M18 - AD18 + (($K18) + ($L18))/2</f>
        <v>-2.57966856875</v>
      </c>
      <c r="AH18" s="523" t="n">
        <f aca="false">$M18-AC18+$L18</f>
        <v>52</v>
      </c>
      <c r="AI18" s="545" t="n">
        <f aca="false">AH18-AF18</f>
        <v>117.342</v>
      </c>
      <c r="AJ18" s="542" t="n">
        <f aca="false">RUPELIAN_PARAM_GTS12!$G$176</f>
        <v>38.9888</v>
      </c>
      <c r="AK18" s="543" t="n">
        <f aca="false">RUPELIAN_PARAM_GTS12!$G$171</f>
        <v>81.7095818181818</v>
      </c>
      <c r="AL18" s="542" t="n">
        <f aca="false">RUPELIAN_PARAM_GTS12!$G$177</f>
        <v>119.556</v>
      </c>
      <c r="AM18" s="523" t="n">
        <f aca="false">$M18-AL18+$K18</f>
        <v>-115.556</v>
      </c>
      <c r="AN18" s="544" t="n">
        <f aca="false">$M18 - AK18 + (($K18) + ($L18))/2</f>
        <v>-67.7095818181818</v>
      </c>
      <c r="AO18" s="523" t="n">
        <f aca="false">$M18-AJ18+$L18</f>
        <v>-14.9888</v>
      </c>
      <c r="AP18" s="545" t="n">
        <f aca="false">AO18-AM18</f>
        <v>100.5672</v>
      </c>
      <c r="AQ18" s="542" t="n">
        <f aca="false">RUPELIAN_PARAM_GTS12!$G$265</f>
        <v>-37</v>
      </c>
      <c r="AR18" s="543" t="n">
        <f aca="false">RUPELIAN_PARAM_GTS12!$G$260</f>
        <v>22.9597221052632</v>
      </c>
      <c r="AS18" s="542" t="n">
        <f aca="false">RUPELIAN_PARAM_GTS12!$G$266</f>
        <v>84.4826</v>
      </c>
      <c r="AT18" s="523" t="n">
        <f aca="false">$M18-AS18+$K18</f>
        <v>-80.4826</v>
      </c>
      <c r="AU18" s="544" t="n">
        <f aca="false">$M18 - AR18 + (($K18) + ($L18))/2</f>
        <v>-8.95972210526316</v>
      </c>
      <c r="AV18" s="523" t="n">
        <f aca="false">$M18-AQ18+$L18</f>
        <v>61</v>
      </c>
      <c r="AW18" s="545" t="n">
        <f aca="false">AV18-AT18</f>
        <v>141.4826</v>
      </c>
      <c r="AX18" s="542" t="n">
        <f aca="false">RUPELIAN_PARAM_GTS12!$G$242</f>
        <v>43.9</v>
      </c>
      <c r="AY18" s="543" t="n">
        <f aca="false">RUPELIAN_PARAM_GTS12!$G$237</f>
        <v>100.1</v>
      </c>
      <c r="AZ18" s="542" t="n">
        <f aca="false">RUPELIAN_PARAM_GTS12!$G$243</f>
        <v>164.2</v>
      </c>
      <c r="BA18" s="523" t="n">
        <f aca="false">$M18-AZ18+$K18</f>
        <v>-160.2</v>
      </c>
      <c r="BB18" s="544" t="n">
        <f aca="false">$M18 - AY18 + (($K18) + ($L18))/2</f>
        <v>-86.1</v>
      </c>
      <c r="BC18" s="523" t="n">
        <f aca="false">$M18-AX18+$L18</f>
        <v>-19.9</v>
      </c>
      <c r="BD18" s="545" t="n">
        <f aca="false">BC18-BA18</f>
        <v>140.3</v>
      </c>
      <c r="BE18" s="542" t="n">
        <f aca="false">RUPELIAN_PARAM_GTS12!$G$303</f>
        <v>20.4318650000001</v>
      </c>
      <c r="BF18" s="543" t="n">
        <f aca="false">RUPELIAN_PARAM_GTS12!$G$293</f>
        <v>57.5530636363636</v>
      </c>
      <c r="BG18" s="542" t="n">
        <f aca="false">RUPELIAN_PARAM_GTS12!$G$304</f>
        <v>104.699708000001</v>
      </c>
      <c r="BH18" s="523" t="n">
        <f aca="false">$M18-BG18+$K18</f>
        <v>-100.699708000001</v>
      </c>
      <c r="BI18" s="544" t="n">
        <f aca="false">$M18 - BF18 + (($K18) + ($L18))/2</f>
        <v>-43.5530636363636</v>
      </c>
      <c r="BJ18" s="523" t="n">
        <f aca="false">$M18-BE18+$L18</f>
        <v>3.56813499999988</v>
      </c>
      <c r="BK18" s="545" t="n">
        <f aca="false">BJ18-BH18</f>
        <v>104.267843</v>
      </c>
      <c r="BL18" s="542" t="n">
        <f aca="false">RUPELIAN_PARAM_GTS12!$G$536</f>
        <v>39.3</v>
      </c>
      <c r="BM18" s="543" t="n">
        <f aca="false">RUPELIAN_PARAM_GTS12!$G$528</f>
        <v>66.3318181818182</v>
      </c>
      <c r="BN18" s="542" t="n">
        <f aca="false">RUPELIAN_PARAM_GTS12!$G$537</f>
        <v>101.1</v>
      </c>
      <c r="BO18" s="523" t="n">
        <f aca="false">$M18-BN18+$K18</f>
        <v>-97.1</v>
      </c>
      <c r="BP18" s="544" t="n">
        <f aca="false">$M18 - BM18 + (($K18) + ($L18))/2</f>
        <v>-52.3318181818182</v>
      </c>
      <c r="BQ18" s="523" t="n">
        <f aca="false">$M18-BL18+$L18</f>
        <v>-15.3</v>
      </c>
      <c r="BR18" s="545" t="n">
        <f aca="false">BQ18-BO18</f>
        <v>81.8</v>
      </c>
      <c r="BS18" s="542" t="n">
        <f aca="false">RUPELIAN_PARAM_GTS12!$G$346</f>
        <v>-6.73</v>
      </c>
      <c r="BT18" s="543" t="n">
        <f aca="false">RUPELIAN_PARAM_GTS12!$G$336</f>
        <v>25.0873</v>
      </c>
      <c r="BU18" s="542" t="n">
        <f aca="false">RUPELIAN_PARAM_GTS12!$G$347</f>
        <v>65.24</v>
      </c>
      <c r="BV18" s="523" t="n">
        <f aca="false">$M18-BU18+$K18</f>
        <v>-61.24</v>
      </c>
      <c r="BW18" s="544" t="n">
        <f aca="false">$M18 - BT18 + (($K18) + ($L18))/2</f>
        <v>-11.0873</v>
      </c>
      <c r="BX18" s="523" t="n">
        <f aca="false">$M18-BS18+$L18</f>
        <v>30.73</v>
      </c>
      <c r="BY18" s="545" t="n">
        <f aca="false">BX18-BV18</f>
        <v>91.97</v>
      </c>
      <c r="BZ18" s="546" t="n">
        <f aca="false">RUPELIAN_PARAM_GTS12!$G$380</f>
        <v>21</v>
      </c>
      <c r="CA18" s="547" t="n">
        <f aca="false">RUPELIAN_PARAM_GTS12!$G$379</f>
        <v>21</v>
      </c>
      <c r="CB18" s="546" t="n">
        <f aca="false">RUPELIAN_PARAM_GTS12!$G$381</f>
        <v>21</v>
      </c>
      <c r="CC18" s="548" t="n">
        <f aca="false">$M18-CB18+$K18</f>
        <v>-17</v>
      </c>
      <c r="CD18" s="549" t="n">
        <f aca="false">$M18 - CA18 + (($K18) + ($L18))/2</f>
        <v>-7</v>
      </c>
      <c r="CE18" s="548" t="n">
        <f aca="false">$M18-BZ18+$L18</f>
        <v>3</v>
      </c>
      <c r="CF18" s="550" t="n">
        <f aca="false">CE18-CC18</f>
        <v>20</v>
      </c>
      <c r="CG18" s="595" t="n">
        <f aca="false">RUPELIAN_PARAM_GTS12!$G$403</f>
        <v>33</v>
      </c>
      <c r="CH18" s="596" t="n">
        <f aca="false">RUPELIAN_PARAM_GTS12!$G$402</f>
        <v>33</v>
      </c>
      <c r="CI18" s="595" t="n">
        <f aca="false">RUPELIAN_PARAM_GTS12!$G$404</f>
        <v>33</v>
      </c>
      <c r="CJ18" s="597" t="n">
        <f aca="false">$M18-CI18+$K18</f>
        <v>-29</v>
      </c>
      <c r="CK18" s="598" t="n">
        <f aca="false">$M18 - CH18 + (($K18) + ($L18))/2</f>
        <v>-19</v>
      </c>
      <c r="CL18" s="597" t="n">
        <f aca="false">$M18-CG18+$L18</f>
        <v>-9</v>
      </c>
      <c r="CM18" s="599" t="n">
        <f aca="false">CL18-CJ18</f>
        <v>20</v>
      </c>
      <c r="CN18" s="542" t="n">
        <f aca="false">RUPELIAN_PARAM_GTS12!$G$426</f>
        <v>24</v>
      </c>
      <c r="CO18" s="543" t="n">
        <f aca="false">RUPELIAN_PARAM_GTS12!$G$425</f>
        <v>24</v>
      </c>
      <c r="CP18" s="542" t="n">
        <f aca="false">RUPELIAN_PARAM_GTS12!$G$427</f>
        <v>24</v>
      </c>
      <c r="CQ18" s="523" t="n">
        <f aca="false">$M18-CP18+$K18</f>
        <v>-20</v>
      </c>
      <c r="CR18" s="544" t="n">
        <f aca="false">$M18 - CO18 + (($K18) + ($L18))/2</f>
        <v>-10</v>
      </c>
      <c r="CS18" s="523" t="n">
        <f aca="false">$M18-CN18+$L18</f>
        <v>0</v>
      </c>
      <c r="CT18" s="545" t="n">
        <f aca="false">CS18-CQ18</f>
        <v>20</v>
      </c>
      <c r="CU18" s="546" t="n">
        <f aca="false">RUPELIAN_PARAM_GTS12!$G$449</f>
        <v>12</v>
      </c>
      <c r="CV18" s="547" t="n">
        <f aca="false">RUPELIAN_PARAM_GTS12!$G$448</f>
        <v>12</v>
      </c>
      <c r="CW18" s="546" t="n">
        <f aca="false">RUPELIAN_PARAM_GTS12!$G$450</f>
        <v>12</v>
      </c>
      <c r="CX18" s="548" t="n">
        <f aca="false">$M18-CW18+$K18</f>
        <v>-8</v>
      </c>
      <c r="CY18" s="549" t="n">
        <f aca="false">$M18 - CV18 + (($K18) + ($L18))/2</f>
        <v>2</v>
      </c>
      <c r="CZ18" s="548" t="n">
        <f aca="false">$M18-CU18+$L18</f>
        <v>12</v>
      </c>
      <c r="DA18" s="550" t="n">
        <f aca="false">CZ18-CX18</f>
        <v>20</v>
      </c>
      <c r="DB18" s="542" t="n">
        <f aca="false">RUPELIAN_PARAM_GTS12!$G$489</f>
        <v>-32</v>
      </c>
      <c r="DC18" s="543" t="n">
        <f aca="false">RUPELIAN_PARAM_GTS12!$G$481</f>
        <v>10.5861413181818</v>
      </c>
      <c r="DD18" s="542" t="n">
        <f aca="false">RUPELIAN_PARAM_GTS12!$G$490</f>
        <v>37.26087</v>
      </c>
      <c r="DE18" s="523" t="n">
        <f aca="false">$M18-DD18+$K18</f>
        <v>-33.26087</v>
      </c>
      <c r="DF18" s="544" t="n">
        <f aca="false">$M18 - DC18 + (($K18) + ($L18))/2</f>
        <v>3.41385868181818</v>
      </c>
      <c r="DG18" s="523" t="n">
        <f aca="false">$M18-DB18+$L18</f>
        <v>56</v>
      </c>
      <c r="DH18" s="545" t="n">
        <f aca="false">DG18-DE18</f>
        <v>89.26087</v>
      </c>
    </row>
  </sheetData>
  <mergeCells count="70">
    <mergeCell ref="B1:N1"/>
    <mergeCell ref="O1:AB1"/>
    <mergeCell ref="AC1:BD1"/>
    <mergeCell ref="BE1:BR1"/>
    <mergeCell ref="BS1:BY1"/>
    <mergeCell ref="BZ1:DH1"/>
    <mergeCell ref="B2:B4"/>
    <mergeCell ref="C2:C4"/>
    <mergeCell ref="D2:D4"/>
    <mergeCell ref="E2:E4"/>
    <mergeCell ref="F2:I3"/>
    <mergeCell ref="J2:L3"/>
    <mergeCell ref="M2:M4"/>
    <mergeCell ref="N2:N4"/>
    <mergeCell ref="O2:U2"/>
    <mergeCell ref="V2:AB2"/>
    <mergeCell ref="AC2:AI2"/>
    <mergeCell ref="AJ2:AP2"/>
    <mergeCell ref="AQ2:AW2"/>
    <mergeCell ref="AX2:BD2"/>
    <mergeCell ref="BE2:BK2"/>
    <mergeCell ref="BL2:BR2"/>
    <mergeCell ref="BS2:BY2"/>
    <mergeCell ref="BZ2:CF2"/>
    <mergeCell ref="CG2:CM2"/>
    <mergeCell ref="CN2:CT2"/>
    <mergeCell ref="CU2:DA2"/>
    <mergeCell ref="DB2:DH2"/>
    <mergeCell ref="O3:Q3"/>
    <mergeCell ref="R3:T3"/>
    <mergeCell ref="U3:U4"/>
    <mergeCell ref="V3:X3"/>
    <mergeCell ref="Y3:AA3"/>
    <mergeCell ref="AB3:AB4"/>
    <mergeCell ref="AC3:AE3"/>
    <mergeCell ref="AF3:AH3"/>
    <mergeCell ref="AI3:AI4"/>
    <mergeCell ref="AJ3:AL3"/>
    <mergeCell ref="AM3:AO3"/>
    <mergeCell ref="AP3:AP4"/>
    <mergeCell ref="AQ3:AS3"/>
    <mergeCell ref="AT3:AV3"/>
    <mergeCell ref="AW3:AW4"/>
    <mergeCell ref="AX3:AZ3"/>
    <mergeCell ref="BA3:BC3"/>
    <mergeCell ref="BD3:BD4"/>
    <mergeCell ref="BE3:BG3"/>
    <mergeCell ref="BH3:BJ3"/>
    <mergeCell ref="BK3:BK4"/>
    <mergeCell ref="BL3:BN3"/>
    <mergeCell ref="BO3:BQ3"/>
    <mergeCell ref="BR3:BR4"/>
    <mergeCell ref="BS3:BU3"/>
    <mergeCell ref="BV3:BX3"/>
    <mergeCell ref="BY3:BY4"/>
    <mergeCell ref="BZ3:CB3"/>
    <mergeCell ref="CC3:CE3"/>
    <mergeCell ref="CF3:CF4"/>
    <mergeCell ref="CG3:CI3"/>
    <mergeCell ref="CJ3:CL3"/>
    <mergeCell ref="CM3:CM4"/>
    <mergeCell ref="CN3:CP3"/>
    <mergeCell ref="CQ3:CS3"/>
    <mergeCell ref="CT3:CT4"/>
    <mergeCell ref="CU3:CW3"/>
    <mergeCell ref="CX3:CZ3"/>
    <mergeCell ref="DA3:DA4"/>
    <mergeCell ref="DB3:DD3"/>
    <mergeCell ref="DE3:DG3"/>
    <mergeCell ref="DH3:D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54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A319" activeCellId="0" sqref="A319"/>
    </sheetView>
  </sheetViews>
  <sheetFormatPr defaultRowHeight="15"/>
  <cols>
    <col collapsed="false" hidden="false" max="3" min="1" style="0" width="11.4615384615385"/>
    <col collapsed="false" hidden="false" max="4" min="4" style="0" width="34.8137651821862"/>
    <col collapsed="false" hidden="false" max="8" min="5" style="0" width="12.6396761133603"/>
    <col collapsed="false" hidden="false" max="1025" min="9" style="0" width="11.4615384615385"/>
  </cols>
  <sheetData>
    <row r="1" customFormat="false" ht="21" hidden="false" customHeight="false" outlineLevel="0" collapsed="false">
      <c r="B1" s="3" t="s">
        <v>147</v>
      </c>
      <c r="C1" s="3"/>
      <c r="D1" s="3"/>
      <c r="E1" s="3"/>
      <c r="F1" s="3"/>
      <c r="G1" s="3"/>
      <c r="H1" s="3"/>
    </row>
    <row r="2" customFormat="false" ht="15" hidden="false" customHeight="true" outlineLevel="0" collapsed="false">
      <c r="B2" s="147"/>
      <c r="C2" s="147"/>
      <c r="D2" s="147" t="s">
        <v>277</v>
      </c>
      <c r="E2" s="148" t="s">
        <v>153</v>
      </c>
      <c r="F2" s="148"/>
      <c r="G2" s="149"/>
      <c r="H2" s="149"/>
    </row>
    <row r="3" customFormat="false" ht="15" hidden="false" customHeight="true" outlineLevel="0" collapsed="false">
      <c r="B3" s="147"/>
      <c r="C3" s="147"/>
      <c r="D3" s="151" t="s">
        <v>278</v>
      </c>
      <c r="E3" s="152" t="s">
        <v>483</v>
      </c>
      <c r="F3" s="153" t="s">
        <v>484</v>
      </c>
      <c r="G3" s="153" t="s">
        <v>174</v>
      </c>
      <c r="H3" s="153" t="s">
        <v>175</v>
      </c>
    </row>
    <row r="4" customFormat="false" ht="15" hidden="false" customHeight="true" outlineLevel="0" collapsed="false">
      <c r="B4" s="147"/>
      <c r="C4" s="147"/>
      <c r="D4" s="151" t="s">
        <v>182</v>
      </c>
      <c r="E4" s="152" t="n">
        <v>16</v>
      </c>
      <c r="F4" s="153" t="n">
        <v>14.9</v>
      </c>
      <c r="G4" s="155" t="n">
        <v>15.97</v>
      </c>
      <c r="H4" s="155" t="n">
        <f aca="false">G8</f>
        <v>13.82</v>
      </c>
    </row>
    <row r="5" customFormat="false" ht="15" hidden="false" customHeight="true" outlineLevel="0" collapsed="false">
      <c r="B5" s="147"/>
      <c r="C5" s="147"/>
      <c r="D5" s="157" t="s">
        <v>183</v>
      </c>
      <c r="E5" s="158" t="n">
        <v>0</v>
      </c>
      <c r="F5" s="159" t="n">
        <v>0</v>
      </c>
      <c r="G5" s="160" t="n">
        <v>0</v>
      </c>
      <c r="H5" s="160" t="n">
        <f aca="false">G9</f>
        <v>0</v>
      </c>
    </row>
    <row r="6" customFormat="false" ht="15" hidden="false" customHeight="true" outlineLevel="0" collapsed="false">
      <c r="B6" s="147"/>
      <c r="C6" s="147"/>
      <c r="D6" s="157" t="s">
        <v>184</v>
      </c>
      <c r="E6" s="158" t="n">
        <f aca="false">E4+E5</f>
        <v>16</v>
      </c>
      <c r="F6" s="158" t="n">
        <v>14.9</v>
      </c>
      <c r="G6" s="600" t="n">
        <v>15.97</v>
      </c>
      <c r="H6" s="600" t="n">
        <f aca="false">H4+H5</f>
        <v>13.82</v>
      </c>
    </row>
    <row r="7" customFormat="false" ht="15" hidden="false" customHeight="true" outlineLevel="0" collapsed="false">
      <c r="B7" s="147"/>
      <c r="C7" s="147"/>
      <c r="D7" s="162"/>
      <c r="E7" s="163" t="s">
        <v>185</v>
      </c>
      <c r="F7" s="163" t="s">
        <v>185</v>
      </c>
      <c r="G7" s="601" t="s">
        <v>185</v>
      </c>
      <c r="H7" s="601" t="s">
        <v>185</v>
      </c>
    </row>
    <row r="8" customFormat="false" ht="15" hidden="false" customHeight="true" outlineLevel="0" collapsed="false">
      <c r="B8" s="147"/>
      <c r="C8" s="147"/>
      <c r="D8" s="151" t="s">
        <v>186</v>
      </c>
      <c r="E8" s="152" t="n">
        <v>11.6</v>
      </c>
      <c r="F8" s="155" t="n">
        <v>13.5</v>
      </c>
      <c r="G8" s="155" t="n">
        <v>13.82</v>
      </c>
      <c r="H8" s="155" t="n">
        <v>11.62</v>
      </c>
      <c r="I8" s="164"/>
    </row>
    <row r="9" customFormat="false" ht="15" hidden="false" customHeight="true" outlineLevel="0" collapsed="false">
      <c r="B9" s="147"/>
      <c r="C9" s="147"/>
      <c r="D9" s="157" t="s">
        <v>187</v>
      </c>
      <c r="E9" s="158" t="n">
        <v>0</v>
      </c>
      <c r="F9" s="160" t="n">
        <v>0</v>
      </c>
      <c r="G9" s="160" t="n">
        <v>0</v>
      </c>
      <c r="H9" s="160" t="n">
        <v>0</v>
      </c>
    </row>
    <row r="10" customFormat="false" ht="15" hidden="false" customHeight="true" outlineLevel="0" collapsed="false">
      <c r="B10" s="147"/>
      <c r="C10" s="147"/>
      <c r="D10" s="157" t="s">
        <v>188</v>
      </c>
      <c r="E10" s="158" t="n">
        <f aca="false">E8-E9</f>
        <v>11.6</v>
      </c>
      <c r="F10" s="158" t="n">
        <f aca="false">F8-F9</f>
        <v>13.5</v>
      </c>
      <c r="G10" s="600" t="n">
        <f aca="false">G8-G9</f>
        <v>13.82</v>
      </c>
      <c r="H10" s="600" t="n">
        <f aca="false">H8-H9</f>
        <v>11.62</v>
      </c>
    </row>
    <row r="11" s="165" customFormat="true" ht="15" hidden="false" customHeight="true" outlineLevel="0" collapsed="false">
      <c r="B11" s="147"/>
      <c r="C11" s="147"/>
      <c r="D11" s="151" t="s">
        <v>189</v>
      </c>
      <c r="E11" s="166" t="str">
        <f aca="false">CONCATENATE(E4,E7,E8)</f>
        <v>16-11,6</v>
      </c>
      <c r="F11" s="166" t="str">
        <f aca="false">CONCATENATE(F4,F7,F8)</f>
        <v>14,9-13,5</v>
      </c>
      <c r="G11" s="166" t="str">
        <f aca="false">CONCATENATE(G4,G7,G8)</f>
        <v>15,97-13,82</v>
      </c>
      <c r="H11" s="166" t="str">
        <f aca="false">CONCATENATE(H4,H7,H8)</f>
        <v>13,82-11,62</v>
      </c>
    </row>
    <row r="12" customFormat="false" ht="15" hidden="false" customHeight="true" outlineLevel="0" collapsed="false">
      <c r="B12" s="147"/>
      <c r="C12" s="147"/>
      <c r="D12" s="157" t="s">
        <v>214</v>
      </c>
      <c r="E12" s="168" t="str">
        <f aca="false">CONCATENATE(E6,E7,E10)</f>
        <v>16-11,6</v>
      </c>
      <c r="F12" s="168" t="str">
        <f aca="false">CONCATENATE(F6,F7,F10)</f>
        <v>14,9-13,5</v>
      </c>
      <c r="G12" s="168" t="str">
        <f aca="false">CONCATENATE(G6,G7,G10)</f>
        <v>15,97-13,82</v>
      </c>
      <c r="H12" s="168" t="str">
        <f aca="false">CONCATENATE(H6,H7,H10)</f>
        <v>13,82-11,62</v>
      </c>
    </row>
    <row r="13" s="23" customFormat="true" ht="15" hidden="false" customHeight="true" outlineLevel="0" collapsed="false">
      <c r="B13" s="169" t="s">
        <v>59</v>
      </c>
      <c r="C13" s="169"/>
      <c r="D13" s="169"/>
      <c r="E13" s="169"/>
      <c r="F13" s="169"/>
      <c r="G13" s="169"/>
      <c r="H13" s="169"/>
    </row>
    <row r="14" customFormat="false" ht="15" hidden="true" customHeight="true" outlineLevel="0" collapsed="false">
      <c r="A14" s="23"/>
      <c r="B14" s="170" t="s">
        <v>215</v>
      </c>
      <c r="C14" s="171" t="s">
        <v>216</v>
      </c>
      <c r="D14" s="172" t="s">
        <v>217</v>
      </c>
      <c r="E14" s="172" t="n">
        <f aca="false">ROUNDUP(E$4,0)</f>
        <v>16</v>
      </c>
      <c r="F14" s="172" t="n">
        <f aca="false">ROUNDUP(F$4,0)</f>
        <v>15</v>
      </c>
      <c r="G14" s="172" t="n">
        <f aca="false">ROUNDUP(G$4,0)</f>
        <v>16</v>
      </c>
      <c r="H14" s="172" t="n">
        <f aca="false">ROUNDUP(H$4,0)</f>
        <v>14</v>
      </c>
    </row>
    <row r="15" customFormat="false" ht="15" hidden="true" customHeight="true" outlineLevel="0" collapsed="false">
      <c r="A15" s="23"/>
      <c r="B15" s="170"/>
      <c r="C15" s="171"/>
      <c r="D15" s="172" t="s">
        <v>218</v>
      </c>
      <c r="E15" s="172" t="n">
        <f aca="false">ROUNDDOWN(E$8,0)</f>
        <v>11</v>
      </c>
      <c r="F15" s="172" t="n">
        <f aca="false">ROUNDDOWN(F$8,0)</f>
        <v>13</v>
      </c>
      <c r="G15" s="172" t="n">
        <f aca="false">ROUNDDOWN(G$8,0)</f>
        <v>13</v>
      </c>
      <c r="H15" s="172" t="n">
        <f aca="false">ROUNDDOWN(H$8,0)</f>
        <v>11</v>
      </c>
    </row>
    <row r="16" customFormat="false" ht="15" hidden="true" customHeight="true" outlineLevel="0" collapsed="false">
      <c r="A16" s="23"/>
      <c r="B16" s="170"/>
      <c r="C16" s="173" t="s">
        <v>219</v>
      </c>
      <c r="D16" s="174" t="s">
        <v>217</v>
      </c>
      <c r="E16" s="174" t="n">
        <f aca="false">ROUNDUP(E$6,0)</f>
        <v>16</v>
      </c>
      <c r="F16" s="174" t="n">
        <f aca="false">ROUNDUP(F$6,0)</f>
        <v>15</v>
      </c>
      <c r="G16" s="174" t="n">
        <f aca="false">ROUNDUP(G$6,0)</f>
        <v>16</v>
      </c>
      <c r="H16" s="174" t="n">
        <f aca="false">ROUNDUP(H$6,0)</f>
        <v>14</v>
      </c>
    </row>
    <row r="17" customFormat="false" ht="15" hidden="true" customHeight="true" outlineLevel="0" collapsed="false">
      <c r="A17" s="23"/>
      <c r="B17" s="170"/>
      <c r="C17" s="173"/>
      <c r="D17" s="174" t="s">
        <v>218</v>
      </c>
      <c r="E17" s="174" t="n">
        <f aca="false">ROUNDDOWN(E$8,0)</f>
        <v>11</v>
      </c>
      <c r="F17" s="174" t="n">
        <f aca="false">ROUNDDOWN(F$8,0)</f>
        <v>13</v>
      </c>
      <c r="G17" s="174" t="n">
        <f aca="false">ROUNDDOWN(G$8,0)</f>
        <v>13</v>
      </c>
      <c r="H17" s="174" t="n">
        <f aca="false">ROUNDDOWN(H$8,0)</f>
        <v>11</v>
      </c>
    </row>
    <row r="18" customFormat="false" ht="15" hidden="true" customHeight="true" outlineLevel="0" collapsed="false">
      <c r="A18" s="23"/>
      <c r="B18" s="170"/>
      <c r="C18" s="175" t="s">
        <v>220</v>
      </c>
      <c r="D18" s="175"/>
      <c r="E18" s="176" t="n">
        <v>3</v>
      </c>
      <c r="F18" s="176"/>
      <c r="G18" s="176"/>
      <c r="H18" s="176"/>
    </row>
    <row r="19" s="416" customFormat="true" ht="15" hidden="true" customHeight="true" outlineLevel="0" collapsed="false">
      <c r="B19" s="170"/>
      <c r="C19" s="178" t="s">
        <v>216</v>
      </c>
      <c r="D19" s="179" t="s">
        <v>221</v>
      </c>
      <c r="E19" s="180" t="str">
        <f aca="false">ADDRESS(MATCH(E15,SL_CHARTS_2012!$B$1:$B$144,1),$E18,1)</f>
        <v>$C$15</v>
      </c>
      <c r="F19" s="180" t="str">
        <f aca="false">ADDRESS(MATCH(F15,SL_CHARTS_2012!$B$1:$B$144,1),$E18,1)</f>
        <v>$C$17</v>
      </c>
      <c r="G19" s="180" t="str">
        <f aca="false">ADDRESS(MATCH(G15,SL_CHARTS_2012!$B$1:$B$144,1),$E18,1)</f>
        <v>$C$17</v>
      </c>
      <c r="H19" s="180" t="str">
        <f aca="false">ADDRESS(MATCH(H15,SL_CHARTS_2012!$B$1:$B$144,1),$E18,1)</f>
        <v>$C$15</v>
      </c>
    </row>
    <row r="20" customFormat="false" ht="15" hidden="true" customHeight="true" outlineLevel="0" collapsed="false">
      <c r="A20" s="416"/>
      <c r="B20" s="170"/>
      <c r="C20" s="178"/>
      <c r="D20" s="179" t="s">
        <v>222</v>
      </c>
      <c r="E20" s="180" t="str">
        <f aca="false">ADDRESS(MATCH(E14,SL_CHARTS_2012!$B$1:$B$144,1),$E18,1)</f>
        <v>$C$20</v>
      </c>
      <c r="F20" s="180" t="str">
        <f aca="false">ADDRESS(MATCH(F14,SL_CHARTS_2012!$B$1:$B$144,1),$E18,1)</f>
        <v>$C$19</v>
      </c>
      <c r="G20" s="180" t="str">
        <f aca="false">ADDRESS(MATCH(G14,SL_CHARTS_2012!$B$1:$B$144,1),$E18,1)</f>
        <v>$C$20</v>
      </c>
      <c r="H20" s="180" t="str">
        <f aca="false">ADDRESS(MATCH(H14,SL_CHARTS_2012!$B$1:$B$144,1),$E18,1)</f>
        <v>$C$18</v>
      </c>
    </row>
    <row r="21" s="23" customFormat="true" ht="15" hidden="true" customHeight="true" outlineLevel="0" collapsed="false">
      <c r="B21" s="170"/>
      <c r="C21" s="173" t="s">
        <v>219</v>
      </c>
      <c r="D21" s="181" t="s">
        <v>221</v>
      </c>
      <c r="E21" s="174" t="str">
        <f aca="false">ADDRESS(MATCH(E17,SL_CHARTS_2012!$B$1:$B$144,1),$E18,1)</f>
        <v>$C$15</v>
      </c>
      <c r="F21" s="174" t="str">
        <f aca="false">ADDRESS(MATCH(F17,SL_CHARTS_2012!$B$1:$B$144,1),$E18,1)</f>
        <v>$C$17</v>
      </c>
      <c r="G21" s="174" t="str">
        <f aca="false">ADDRESS(MATCH(G17,SL_CHARTS_2012!$B$1:$B$144,1),$E18,1)</f>
        <v>$C$17</v>
      </c>
      <c r="H21" s="174" t="str">
        <f aca="false">ADDRESS(MATCH(H17,SL_CHARTS_2012!$B$1:$B$144,1),$E18,1)</f>
        <v>$C$15</v>
      </c>
    </row>
    <row r="22" s="23" customFormat="true" ht="15" hidden="true" customHeight="true" outlineLevel="0" collapsed="false">
      <c r="B22" s="170"/>
      <c r="C22" s="173"/>
      <c r="D22" s="181" t="s">
        <v>222</v>
      </c>
      <c r="E22" s="174" t="str">
        <f aca="false">ADDRESS(MATCH(E16,SL_CHARTS_2012!$B$1:$B$144,1),$E18,1)</f>
        <v>$C$20</v>
      </c>
      <c r="F22" s="174" t="str">
        <f aca="false">ADDRESS(MATCH(F16,SL_CHARTS_2012!$B$1:$B$144,1),$E18,1)</f>
        <v>$C$19</v>
      </c>
      <c r="G22" s="174" t="str">
        <f aca="false">ADDRESS(MATCH(G16,SL_CHARTS_2012!$B$1:$B$144,1),$E18,1)</f>
        <v>$C$20</v>
      </c>
      <c r="H22" s="174" t="str">
        <f aca="false">ADDRESS(MATCH(H16,SL_CHARTS_2012!$B$1:$B$144,1),$E18,1)</f>
        <v>$C$18</v>
      </c>
    </row>
    <row r="23" s="23" customFormat="true" ht="15" hidden="true" customHeight="true" outlineLevel="0" collapsed="false">
      <c r="B23" s="170"/>
      <c r="C23" s="175"/>
      <c r="D23" s="182" t="s">
        <v>223</v>
      </c>
      <c r="E23" s="183" t="s">
        <v>224</v>
      </c>
      <c r="F23" s="176"/>
      <c r="G23" s="176"/>
      <c r="H23" s="176"/>
    </row>
    <row r="24" s="23" customFormat="true" ht="15" hidden="true" customHeight="true" outlineLevel="0" collapsed="false">
      <c r="B24" s="170"/>
      <c r="C24" s="175"/>
      <c r="D24" s="182"/>
      <c r="E24" s="183" t="s">
        <v>225</v>
      </c>
      <c r="F24" s="176"/>
      <c r="G24" s="176"/>
      <c r="H24" s="176"/>
    </row>
    <row r="25" s="23" customFormat="true" ht="15" hidden="true" customHeight="true" outlineLevel="0" collapsed="false">
      <c r="B25" s="170"/>
      <c r="C25" s="184" t="s">
        <v>226</v>
      </c>
      <c r="D25" s="185" t="s">
        <v>227</v>
      </c>
      <c r="E25" s="186" t="str">
        <f aca="false">CONCATENATE(E14,$E$7,E15)</f>
        <v>16-11</v>
      </c>
      <c r="F25" s="186" t="str">
        <f aca="false">CONCATENATE(F14,F7,F15)</f>
        <v>15-13</v>
      </c>
      <c r="G25" s="186" t="str">
        <f aca="false">CONCATENATE(G14,G7,G15)</f>
        <v>16-13</v>
      </c>
      <c r="H25" s="186" t="str">
        <f aca="false">CONCATENATE(H14,H7,H15)</f>
        <v>14-11</v>
      </c>
    </row>
    <row r="26" s="23" customFormat="true" ht="15" hidden="true" customHeight="true" outlineLevel="0" collapsed="false">
      <c r="B26" s="170"/>
      <c r="C26" s="184"/>
      <c r="D26" s="187" t="s">
        <v>228</v>
      </c>
      <c r="E26" s="187" t="n">
        <f aca="true">AVERAGE(INDIRECT(CONCATENATE($E$23,E19,$E$24,E20),1))</f>
        <v>70.6936</v>
      </c>
      <c r="F26" s="187" t="n">
        <f aca="true">AVERAGE(INDIRECT(CONCATENATE($E$23,F19,$E$24,F20),1))</f>
        <v>83.6041</v>
      </c>
      <c r="G26" s="187" t="n">
        <f aca="true">AVERAGE(INDIRECT(CONCATENATE($E$23,G19,$E$24,G20),1))</f>
        <v>89.330325</v>
      </c>
      <c r="H26" s="187" t="n">
        <f aca="true">AVERAGE(INDIRECT(CONCATENATE($E$23,H19,$E$24,H20),1))</f>
        <v>54.2789</v>
      </c>
    </row>
    <row r="27" s="23" customFormat="true" ht="15" hidden="true" customHeight="true" outlineLevel="0" collapsed="false">
      <c r="B27" s="170"/>
      <c r="C27" s="184"/>
      <c r="D27" s="188" t="s">
        <v>229</v>
      </c>
      <c r="E27" s="188" t="n">
        <f aca="true">MIN(INDIRECT(CONCATENATE($E$23,E19,$E$24,E20),1))</f>
        <v>24.0122</v>
      </c>
      <c r="F27" s="188" t="n">
        <f aca="true">MIN(INDIRECT(CONCATENATE($E$23,F19,$E$24,F20),1))</f>
        <v>64.7477</v>
      </c>
      <c r="G27" s="188" t="n">
        <f aca="true">MIN(INDIRECT(CONCATENATE($E$23,G19,$E$24,G20),1))</f>
        <v>64.7477</v>
      </c>
      <c r="H27" s="188" t="n">
        <f aca="true">MIN(INDIRECT(CONCATENATE($E$23,H19,$E$24,H20),1))</f>
        <v>24.0122</v>
      </c>
    </row>
    <row r="28" s="23" customFormat="true" ht="15" hidden="true" customHeight="true" outlineLevel="0" collapsed="false">
      <c r="B28" s="170"/>
      <c r="C28" s="184"/>
      <c r="D28" s="188" t="s">
        <v>230</v>
      </c>
      <c r="E28" s="188" t="n">
        <f aca="true">MAX(INDIRECT(CONCATENATE($E$23,E19,$E$24,E20),1))</f>
        <v>106.509</v>
      </c>
      <c r="F28" s="188" t="n">
        <f aca="true">MAX(INDIRECT(CONCATENATE($E$23,F19,$E$24,F20),1))</f>
        <v>100.537</v>
      </c>
      <c r="G28" s="188" t="n">
        <f aca="true">MAX(INDIRECT(CONCATENATE($E$23,G19,$E$24,G20),1))</f>
        <v>106.509</v>
      </c>
      <c r="H28" s="188" t="n">
        <f aca="true">MAX(INDIRECT(CONCATENATE($E$23,H19,$E$24,H20),1))</f>
        <v>85.5276</v>
      </c>
    </row>
    <row r="29" s="23" customFormat="true" ht="15" hidden="true" customHeight="true" outlineLevel="0" collapsed="false">
      <c r="B29" s="170"/>
      <c r="C29" s="184"/>
      <c r="D29" s="189" t="s">
        <v>231</v>
      </c>
      <c r="E29" s="190" t="n">
        <v>-15</v>
      </c>
      <c r="F29" s="190" t="n">
        <v>-15</v>
      </c>
      <c r="G29" s="190" t="n">
        <v>-15</v>
      </c>
      <c r="H29" s="190" t="n">
        <v>-15</v>
      </c>
    </row>
    <row r="30" s="23" customFormat="true" ht="15" hidden="true" customHeight="true" outlineLevel="0" collapsed="false">
      <c r="B30" s="170"/>
      <c r="C30" s="184"/>
      <c r="D30" s="189" t="s">
        <v>232</v>
      </c>
      <c r="E30" s="190" t="n">
        <v>15</v>
      </c>
      <c r="F30" s="190" t="n">
        <v>15</v>
      </c>
      <c r="G30" s="190" t="n">
        <v>15</v>
      </c>
      <c r="H30" s="190" t="n">
        <v>15</v>
      </c>
    </row>
    <row r="31" customFormat="false" ht="15" hidden="true" customHeight="true" outlineLevel="0" collapsed="false">
      <c r="A31" s="23"/>
      <c r="B31" s="170"/>
      <c r="C31" s="184"/>
      <c r="D31" s="189" t="s">
        <v>233</v>
      </c>
      <c r="E31" s="191" t="n">
        <f aca="false">E27+E29</f>
        <v>9.0122</v>
      </c>
      <c r="F31" s="191" t="n">
        <f aca="false">F27+F29</f>
        <v>49.7477</v>
      </c>
      <c r="G31" s="191" t="n">
        <f aca="false">G27+G29</f>
        <v>49.7477</v>
      </c>
      <c r="H31" s="191" t="n">
        <f aca="false">H27+H29</f>
        <v>9.0122</v>
      </c>
    </row>
    <row r="32" customFormat="false" ht="15" hidden="true" customHeight="true" outlineLevel="0" collapsed="false">
      <c r="A32" s="23"/>
      <c r="B32" s="170"/>
      <c r="C32" s="184"/>
      <c r="D32" s="189" t="s">
        <v>234</v>
      </c>
      <c r="E32" s="191" t="n">
        <f aca="false">E28+E30</f>
        <v>121.509</v>
      </c>
      <c r="F32" s="191" t="n">
        <f aca="false">F28+F30</f>
        <v>115.537</v>
      </c>
      <c r="G32" s="191" t="n">
        <f aca="false">G28+G30</f>
        <v>121.509</v>
      </c>
      <c r="H32" s="191" t="n">
        <f aca="false">H28+H30</f>
        <v>100.5276</v>
      </c>
    </row>
    <row r="33" customFormat="false" ht="15" hidden="true" customHeight="true" outlineLevel="0" collapsed="false">
      <c r="A33" s="23"/>
      <c r="B33" s="170"/>
      <c r="C33" s="192" t="s">
        <v>235</v>
      </c>
      <c r="D33" s="193" t="s">
        <v>227</v>
      </c>
      <c r="E33" s="194" t="str">
        <f aca="false">CONCATENATE(E16,E$7,E17)</f>
        <v>16-11</v>
      </c>
      <c r="F33" s="194" t="str">
        <f aca="false">CONCATENATE(F16,F$7,F17)</f>
        <v>15-13</v>
      </c>
      <c r="G33" s="194" t="str">
        <f aca="false">CONCATENATE(G16,G$7,G17)</f>
        <v>16-13</v>
      </c>
      <c r="H33" s="194" t="str">
        <f aca="false">CONCATENATE(H16,H$7,H17)</f>
        <v>14-11</v>
      </c>
    </row>
    <row r="34" customFormat="false" ht="15" hidden="true" customHeight="true" outlineLevel="0" collapsed="false">
      <c r="A34" s="23"/>
      <c r="B34" s="170"/>
      <c r="C34" s="192"/>
      <c r="D34" s="195" t="s">
        <v>228</v>
      </c>
      <c r="E34" s="195" t="n">
        <f aca="true">AVERAGE(INDIRECT(CONCATENATE($E23,E21,$E$24,E22),1))</f>
        <v>70.6936</v>
      </c>
      <c r="F34" s="195" t="n">
        <f aca="true">AVERAGE(INDIRECT(CONCATENATE($E23,F21,$E$24,F22),1))</f>
        <v>83.6041</v>
      </c>
      <c r="G34" s="195" t="n">
        <f aca="true">AVERAGE(INDIRECT(CONCATENATE($E23,G21,$E$24,G22),1))</f>
        <v>89.330325</v>
      </c>
      <c r="H34" s="195" t="n">
        <f aca="true">AVERAGE(INDIRECT(CONCATENATE($E23,H21,$E$24,H22),1))</f>
        <v>54.2789</v>
      </c>
    </row>
    <row r="35" customFormat="false" ht="15" hidden="true" customHeight="true" outlineLevel="0" collapsed="false">
      <c r="A35" s="23"/>
      <c r="B35" s="170"/>
      <c r="C35" s="192"/>
      <c r="D35" s="196" t="s">
        <v>229</v>
      </c>
      <c r="E35" s="196" t="n">
        <f aca="true">MIN(INDIRECT(CONCATENATE($E23,E21,$E$24,E22),1))</f>
        <v>24.0122</v>
      </c>
      <c r="F35" s="196" t="n">
        <f aca="true">MIN(INDIRECT(CONCATENATE($E23,F21,$E$24,F22),1))</f>
        <v>64.7477</v>
      </c>
      <c r="G35" s="196" t="n">
        <f aca="true">MIN(INDIRECT(CONCATENATE($E23,G21,$E$24,G22),1))</f>
        <v>64.7477</v>
      </c>
      <c r="H35" s="196" t="n">
        <f aca="true">MIN(INDIRECT(CONCATENATE($E23,H21,$E$24,H22),1))</f>
        <v>24.0122</v>
      </c>
    </row>
    <row r="36" customFormat="false" ht="15" hidden="true" customHeight="true" outlineLevel="0" collapsed="false">
      <c r="A36" s="23"/>
      <c r="B36" s="170"/>
      <c r="C36" s="192"/>
      <c r="D36" s="196" t="s">
        <v>230</v>
      </c>
      <c r="E36" s="196" t="n">
        <f aca="true">MAX(INDIRECT(CONCATENATE($E23,E21,$E$24,E22),1))</f>
        <v>106.509</v>
      </c>
      <c r="F36" s="196" t="n">
        <f aca="true">MAX(INDIRECT(CONCATENATE($E23,F21,$E$24,F22),1))</f>
        <v>100.537</v>
      </c>
      <c r="G36" s="196" t="n">
        <f aca="true">MAX(INDIRECT(CONCATENATE($E23,G21,$E$24,G22),1))</f>
        <v>106.509</v>
      </c>
      <c r="H36" s="196" t="n">
        <f aca="true">MAX(INDIRECT(CONCATENATE($E23,H21,$E$24,H22),1))</f>
        <v>85.5276</v>
      </c>
    </row>
    <row r="37" customFormat="false" ht="15" hidden="true" customHeight="true" outlineLevel="0" collapsed="false">
      <c r="A37" s="23"/>
      <c r="B37" s="170"/>
      <c r="C37" s="192"/>
      <c r="D37" s="197" t="s">
        <v>231</v>
      </c>
      <c r="E37" s="198" t="n">
        <v>-15</v>
      </c>
      <c r="F37" s="198" t="n">
        <v>-15</v>
      </c>
      <c r="G37" s="198" t="n">
        <v>-15</v>
      </c>
      <c r="H37" s="198" t="n">
        <v>-15</v>
      </c>
    </row>
    <row r="38" customFormat="false" ht="15" hidden="true" customHeight="true" outlineLevel="0" collapsed="false">
      <c r="A38" s="23"/>
      <c r="B38" s="170"/>
      <c r="C38" s="192"/>
      <c r="D38" s="197" t="s">
        <v>232</v>
      </c>
      <c r="E38" s="198" t="n">
        <v>15</v>
      </c>
      <c r="F38" s="198" t="n">
        <v>15</v>
      </c>
      <c r="G38" s="198" t="n">
        <v>15</v>
      </c>
      <c r="H38" s="198" t="n">
        <v>15</v>
      </c>
    </row>
    <row r="39" customFormat="false" ht="15" hidden="true" customHeight="true" outlineLevel="0" collapsed="false">
      <c r="A39" s="23"/>
      <c r="B39" s="170"/>
      <c r="C39" s="192"/>
      <c r="D39" s="197" t="s">
        <v>233</v>
      </c>
      <c r="E39" s="199" t="n">
        <f aca="false">E35+E37</f>
        <v>9.0122</v>
      </c>
      <c r="F39" s="199" t="n">
        <f aca="false">F35+F37</f>
        <v>49.7477</v>
      </c>
      <c r="G39" s="199" t="n">
        <f aca="false">G35+G37</f>
        <v>49.7477</v>
      </c>
      <c r="H39" s="199" t="n">
        <f aca="false">H35+H37</f>
        <v>9.0122</v>
      </c>
    </row>
    <row r="40" customFormat="false" ht="15" hidden="true" customHeight="true" outlineLevel="0" collapsed="false">
      <c r="A40" s="23"/>
      <c r="B40" s="170"/>
      <c r="C40" s="192"/>
      <c r="D40" s="200" t="s">
        <v>234</v>
      </c>
      <c r="E40" s="201" t="n">
        <f aca="false">E36+E38</f>
        <v>121.509</v>
      </c>
      <c r="F40" s="201" t="n">
        <f aca="false">F36+F38</f>
        <v>115.537</v>
      </c>
      <c r="G40" s="201" t="n">
        <f aca="false">G36+G38</f>
        <v>121.509</v>
      </c>
      <c r="H40" s="201" t="n">
        <f aca="false">H36+H38</f>
        <v>100.5276</v>
      </c>
    </row>
    <row r="41" s="349" customFormat="true" ht="15" hidden="false" customHeight="true" outlineLevel="0" collapsed="false">
      <c r="B41" s="202" t="s">
        <v>236</v>
      </c>
      <c r="C41" s="203" t="s">
        <v>216</v>
      </c>
      <c r="D41" s="204" t="s">
        <v>217</v>
      </c>
      <c r="E41" s="204" t="n">
        <f aca="false">ROUNDUP(E$4,0)</f>
        <v>16</v>
      </c>
      <c r="F41" s="204" t="n">
        <f aca="false">ROUNDUP(F$4,0)</f>
        <v>15</v>
      </c>
      <c r="G41" s="204" t="n">
        <f aca="false">ROUNDUP(G$4,0)</f>
        <v>16</v>
      </c>
      <c r="H41" s="204" t="n">
        <f aca="false">ROUNDUP(H$4,0)</f>
        <v>14</v>
      </c>
    </row>
    <row r="42" s="349" customFormat="true" ht="15" hidden="false" customHeight="true" outlineLevel="0" collapsed="false">
      <c r="B42" s="202"/>
      <c r="C42" s="203"/>
      <c r="D42" s="204" t="s">
        <v>218</v>
      </c>
      <c r="E42" s="204" t="n">
        <f aca="false">ROUNDDOWN(E$8,0)</f>
        <v>11</v>
      </c>
      <c r="F42" s="204" t="n">
        <f aca="false">ROUNDDOWN(F$8,0)</f>
        <v>13</v>
      </c>
      <c r="G42" s="204" t="n">
        <f aca="false">ROUNDDOWN(G$8,0)</f>
        <v>13</v>
      </c>
      <c r="H42" s="204" t="n">
        <f aca="false">ROUNDDOWN(H$8,0)</f>
        <v>11</v>
      </c>
    </row>
    <row r="43" s="349" customFormat="true" ht="15" hidden="false" customHeight="true" outlineLevel="0" collapsed="false">
      <c r="B43" s="202"/>
      <c r="C43" s="205" t="s">
        <v>219</v>
      </c>
      <c r="D43" s="206" t="s">
        <v>217</v>
      </c>
      <c r="E43" s="206" t="n">
        <f aca="false">ROUNDUP(E$6,0)</f>
        <v>16</v>
      </c>
      <c r="F43" s="206" t="n">
        <v>15</v>
      </c>
      <c r="G43" s="206" t="n">
        <f aca="false">ROUNDUP(G$6,0)</f>
        <v>16</v>
      </c>
      <c r="H43" s="206" t="n">
        <f aca="false">ROUNDUP(H$6,0)</f>
        <v>14</v>
      </c>
    </row>
    <row r="44" s="349" customFormat="true" ht="15" hidden="false" customHeight="true" outlineLevel="0" collapsed="false">
      <c r="B44" s="202"/>
      <c r="C44" s="205"/>
      <c r="D44" s="206" t="s">
        <v>218</v>
      </c>
      <c r="E44" s="206" t="n">
        <f aca="false">ROUNDDOWN(E$8,0)</f>
        <v>11</v>
      </c>
      <c r="F44" s="206" t="n">
        <f aca="false">ROUNDDOWN(F$8,0)</f>
        <v>13</v>
      </c>
      <c r="G44" s="206" t="n">
        <f aca="false">ROUNDDOWN(G$8,0)</f>
        <v>13</v>
      </c>
      <c r="H44" s="206" t="n">
        <f aca="false">ROUNDDOWN(H$8,0)</f>
        <v>11</v>
      </c>
    </row>
    <row r="45" s="349" customFormat="true" ht="15" hidden="false" customHeight="true" outlineLevel="0" collapsed="false">
      <c r="B45" s="202"/>
      <c r="C45" s="207" t="s">
        <v>220</v>
      </c>
      <c r="D45" s="207"/>
      <c r="E45" s="208" t="n">
        <v>4</v>
      </c>
      <c r="F45" s="208"/>
      <c r="G45" s="208"/>
      <c r="H45" s="208"/>
    </row>
    <row r="46" s="349" customFormat="true" ht="15" hidden="false" customHeight="true" outlineLevel="0" collapsed="false">
      <c r="B46" s="202"/>
      <c r="C46" s="209" t="s">
        <v>216</v>
      </c>
      <c r="D46" s="210" t="s">
        <v>221</v>
      </c>
      <c r="E46" s="211" t="str">
        <f aca="false">ADDRESS(MATCH(E42,SL_CHARTS_2012!$B$1:$B$144,1),$E45,1)</f>
        <v>$D$15</v>
      </c>
      <c r="F46" s="211" t="str">
        <f aca="false">ADDRESS(MATCH(F42,SL_CHARTS_2012!$B$1:$B$144,1),$E45,1)</f>
        <v>$D$17</v>
      </c>
      <c r="G46" s="211" t="str">
        <f aca="false">ADDRESS(MATCH(G42,SL_CHARTS_2012!$B$1:$B$144,1),$E45,1)</f>
        <v>$D$17</v>
      </c>
      <c r="H46" s="211" t="str">
        <f aca="false">ADDRESS(MATCH(H42,SL_CHARTS_2012!$B$1:$B$144,1),$E45,1)</f>
        <v>$D$15</v>
      </c>
    </row>
    <row r="47" s="349" customFormat="true" ht="15" hidden="false" customHeight="true" outlineLevel="0" collapsed="false">
      <c r="B47" s="202"/>
      <c r="C47" s="209"/>
      <c r="D47" s="210" t="s">
        <v>222</v>
      </c>
      <c r="E47" s="211" t="str">
        <f aca="false">ADDRESS(MATCH(E41,SL_CHARTS_2012!$B$1:$B$144,1),$E45,1)</f>
        <v>$D$20</v>
      </c>
      <c r="F47" s="211" t="str">
        <f aca="false">ADDRESS(MATCH(F41,SL_CHARTS_2012!$B$1:$B$144,1),$E45,1)</f>
        <v>$D$19</v>
      </c>
      <c r="G47" s="211" t="str">
        <f aca="false">ADDRESS(MATCH(G41,SL_CHARTS_2012!$B$1:$B$144,1),$E45,1)</f>
        <v>$D$20</v>
      </c>
      <c r="H47" s="211" t="str">
        <f aca="false">ADDRESS(MATCH(H41,SL_CHARTS_2012!$B$1:$B$144,1),$E45,1)</f>
        <v>$D$18</v>
      </c>
    </row>
    <row r="48" s="349" customFormat="true" ht="15" hidden="false" customHeight="true" outlineLevel="0" collapsed="false">
      <c r="B48" s="202"/>
      <c r="C48" s="205" t="s">
        <v>219</v>
      </c>
      <c r="D48" s="212" t="s">
        <v>221</v>
      </c>
      <c r="E48" s="206" t="str">
        <f aca="false">ADDRESS(MATCH(E44,SL_CHARTS_2012!$B$1:$B$144,1),$E45,1)</f>
        <v>$D$15</v>
      </c>
      <c r="F48" s="206" t="str">
        <f aca="false">ADDRESS(MATCH(F44,SL_CHARTS_2012!$B$1:$B$144,1),$E45,1)</f>
        <v>$D$17</v>
      </c>
      <c r="G48" s="206" t="str">
        <f aca="false">ADDRESS(MATCH(G44,SL_CHARTS_2012!$B$1:$B$144,1),$E45,1)</f>
        <v>$D$17</v>
      </c>
      <c r="H48" s="206" t="str">
        <f aca="false">ADDRESS(MATCH(H44,SL_CHARTS_2012!$B$1:$B$144,1),$E45,1)</f>
        <v>$D$15</v>
      </c>
    </row>
    <row r="49" s="349" customFormat="true" ht="15" hidden="false" customHeight="true" outlineLevel="0" collapsed="false">
      <c r="B49" s="202"/>
      <c r="C49" s="205"/>
      <c r="D49" s="212" t="s">
        <v>222</v>
      </c>
      <c r="E49" s="206" t="str">
        <f aca="false">ADDRESS(MATCH(E43,SL_CHARTS_2012!$B$1:$B$144,1),$E45,1)</f>
        <v>$D$20</v>
      </c>
      <c r="F49" s="206" t="str">
        <f aca="false">ADDRESS(MATCH(F43,SL_CHARTS_2012!$B$1:$B$144,1),$E45,1)</f>
        <v>$D$19</v>
      </c>
      <c r="G49" s="206" t="str">
        <f aca="false">ADDRESS(MATCH(G43,SL_CHARTS_2012!$B$1:$B$144,1),$E45,1)</f>
        <v>$D$20</v>
      </c>
      <c r="H49" s="206" t="str">
        <f aca="false">ADDRESS(MATCH(H43,SL_CHARTS_2012!$B$1:$B$144,1),$E45,1)</f>
        <v>$D$18</v>
      </c>
    </row>
    <row r="50" s="349" customFormat="true" ht="15" hidden="false" customHeight="true" outlineLevel="0" collapsed="false">
      <c r="B50" s="202"/>
      <c r="C50" s="207"/>
      <c r="D50" s="213" t="s">
        <v>223</v>
      </c>
      <c r="E50" s="214" t="s">
        <v>224</v>
      </c>
      <c r="F50" s="208"/>
      <c r="G50" s="208"/>
      <c r="H50" s="208"/>
    </row>
    <row r="51" s="349" customFormat="true" ht="15" hidden="false" customHeight="true" outlineLevel="0" collapsed="false">
      <c r="B51" s="202"/>
      <c r="C51" s="207"/>
      <c r="D51" s="213"/>
      <c r="E51" s="214" t="s">
        <v>225</v>
      </c>
      <c r="F51" s="208"/>
      <c r="G51" s="208"/>
      <c r="H51" s="208"/>
    </row>
    <row r="52" s="349" customFormat="true" ht="15" hidden="false" customHeight="true" outlineLevel="0" collapsed="false">
      <c r="B52" s="202"/>
      <c r="C52" s="215" t="s">
        <v>226</v>
      </c>
      <c r="D52" s="216" t="s">
        <v>227</v>
      </c>
      <c r="E52" s="217" t="str">
        <f aca="false">CONCATENATE(E41,E$7,E42)</f>
        <v>16-11</v>
      </c>
      <c r="F52" s="217" t="str">
        <f aca="false">CONCATENATE(F41,F$7,F42)</f>
        <v>15-13</v>
      </c>
      <c r="G52" s="217" t="str">
        <f aca="false">CONCATENATE(G41,G$7,G42)</f>
        <v>16-13</v>
      </c>
      <c r="H52" s="217" t="str">
        <f aca="false">CONCATENATE(H41,H$7,H42)</f>
        <v>14-11</v>
      </c>
    </row>
    <row r="53" s="349" customFormat="true" ht="15" hidden="false" customHeight="true" outlineLevel="0" collapsed="false">
      <c r="B53" s="202"/>
      <c r="C53" s="215"/>
      <c r="D53" s="218" t="s">
        <v>228</v>
      </c>
      <c r="E53" s="218" t="n">
        <f aca="true">AVERAGE(INDIRECT(CONCATENATE($E$23,E46,$E$24,E47),1))</f>
        <v>103.552</v>
      </c>
      <c r="F53" s="218" t="n">
        <f aca="true">AVERAGE(INDIRECT(CONCATENATE($E$23,F46,$E$24,F47),1))</f>
        <v>108.766666666667</v>
      </c>
      <c r="G53" s="218" t="n">
        <f aca="true">AVERAGE(INDIRECT(CONCATENATE($E$23,G46,$E$24,G47),1))</f>
        <v>112.41375</v>
      </c>
      <c r="H53" s="218" t="n">
        <f aca="true">AVERAGE(INDIRECT(CONCATENATE($E$23,H46,$E$24,H47),1))</f>
        <v>95.2255</v>
      </c>
    </row>
    <row r="54" s="349" customFormat="true" ht="15" hidden="false" customHeight="true" outlineLevel="0" collapsed="false">
      <c r="B54" s="202"/>
      <c r="C54" s="215"/>
      <c r="D54" s="219" t="s">
        <v>229</v>
      </c>
      <c r="E54" s="219" t="n">
        <f aca="true">MIN(INDIRECT(CONCATENATE($E$23,E46,$E$24,E47),1))</f>
        <v>81.0846</v>
      </c>
      <c r="F54" s="219" t="n">
        <f aca="true">MIN(INDIRECT(CONCATENATE($E$23,F46,$E$24,F47),1))</f>
        <v>100.146</v>
      </c>
      <c r="G54" s="219" t="n">
        <f aca="true">MIN(INDIRECT(CONCATENATE($E$23,G46,$E$24,G47),1))</f>
        <v>100.146</v>
      </c>
      <c r="H54" s="219" t="n">
        <f aca="true">MIN(INDIRECT(CONCATENATE($E$23,H46,$E$24,H47),1))</f>
        <v>81.0846</v>
      </c>
    </row>
    <row r="55" s="349" customFormat="true" ht="15" hidden="false" customHeight="true" outlineLevel="0" collapsed="false">
      <c r="B55" s="202"/>
      <c r="C55" s="215"/>
      <c r="D55" s="219" t="s">
        <v>230</v>
      </c>
      <c r="E55" s="219" t="n">
        <f aca="true">MAX(INDIRECT(CONCATENATE($E$23,E46,$E$24,E47),1))</f>
        <v>123.355</v>
      </c>
      <c r="F55" s="219" t="n">
        <f aca="true">MAX(INDIRECT(CONCATENATE($E$23,F46,$E$24,F47),1))</f>
        <v>117.055</v>
      </c>
      <c r="G55" s="219" t="n">
        <f aca="true">MAX(INDIRECT(CONCATENATE($E$23,G46,$E$24,G47),1))</f>
        <v>123.355</v>
      </c>
      <c r="H55" s="219" t="n">
        <f aca="true">MAX(INDIRECT(CONCATENATE($E$23,H46,$E$24,H47),1))</f>
        <v>109.099</v>
      </c>
    </row>
    <row r="56" s="349" customFormat="true" ht="15" hidden="false" customHeight="true" outlineLevel="0" collapsed="false">
      <c r="B56" s="202"/>
      <c r="C56" s="215"/>
      <c r="D56" s="220" t="s">
        <v>231</v>
      </c>
      <c r="E56" s="221" t="n">
        <v>-15</v>
      </c>
      <c r="F56" s="221" t="n">
        <v>-15</v>
      </c>
      <c r="G56" s="221" t="n">
        <v>-15</v>
      </c>
      <c r="H56" s="221" t="n">
        <v>-15</v>
      </c>
    </row>
    <row r="57" s="349" customFormat="true" ht="15" hidden="false" customHeight="true" outlineLevel="0" collapsed="false">
      <c r="B57" s="202"/>
      <c r="C57" s="215"/>
      <c r="D57" s="220" t="s">
        <v>232</v>
      </c>
      <c r="E57" s="221" t="n">
        <v>15</v>
      </c>
      <c r="F57" s="221" t="n">
        <v>15</v>
      </c>
      <c r="G57" s="221" t="n">
        <v>15</v>
      </c>
      <c r="H57" s="221" t="n">
        <v>15</v>
      </c>
    </row>
    <row r="58" customFormat="false" ht="15" hidden="false" customHeight="true" outlineLevel="0" collapsed="false">
      <c r="A58" s="349"/>
      <c r="B58" s="202"/>
      <c r="C58" s="215"/>
      <c r="D58" s="220" t="s">
        <v>233</v>
      </c>
      <c r="E58" s="222" t="n">
        <f aca="false">E54+E56</f>
        <v>66.0846</v>
      </c>
      <c r="F58" s="222" t="n">
        <f aca="false">F54+F56</f>
        <v>85.146</v>
      </c>
      <c r="G58" s="222" t="n">
        <f aca="false">G54+G56</f>
        <v>85.146</v>
      </c>
      <c r="H58" s="222" t="n">
        <f aca="false">H54+H56</f>
        <v>66.0846</v>
      </c>
    </row>
    <row r="59" customFormat="false" ht="15" hidden="false" customHeight="true" outlineLevel="0" collapsed="false">
      <c r="A59" s="349"/>
      <c r="B59" s="202"/>
      <c r="C59" s="215"/>
      <c r="D59" s="220" t="s">
        <v>234</v>
      </c>
      <c r="E59" s="222" t="n">
        <f aca="false">E55+E57</f>
        <v>138.355</v>
      </c>
      <c r="F59" s="222" t="n">
        <f aca="false">F55+F57</f>
        <v>132.055</v>
      </c>
      <c r="G59" s="222" t="n">
        <f aca="false">G55+G57</f>
        <v>138.355</v>
      </c>
      <c r="H59" s="222" t="n">
        <f aca="false">H55+H57</f>
        <v>124.099</v>
      </c>
    </row>
    <row r="60" customFormat="false" ht="15" hidden="false" customHeight="true" outlineLevel="0" collapsed="false">
      <c r="A60" s="349"/>
      <c r="B60" s="202"/>
      <c r="C60" s="223" t="s">
        <v>235</v>
      </c>
      <c r="D60" s="224" t="s">
        <v>227</v>
      </c>
      <c r="E60" s="225" t="str">
        <f aca="false">CONCATENATE(E43,E$7,E44)</f>
        <v>16-11</v>
      </c>
      <c r="F60" s="225" t="str">
        <f aca="false">CONCATENATE(F43,F$7,F44)</f>
        <v>15-13</v>
      </c>
      <c r="G60" s="225" t="str">
        <f aca="false">CONCATENATE(G43,G$7,G44)</f>
        <v>16-13</v>
      </c>
      <c r="H60" s="225" t="str">
        <f aca="false">CONCATENATE(H43,H$7,H44)</f>
        <v>14-11</v>
      </c>
    </row>
    <row r="61" customFormat="false" ht="15" hidden="false" customHeight="true" outlineLevel="0" collapsed="false">
      <c r="A61" s="349"/>
      <c r="B61" s="202"/>
      <c r="C61" s="223"/>
      <c r="D61" s="226" t="s">
        <v>228</v>
      </c>
      <c r="E61" s="226" t="n">
        <f aca="true">AVERAGE(INDIRECT(CONCATENATE($E50,E48,$E$24,E49),1))</f>
        <v>103.552</v>
      </c>
      <c r="F61" s="226" t="n">
        <f aca="true">AVERAGE(INDIRECT(CONCATENATE($E50,F48,$E$24,F49),1))</f>
        <v>108.766666666667</v>
      </c>
      <c r="G61" s="226" t="n">
        <f aca="true">AVERAGE(INDIRECT(CONCATENATE($E50,G48,$E$24,G49),1))</f>
        <v>112.41375</v>
      </c>
      <c r="H61" s="226" t="n">
        <f aca="true">AVERAGE(INDIRECT(CONCATENATE($E50,H48,$E$24,H49),1))</f>
        <v>95.2255</v>
      </c>
    </row>
    <row r="62" customFormat="false" ht="15" hidden="false" customHeight="true" outlineLevel="0" collapsed="false">
      <c r="A62" s="349"/>
      <c r="B62" s="202"/>
      <c r="C62" s="223"/>
      <c r="D62" s="227" t="s">
        <v>229</v>
      </c>
      <c r="E62" s="227" t="n">
        <f aca="true">MIN(INDIRECT(CONCATENATE($E50,E48,$E$24,E49),1))</f>
        <v>81.0846</v>
      </c>
      <c r="F62" s="227" t="n">
        <f aca="true">MIN(INDIRECT(CONCATENATE($E50,F48,$E$24,F49),1))</f>
        <v>100.146</v>
      </c>
      <c r="G62" s="227" t="n">
        <f aca="true">MIN(INDIRECT(CONCATENATE($E50,G48,$E$24,G49),1))</f>
        <v>100.146</v>
      </c>
      <c r="H62" s="227" t="n">
        <f aca="true">MIN(INDIRECT(CONCATENATE($E50,H48,$E$24,H49),1))</f>
        <v>81.0846</v>
      </c>
    </row>
    <row r="63" customFormat="false" ht="15" hidden="false" customHeight="true" outlineLevel="0" collapsed="false">
      <c r="A63" s="349"/>
      <c r="B63" s="202"/>
      <c r="C63" s="223"/>
      <c r="D63" s="227" t="s">
        <v>230</v>
      </c>
      <c r="E63" s="227" t="n">
        <f aca="true">MAX(INDIRECT(CONCATENATE($E50,E48,$E$24,E49),1))</f>
        <v>123.355</v>
      </c>
      <c r="F63" s="227" t="n">
        <f aca="true">MAX(INDIRECT(CONCATENATE($E50,F48,$E$24,F49),1))</f>
        <v>117.055</v>
      </c>
      <c r="G63" s="227" t="n">
        <f aca="true">MAX(INDIRECT(CONCATENATE($E50,G48,$E$24,G49),1))</f>
        <v>123.355</v>
      </c>
      <c r="H63" s="227" t="n">
        <f aca="true">MAX(INDIRECT(CONCATENATE($E50,H48,$E$24,H49),1))</f>
        <v>109.099</v>
      </c>
    </row>
    <row r="64" customFormat="false" ht="15" hidden="false" customHeight="true" outlineLevel="0" collapsed="false">
      <c r="A64" s="349"/>
      <c r="B64" s="202"/>
      <c r="C64" s="223"/>
      <c r="D64" s="228" t="s">
        <v>231</v>
      </c>
      <c r="E64" s="229" t="n">
        <v>-15</v>
      </c>
      <c r="F64" s="229" t="n">
        <v>-15</v>
      </c>
      <c r="G64" s="229" t="n">
        <v>-15</v>
      </c>
      <c r="H64" s="229" t="n">
        <v>-15</v>
      </c>
    </row>
    <row r="65" customFormat="false" ht="15" hidden="false" customHeight="true" outlineLevel="0" collapsed="false">
      <c r="A65" s="349"/>
      <c r="B65" s="202"/>
      <c r="C65" s="223"/>
      <c r="D65" s="228" t="s">
        <v>232</v>
      </c>
      <c r="E65" s="229" t="n">
        <v>15</v>
      </c>
      <c r="F65" s="229" t="n">
        <v>15</v>
      </c>
      <c r="G65" s="229" t="n">
        <v>15</v>
      </c>
      <c r="H65" s="229" t="n">
        <v>15</v>
      </c>
    </row>
    <row r="66" customFormat="false" ht="15" hidden="false" customHeight="true" outlineLevel="0" collapsed="false">
      <c r="A66" s="349"/>
      <c r="B66" s="202"/>
      <c r="C66" s="223"/>
      <c r="D66" s="228" t="s">
        <v>233</v>
      </c>
      <c r="E66" s="230" t="n">
        <f aca="false">E62+E64</f>
        <v>66.0846</v>
      </c>
      <c r="F66" s="230" t="n">
        <f aca="false">F62+F64</f>
        <v>85.146</v>
      </c>
      <c r="G66" s="230" t="n">
        <f aca="false">G62+G64</f>
        <v>85.146</v>
      </c>
      <c r="H66" s="230" t="n">
        <f aca="false">H62+H64</f>
        <v>66.0846</v>
      </c>
    </row>
    <row r="67" customFormat="false" ht="15" hidden="false" customHeight="true" outlineLevel="0" collapsed="false">
      <c r="A67" s="349"/>
      <c r="B67" s="202"/>
      <c r="C67" s="223"/>
      <c r="D67" s="231" t="s">
        <v>234</v>
      </c>
      <c r="E67" s="232" t="n">
        <f aca="false">E63+E65</f>
        <v>138.355</v>
      </c>
      <c r="F67" s="232" t="n">
        <f aca="false">F63+F65</f>
        <v>132.055</v>
      </c>
      <c r="G67" s="232" t="n">
        <f aca="false">G63+G65</f>
        <v>138.355</v>
      </c>
      <c r="H67" s="232" t="n">
        <f aca="false">H63+H65</f>
        <v>124.099</v>
      </c>
    </row>
    <row r="68" customFormat="false" ht="15" hidden="false" customHeight="true" outlineLevel="0" collapsed="false">
      <c r="A68" s="349"/>
      <c r="B68" s="233" t="s">
        <v>237</v>
      </c>
      <c r="C68" s="171" t="s">
        <v>216</v>
      </c>
      <c r="D68" s="234" t="s">
        <v>238</v>
      </c>
      <c r="E68" s="235" t="str">
        <f aca="true">IF(INDIRECT(CONCATENATE($E$77,ADDRESS(MATCH(E4,SL_CHARTS_2012!$E$1:$E$39999,1),$E$76,1)))=E4,ADDRESS(MATCH(E4,SL_CHARTS_2012!$E$1:$E$39999,1),$E$76,1), IF(INDIRECT(CONCATENATE($E$77,ADDRESS(MATCH(E4,SL_CHARTS_2012!$E$1:$E$39999,1),$E$76,1)))&lt;E4, ADDRESS(MATCH(E4,SL_CHARTS_2012!$E$1:$E$39999,1)+1,$E$76,1), ADDRESS(MATCH(E4,SL_CHARTS_2012!$E$1:$E$39999,1),$E$76,1)))</f>
        <v>$E$133</v>
      </c>
      <c r="F68" s="235" t="str">
        <f aca="true">IF(INDIRECT(CONCATENATE($E$77,ADDRESS(MATCH(F4,SL_CHARTS_2012!$E$1:$E$39999,1),$E$76,1)))=F4,ADDRESS(MATCH(F4,SL_CHARTS_2012!$E$1:$E$39999,1),$E$76,1), IF(INDIRECT(CONCATENATE($E$77,ADDRESS(MATCH(F4,SL_CHARTS_2012!$E$1:$E$39999,1),$E$76,1)))&lt;F4, ADDRESS(MATCH(F4,SL_CHARTS_2012!$E$1:$E$39999,1)+1,$E$76,1), ADDRESS(MATCH(F4,SL_CHARTS_2012!$E$1:$E$39999,1),$E$76,1)))</f>
        <v>$E$123</v>
      </c>
      <c r="G68" s="235" t="str">
        <f aca="true">IF(INDIRECT(CONCATENATE($E$77,ADDRESS(MATCH(G4,SL_CHARTS_2012!$E$1:$E$39999,1),$E$76,1)))=G4,ADDRESS(MATCH(G4,SL_CHARTS_2012!$E$1:$E$39999,1),$E$76,1), IF(INDIRECT(CONCATENATE($E$77,ADDRESS(MATCH(G4,SL_CHARTS_2012!$E$1:$E$39999,1),$E$76,1)))&lt;G4, ADDRESS(MATCH(G4,SL_CHARTS_2012!$E$1:$E$39999,1)+1,$E$76,1), ADDRESS(MATCH(G4,SL_CHARTS_2012!$E$1:$E$39999,1),$E$76,1)))</f>
        <v>$E$133</v>
      </c>
      <c r="H68" s="235" t="str">
        <f aca="true">IF(INDIRECT(CONCATENATE($E$77,ADDRESS(MATCH(H4,SL_CHARTS_2012!$E$1:$E$39999,1),$E$76,1)))=H4,ADDRESS(MATCH(H4,SL_CHARTS_2012!$E$1:$E$39999,1),$E$76,1), IF(INDIRECT(CONCATENATE($E$77,ADDRESS(MATCH(H4,SL_CHARTS_2012!$E$1:$E$39999,1),$E$76,1)))&lt;H4, ADDRESS(MATCH(H4,SL_CHARTS_2012!$E$1:$E$39999,1)+1,$E$76,1), ADDRESS(MATCH(H4,SL_CHARTS_2012!$E$1:$E$39999,1),$E$76,1)))</f>
        <v>$E$119</v>
      </c>
    </row>
    <row r="69" customFormat="false" ht="15" hidden="false" customHeight="true" outlineLevel="0" collapsed="false">
      <c r="A69" s="349"/>
      <c r="B69" s="233"/>
      <c r="C69" s="171"/>
      <c r="D69" s="172" t="s">
        <v>239</v>
      </c>
      <c r="E69" s="236" t="n">
        <f aca="true">INDIRECT(CONCATENATE($E$77,IF(INDIRECT(CONCATENATE($E$77,ADDRESS(MATCH(E4,SL_CHARTS_2012!$E$1:$E$39999,1),$E$76,1)))=E4,ADDRESS(MATCH(E4,SL_CHARTS_2012!$E$1:$E$39999,1),$E$76,1),IF(INDIRECT(CONCATENATE($E$77,ADDRESS(MATCH(E4,SL_CHARTS_2012!$E$1:$E$39999,1),$E$76,1)))&lt;E4,ADDRESS(MATCH(E4,SL_CHARTS_2012!$E$1:$E$39999,1)+1,$E$76,1),ADDRESS(MATCH(E4,SL_CHARTS_2012!$E$1:$E$39999,1),$E$76,1)))))</f>
        <v>16.0170477590681</v>
      </c>
      <c r="F69" s="236" t="n">
        <f aca="true">INDIRECT(CONCATENATE($E$77,IF(INDIRECT(CONCATENATE($E$77,ADDRESS(MATCH(F4,SL_CHARTS_2012!$E$1:$E$39999,1),$E$76,1)))=F4,ADDRESS(MATCH(F4,SL_CHARTS_2012!$E$1:$E$39999,1),$E$76,1),IF(INDIRECT(CONCATENATE($E$77,ADDRESS(MATCH(F4,SL_CHARTS_2012!$E$1:$E$39999,1),$E$76,1)))&lt;F4,ADDRESS(MATCH(F4,SL_CHARTS_2012!$E$1:$E$39999,1)+1,$E$76,1),ADDRESS(MATCH(F4,SL_CHARTS_2012!$E$1:$E$39999,1),$E$76,1)))))</f>
        <v>15.0219898769876</v>
      </c>
      <c r="G69" s="236" t="n">
        <f aca="true">INDIRECT(CONCATENATE($E$77,IF(INDIRECT(CONCATENATE($E$77,ADDRESS(MATCH(G4,SL_CHARTS_2012!$E$1:$E$39999,1),$E$76,1)))=G4,ADDRESS(MATCH(G4,SL_CHARTS_2012!$E$1:$E$39999,1),$E$76,1),IF(INDIRECT(CONCATENATE($E$77,ADDRESS(MATCH(G4,SL_CHARTS_2012!$E$1:$E$39999,1),$E$76,1)))&lt;G4,ADDRESS(MATCH(G4,SL_CHARTS_2012!$E$1:$E$39999,1)+1,$E$76,1),ADDRESS(MATCH(G4,SL_CHARTS_2012!$E$1:$E$39999,1),$E$76,1)))))</f>
        <v>16.0170477590681</v>
      </c>
      <c r="H69" s="236" t="n">
        <f aca="true">INDIRECT(CONCATENATE($E$77,IF(INDIRECT(CONCATENATE($E$77,ADDRESS(MATCH(H4,SL_CHARTS_2012!$E$1:$E$39999,1),$E$76,1)))=H4,ADDRESS(MATCH(H4,SL_CHARTS_2012!$E$1:$E$39999,1),$E$76,1),IF(INDIRECT(CONCATENATE($E$77,ADDRESS(MATCH(H4,SL_CHARTS_2012!$E$1:$E$39999,1),$E$76,1)))&lt;H4,ADDRESS(MATCH(H4,SL_CHARTS_2012!$E$1:$E$39999,1)+1,$E$76,1),ADDRESS(MATCH(H4,SL_CHARTS_2012!$E$1:$E$39999,1),$E$76,1)))))</f>
        <v>14.1321065827071</v>
      </c>
    </row>
    <row r="70" customFormat="false" ht="15" hidden="false" customHeight="true" outlineLevel="0" collapsed="false">
      <c r="A70" s="349"/>
      <c r="B70" s="233"/>
      <c r="C70" s="171"/>
      <c r="D70" s="234" t="s">
        <v>240</v>
      </c>
      <c r="E70" s="235" t="str">
        <f aca="true">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</f>
        <v>$E$103</v>
      </c>
      <c r="F70" s="235" t="str">
        <f aca="true">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</f>
        <v>$E$117</v>
      </c>
      <c r="G70" s="235" t="str">
        <f aca="true">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</f>
        <v>$E$118</v>
      </c>
      <c r="H70" s="235" t="str">
        <f aca="true">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</f>
        <v>$E$103</v>
      </c>
    </row>
    <row r="71" customFormat="false" ht="15" hidden="false" customHeight="true" outlineLevel="0" collapsed="false">
      <c r="A71" s="349"/>
      <c r="B71" s="233"/>
      <c r="C71" s="171"/>
      <c r="D71" s="172" t="s">
        <v>241</v>
      </c>
      <c r="E71" s="236" t="n">
        <f aca="true">INDIRECT(CONCATENATE($E$77,IF(INDIRECT(CONCATENATE($E$77,ADDRESS(MATCH(E8,SL_CHARTS_2012!$E$1:$E$39999,1),$E$76,1)))=E8,ADDRESS(MATCH(E8,SL_CHARTS_2012!$E$1:$E$39999,1),$E$76,1),IF(INDIRECT(CONCATENATE($E$77,ADDRESS(MATCH(E8,SL_CHARTS_2012!$E$1:$E$39999,1),$E$76,1)))&gt;E8, ADDRESS(MATCH(E8,SL_CHARTS_2012!$E$1:$E$39999,1)-1,$E$76,1), ADDRESS(MATCH(E8,SL_CHARTS_2012!$E$1:$E$39999,1),$E$76,1)))))</f>
        <v>11.5617327522803</v>
      </c>
      <c r="F71" s="236" t="n">
        <f aca="true">INDIRECT(CONCATENATE($E$77,IF(INDIRECT(CONCATENATE($E$77,ADDRESS(MATCH(F8,SL_CHARTS_2012!$E$1:$E$39999,1),$E$76,1)))=F8,ADDRESS(MATCH(F8,SL_CHARTS_2012!$E$1:$E$39999,1),$E$76,1),IF(INDIRECT(CONCATENATE($E$77,ADDRESS(MATCH(F8,SL_CHARTS_2012!$E$1:$E$39999,1),$E$76,1)))&gt;F8, ADDRESS(MATCH(F8,SL_CHARTS_2012!$E$1:$E$39999,1)-1,$E$76,1), ADDRESS(MATCH(F8,SL_CHARTS_2012!$E$1:$E$39999,1),$E$76,1)))))</f>
        <v>13.4535705708182</v>
      </c>
      <c r="G71" s="236" t="n">
        <f aca="true">INDIRECT(CONCATENATE($E$77,IF(INDIRECT(CONCATENATE($E$77,ADDRESS(MATCH(G8,SL_CHARTS_2012!$E$1:$E$39999,1),$E$76,1)))=G8,ADDRESS(MATCH(G8,SL_CHARTS_2012!$E$1:$E$39999,1),$E$76,1),IF(INDIRECT(CONCATENATE($E$77,ADDRESS(MATCH(G8,SL_CHARTS_2012!$E$1:$E$39999,1),$E$76,1)))&gt;G8, ADDRESS(MATCH(G8,SL_CHARTS_2012!$E$1:$E$39999,1)-1,$E$76,1), ADDRESS(MATCH(G8,SL_CHARTS_2012!$E$1:$E$39999,1),$E$76,1)))))</f>
        <v>13.7316591002809</v>
      </c>
      <c r="H71" s="236" t="n">
        <f aca="true">INDIRECT(CONCATENATE($E$77,IF(INDIRECT(CONCATENATE($E$77,ADDRESS(MATCH(H8,SL_CHARTS_2012!$E$1:$E$39999,1),$E$76,1)))=H8,ADDRESS(MATCH(H8,SL_CHARTS_2012!$E$1:$E$39999,1),$E$76,1),IF(INDIRECT(CONCATENATE($E$77,ADDRESS(MATCH(H8,SL_CHARTS_2012!$E$1:$E$39999,1),$E$76,1)))&gt;H8, ADDRESS(MATCH(H8,SL_CHARTS_2012!$E$1:$E$39999,1)-1,$E$76,1), ADDRESS(MATCH(H8,SL_CHARTS_2012!$E$1:$E$39999,1),$E$76,1)))))</f>
        <v>11.5617327522803</v>
      </c>
    </row>
    <row r="72" customFormat="false" ht="15" hidden="false" customHeight="true" outlineLevel="0" collapsed="false">
      <c r="A72" s="349"/>
      <c r="B72" s="233"/>
      <c r="C72" s="173" t="s">
        <v>219</v>
      </c>
      <c r="D72" s="238" t="s">
        <v>238</v>
      </c>
      <c r="E72" s="239" t="str">
        <f aca="true">IF(INDIRECT(CONCATENATE($E$77,ADDRESS(MATCH(E6,SL_CHARTS_2012!$E$1:$E$39999,1),$E$76,1)))=E6,ADDRESS(MATCH(E6,SL_CHARTS_2012!$E$1:$E$39999,1),$E$76,1), IF(INDIRECT(CONCATENATE($E$77,ADDRESS(MATCH(E6,SL_CHARTS_2012!$E$1:$E$39999,1),$E$76,1)))&lt;E6, ADDRESS(MATCH(E6,SL_CHARTS_2012!$E$1:$E$39999,1)+1,$E$76,1), ADDRESS(MATCH(E6,SL_CHARTS_2012!$E$1:$E$39999,1),$E$76,1)))</f>
        <v>$E$133</v>
      </c>
      <c r="F72" s="239" t="str">
        <f aca="true">IF(INDIRECT(CONCATENATE($E$77,ADDRESS(MATCH(F6,SL_CHARTS_2012!$E$1:$E$39999,1),$E$76,1)))=F6,ADDRESS(MATCH(F6,SL_CHARTS_2012!$E$1:$E$39999,1),$E$76,1), IF(INDIRECT(CONCATENATE($E$77,ADDRESS(MATCH(F6,SL_CHARTS_2012!$E$1:$E$39999,1),$E$76,1)))&lt;F6, ADDRESS(MATCH(F6,SL_CHARTS_2012!$E$1:$E$39999,1)+1,$E$76,1), ADDRESS(MATCH(F6,SL_CHARTS_2012!$E$1:$E$39999,1),$E$76,1)))</f>
        <v>$E$123</v>
      </c>
      <c r="G72" s="239" t="str">
        <f aca="true">IF(INDIRECT(CONCATENATE($E$77,ADDRESS(MATCH(G6,SL_CHARTS_2012!$E$1:$E$39999,1),$E$76,1)))=G6,ADDRESS(MATCH(G6,SL_CHARTS_2012!$E$1:$E$39999,1),$E$76,1), IF(INDIRECT(CONCATENATE($E$77,ADDRESS(MATCH(G6,SL_CHARTS_2012!$E$1:$E$39999,1),$E$76,1)))&lt;G6, ADDRESS(MATCH(G6,SL_CHARTS_2012!$E$1:$E$39999,1)+1,$E$76,1), ADDRESS(MATCH(G6,SL_CHARTS_2012!$E$1:$E$39999,1),$E$76,1)))</f>
        <v>$E$133</v>
      </c>
      <c r="H72" s="239" t="str">
        <f aca="true">IF(INDIRECT(CONCATENATE($E$77,ADDRESS(MATCH(H6,SL_CHARTS_2012!$E$1:$E$39999,1),$E$76,1)))=H6,ADDRESS(MATCH(H6,SL_CHARTS_2012!$E$1:$E$39999,1),$E$76,1), IF(INDIRECT(CONCATENATE($E$77,ADDRESS(MATCH(H6,SL_CHARTS_2012!$E$1:$E$39999,1),$E$76,1)))&lt;H6, ADDRESS(MATCH(H6,SL_CHARTS_2012!$E$1:$E$39999,1)+1,$E$76,1), ADDRESS(MATCH(H6,SL_CHARTS_2012!$E$1:$E$39999,1),$E$76,1)))</f>
        <v>$E$119</v>
      </c>
    </row>
    <row r="73" customFormat="false" ht="15" hidden="false" customHeight="true" outlineLevel="0" collapsed="false">
      <c r="A73" s="349"/>
      <c r="B73" s="233"/>
      <c r="C73" s="173"/>
      <c r="D73" s="240" t="s">
        <v>217</v>
      </c>
      <c r="E73" s="241" t="n">
        <f aca="true">INDIRECT(CONCATENATE($E$77,IF(INDIRECT(CONCATENATE($E$77,ADDRESS(MATCH(E6,SL_CHARTS_2012!$E$1:$E$39999,1),$E$76,1)))=E6,ADDRESS(MATCH(E6,SL_CHARTS_2012!$E$1:$E$39999,1),$E$76,1),IF(INDIRECT(CONCATENATE($E$77,ADDRESS(MATCH(E6,SL_CHARTS_2012!$E$1:$E$39999,1),$E$76,1)))&lt;E6,ADDRESS(MATCH(E6,SL_CHARTS_2012!$E$1:$E$39999,1)+1,$E$76,1),ADDRESS(MATCH(E6,SL_CHARTS_2012!$E$1:$E$39999,1),$E$76,1)))))</f>
        <v>16.0170477590681</v>
      </c>
      <c r="F73" s="241" t="n">
        <f aca="true">INDIRECT(CONCATENATE($E$77,IF(INDIRECT(CONCATENATE($E$77,ADDRESS(MATCH(F6,SL_CHARTS_2012!$E$1:$E$39999,1),$E$76,1)))=F6,ADDRESS(MATCH(F6,SL_CHARTS_2012!$E$1:$E$39999,1),$E$76,1),IF(INDIRECT(CONCATENATE($E$77,ADDRESS(MATCH(F6,SL_CHARTS_2012!$E$1:$E$39999,1),$E$76,1)))&lt;F6,ADDRESS(MATCH(F6,SL_CHARTS_2012!$E$1:$E$39999,1)+1,$E$76,1),ADDRESS(MATCH(F6,SL_CHARTS_2012!$E$1:$E$39999,1),$E$76,1)))))</f>
        <v>15.0219898769876</v>
      </c>
      <c r="G73" s="241" t="n">
        <f aca="true">INDIRECT(CONCATENATE($E$77,IF(INDIRECT(CONCATENATE($E$77,ADDRESS(MATCH(G6,SL_CHARTS_2012!$E$1:$E$39999,1),$E$76,1)))=G6,ADDRESS(MATCH(G6,SL_CHARTS_2012!$E$1:$E$39999,1),$E$76,1),IF(INDIRECT(CONCATENATE($E$77,ADDRESS(MATCH(G6,SL_CHARTS_2012!$E$1:$E$39999,1),$E$76,1)))&lt;G6,ADDRESS(MATCH(G6,SL_CHARTS_2012!$E$1:$E$39999,1)+1,$E$76,1),ADDRESS(MATCH(G6,SL_CHARTS_2012!$E$1:$E$39999,1),$E$76,1)))))</f>
        <v>16.0170477590681</v>
      </c>
      <c r="H73" s="241" t="n">
        <f aca="true">INDIRECT(CONCATENATE($E$77,IF(INDIRECT(CONCATENATE($E$77,ADDRESS(MATCH(H6,SL_CHARTS_2012!$E$1:$E$39999,1),$E$76,1)))=H6,ADDRESS(MATCH(H6,SL_CHARTS_2012!$E$1:$E$39999,1),$E$76,1),IF(INDIRECT(CONCATENATE($E$77,ADDRESS(MATCH(H6,SL_CHARTS_2012!$E$1:$E$39999,1),$E$76,1)))&lt;H6,ADDRESS(MATCH(H6,SL_CHARTS_2012!$E$1:$E$39999,1)+1,$E$76,1),ADDRESS(MATCH(H6,SL_CHARTS_2012!$E$1:$E$39999,1),$E$76,1)))))</f>
        <v>14.1321065827071</v>
      </c>
    </row>
    <row r="74" customFormat="false" ht="15" hidden="false" customHeight="true" outlineLevel="0" collapsed="false">
      <c r="A74" s="349"/>
      <c r="B74" s="233"/>
      <c r="C74" s="173"/>
      <c r="D74" s="238" t="s">
        <v>240</v>
      </c>
      <c r="E74" s="239" t="str">
        <f aca="true">IF(INDIRECT(CONCATENATE($E$77,ADDRESS(MATCH(E10,SL_CHARTS_2012!$E$1:$E$39999,1),$E$76,1)))=E10,ADDRESS(MATCH(E10,SL_CHARTS_2012!$E$1:$E$39999,1),$E$76,1),IF(INDIRECT(CONCATENATE($E$77,ADDRESS(MATCH(E10,SL_CHARTS_2012!$E$1:$E$39999,1),$E$76,1)))&gt;E10, ADDRESS(MATCH(E10,SL_CHARTS_2012!$E$1:$E$39999,1)-1,$E$76,1), ADDRESS(MATCH(E10,SL_CHARTS_2012!$E$1:$E$39999,1),$E$76,1)))</f>
        <v>$E$103</v>
      </c>
      <c r="F74" s="239" t="str">
        <f aca="true">IF(INDIRECT(CONCATENATE($E$77,ADDRESS(MATCH(F10,SL_CHARTS_2012!$E$1:$E$39999,1),$E$76,1)))=F10,ADDRESS(MATCH(F10,SL_CHARTS_2012!$E$1:$E$39999,1),$E$76,1),IF(INDIRECT(CONCATENATE($E$77,ADDRESS(MATCH(F10,SL_CHARTS_2012!$E$1:$E$39999,1),$E$76,1)))&gt;F10, ADDRESS(MATCH(F10,SL_CHARTS_2012!$E$1:$E$39999,1)-1,$E$76,1), ADDRESS(MATCH(F10,SL_CHARTS_2012!$E$1:$E$39999,1),$E$76,1)))</f>
        <v>$E$117</v>
      </c>
      <c r="G74" s="239" t="str">
        <f aca="true">IF(INDIRECT(CONCATENATE($E$77,ADDRESS(MATCH(G10,SL_CHARTS_2012!$E$1:$E$39999,1),$E$76,1)))=G10,ADDRESS(MATCH(G10,SL_CHARTS_2012!$E$1:$E$39999,1),$E$76,1),IF(INDIRECT(CONCATENATE($E$77,ADDRESS(MATCH(G10,SL_CHARTS_2012!$E$1:$E$39999,1),$E$76,1)))&gt;G10, ADDRESS(MATCH(G10,SL_CHARTS_2012!$E$1:$E$39999,1)-1,$E$76,1), ADDRESS(MATCH(G10,SL_CHARTS_2012!$E$1:$E$39999,1),$E$76,1)))</f>
        <v>$E$118</v>
      </c>
      <c r="H74" s="239" t="str">
        <f aca="true">IF(INDIRECT(CONCATENATE($E$77,ADDRESS(MATCH(H10,SL_CHARTS_2012!$E$1:$E$39999,1),$E$76,1)))=H10,ADDRESS(MATCH(H10,SL_CHARTS_2012!$E$1:$E$39999,1),$E$76,1),IF(INDIRECT(CONCATENATE($E$77,ADDRESS(MATCH(H10,SL_CHARTS_2012!$E$1:$E$39999,1),$E$76,1)))&gt;H10, ADDRESS(MATCH(H10,SL_CHARTS_2012!$E$1:$E$39999,1)-1,$E$76,1), ADDRESS(MATCH(H10,SL_CHARTS_2012!$E$1:$E$39999,1),$E$76,1)))</f>
        <v>$E$103</v>
      </c>
    </row>
    <row r="75" customFormat="false" ht="15" hidden="false" customHeight="true" outlineLevel="0" collapsed="false">
      <c r="A75" s="349"/>
      <c r="B75" s="233"/>
      <c r="C75" s="173"/>
      <c r="D75" s="240" t="s">
        <v>218</v>
      </c>
      <c r="E75" s="241" t="n">
        <f aca="true">INDIRECT(CONCATENATE($E$77,IF(INDIRECT(CONCATENATE($E$77,ADDRESS(MATCH(E10,SL_CHARTS_2012!$E$1:$E$39999,1),$E$76,1)))=E10,ADDRESS(MATCH(E10,SL_CHARTS_2012!$E$1:$E$39999,1),$E$76,1),IF(INDIRECT(CONCATENATE($E$77,ADDRESS(MATCH(E10,SL_CHARTS_2012!$E$1:$E$39999,1),$E$76,1)))&gt;E10,ADDRESS(MATCH(E10,SL_CHARTS_2012!$E$1:$E$39999,1)-1,$E$76,1),ADDRESS(MATCH(E10,SL_CHARTS_2012!$E$1:$E$39999,1),$E$76,1)))))</f>
        <v>11.5617327522803</v>
      </c>
      <c r="F75" s="241" t="n">
        <f aca="true">INDIRECT(CONCATENATE($E$77,IF(INDIRECT(CONCATENATE($E$77,ADDRESS(MATCH(F10,SL_CHARTS_2012!$E$1:$E$39999,1),$E$76,1)))=F10,ADDRESS(MATCH(F10,SL_CHARTS_2012!$E$1:$E$39999,1),$E$76,1),IF(INDIRECT(CONCATENATE($E$77,ADDRESS(MATCH(F10,SL_CHARTS_2012!$E$1:$E$39999,1),$E$76,1)))&gt;F10,ADDRESS(MATCH(F10,SL_CHARTS_2012!$E$1:$E$39999,1)-1,$E$76,1),ADDRESS(MATCH(F10,SL_CHARTS_2012!$E$1:$E$39999,1),$E$76,1)))))</f>
        <v>13.4535705708182</v>
      </c>
      <c r="G75" s="241" t="n">
        <f aca="true">INDIRECT(CONCATENATE($E$77,IF(INDIRECT(CONCATENATE($E$77,ADDRESS(MATCH(G10,SL_CHARTS_2012!$E$1:$E$39999,1),$E$76,1)))=G10,ADDRESS(MATCH(G10,SL_CHARTS_2012!$E$1:$E$39999,1),$E$76,1),IF(INDIRECT(CONCATENATE($E$77,ADDRESS(MATCH(G10,SL_CHARTS_2012!$E$1:$E$39999,1),$E$76,1)))&gt;G10,ADDRESS(MATCH(G10,SL_CHARTS_2012!$E$1:$E$39999,1)-1,$E$76,1),ADDRESS(MATCH(G10,SL_CHARTS_2012!$E$1:$E$39999,1),$E$76,1)))))</f>
        <v>13.7316591002809</v>
      </c>
      <c r="H75" s="241" t="n">
        <f aca="true">INDIRECT(CONCATENATE($E$77,IF(INDIRECT(CONCATENATE($E$77,ADDRESS(MATCH(H10,SL_CHARTS_2012!$E$1:$E$39999,1),$E$76,1)))=H10,ADDRESS(MATCH(H10,SL_CHARTS_2012!$E$1:$E$39999,1),$E$76,1),IF(INDIRECT(CONCATENATE($E$77,ADDRESS(MATCH(H10,SL_CHARTS_2012!$E$1:$E$39999,1),$E$76,1)))&gt;H10,ADDRESS(MATCH(H10,SL_CHARTS_2012!$E$1:$E$39999,1)-1,$E$76,1),ADDRESS(MATCH(H10,SL_CHARTS_2012!$E$1:$E$39999,1),$E$76,1)))))</f>
        <v>11.5617327522803</v>
      </c>
    </row>
    <row r="76" customFormat="false" ht="15" hidden="false" customHeight="true" outlineLevel="0" collapsed="false">
      <c r="A76" s="349"/>
      <c r="B76" s="233"/>
      <c r="C76" s="175" t="s">
        <v>220</v>
      </c>
      <c r="D76" s="175"/>
      <c r="E76" s="176" t="n">
        <v>5</v>
      </c>
      <c r="F76" s="176"/>
      <c r="G76" s="176"/>
      <c r="H76" s="176"/>
    </row>
    <row r="77" customFormat="false" ht="15" hidden="false" customHeight="true" outlineLevel="0" collapsed="false">
      <c r="A77" s="349"/>
      <c r="B77" s="233"/>
      <c r="C77" s="243"/>
      <c r="D77" s="182" t="s">
        <v>223</v>
      </c>
      <c r="E77" s="183" t="s">
        <v>224</v>
      </c>
      <c r="F77" s="172"/>
      <c r="G77" s="172"/>
      <c r="H77" s="172"/>
    </row>
    <row r="78" customFormat="false" ht="15" hidden="false" customHeight="true" outlineLevel="0" collapsed="false">
      <c r="A78" s="349"/>
      <c r="B78" s="233"/>
      <c r="C78" s="243"/>
      <c r="D78" s="182"/>
      <c r="E78" s="183" t="s">
        <v>225</v>
      </c>
      <c r="F78" s="172"/>
      <c r="G78" s="172"/>
      <c r="H78" s="172"/>
    </row>
    <row r="79" customFormat="false" ht="15" hidden="false" customHeight="true" outlineLevel="0" collapsed="false">
      <c r="A79" s="349"/>
      <c r="B79" s="233"/>
      <c r="C79" s="178" t="s">
        <v>216</v>
      </c>
      <c r="D79" s="245" t="s">
        <v>221</v>
      </c>
      <c r="E79" s="180" t="str">
        <f aca="false">ADDRESS(MATCH(E71,SL_CHARTS_2012!$E$1:$E$3999,1),$E$76+1,1)</f>
        <v>$F$103</v>
      </c>
      <c r="F79" s="180" t="str">
        <f aca="false">ADDRESS(MATCH(F71,SL_CHARTS_2012!$E$1:$E$3999,1),$E$76+1,1)</f>
        <v>$F$117</v>
      </c>
      <c r="G79" s="180" t="str">
        <f aca="false">ADDRESS(MATCH(G71,SL_CHARTS_2012!$E$1:$E$3999,1),$E$76+1,1)</f>
        <v>$F$118</v>
      </c>
      <c r="H79" s="180" t="str">
        <f aca="false">ADDRESS(MATCH(H71,SL_CHARTS_2012!$E$1:$E$3999,1),$E$76+1,1)</f>
        <v>$F$103</v>
      </c>
    </row>
    <row r="80" customFormat="false" ht="15" hidden="false" customHeight="true" outlineLevel="0" collapsed="false">
      <c r="A80" s="349"/>
      <c r="B80" s="233"/>
      <c r="C80" s="178"/>
      <c r="D80" s="245" t="s">
        <v>222</v>
      </c>
      <c r="E80" s="180" t="str">
        <f aca="false">ADDRESS(MATCH(E69,SL_CHARTS_2012!$E$1:$E$3999,1),$E$76+1,1)</f>
        <v>$F$133</v>
      </c>
      <c r="F80" s="180" t="str">
        <f aca="false">ADDRESS(MATCH(F69,SL_CHARTS_2012!$E$1:$E$3999,1),$E$76+1,1)</f>
        <v>$F$123</v>
      </c>
      <c r="G80" s="180" t="str">
        <f aca="false">ADDRESS(MATCH(G69,SL_CHARTS_2012!$E$1:$E$3999,1),$E$76+1,1)</f>
        <v>$F$133</v>
      </c>
      <c r="H80" s="180" t="str">
        <f aca="false">ADDRESS(MATCH(H69,SL_CHARTS_2012!$E$1:$E$3999,1),$E$76+1,1)</f>
        <v>$F$119</v>
      </c>
    </row>
    <row r="81" customFormat="false" ht="15" hidden="false" customHeight="true" outlineLevel="0" collapsed="false">
      <c r="A81" s="349"/>
      <c r="B81" s="233"/>
      <c r="C81" s="173" t="s">
        <v>219</v>
      </c>
      <c r="D81" s="246" t="s">
        <v>221</v>
      </c>
      <c r="E81" s="174" t="str">
        <f aca="false">ADDRESS(MATCH(E75,SL_CHARTS_2012!$E$1:$E$3999,1),$E$76+1,1)</f>
        <v>$F$103</v>
      </c>
      <c r="F81" s="174" t="str">
        <f aca="false">ADDRESS(MATCH(F75,SL_CHARTS_2012!$E$1:$E$3999,1),$E$76+1,1)</f>
        <v>$F$117</v>
      </c>
      <c r="G81" s="174" t="str">
        <f aca="false">ADDRESS(MATCH(G75,SL_CHARTS_2012!$E$1:$E$3999,1),$E$76+1,1)</f>
        <v>$F$118</v>
      </c>
      <c r="H81" s="174" t="str">
        <f aca="false">ADDRESS(MATCH(H75,SL_CHARTS_2012!$E$1:$E$3999,1),$E$76+1,1)</f>
        <v>$F$103</v>
      </c>
    </row>
    <row r="82" customFormat="false" ht="15" hidden="false" customHeight="true" outlineLevel="0" collapsed="false">
      <c r="A82" s="349"/>
      <c r="B82" s="233"/>
      <c r="C82" s="173"/>
      <c r="D82" s="246" t="s">
        <v>222</v>
      </c>
      <c r="E82" s="174" t="str">
        <f aca="false">ADDRESS(MATCH(E73,SL_CHARTS_2012!$E$1:$E$3999,1),$E$76+1,1)</f>
        <v>$F$133</v>
      </c>
      <c r="F82" s="174" t="str">
        <f aca="false">ADDRESS(MATCH(F73,SL_CHARTS_2012!$E$1:$E$3999,1),$E$76+1,1)</f>
        <v>$F$123</v>
      </c>
      <c r="G82" s="174" t="str">
        <f aca="false">ADDRESS(MATCH(G73,SL_CHARTS_2012!$E$1:$E$3999,1),$E$76+1,1)</f>
        <v>$F$133</v>
      </c>
      <c r="H82" s="174" t="str">
        <f aca="false">ADDRESS(MATCH(H73,SL_CHARTS_2012!$E$1:$E$3999,1),$E$76+1,1)</f>
        <v>$F$119</v>
      </c>
    </row>
    <row r="83" customFormat="false" ht="15" hidden="false" customHeight="true" outlineLevel="0" collapsed="false">
      <c r="A83" s="349"/>
      <c r="B83" s="233"/>
      <c r="C83" s="184" t="s">
        <v>226</v>
      </c>
      <c r="D83" s="185" t="s">
        <v>227</v>
      </c>
      <c r="E83" s="186" t="str">
        <f aca="false">CONCATENATE(ROUND(E69,2),E$7,ROUND(E71,2))</f>
        <v>16,02-11,56</v>
      </c>
      <c r="F83" s="186" t="str">
        <f aca="false">CONCATENATE(ROUND(F69,2),F$7,ROUND(F71,2))</f>
        <v>15,02-13,45</v>
      </c>
      <c r="G83" s="186" t="str">
        <f aca="false">CONCATENATE(ROUND(G69,2),G$7,ROUND(G71,2))</f>
        <v>16,02-13,73</v>
      </c>
      <c r="H83" s="186" t="str">
        <f aca="false">CONCATENATE(ROUND(H69,2),H$7,ROUND(H71,2))</f>
        <v>14,13-11,56</v>
      </c>
    </row>
    <row r="84" customFormat="false" ht="15" hidden="false" customHeight="true" outlineLevel="0" collapsed="false">
      <c r="A84" s="349"/>
      <c r="B84" s="233"/>
      <c r="C84" s="184"/>
      <c r="D84" s="187" t="s">
        <v>228</v>
      </c>
      <c r="E84" s="187" t="n">
        <f aca="true">AVERAGE(INDIRECT(CONCATENATE($E$77,E79,$E$78,E80),1))</f>
        <v>91.3445161290322</v>
      </c>
      <c r="F84" s="187" t="n">
        <f aca="true">AVERAGE(INDIRECT(CONCATENATE($E$77,F79,$E$78,F80),1))</f>
        <v>113.578571428571</v>
      </c>
      <c r="G84" s="187" t="n">
        <f aca="true">AVERAGE(INDIRECT(CONCATENATE($E$77,G79,$E$78,G80),1))</f>
        <v>102.678125</v>
      </c>
      <c r="H84" s="187" t="n">
        <f aca="true">AVERAGE(INDIRECT(CONCATENATE($E$77,H79,$E$78,H80),1))</f>
        <v>86.3752941176471</v>
      </c>
    </row>
    <row r="85" customFormat="false" ht="15" hidden="false" customHeight="true" outlineLevel="0" collapsed="false">
      <c r="A85" s="349"/>
      <c r="B85" s="233"/>
      <c r="C85" s="184"/>
      <c r="D85" s="188" t="s">
        <v>229</v>
      </c>
      <c r="E85" s="188" t="n">
        <f aca="true">MIN(INDIRECT(CONCATENATE($E$77,E79,$E$78,E80),1))</f>
        <v>39.65</v>
      </c>
      <c r="F85" s="188" t="n">
        <f aca="true">MIN(INDIRECT(CONCATENATE($E$77,F79,$E$78,F80),1))</f>
        <v>52.51</v>
      </c>
      <c r="G85" s="188" t="n">
        <f aca="true">MIN(INDIRECT(CONCATENATE($E$77,G79,$E$78,G80),1))</f>
        <v>41.24</v>
      </c>
      <c r="H85" s="188" t="n">
        <f aca="true">MIN(INDIRECT(CONCATENATE($E$77,H79,$E$78,H80),1))</f>
        <v>39.65</v>
      </c>
    </row>
    <row r="86" customFormat="false" ht="15" hidden="false" customHeight="true" outlineLevel="0" collapsed="false">
      <c r="A86" s="349"/>
      <c r="B86" s="233"/>
      <c r="C86" s="184"/>
      <c r="D86" s="188" t="s">
        <v>230</v>
      </c>
      <c r="E86" s="188" t="n">
        <f aca="true">MAX(INDIRECT(CONCATENATE($E$77,E79,$E$78,E80),1))</f>
        <v>143.23</v>
      </c>
      <c r="F86" s="188" t="n">
        <f aca="true">MAX(INDIRECT(CONCATENATE($E$77,F79,$E$78,F80),1))</f>
        <v>142.98</v>
      </c>
      <c r="G86" s="188" t="n">
        <f aca="true">MAX(INDIRECT(CONCATENATE($E$77,G79,$E$78,G80),1))</f>
        <v>143.23</v>
      </c>
      <c r="H86" s="188" t="n">
        <f aca="true">MAX(INDIRECT(CONCATENATE($E$77,H79,$E$78,H80),1))</f>
        <v>142.98</v>
      </c>
    </row>
    <row r="87" customFormat="false" ht="15" hidden="false" customHeight="true" outlineLevel="0" collapsed="false">
      <c r="A87" s="349"/>
      <c r="B87" s="233"/>
      <c r="C87" s="184"/>
      <c r="D87" s="189" t="s">
        <v>231</v>
      </c>
      <c r="E87" s="190" t="n">
        <v>-15</v>
      </c>
      <c r="F87" s="190" t="n">
        <v>-15</v>
      </c>
      <c r="G87" s="190" t="n">
        <v>-15</v>
      </c>
      <c r="H87" s="190" t="n">
        <v>-15</v>
      </c>
    </row>
    <row r="88" customFormat="false" ht="15" hidden="false" customHeight="true" outlineLevel="0" collapsed="false">
      <c r="A88" s="349"/>
      <c r="B88" s="233"/>
      <c r="C88" s="184"/>
      <c r="D88" s="189" t="s">
        <v>232</v>
      </c>
      <c r="E88" s="190" t="n">
        <v>15</v>
      </c>
      <c r="F88" s="190" t="n">
        <v>15</v>
      </c>
      <c r="G88" s="190" t="n">
        <v>15</v>
      </c>
      <c r="H88" s="190" t="n">
        <v>15</v>
      </c>
    </row>
    <row r="89" customFormat="false" ht="15" hidden="false" customHeight="true" outlineLevel="0" collapsed="false">
      <c r="A89" s="349"/>
      <c r="B89" s="233"/>
      <c r="C89" s="184"/>
      <c r="D89" s="189" t="s">
        <v>233</v>
      </c>
      <c r="E89" s="191" t="n">
        <f aca="false">E85+E87</f>
        <v>24.65</v>
      </c>
      <c r="F89" s="191" t="n">
        <f aca="false">F85+F87</f>
        <v>37.51</v>
      </c>
      <c r="G89" s="191" t="n">
        <f aca="false">G85+G87</f>
        <v>26.24</v>
      </c>
      <c r="H89" s="191" t="n">
        <f aca="false">H85+H87</f>
        <v>24.65</v>
      </c>
    </row>
    <row r="90" customFormat="false" ht="15" hidden="false" customHeight="true" outlineLevel="0" collapsed="false">
      <c r="A90" s="349"/>
      <c r="B90" s="233"/>
      <c r="C90" s="184"/>
      <c r="D90" s="189" t="s">
        <v>234</v>
      </c>
      <c r="E90" s="191" t="n">
        <f aca="false">E86+E88</f>
        <v>158.23</v>
      </c>
      <c r="F90" s="191" t="n">
        <f aca="false">F86+F88</f>
        <v>157.98</v>
      </c>
      <c r="G90" s="191" t="n">
        <f aca="false">G86+G88</f>
        <v>158.23</v>
      </c>
      <c r="H90" s="191" t="n">
        <f aca="false">H86+H88</f>
        <v>157.98</v>
      </c>
    </row>
    <row r="91" customFormat="false" ht="15" hidden="false" customHeight="true" outlineLevel="0" collapsed="false">
      <c r="A91" s="349"/>
      <c r="B91" s="233"/>
      <c r="C91" s="192" t="s">
        <v>235</v>
      </c>
      <c r="D91" s="248" t="s">
        <v>227</v>
      </c>
      <c r="E91" s="249" t="str">
        <f aca="false">CONCATENATE(ROUND(E73,2),E$7,ROUND(E75,2))</f>
        <v>16,02-11,56</v>
      </c>
      <c r="F91" s="249" t="str">
        <f aca="false">CONCATENATE(ROUND(F73,2),F$7,ROUND(F75,2))</f>
        <v>15,02-13,45</v>
      </c>
      <c r="G91" s="249" t="str">
        <f aca="false">CONCATENATE(ROUND(G73,2),G$7,ROUND(G75,2))</f>
        <v>16,02-13,73</v>
      </c>
      <c r="H91" s="249" t="str">
        <f aca="false">CONCATENATE(ROUND(H73,2),H$7,ROUND(H75,2))</f>
        <v>14,13-11,56</v>
      </c>
    </row>
    <row r="92" customFormat="false" ht="15" hidden="false" customHeight="true" outlineLevel="0" collapsed="false">
      <c r="A92" s="349"/>
      <c r="B92" s="233"/>
      <c r="C92" s="192"/>
      <c r="D92" s="250" t="s">
        <v>228</v>
      </c>
      <c r="E92" s="250" t="n">
        <f aca="true">AVERAGE(INDIRECT(CONCATENATE($E$77,E81,$E$78,E82),1))</f>
        <v>91.3445161290322</v>
      </c>
      <c r="F92" s="250" t="n">
        <f aca="true">AVERAGE(INDIRECT(CONCATENATE($E$77,F81,$E$78,F82),1))</f>
        <v>113.578571428571</v>
      </c>
      <c r="G92" s="250" t="n">
        <f aca="true">AVERAGE(INDIRECT(CONCATENATE($E$77,G81,$E$78,G82),1))</f>
        <v>102.678125</v>
      </c>
      <c r="H92" s="250" t="n">
        <f aca="true">AVERAGE(INDIRECT(CONCATENATE($E$77,H81,$E$78,H82),1))</f>
        <v>86.3752941176471</v>
      </c>
    </row>
    <row r="93" customFormat="false" ht="15" hidden="false" customHeight="true" outlineLevel="0" collapsed="false">
      <c r="A93" s="349"/>
      <c r="B93" s="233"/>
      <c r="C93" s="192"/>
      <c r="D93" s="251" t="s">
        <v>229</v>
      </c>
      <c r="E93" s="251" t="n">
        <f aca="true">MIN(INDIRECT(CONCATENATE($E$77,E81,$E$78,E82),1))</f>
        <v>39.65</v>
      </c>
      <c r="F93" s="251" t="n">
        <f aca="true">MIN(INDIRECT(CONCATENATE($E$77,F81,$E$78,F82),1))</f>
        <v>52.51</v>
      </c>
      <c r="G93" s="251" t="n">
        <f aca="true">MIN(INDIRECT(CONCATENATE($E$77,G81,$E$78,G82),1))</f>
        <v>41.24</v>
      </c>
      <c r="H93" s="251" t="n">
        <f aca="true">MIN(INDIRECT(CONCATENATE($E$77,H81,$E$78,H82),1))</f>
        <v>39.65</v>
      </c>
    </row>
    <row r="94" customFormat="false" ht="15" hidden="false" customHeight="true" outlineLevel="0" collapsed="false">
      <c r="A94" s="349"/>
      <c r="B94" s="233"/>
      <c r="C94" s="192"/>
      <c r="D94" s="251" t="s">
        <v>230</v>
      </c>
      <c r="E94" s="251" t="n">
        <f aca="true">MAX(INDIRECT(CONCATENATE($E$77,E81,$E$78,E82),1))</f>
        <v>143.23</v>
      </c>
      <c r="F94" s="251" t="n">
        <f aca="true">MAX(INDIRECT(CONCATENATE($E$77,F81,$E$78,F82),1))</f>
        <v>142.98</v>
      </c>
      <c r="G94" s="251" t="n">
        <f aca="true">MAX(INDIRECT(CONCATENATE($E$77,G81,$E$78,G82),1))</f>
        <v>143.23</v>
      </c>
      <c r="H94" s="251" t="n">
        <f aca="true">MAX(INDIRECT(CONCATENATE($E$77,H81,$E$78,H82),1))</f>
        <v>142.98</v>
      </c>
    </row>
    <row r="95" customFormat="false" ht="15" hidden="false" customHeight="true" outlineLevel="0" collapsed="false">
      <c r="A95" s="349"/>
      <c r="B95" s="233"/>
      <c r="C95" s="192"/>
      <c r="D95" s="238" t="s">
        <v>231</v>
      </c>
      <c r="E95" s="252" t="n">
        <v>-15</v>
      </c>
      <c r="F95" s="252" t="n">
        <v>-15</v>
      </c>
      <c r="G95" s="252" t="n">
        <v>-15</v>
      </c>
      <c r="H95" s="252" t="n">
        <v>-15</v>
      </c>
    </row>
    <row r="96" customFormat="false" ht="15" hidden="false" customHeight="true" outlineLevel="0" collapsed="false">
      <c r="A96" s="349"/>
      <c r="B96" s="233"/>
      <c r="C96" s="192"/>
      <c r="D96" s="238" t="s">
        <v>232</v>
      </c>
      <c r="E96" s="252" t="n">
        <v>15</v>
      </c>
      <c r="F96" s="252" t="n">
        <v>15</v>
      </c>
      <c r="G96" s="252" t="n">
        <v>15</v>
      </c>
      <c r="H96" s="252" t="n">
        <v>15</v>
      </c>
    </row>
    <row r="97" customFormat="false" ht="15" hidden="false" customHeight="true" outlineLevel="0" collapsed="false">
      <c r="A97" s="349"/>
      <c r="B97" s="233"/>
      <c r="C97" s="192"/>
      <c r="D97" s="238" t="s">
        <v>233</v>
      </c>
      <c r="E97" s="239" t="n">
        <f aca="false">E93+E95</f>
        <v>24.65</v>
      </c>
      <c r="F97" s="239" t="n">
        <f aca="false">F93+F95</f>
        <v>37.51</v>
      </c>
      <c r="G97" s="239" t="n">
        <f aca="false">G93+G95</f>
        <v>26.24</v>
      </c>
      <c r="H97" s="239" t="n">
        <f aca="false">H93+H95</f>
        <v>24.65</v>
      </c>
    </row>
    <row r="98" customFormat="false" ht="15" hidden="false" customHeight="true" outlineLevel="0" collapsed="false">
      <c r="A98" s="349"/>
      <c r="B98" s="233"/>
      <c r="C98" s="192"/>
      <c r="D98" s="200" t="s">
        <v>234</v>
      </c>
      <c r="E98" s="201" t="n">
        <f aca="false">E94+E96</f>
        <v>158.23</v>
      </c>
      <c r="F98" s="201" t="n">
        <f aca="false">F94+F96</f>
        <v>157.98</v>
      </c>
      <c r="G98" s="201" t="n">
        <f aca="false">G94+G96</f>
        <v>158.23</v>
      </c>
      <c r="H98" s="201" t="n">
        <f aca="false">H94+H96</f>
        <v>157.98</v>
      </c>
    </row>
    <row r="99" s="23" customFormat="true" ht="15" hidden="false" customHeight="true" outlineLevel="0" collapsed="false">
      <c r="B99" s="253"/>
      <c r="C99" s="253"/>
      <c r="D99" s="254"/>
      <c r="E99" s="255"/>
      <c r="F99" s="255"/>
      <c r="G99" s="255"/>
      <c r="H99" s="255"/>
    </row>
    <row r="100" customFormat="false" ht="15" hidden="false" customHeight="true" outlineLevel="0" collapsed="false">
      <c r="A100" s="23"/>
      <c r="B100" s="169" t="s">
        <v>79</v>
      </c>
      <c r="C100" s="169"/>
      <c r="D100" s="169"/>
      <c r="E100" s="169"/>
      <c r="F100" s="169"/>
      <c r="G100" s="169"/>
      <c r="H100" s="169"/>
    </row>
    <row r="101" customFormat="false" ht="15" hidden="true" customHeight="true" outlineLevel="0" collapsed="false">
      <c r="A101" s="23"/>
      <c r="B101" s="256" t="s">
        <v>242</v>
      </c>
      <c r="C101" s="203" t="s">
        <v>216</v>
      </c>
      <c r="D101" s="204" t="s">
        <v>217</v>
      </c>
      <c r="E101" s="204" t="n">
        <f aca="false">ROUNDUP(E$4,0)</f>
        <v>16</v>
      </c>
      <c r="F101" s="204" t="n">
        <f aca="false">ROUNDUP(F$4,0)</f>
        <v>15</v>
      </c>
      <c r="G101" s="204" t="n">
        <f aca="false">ROUNDUP(G$4,0)</f>
        <v>16</v>
      </c>
      <c r="H101" s="204" t="n">
        <f aca="false">ROUNDUP(H$4,0)</f>
        <v>14</v>
      </c>
    </row>
    <row r="102" customFormat="false" ht="15" hidden="true" customHeight="true" outlineLevel="0" collapsed="false">
      <c r="A102" s="23"/>
      <c r="B102" s="256"/>
      <c r="C102" s="203"/>
      <c r="D102" s="204" t="s">
        <v>218</v>
      </c>
      <c r="E102" s="204" t="n">
        <f aca="false">ROUNDDOWN(E$8,0)</f>
        <v>11</v>
      </c>
      <c r="F102" s="204" t="n">
        <f aca="false">ROUNDDOWN(F$8,0)</f>
        <v>13</v>
      </c>
      <c r="G102" s="204" t="n">
        <f aca="false">ROUNDDOWN(G$8,0)</f>
        <v>13</v>
      </c>
      <c r="H102" s="204" t="n">
        <f aca="false">ROUNDDOWN(H$8,0)</f>
        <v>11</v>
      </c>
    </row>
    <row r="103" customFormat="false" ht="15" hidden="true" customHeight="true" outlineLevel="0" collapsed="false">
      <c r="A103" s="23"/>
      <c r="B103" s="256"/>
      <c r="C103" s="205" t="s">
        <v>219</v>
      </c>
      <c r="D103" s="206" t="s">
        <v>217</v>
      </c>
      <c r="E103" s="206" t="n">
        <f aca="false">ROUNDUP(E$6,0)</f>
        <v>16</v>
      </c>
      <c r="F103" s="206" t="n">
        <f aca="false">ROUNDUP(F$6,0)</f>
        <v>15</v>
      </c>
      <c r="G103" s="206" t="n">
        <f aca="false">ROUNDUP(G$6,0)</f>
        <v>16</v>
      </c>
      <c r="H103" s="206" t="n">
        <f aca="false">ROUNDUP(H$6,0)</f>
        <v>14</v>
      </c>
    </row>
    <row r="104" customFormat="false" ht="15" hidden="true" customHeight="true" outlineLevel="0" collapsed="false">
      <c r="A104" s="23"/>
      <c r="B104" s="256"/>
      <c r="C104" s="205"/>
      <c r="D104" s="206" t="s">
        <v>218</v>
      </c>
      <c r="E104" s="206" t="n">
        <f aca="false">ROUNDDOWN(E$8,0)</f>
        <v>11</v>
      </c>
      <c r="F104" s="206" t="n">
        <f aca="false">ROUNDDOWN(F$8,0)</f>
        <v>13</v>
      </c>
      <c r="G104" s="206" t="n">
        <f aca="false">ROUNDDOWN(G$8,0)</f>
        <v>13</v>
      </c>
      <c r="H104" s="206" t="n">
        <f aca="false">ROUNDDOWN(H$8,0)</f>
        <v>11</v>
      </c>
    </row>
    <row r="105" customFormat="false" ht="15" hidden="true" customHeight="true" outlineLevel="0" collapsed="false">
      <c r="A105" s="23"/>
      <c r="B105" s="256"/>
      <c r="C105" s="207" t="s">
        <v>220</v>
      </c>
      <c r="D105" s="207"/>
      <c r="E105" s="208" t="n">
        <v>9</v>
      </c>
      <c r="F105" s="208"/>
      <c r="G105" s="208"/>
      <c r="H105" s="208"/>
    </row>
    <row r="106" customFormat="false" ht="15" hidden="true" customHeight="true" outlineLevel="0" collapsed="false">
      <c r="A106" s="23"/>
      <c r="B106" s="256"/>
      <c r="C106" s="209" t="s">
        <v>216</v>
      </c>
      <c r="D106" s="257" t="s">
        <v>221</v>
      </c>
      <c r="E106" s="211" t="str">
        <f aca="false">ADDRESS(MATCH(E102,SL_CHARTS_2012!$B$1:$B$144,1),$E105,1)</f>
        <v>$I$15</v>
      </c>
      <c r="F106" s="211" t="str">
        <f aca="false">ADDRESS(MATCH(F102,SL_CHARTS_2012!$B$1:$B$144,1),$E105,1)</f>
        <v>$I$17</v>
      </c>
      <c r="G106" s="211" t="str">
        <f aca="false">ADDRESS(MATCH(G102,SL_CHARTS_2012!$B$1:$B$144,1),$E105,1)</f>
        <v>$I$17</v>
      </c>
      <c r="H106" s="211" t="str">
        <f aca="false">ADDRESS(MATCH(H102,SL_CHARTS_2012!$B$1:$B$144,1),$E105,1)</f>
        <v>$I$15</v>
      </c>
    </row>
    <row r="107" customFormat="false" ht="15" hidden="true" customHeight="true" outlineLevel="0" collapsed="false">
      <c r="A107" s="23"/>
      <c r="B107" s="256"/>
      <c r="C107" s="209"/>
      <c r="D107" s="257" t="s">
        <v>222</v>
      </c>
      <c r="E107" s="211" t="str">
        <f aca="false">ADDRESS(MATCH(E101,SL_CHARTS_2012!$B$1:$B$144,1),$E105,1)</f>
        <v>$I$20</v>
      </c>
      <c r="F107" s="211" t="str">
        <f aca="false">ADDRESS(MATCH(F101,SL_CHARTS_2012!$B$1:$B$144,1),$E105,1)</f>
        <v>$I$19</v>
      </c>
      <c r="G107" s="211" t="str">
        <f aca="false">ADDRESS(MATCH(G101,SL_CHARTS_2012!$B$1:$B$144,1),$E105,1)</f>
        <v>$I$20</v>
      </c>
      <c r="H107" s="211" t="str">
        <f aca="false">ADDRESS(MATCH(H101,SL_CHARTS_2012!$B$1:$B$144,1),$E105,1)</f>
        <v>$I$18</v>
      </c>
    </row>
    <row r="108" customFormat="false" ht="15" hidden="true" customHeight="true" outlineLevel="0" collapsed="false">
      <c r="A108" s="23"/>
      <c r="B108" s="256"/>
      <c r="C108" s="205" t="s">
        <v>219</v>
      </c>
      <c r="D108" s="258" t="s">
        <v>221</v>
      </c>
      <c r="E108" s="206" t="str">
        <f aca="false">ADDRESS(MATCH(E104,SL_CHARTS_2012!$B$1:$B$144,1),$E105,1)</f>
        <v>$I$15</v>
      </c>
      <c r="F108" s="206" t="str">
        <f aca="false">ADDRESS(MATCH(F104,SL_CHARTS_2012!$B$1:$B$144,1),$E105,1)</f>
        <v>$I$17</v>
      </c>
      <c r="G108" s="206" t="str">
        <f aca="false">ADDRESS(MATCH(G104,SL_CHARTS_2012!$B$1:$B$144,1),$E105,1)</f>
        <v>$I$17</v>
      </c>
      <c r="H108" s="206" t="str">
        <f aca="false">ADDRESS(MATCH(H104,SL_CHARTS_2012!$B$1:$B$144,1),$E105,1)</f>
        <v>$I$15</v>
      </c>
    </row>
    <row r="109" customFormat="false" ht="15" hidden="true" customHeight="true" outlineLevel="0" collapsed="false">
      <c r="A109" s="23"/>
      <c r="B109" s="256"/>
      <c r="C109" s="205"/>
      <c r="D109" s="258" t="s">
        <v>222</v>
      </c>
      <c r="E109" s="206" t="str">
        <f aca="false">ADDRESS(MATCH(E103,SL_CHARTS_2012!$B$1:$B$144,1),$E105,1)</f>
        <v>$I$20</v>
      </c>
      <c r="F109" s="206" t="str">
        <f aca="false">ADDRESS(MATCH(F103,SL_CHARTS_2012!$B$1:$B$144,1),$E105,1)</f>
        <v>$I$19</v>
      </c>
      <c r="G109" s="206" t="str">
        <f aca="false">ADDRESS(MATCH(G103,SL_CHARTS_2012!$B$1:$B$144,1),$E105,1)</f>
        <v>$I$20</v>
      </c>
      <c r="H109" s="206" t="str">
        <f aca="false">ADDRESS(MATCH(H103,SL_CHARTS_2012!$B$1:$B$144,1),$E105,1)</f>
        <v>$I$18</v>
      </c>
    </row>
    <row r="110" customFormat="false" ht="15" hidden="true" customHeight="true" outlineLevel="0" collapsed="false">
      <c r="A110" s="23"/>
      <c r="B110" s="256"/>
      <c r="C110" s="207"/>
      <c r="D110" s="213" t="s">
        <v>223</v>
      </c>
      <c r="E110" s="214" t="s">
        <v>224</v>
      </c>
      <c r="F110" s="208"/>
      <c r="G110" s="208"/>
      <c r="H110" s="208"/>
    </row>
    <row r="111" customFormat="false" ht="15" hidden="true" customHeight="true" outlineLevel="0" collapsed="false">
      <c r="A111" s="23"/>
      <c r="B111" s="256"/>
      <c r="C111" s="207"/>
      <c r="D111" s="213"/>
      <c r="E111" s="214" t="s">
        <v>225</v>
      </c>
      <c r="F111" s="208"/>
      <c r="G111" s="208"/>
      <c r="H111" s="208"/>
    </row>
    <row r="112" customFormat="false" ht="15" hidden="true" customHeight="true" outlineLevel="0" collapsed="false">
      <c r="A112" s="23"/>
      <c r="B112" s="256"/>
      <c r="C112" s="215" t="s">
        <v>226</v>
      </c>
      <c r="D112" s="216" t="s">
        <v>227</v>
      </c>
      <c r="E112" s="217" t="str">
        <f aca="false">CONCATENATE(E101,E$7,E102)</f>
        <v>16-11</v>
      </c>
      <c r="F112" s="217" t="str">
        <f aca="false">CONCATENATE(F101,F$7,F102)</f>
        <v>15-13</v>
      </c>
      <c r="G112" s="217" t="str">
        <f aca="false">CONCATENATE(G101,G$7,G102)</f>
        <v>16-13</v>
      </c>
      <c r="H112" s="217" t="str">
        <f aca="false">CONCATENATE(H101,H$7,H102)</f>
        <v>14-11</v>
      </c>
    </row>
    <row r="113" customFormat="false" ht="15" hidden="true" customHeight="true" outlineLevel="0" collapsed="false">
      <c r="A113" s="23"/>
      <c r="B113" s="256"/>
      <c r="C113" s="215"/>
      <c r="D113" s="218" t="s">
        <v>228</v>
      </c>
      <c r="E113" s="218" t="n">
        <f aca="true">AVERAGE(INDIRECT(CONCATENATE($E$23,E106,$E$24,E107),1))</f>
        <v>3.0812195</v>
      </c>
      <c r="F113" s="218" t="n">
        <f aca="true">AVERAGE(INDIRECT(CONCATENATE($E$23,F106,$E$24,F107),1))</f>
        <v>2.53188566666667</v>
      </c>
      <c r="G113" s="218" t="n">
        <f aca="true">AVERAGE(INDIRECT(CONCATENATE($E$23,G106,$E$24,G107),1))</f>
        <v>1.55358175</v>
      </c>
      <c r="H113" s="218" t="n">
        <f aca="true">AVERAGE(INDIRECT(CONCATENATE($E$23,H106,$E$24,H107),1))</f>
        <v>5.133955</v>
      </c>
    </row>
    <row r="114" customFormat="false" ht="15" hidden="true" customHeight="true" outlineLevel="0" collapsed="false">
      <c r="A114" s="23"/>
      <c r="B114" s="256"/>
      <c r="C114" s="215"/>
      <c r="D114" s="219" t="s">
        <v>229</v>
      </c>
      <c r="E114" s="219" t="n">
        <f aca="true">MIN(INDIRECT(CONCATENATE($E$23,E106,$E$24,E107),1))</f>
        <v>-1.38133</v>
      </c>
      <c r="F114" s="219" t="n">
        <f aca="true">MIN(INDIRECT(CONCATENATE($E$23,F106,$E$24,F107),1))</f>
        <v>-0.667173</v>
      </c>
      <c r="G114" s="219" t="n">
        <f aca="true">MIN(INDIRECT(CONCATENATE($E$23,G106,$E$24,G107),1))</f>
        <v>-1.38133</v>
      </c>
      <c r="H114" s="219" t="n">
        <f aca="true">MIN(INDIRECT(CONCATENATE($E$23,H106,$E$24,H107),1))</f>
        <v>2.25437</v>
      </c>
    </row>
    <row r="115" customFormat="false" ht="15" hidden="true" customHeight="true" outlineLevel="0" collapsed="false">
      <c r="A115" s="23"/>
      <c r="B115" s="256"/>
      <c r="C115" s="215"/>
      <c r="D115" s="219" t="s">
        <v>230</v>
      </c>
      <c r="E115" s="219" t="n">
        <f aca="true">MAX(INDIRECT(CONCATENATE($E$23,E106,$E$24,E107),1))</f>
        <v>6.62059</v>
      </c>
      <c r="F115" s="219" t="n">
        <f aca="true">MAX(INDIRECT(CONCATENATE($E$23,F106,$E$24,F107),1))</f>
        <v>6.00846</v>
      </c>
      <c r="G115" s="219" t="n">
        <f aca="true">MAX(INDIRECT(CONCATENATE($E$23,G106,$E$24,G107),1))</f>
        <v>6.00846</v>
      </c>
      <c r="H115" s="219" t="n">
        <f aca="true">MAX(INDIRECT(CONCATENATE($E$23,H106,$E$24,H107),1))</f>
        <v>6.62059</v>
      </c>
    </row>
    <row r="116" customFormat="false" ht="15" hidden="true" customHeight="true" outlineLevel="0" collapsed="false">
      <c r="A116" s="23"/>
      <c r="B116" s="256"/>
      <c r="C116" s="215"/>
      <c r="D116" s="220" t="s">
        <v>231</v>
      </c>
      <c r="E116" s="221" t="n">
        <v>-15</v>
      </c>
      <c r="F116" s="221" t="n">
        <v>-15</v>
      </c>
      <c r="G116" s="221" t="n">
        <v>-15</v>
      </c>
      <c r="H116" s="221" t="n">
        <v>-15</v>
      </c>
    </row>
    <row r="117" customFormat="false" ht="15" hidden="true" customHeight="true" outlineLevel="0" collapsed="false">
      <c r="A117" s="23"/>
      <c r="B117" s="256"/>
      <c r="C117" s="215"/>
      <c r="D117" s="220" t="s">
        <v>232</v>
      </c>
      <c r="E117" s="221" t="n">
        <v>15</v>
      </c>
      <c r="F117" s="221" t="n">
        <v>15</v>
      </c>
      <c r="G117" s="221" t="n">
        <v>15</v>
      </c>
      <c r="H117" s="221" t="n">
        <v>15</v>
      </c>
    </row>
    <row r="118" customFormat="false" ht="15" hidden="true" customHeight="true" outlineLevel="0" collapsed="false">
      <c r="A118" s="23"/>
      <c r="B118" s="256"/>
      <c r="C118" s="215"/>
      <c r="D118" s="220" t="s">
        <v>233</v>
      </c>
      <c r="E118" s="222" t="n">
        <f aca="false">E114+E116</f>
        <v>-16.38133</v>
      </c>
      <c r="F118" s="222" t="n">
        <f aca="false">F114+F116</f>
        <v>-15.667173</v>
      </c>
      <c r="G118" s="222" t="n">
        <f aca="false">G114+G116</f>
        <v>-16.38133</v>
      </c>
      <c r="H118" s="222" t="n">
        <f aca="false">H114+H116</f>
        <v>-12.74563</v>
      </c>
    </row>
    <row r="119" customFormat="false" ht="15" hidden="true" customHeight="true" outlineLevel="0" collapsed="false">
      <c r="A119" s="23"/>
      <c r="B119" s="256"/>
      <c r="C119" s="215"/>
      <c r="D119" s="220" t="s">
        <v>234</v>
      </c>
      <c r="E119" s="222" t="n">
        <f aca="false">E115+E117</f>
        <v>21.62059</v>
      </c>
      <c r="F119" s="222" t="n">
        <f aca="false">F115+F117</f>
        <v>21.00846</v>
      </c>
      <c r="G119" s="222" t="n">
        <f aca="false">G115+G117</f>
        <v>21.00846</v>
      </c>
      <c r="H119" s="222" t="n">
        <f aca="false">H115+H117</f>
        <v>21.62059</v>
      </c>
    </row>
    <row r="120" customFormat="false" ht="15" hidden="true" customHeight="true" outlineLevel="0" collapsed="false">
      <c r="A120" s="23"/>
      <c r="B120" s="256"/>
      <c r="C120" s="223" t="s">
        <v>235</v>
      </c>
      <c r="D120" s="259" t="s">
        <v>227</v>
      </c>
      <c r="E120" s="260" t="str">
        <f aca="false">CONCATENATE(E103,E$7,E104)</f>
        <v>16-11</v>
      </c>
      <c r="F120" s="260" t="str">
        <f aca="false">CONCATENATE(F103,F$7,F104)</f>
        <v>15-13</v>
      </c>
      <c r="G120" s="260" t="str">
        <f aca="false">CONCATENATE(G103,G$7,G104)</f>
        <v>16-13</v>
      </c>
      <c r="H120" s="260" t="str">
        <f aca="false">CONCATENATE(H103,H$7,H104)</f>
        <v>14-11</v>
      </c>
    </row>
    <row r="121" customFormat="false" ht="15" hidden="true" customHeight="true" outlineLevel="0" collapsed="false">
      <c r="A121" s="23"/>
      <c r="B121" s="256"/>
      <c r="C121" s="223"/>
      <c r="D121" s="261" t="s">
        <v>228</v>
      </c>
      <c r="E121" s="261" t="n">
        <f aca="true">AVERAGE(INDIRECT(CONCATENATE($E110,E108,$E$24,E109),1))</f>
        <v>3.0812195</v>
      </c>
      <c r="F121" s="261" t="n">
        <f aca="true">AVERAGE(INDIRECT(CONCATENATE($E110,F108,$E$24,F109),1))</f>
        <v>2.53188566666667</v>
      </c>
      <c r="G121" s="261" t="n">
        <f aca="true">AVERAGE(INDIRECT(CONCATENATE($E110,G108,$E$24,G109),1))</f>
        <v>1.55358175</v>
      </c>
      <c r="H121" s="261" t="n">
        <f aca="true">AVERAGE(INDIRECT(CONCATENATE($E110,H108,$E$24,H109),1))</f>
        <v>5.133955</v>
      </c>
    </row>
    <row r="122" customFormat="false" ht="15" hidden="true" customHeight="true" outlineLevel="0" collapsed="false">
      <c r="A122" s="23"/>
      <c r="B122" s="256"/>
      <c r="C122" s="223"/>
      <c r="D122" s="262" t="s">
        <v>229</v>
      </c>
      <c r="E122" s="262" t="n">
        <f aca="true">MIN(INDIRECT(CONCATENATE($E110,E108,$E$24,E109),1))</f>
        <v>-1.38133</v>
      </c>
      <c r="F122" s="262" t="n">
        <f aca="true">MIN(INDIRECT(CONCATENATE($E110,F108,$E$24,F109),1))</f>
        <v>-0.667173</v>
      </c>
      <c r="G122" s="262" t="n">
        <f aca="true">MIN(INDIRECT(CONCATENATE($E110,G108,$E$24,G109),1))</f>
        <v>-1.38133</v>
      </c>
      <c r="H122" s="262" t="n">
        <f aca="true">MIN(INDIRECT(CONCATENATE($E110,H108,$E$24,H109),1))</f>
        <v>2.25437</v>
      </c>
    </row>
    <row r="123" customFormat="false" ht="15" hidden="true" customHeight="true" outlineLevel="0" collapsed="false">
      <c r="A123" s="23"/>
      <c r="B123" s="256"/>
      <c r="C123" s="223"/>
      <c r="D123" s="262" t="s">
        <v>230</v>
      </c>
      <c r="E123" s="262" t="n">
        <f aca="true">MAX(INDIRECT(CONCATENATE($E110,E108,$E$24,E109),1))</f>
        <v>6.62059</v>
      </c>
      <c r="F123" s="262" t="n">
        <f aca="true">MAX(INDIRECT(CONCATENATE($E110,F108,$E$24,F109),1))</f>
        <v>6.00846</v>
      </c>
      <c r="G123" s="262" t="n">
        <f aca="true">MAX(INDIRECT(CONCATENATE($E110,G108,$E$24,G109),1))</f>
        <v>6.00846</v>
      </c>
      <c r="H123" s="262" t="n">
        <f aca="true">MAX(INDIRECT(CONCATENATE($E110,H108,$E$24,H109),1))</f>
        <v>6.62059</v>
      </c>
    </row>
    <row r="124" customFormat="false" ht="15" hidden="true" customHeight="true" outlineLevel="0" collapsed="false">
      <c r="A124" s="23"/>
      <c r="B124" s="256"/>
      <c r="C124" s="223"/>
      <c r="D124" s="263" t="s">
        <v>231</v>
      </c>
      <c r="E124" s="264" t="n">
        <v>-15</v>
      </c>
      <c r="F124" s="264" t="n">
        <v>-15</v>
      </c>
      <c r="G124" s="264" t="n">
        <v>-15</v>
      </c>
      <c r="H124" s="264" t="n">
        <v>-15</v>
      </c>
    </row>
    <row r="125" customFormat="false" ht="15" hidden="true" customHeight="true" outlineLevel="0" collapsed="false">
      <c r="A125" s="23"/>
      <c r="B125" s="256"/>
      <c r="C125" s="223"/>
      <c r="D125" s="263" t="s">
        <v>232</v>
      </c>
      <c r="E125" s="264" t="n">
        <v>15</v>
      </c>
      <c r="F125" s="264" t="n">
        <v>15</v>
      </c>
      <c r="G125" s="264" t="n">
        <v>15</v>
      </c>
      <c r="H125" s="264" t="n">
        <v>15</v>
      </c>
    </row>
    <row r="126" customFormat="false" ht="15" hidden="true" customHeight="true" outlineLevel="0" collapsed="false">
      <c r="A126" s="23"/>
      <c r="B126" s="256"/>
      <c r="C126" s="223"/>
      <c r="D126" s="263" t="s">
        <v>233</v>
      </c>
      <c r="E126" s="265" t="n">
        <f aca="false">E122+E124</f>
        <v>-16.38133</v>
      </c>
      <c r="F126" s="265" t="n">
        <f aca="false">F122+F124</f>
        <v>-15.667173</v>
      </c>
      <c r="G126" s="265" t="n">
        <f aca="false">G122+G124</f>
        <v>-16.38133</v>
      </c>
      <c r="H126" s="265" t="n">
        <f aca="false">H122+H124</f>
        <v>-12.74563</v>
      </c>
    </row>
    <row r="127" customFormat="false" ht="15" hidden="true" customHeight="true" outlineLevel="0" collapsed="false">
      <c r="A127" s="23"/>
      <c r="B127" s="256"/>
      <c r="C127" s="223"/>
      <c r="D127" s="231" t="s">
        <v>234</v>
      </c>
      <c r="E127" s="232" t="n">
        <f aca="false">E123+E125</f>
        <v>21.62059</v>
      </c>
      <c r="F127" s="232" t="n">
        <f aca="false">F123+F125</f>
        <v>21.00846</v>
      </c>
      <c r="G127" s="232" t="n">
        <f aca="false">G123+G125</f>
        <v>21.00846</v>
      </c>
      <c r="H127" s="232" t="n">
        <f aca="false">H123+H125</f>
        <v>21.62059</v>
      </c>
    </row>
    <row r="128" s="349" customFormat="true" ht="15" hidden="false" customHeight="true" outlineLevel="0" collapsed="false">
      <c r="B128" s="233" t="s">
        <v>243</v>
      </c>
      <c r="C128" s="266" t="s">
        <v>216</v>
      </c>
      <c r="D128" s="267" t="s">
        <v>238</v>
      </c>
      <c r="E128" s="269" t="str">
        <f aca="true">IF(INDIRECT(CONCATENATE($E$137,ADDRESS(MATCH(E4,SL_CHARTS_2012!$J$1:$J$39999,1),$E$136,1)))=E4,ADDRESS(MATCH(E4,SL_CHARTS_2012!$J$1:$J$39999,1),$E$136,1), IF(INDIRECT(CONCATENATE($E$137,ADDRESS(MATCH(E4,SL_CHARTS_2012!$J$1:$J$39999,1),$E$136,1)))&lt;E4, ADDRESS(MATCH(E4,SL_CHARTS_2012!$J$1:$J$39999,1)+1,$E$136,1), ADDRESS(MATCH(E4,SL_CHARTS_2012!$J$1:$J$39999,1),$E$136,1)))</f>
        <v>$J$1923</v>
      </c>
      <c r="F128" s="269" t="str">
        <f aca="true">IF(INDIRECT(CONCATENATE($E$137,ADDRESS(MATCH(F4,SL_CHARTS_2012!$J$1:$J$39999,1),$E$136,1)))=F4,ADDRESS(MATCH(F4,SL_CHARTS_2012!$J$1:$J$39999,1),$E$136,1), IF(INDIRECT(CONCATENATE($E$137,ADDRESS(MATCH(F4,SL_CHARTS_2012!$J$1:$J$39999,1),$E$136,1)))&lt;F4, ADDRESS(MATCH(F4,SL_CHARTS_2012!$J$1:$J$39999,1)+1,$E$136,1), ADDRESS(MATCH(F4,SL_CHARTS_2012!$J$1:$J$39999,1),$E$136,1)))</f>
        <v>$J$1911</v>
      </c>
      <c r="G128" s="269" t="str">
        <f aca="true">IF(INDIRECT(CONCATENATE($E$137,ADDRESS(MATCH(G4,SL_CHARTS_2012!$J$1:$J$39999,1),$E$136,1)))=G4,ADDRESS(MATCH(G4,SL_CHARTS_2012!$J$1:$J$39999,1),$E$136,1), IF(INDIRECT(CONCATENATE($E$137,ADDRESS(MATCH(G4,SL_CHARTS_2012!$J$1:$J$39999,1),$E$136,1)))&lt;G4, ADDRESS(MATCH(G4,SL_CHARTS_2012!$J$1:$J$39999,1)+1,$E$136,1), ADDRESS(MATCH(G4,SL_CHARTS_2012!$J$1:$J$39999,1),$E$136,1)))</f>
        <v>$J$1923</v>
      </c>
      <c r="H128" s="269" t="str">
        <f aca="true">IF(INDIRECT(CONCATENATE($E$137,ADDRESS(MATCH(H4,SL_CHARTS_2012!$J$1:$J$39999,1),$E$136,1)))=H4,ADDRESS(MATCH(H4,SL_CHARTS_2012!$J$1:$J$39999,1),$E$136,1), IF(INDIRECT(CONCATENATE($E$137,ADDRESS(MATCH(H4,SL_CHARTS_2012!$J$1:$J$39999,1),$E$136,1)))&lt;H4, ADDRESS(MATCH(H4,SL_CHARTS_2012!$J$1:$J$39999,1)+1,$E$136,1), ADDRESS(MATCH(H4,SL_CHARTS_2012!$J$1:$J$39999,1),$E$136,1)))</f>
        <v>$J$1901</v>
      </c>
    </row>
    <row r="129" s="349" customFormat="true" ht="15" hidden="false" customHeight="true" outlineLevel="0" collapsed="false">
      <c r="B129" s="233"/>
      <c r="C129" s="266"/>
      <c r="D129" s="172" t="s">
        <v>239</v>
      </c>
      <c r="E129" s="236" t="n">
        <f aca="true">INDIRECT(CONCATENATE($E$137,IF(INDIRECT(CONCATENATE($E$137,ADDRESS(MATCH(E4,SL_CHARTS_2012!$J$1:$J$39999,1),$E$136,1)))=E4,ADDRESS(MATCH(E4,SL_CHARTS_2012!$J$1:$J$39999,1),$E$136,1),IF(INDIRECT(CONCATENATE($E$137,ADDRESS(MATCH(E4,SL_CHARTS_2012!$J$1:$J$39999,1),$E$136,1)))&lt;E4,ADDRESS(MATCH(E4,SL_CHARTS_2012!$J$1:$J$39999,1)+1,$E$136,1),ADDRESS(MATCH(E4,SL_CHARTS_2012!$J$1:$J$39999,1),$E$136,1)))))</f>
        <v>16.0263766077182</v>
      </c>
      <c r="F129" s="236" t="n">
        <f aca="true">INDIRECT(CONCATENATE($E$137,IF(INDIRECT(CONCATENATE($E$137,ADDRESS(MATCH(F4,SL_CHARTS_2012!$J$1:$J$39999,1),$E$136,1)))=F4,ADDRESS(MATCH(F4,SL_CHARTS_2012!$J$1:$J$39999,1),$E$136,1),IF(INDIRECT(CONCATENATE($E$137,ADDRESS(MATCH(F4,SL_CHARTS_2012!$J$1:$J$39999,1),$E$136,1)))&lt;F4,ADDRESS(MATCH(F4,SL_CHARTS_2012!$J$1:$J$39999,1)+1,$E$136,1),ADDRESS(MATCH(F4,SL_CHARTS_2012!$J$1:$J$39999,1),$E$136,1)))))</f>
        <v>14.9069307479237</v>
      </c>
      <c r="G129" s="236" t="n">
        <f aca="true">INDIRECT(CONCATENATE($E$137,IF(INDIRECT(CONCATENATE($E$137,ADDRESS(MATCH(G4,SL_CHARTS_2012!$J$1:$J$39999,1),$E$136,1)))=G4,ADDRESS(MATCH(G4,SL_CHARTS_2012!$J$1:$J$39999,1),$E$136,1),IF(INDIRECT(CONCATENATE($E$137,ADDRESS(MATCH(G4,SL_CHARTS_2012!$J$1:$J$39999,1),$E$136,1)))&lt;G4,ADDRESS(MATCH(G4,SL_CHARTS_2012!$J$1:$J$39999,1)+1,$E$136,1),ADDRESS(MATCH(G4,SL_CHARTS_2012!$J$1:$J$39999,1),$E$136,1)))))</f>
        <v>16.0263766077182</v>
      </c>
      <c r="H129" s="236" t="n">
        <f aca="true">INDIRECT(CONCATENATE($E$137,IF(INDIRECT(CONCATENATE($E$137,ADDRESS(MATCH(H4,SL_CHARTS_2012!$J$1:$J$39999,1),$E$136,1)))=H4,ADDRESS(MATCH(H4,SL_CHARTS_2012!$J$1:$J$39999,1),$E$136,1),IF(INDIRECT(CONCATENATE($E$137,ADDRESS(MATCH(H4,SL_CHARTS_2012!$J$1:$J$39999,1),$E$136,1)))&lt;H4,ADDRESS(MATCH(H4,SL_CHARTS_2012!$J$1:$J$39999,1)+1,$E$136,1),ADDRESS(MATCH(H4,SL_CHARTS_2012!$J$1:$J$39999,1),$E$136,1)))))</f>
        <v>13.9145023084039</v>
      </c>
    </row>
    <row r="130" s="349" customFormat="true" ht="15" hidden="false" customHeight="true" outlineLevel="0" collapsed="false">
      <c r="B130" s="233"/>
      <c r="C130" s="266"/>
      <c r="D130" s="234" t="s">
        <v>240</v>
      </c>
      <c r="E130" s="235" t="str">
        <f aca="true">IF(INDIRECT(CONCATENATE($E$137,ADDRESS(MATCH(E8,SL_CHARTS_2012!$J$1:$J$39999,1),$E$136,1)))=E8,ADDRESS(MATCH(E8,SL_CHARTS_2012!$J$1:$J$39999,1),$E$136,1),IF(INDIRECT(CONCATENATE($E$137,ADDRESS(MATCH(E8,SL_CHARTS_2012!$J$1:$J$39999,1),$E$136,1)))&gt;E8, ADDRESS(MATCH(E8,SL_CHARTS_2012!$J$1:$J$39999,1)-1,$E$136,1), ADDRESS(MATCH(E8,SL_CHARTS_2012!$J$1:$J$39999,1),$E$136,1)))</f>
        <v>$J$1877</v>
      </c>
      <c r="F130" s="235" t="str">
        <f aca="true">IF(INDIRECT(CONCATENATE($E$137,ADDRESS(MATCH(F8,SL_CHARTS_2012!$J$1:$J$39999,1),$E$136,1)))=F8,ADDRESS(MATCH(F8,SL_CHARTS_2012!$J$1:$J$39999,1),$E$136,1),IF(INDIRECT(CONCATENATE($E$137,ADDRESS(MATCH(F8,SL_CHARTS_2012!$J$1:$J$39999,1),$E$136,1)))&gt;F8, ADDRESS(MATCH(F8,SL_CHARTS_2012!$J$1:$J$39999,1)-1,$E$136,1), ADDRESS(MATCH(F8,SL_CHARTS_2012!$J$1:$J$39999,1),$E$136,1)))</f>
        <v>$J$1896</v>
      </c>
      <c r="G130" s="235" t="str">
        <f aca="true">IF(INDIRECT(CONCATENATE($E$137,ADDRESS(MATCH(G8,SL_CHARTS_2012!$J$1:$J$39999,1),$E$136,1)))=G8,ADDRESS(MATCH(G8,SL_CHARTS_2012!$J$1:$J$39999,1),$E$136,1),IF(INDIRECT(CONCATENATE($E$137,ADDRESS(MATCH(G8,SL_CHARTS_2012!$J$1:$J$39999,1),$E$136,1)))&gt;G8, ADDRESS(MATCH(G8,SL_CHARTS_2012!$J$1:$J$39999,1)-1,$E$136,1), ADDRESS(MATCH(G8,SL_CHARTS_2012!$J$1:$J$39999,1),$E$136,1)))</f>
        <v>$J$1900</v>
      </c>
      <c r="H130" s="235" t="str">
        <f aca="true">IF(INDIRECT(CONCATENATE($E$137,ADDRESS(MATCH(H8,SL_CHARTS_2012!$J$1:$J$39999,1),$E$136,1)))=H8,ADDRESS(MATCH(H8,SL_CHARTS_2012!$J$1:$J$39999,1),$E$136,1),IF(INDIRECT(CONCATENATE($E$137,ADDRESS(MATCH(H8,SL_CHARTS_2012!$J$1:$J$39999,1),$E$136,1)))&gt;H8, ADDRESS(MATCH(H8,SL_CHARTS_2012!$J$1:$J$39999,1)-1,$E$136,1), ADDRESS(MATCH(H8,SL_CHARTS_2012!$J$1:$J$39999,1),$E$136,1)))</f>
        <v>$J$1877</v>
      </c>
    </row>
    <row r="131" s="349" customFormat="true" ht="15" hidden="false" customHeight="true" outlineLevel="0" collapsed="false">
      <c r="B131" s="233"/>
      <c r="C131" s="266"/>
      <c r="D131" s="172" t="s">
        <v>241</v>
      </c>
      <c r="E131" s="236" t="n">
        <f aca="true">INDIRECT(CONCATENATE($E$137,IF(INDIRECT(CONCATENATE($E$137,ADDRESS(MATCH(E8,SL_CHARTS_2012!$J$1:$J$39999,1),$E$136,1)))=E8,ADDRESS(MATCH(E8,SL_CHARTS_2012!$J$1:$J$39999,1),$E$136,1),IF(INDIRECT(CONCATENATE($E$137,ADDRESS(MATCH(E8,SL_CHARTS_2012!$J$1:$J$39999,1),$E$136,1)))&gt;E8,ADDRESS(MATCH(E8,SL_CHARTS_2012!$J$1:$J$39999,1)-1,$E$136,1),ADDRESS(MATCH(E8,SL_CHARTS_2012!$J$1:$J$39999,1),$E$136,1)))))</f>
        <v>11.5326740535562</v>
      </c>
      <c r="F131" s="236" t="n">
        <f aca="true">INDIRECT(CONCATENATE($E$137,IF(INDIRECT(CONCATENATE($E$137,ADDRESS(MATCH(F8,SL_CHARTS_2012!$J$1:$J$39999,1),$E$136,1)))=F8,ADDRESS(MATCH(F8,SL_CHARTS_2012!$J$1:$J$39999,1),$E$136,1),IF(INDIRECT(CONCATENATE($E$137,ADDRESS(MATCH(F8,SL_CHARTS_2012!$J$1:$J$39999,1),$E$136,1)))&gt;F8,ADDRESS(MATCH(F8,SL_CHARTS_2012!$J$1:$J$39999,1)-1,$E$136,1),ADDRESS(MATCH(F8,SL_CHARTS_2012!$J$1:$J$39999,1),$E$136,1)))))</f>
        <v>13.4182880886439</v>
      </c>
      <c r="G131" s="236" t="n">
        <f aca="true">INDIRECT(CONCATENATE($E$137,IF(INDIRECT(CONCATENATE($E$137,ADDRESS(MATCH(G8,SL_CHARTS_2012!$J$1:$J$39999,1),$E$136,1)))=G8,ADDRESS(MATCH(G8,SL_CHARTS_2012!$J$1:$J$39999,1),$E$136,1),IF(INDIRECT(CONCATENATE($E$137,ADDRESS(MATCH(G8,SL_CHARTS_2012!$J$1:$J$39999,1),$E$136,1)))&gt;G8,ADDRESS(MATCH(G8,SL_CHARTS_2012!$J$1:$J$39999,1)-1,$E$136,1),ADDRESS(MATCH(G8,SL_CHARTS_2012!$J$1:$J$39999,1),$E$136,1)))))</f>
        <v>13.8152594644519</v>
      </c>
      <c r="H131" s="236" t="n">
        <f aca="true">INDIRECT(CONCATENATE($E$137,IF(INDIRECT(CONCATENATE($E$137,ADDRESS(MATCH(H8,SL_CHARTS_2012!$J$1:$J$39999,1),$E$136,1)))=H8,ADDRESS(MATCH(H8,SL_CHARTS_2012!$J$1:$J$39999,1),$E$136,1),IF(INDIRECT(CONCATENATE($E$137,ADDRESS(MATCH(H8,SL_CHARTS_2012!$J$1:$J$39999,1),$E$136,1)))&gt;H8,ADDRESS(MATCH(H8,SL_CHARTS_2012!$J$1:$J$39999,1)-1,$E$136,1),ADDRESS(MATCH(H8,SL_CHARTS_2012!$J$1:$J$39999,1),$E$136,1)))))</f>
        <v>11.5326740535562</v>
      </c>
    </row>
    <row r="132" s="349" customFormat="true" ht="15" hidden="false" customHeight="true" outlineLevel="0" collapsed="false">
      <c r="B132" s="233"/>
      <c r="C132" s="173" t="s">
        <v>219</v>
      </c>
      <c r="D132" s="238" t="s">
        <v>238</v>
      </c>
      <c r="E132" s="239" t="str">
        <f aca="true">IF(INDIRECT(CONCATENATE($E$137,ADDRESS(MATCH(E6,SL_CHARTS_2012!$J$1:$J$39999,1),$E$136,1)))=E6,ADDRESS(MATCH(E6,SL_CHARTS_2012!$J$1:$J$39999,1),$E$136,1), IF(INDIRECT(CONCATENATE($E$137,ADDRESS(MATCH(E6,SL_CHARTS_2012!$J$1:$J$39999,1),$E$136,1)))&lt;E6, ADDRESS(MATCH(E6,SL_CHARTS_2012!$J$1:$J$39999,1)+1,$E$136,1), ADDRESS(MATCH(E6,SL_CHARTS_2012!$J$1:$J$39999,1),$E$136,1)))</f>
        <v>$J$1923</v>
      </c>
      <c r="F132" s="239" t="str">
        <f aca="true">IF(INDIRECT(CONCATENATE($E$137,ADDRESS(MATCH(F6,SL_CHARTS_2012!$J$1:$J$39999,1),$E$136,1)))=F6,ADDRESS(MATCH(F6,SL_CHARTS_2012!$J$1:$J$39999,1),$E$136,1), IF(INDIRECT(CONCATENATE($E$137,ADDRESS(MATCH(F6,SL_CHARTS_2012!$J$1:$J$39999,1),$E$136,1)))&lt;F6, ADDRESS(MATCH(F6,SL_CHARTS_2012!$J$1:$J$39999,1)+1,$E$136,1), ADDRESS(MATCH(F6,SL_CHARTS_2012!$J$1:$J$39999,1),$E$136,1)))</f>
        <v>$J$1911</v>
      </c>
      <c r="G132" s="239" t="str">
        <f aca="true">IF(INDIRECT(CONCATENATE($E$137,ADDRESS(MATCH(G6,SL_CHARTS_2012!$J$1:$J$39999,1),$E$136,1)))=G6,ADDRESS(MATCH(G6,SL_CHARTS_2012!$J$1:$J$39999,1),$E$136,1), IF(INDIRECT(CONCATENATE($E$137,ADDRESS(MATCH(G6,SL_CHARTS_2012!$J$1:$J$39999,1),$E$136,1)))&lt;G6, ADDRESS(MATCH(G6,SL_CHARTS_2012!$J$1:$J$39999,1)+1,$E$136,1), ADDRESS(MATCH(G6,SL_CHARTS_2012!$J$1:$J$39999,1),$E$136,1)))</f>
        <v>$J$1923</v>
      </c>
      <c r="H132" s="239" t="str">
        <f aca="true">IF(INDIRECT(CONCATENATE($E$137,ADDRESS(MATCH(H6,SL_CHARTS_2012!$J$1:$J$39999,1),$E$136,1)))=H6,ADDRESS(MATCH(H6,SL_CHARTS_2012!$J$1:$J$39999,1),$E$136,1), IF(INDIRECT(CONCATENATE($E$137,ADDRESS(MATCH(H6,SL_CHARTS_2012!$J$1:$J$39999,1),$E$136,1)))&lt;H6, ADDRESS(MATCH(H6,SL_CHARTS_2012!$J$1:$J$39999,1)+1,$E$136,1), ADDRESS(MATCH(H6,SL_CHARTS_2012!$J$1:$J$39999,1),$E$136,1)))</f>
        <v>$J$1901</v>
      </c>
    </row>
    <row r="133" s="349" customFormat="true" ht="15" hidden="false" customHeight="true" outlineLevel="0" collapsed="false">
      <c r="B133" s="233"/>
      <c r="C133" s="173"/>
      <c r="D133" s="240" t="s">
        <v>217</v>
      </c>
      <c r="E133" s="241" t="n">
        <f aca="true">INDIRECT(CONCATENATE($E$137,IF(INDIRECT(CONCATENATE($E$137,ADDRESS(MATCH(E6,SL_CHARTS_2012!$J$1:$J$39999,1),$E$136,1)))=E6,ADDRESS(MATCH(E6,SL_CHARTS_2012!$J$1:$J$39999,1),$E$136,1),IF(INDIRECT(CONCATENATE($E$137,ADDRESS(MATCH(E6,SL_CHARTS_2012!$J$1:$J$39999,1),$E$136,1)))&lt;E6,ADDRESS(MATCH(E6,SL_CHARTS_2012!$J$1:$J$39999,1)+1,$E$136,1),ADDRESS(MATCH(E6,SL_CHARTS_2012!$J$1:$J$39999,1),$E$136,1)))))</f>
        <v>16.0263766077182</v>
      </c>
      <c r="F133" s="241" t="n">
        <f aca="true">INDIRECT(CONCATENATE($E$137,IF(INDIRECT(CONCATENATE($E$137,ADDRESS(MATCH(F6,SL_CHARTS_2012!$J$1:$J$39999,1),$E$136,1)))=F6,ADDRESS(MATCH(F6,SL_CHARTS_2012!$J$1:$J$39999,1),$E$136,1),IF(INDIRECT(CONCATENATE($E$137,ADDRESS(MATCH(F6,SL_CHARTS_2012!$J$1:$J$39999,1),$E$136,1)))&lt;F6,ADDRESS(MATCH(F6,SL_CHARTS_2012!$J$1:$J$39999,1)+1,$E$136,1),ADDRESS(MATCH(F6,SL_CHARTS_2012!$J$1:$J$39999,1),$E$136,1)))))</f>
        <v>14.9069307479237</v>
      </c>
      <c r="G133" s="241" t="n">
        <f aca="true">INDIRECT(CONCATENATE($E$137,IF(INDIRECT(CONCATENATE($E$137,ADDRESS(MATCH(G6,SL_CHARTS_2012!$J$1:$J$39999,1),$E$136,1)))=G6,ADDRESS(MATCH(G6,SL_CHARTS_2012!$J$1:$J$39999,1),$E$136,1),IF(INDIRECT(CONCATENATE($E$137,ADDRESS(MATCH(G6,SL_CHARTS_2012!$J$1:$J$39999,1),$E$136,1)))&lt;G6,ADDRESS(MATCH(G6,SL_CHARTS_2012!$J$1:$J$39999,1)+1,$E$136,1),ADDRESS(MATCH(G6,SL_CHARTS_2012!$J$1:$J$39999,1),$E$136,1)))))</f>
        <v>16.0263766077182</v>
      </c>
      <c r="H133" s="241" t="n">
        <f aca="true">INDIRECT(CONCATENATE($E$137,IF(INDIRECT(CONCATENATE($E$137,ADDRESS(MATCH(H6,SL_CHARTS_2012!$J$1:$J$39999,1),$E$136,1)))=H6,ADDRESS(MATCH(H6,SL_CHARTS_2012!$J$1:$J$39999,1),$E$136,1),IF(INDIRECT(CONCATENATE($E$137,ADDRESS(MATCH(H6,SL_CHARTS_2012!$J$1:$J$39999,1),$E$136,1)))&lt;H6,ADDRESS(MATCH(H6,SL_CHARTS_2012!$J$1:$J$39999,1)+1,$E$136,1),ADDRESS(MATCH(H6,SL_CHARTS_2012!$J$1:$J$39999,1),$E$136,1)))))</f>
        <v>13.9145023084039</v>
      </c>
    </row>
    <row r="134" s="349" customFormat="true" ht="15" hidden="false" customHeight="true" outlineLevel="0" collapsed="false">
      <c r="B134" s="233"/>
      <c r="C134" s="173"/>
      <c r="D134" s="238" t="s">
        <v>240</v>
      </c>
      <c r="E134" s="239" t="str">
        <f aca="true">IF(INDIRECT(CONCATENATE($E$137,ADDRESS(MATCH(E10,SL_CHARTS_2012!$J$1:$J$39999,1),$E$136,1)))=E10,ADDRESS(MATCH(E10,SL_CHARTS_2012!$J$1:$J$39999,1),$E$136,1),IF(INDIRECT(CONCATENATE($E$137,ADDRESS(MATCH(E10,SL_CHARTS_2012!$J$1:$J$39999,1),$E$136,1)))&gt;E10, ADDRESS(MATCH(E10,SL_CHARTS_2012!$J$1:$J$39999,1)-1,$E$136,1), ADDRESS(MATCH(E10,SL_CHARTS_2012!$J$1:$J$39999,1),$E$136,1)))</f>
        <v>$J$1877</v>
      </c>
      <c r="F134" s="239" t="str">
        <f aca="true">IF(INDIRECT(CONCATENATE($E$137,ADDRESS(MATCH(F10,SL_CHARTS_2012!$J$1:$J$39999,1),$E$136,1)))=F10,ADDRESS(MATCH(F10,SL_CHARTS_2012!$J$1:$J$39999,1),$E$136,1),IF(INDIRECT(CONCATENATE($E$137,ADDRESS(MATCH(F10,SL_CHARTS_2012!$J$1:$J$39999,1),$E$136,1)))&gt;F10, ADDRESS(MATCH(F10,SL_CHARTS_2012!$J$1:$J$39999,1)-1,$E$136,1), ADDRESS(MATCH(F10,SL_CHARTS_2012!$J$1:$J$39999,1),$E$136,1)))</f>
        <v>$J$1896</v>
      </c>
      <c r="G134" s="239" t="str">
        <f aca="true">IF(INDIRECT(CONCATENATE($E$137,ADDRESS(MATCH(G10,SL_CHARTS_2012!$J$1:$J$39999,1),$E$136,1)))=G10,ADDRESS(MATCH(G10,SL_CHARTS_2012!$J$1:$J$39999,1),$E$136,1),IF(INDIRECT(CONCATENATE($E$137,ADDRESS(MATCH(G10,SL_CHARTS_2012!$J$1:$J$39999,1),$E$136,1)))&gt;G10, ADDRESS(MATCH(G10,SL_CHARTS_2012!$J$1:$J$39999,1)-1,$E$136,1), ADDRESS(MATCH(G10,SL_CHARTS_2012!$J$1:$J$39999,1),$E$136,1)))</f>
        <v>$J$1900</v>
      </c>
      <c r="H134" s="239" t="str">
        <f aca="true">IF(INDIRECT(CONCATENATE($E$137,ADDRESS(MATCH(H10,SL_CHARTS_2012!$J$1:$J$39999,1),$E$136,1)))=H10,ADDRESS(MATCH(H10,SL_CHARTS_2012!$J$1:$J$39999,1),$E$136,1),IF(INDIRECT(CONCATENATE($E$137,ADDRESS(MATCH(H10,SL_CHARTS_2012!$J$1:$J$39999,1),$E$136,1)))&gt;H10, ADDRESS(MATCH(H10,SL_CHARTS_2012!$J$1:$J$39999,1)-1,$E$136,1), ADDRESS(MATCH(H10,SL_CHARTS_2012!$J$1:$J$39999,1),$E$136,1)))</f>
        <v>$J$1877</v>
      </c>
    </row>
    <row r="135" s="349" customFormat="true" ht="15" hidden="false" customHeight="true" outlineLevel="0" collapsed="false">
      <c r="B135" s="233"/>
      <c r="C135" s="173"/>
      <c r="D135" s="240" t="s">
        <v>218</v>
      </c>
      <c r="E135" s="241" t="n">
        <f aca="true">INDIRECT(CONCATENATE($E$137,IF(INDIRECT(CONCATENATE($E$137,ADDRESS(MATCH(E10,SL_CHARTS_2012!$J$1:$J$39999,1),$E$136,1)))=E10,ADDRESS(MATCH(E10,SL_CHARTS_2012!$J$1:$J$39999,1),$E$136,1),IF(INDIRECT(CONCATENATE($E$137,ADDRESS(MATCH(E10,SL_CHARTS_2012!$J$1:$J$39999,1),$E$136,1)))&gt;E10,ADDRESS(MATCH(E10,SL_CHARTS_2012!$J$1:$J$39999,1)-1,$E$136,1),ADDRESS(MATCH(E10,SL_CHARTS_2012!$J$1:$J$39999,1),$E$136,1)))))</f>
        <v>11.5326740535562</v>
      </c>
      <c r="F135" s="241" t="n">
        <f aca="true">INDIRECT(CONCATENATE($E$137,IF(INDIRECT(CONCATENATE($E$137,ADDRESS(MATCH(F10,SL_CHARTS_2012!$J$1:$J$39999,1),$E$136,1)))=F10,ADDRESS(MATCH(F10,SL_CHARTS_2012!$J$1:$J$39999,1),$E$136,1),IF(INDIRECT(CONCATENATE($E$137,ADDRESS(MATCH(F10,SL_CHARTS_2012!$J$1:$J$39999,1),$E$136,1)))&gt;F10,ADDRESS(MATCH(F10,SL_CHARTS_2012!$J$1:$J$39999,1)-1,$E$136,1),ADDRESS(MATCH(F10,SL_CHARTS_2012!$J$1:$J$39999,1),$E$136,1)))))</f>
        <v>13.4182880886439</v>
      </c>
      <c r="G135" s="241" t="n">
        <f aca="true">INDIRECT(CONCATENATE($E$137,IF(INDIRECT(CONCATENATE($E$137,ADDRESS(MATCH(G10,SL_CHARTS_2012!$J$1:$J$39999,1),$E$136,1)))=G10,ADDRESS(MATCH(G10,SL_CHARTS_2012!$J$1:$J$39999,1),$E$136,1),IF(INDIRECT(CONCATENATE($E$137,ADDRESS(MATCH(G10,SL_CHARTS_2012!$J$1:$J$39999,1),$E$136,1)))&gt;G10,ADDRESS(MATCH(G10,SL_CHARTS_2012!$J$1:$J$39999,1)-1,$E$136,1),ADDRESS(MATCH(G10,SL_CHARTS_2012!$J$1:$J$39999,1),$E$136,1)))))</f>
        <v>13.8152594644519</v>
      </c>
      <c r="H135" s="241" t="n">
        <f aca="true">INDIRECT(CONCATENATE($E$137,IF(INDIRECT(CONCATENATE($E$137,ADDRESS(MATCH(H10,SL_CHARTS_2012!$J$1:$J$39999,1),$E$136,1)))=H10,ADDRESS(MATCH(H10,SL_CHARTS_2012!$J$1:$J$39999,1),$E$136,1),IF(INDIRECT(CONCATENATE($E$137,ADDRESS(MATCH(H10,SL_CHARTS_2012!$J$1:$J$39999,1),$E$136,1)))&gt;H10,ADDRESS(MATCH(H10,SL_CHARTS_2012!$J$1:$J$39999,1)-1,$E$136,1),ADDRESS(MATCH(H10,SL_CHARTS_2012!$J$1:$J$39999,1),$E$136,1)))))</f>
        <v>11.5326740535562</v>
      </c>
    </row>
    <row r="136" s="349" customFormat="true" ht="15" hidden="false" customHeight="true" outlineLevel="0" collapsed="false">
      <c r="B136" s="233"/>
      <c r="C136" s="175" t="s">
        <v>220</v>
      </c>
      <c r="D136" s="175"/>
      <c r="E136" s="176" t="n">
        <v>10</v>
      </c>
      <c r="F136" s="176"/>
      <c r="G136" s="176"/>
      <c r="H136" s="176"/>
    </row>
    <row r="137" s="349" customFormat="true" ht="15" hidden="false" customHeight="true" outlineLevel="0" collapsed="false">
      <c r="B137" s="233"/>
      <c r="C137" s="243"/>
      <c r="D137" s="182" t="s">
        <v>223</v>
      </c>
      <c r="E137" s="183" t="s">
        <v>224</v>
      </c>
      <c r="F137" s="172"/>
      <c r="G137" s="172"/>
      <c r="H137" s="172"/>
    </row>
    <row r="138" s="349" customFormat="true" ht="15" hidden="false" customHeight="true" outlineLevel="0" collapsed="false">
      <c r="B138" s="233"/>
      <c r="C138" s="243"/>
      <c r="D138" s="182"/>
      <c r="E138" s="183" t="s">
        <v>225</v>
      </c>
      <c r="F138" s="172"/>
      <c r="G138" s="172"/>
      <c r="H138" s="172"/>
    </row>
    <row r="139" s="349" customFormat="true" ht="15" hidden="false" customHeight="true" outlineLevel="0" collapsed="false">
      <c r="B139" s="233"/>
      <c r="C139" s="178" t="s">
        <v>216</v>
      </c>
      <c r="D139" s="245" t="s">
        <v>221</v>
      </c>
      <c r="E139" s="180" t="str">
        <f aca="false">ADDRESS(MATCH(E131,SL_CHARTS_2012!$J$1:$J$3999,1),$E$136+1,1)</f>
        <v>$K$1877</v>
      </c>
      <c r="F139" s="180" t="str">
        <f aca="false">ADDRESS(MATCH(F131,SL_CHARTS_2012!$J$1:$J$3999,1),$E$136+1,1)</f>
        <v>$K$1896</v>
      </c>
      <c r="G139" s="180" t="str">
        <f aca="false">ADDRESS(MATCH(G131,SL_CHARTS_2012!$J$1:$J$3999,1),$E$136+1,1)</f>
        <v>$K$1900</v>
      </c>
      <c r="H139" s="180" t="str">
        <f aca="false">ADDRESS(MATCH(H131,SL_CHARTS_2012!$J$1:$J$3999,1),$E$136+1,1)</f>
        <v>$K$1877</v>
      </c>
    </row>
    <row r="140" s="349" customFormat="true" ht="15" hidden="false" customHeight="true" outlineLevel="0" collapsed="false">
      <c r="B140" s="233"/>
      <c r="C140" s="178"/>
      <c r="D140" s="245" t="s">
        <v>222</v>
      </c>
      <c r="E140" s="180" t="str">
        <f aca="false">ADDRESS(MATCH(E129,SL_CHARTS_2012!$J$1:$J$3999,1),$E$136+1,1)</f>
        <v>$K$1923</v>
      </c>
      <c r="F140" s="180" t="str">
        <f aca="false">ADDRESS(MATCH(F129,SL_CHARTS_2012!$J$1:$J$3999,1),$E$136+1,1)</f>
        <v>$K$1911</v>
      </c>
      <c r="G140" s="180" t="str">
        <f aca="false">ADDRESS(MATCH(G129,SL_CHARTS_2012!$J$1:$J$3999,1),$E$136+1,1)</f>
        <v>$K$1923</v>
      </c>
      <c r="H140" s="180" t="str">
        <f aca="false">ADDRESS(MATCH(H129,SL_CHARTS_2012!$J$1:$J$3999,1),$E$136+1,1)</f>
        <v>$K$1901</v>
      </c>
    </row>
    <row r="141" s="349" customFormat="true" ht="15" hidden="false" customHeight="true" outlineLevel="0" collapsed="false">
      <c r="B141" s="233"/>
      <c r="C141" s="173" t="s">
        <v>219</v>
      </c>
      <c r="D141" s="246" t="s">
        <v>221</v>
      </c>
      <c r="E141" s="174" t="str">
        <f aca="false">ADDRESS(MATCH(E135,SL_CHARTS_2012!$J$1:$J$3999,1),$E$136+1,1)</f>
        <v>$K$1877</v>
      </c>
      <c r="F141" s="174" t="str">
        <f aca="false">ADDRESS(MATCH(F135,SL_CHARTS_2012!$J$1:$J$3999,1),$E$136+1,1)</f>
        <v>$K$1896</v>
      </c>
      <c r="G141" s="174" t="str">
        <f aca="false">ADDRESS(MATCH(G135,SL_CHARTS_2012!$J$1:$J$3999,1),$E$136+1,1)</f>
        <v>$K$1900</v>
      </c>
      <c r="H141" s="174" t="str">
        <f aca="false">ADDRESS(MATCH(H135,SL_CHARTS_2012!$J$1:$J$3999,1),$E$136+1,1)</f>
        <v>$K$1877</v>
      </c>
    </row>
    <row r="142" s="349" customFormat="true" ht="15" hidden="false" customHeight="true" outlineLevel="0" collapsed="false">
      <c r="B142" s="233"/>
      <c r="C142" s="173"/>
      <c r="D142" s="246" t="s">
        <v>222</v>
      </c>
      <c r="E142" s="174" t="str">
        <f aca="false">ADDRESS(MATCH(E133,SL_CHARTS_2012!$J$1:$J$3999,1),$E$136+1,1)</f>
        <v>$K$1923</v>
      </c>
      <c r="F142" s="174" t="str">
        <f aca="false">ADDRESS(MATCH(F133,SL_CHARTS_2012!$J$1:$J$3999,1),$E$136+1,1)</f>
        <v>$K$1911</v>
      </c>
      <c r="G142" s="174" t="str">
        <f aca="false">ADDRESS(MATCH(G133,SL_CHARTS_2012!$J$1:$J$3999,1),$E$136+1,1)</f>
        <v>$K$1923</v>
      </c>
      <c r="H142" s="174" t="str">
        <f aca="false">ADDRESS(MATCH(H133,SL_CHARTS_2012!$J$1:$J$3999,1),$E$136+1,1)</f>
        <v>$K$1901</v>
      </c>
    </row>
    <row r="143" s="349" customFormat="true" ht="15" hidden="false" customHeight="true" outlineLevel="0" collapsed="false">
      <c r="B143" s="233"/>
      <c r="C143" s="184" t="s">
        <v>226</v>
      </c>
      <c r="D143" s="276" t="s">
        <v>227</v>
      </c>
      <c r="E143" s="337" t="str">
        <f aca="false">CONCATENATE(ROUND(E129,2),E$7,ROUND(E131,2))</f>
        <v>16,03-11,53</v>
      </c>
      <c r="F143" s="337" t="str">
        <f aca="false">CONCATENATE(ROUND(F129,2),F$7,ROUND(F131,2))</f>
        <v>14,91-13,42</v>
      </c>
      <c r="G143" s="337" t="str">
        <f aca="false">CONCATENATE(ROUND(G129,2),G$7,ROUND(G131,2))</f>
        <v>16,03-13,82</v>
      </c>
      <c r="H143" s="337" t="str">
        <f aca="false">CONCATENATE(ROUND(H129,2),H$7,ROUND(H131,2))</f>
        <v>13,91-11,53</v>
      </c>
    </row>
    <row r="144" s="349" customFormat="true" ht="15" hidden="false" customHeight="true" outlineLevel="0" collapsed="false">
      <c r="B144" s="233"/>
      <c r="C144" s="184"/>
      <c r="D144" s="279" t="s">
        <v>228</v>
      </c>
      <c r="E144" s="279" t="n">
        <f aca="true">AVERAGE(INDIRECT(CONCATENATE($E$137,E139,$E$138,E140),1))</f>
        <v>-0.297592904074468</v>
      </c>
      <c r="F144" s="279" t="n">
        <f aca="true">AVERAGE(INDIRECT(CONCATENATE($E$137,F139,$E$138,F140),1))</f>
        <v>-4.60120326884375</v>
      </c>
      <c r="G144" s="279" t="n">
        <f aca="true">AVERAGE(INDIRECT(CONCATENATE($E$137,G139,$E$138,G140),1))</f>
        <v>-2.28538858333333</v>
      </c>
      <c r="H144" s="279" t="n">
        <f aca="true">AVERAGE(INDIRECT(CONCATENATE($E$137,H139,$E$138,H140),1))</f>
        <v>1.48922198034</v>
      </c>
    </row>
    <row r="145" s="349" customFormat="true" ht="15" hidden="false" customHeight="true" outlineLevel="0" collapsed="false">
      <c r="B145" s="233"/>
      <c r="C145" s="184"/>
      <c r="D145" s="281" t="s">
        <v>229</v>
      </c>
      <c r="E145" s="281" t="n">
        <f aca="true">MIN(INDIRECT(CONCATENATE($E$137,E139,$E$138,E140),1))</f>
        <v>-14</v>
      </c>
      <c r="F145" s="281" t="n">
        <f aca="true">MIN(INDIRECT(CONCATENATE($E$137,F139,$E$138,F140),1))</f>
        <v>-11</v>
      </c>
      <c r="G145" s="281" t="n">
        <f aca="true">MIN(INDIRECT(CONCATENATE($E$137,G139,$E$138,G140),1))</f>
        <v>-14</v>
      </c>
      <c r="H145" s="281" t="n">
        <f aca="true">MIN(INDIRECT(CONCATENATE($E$137,H139,$E$138,H140),1))</f>
        <v>-12</v>
      </c>
    </row>
    <row r="146" s="349" customFormat="true" ht="15" hidden="false" customHeight="true" outlineLevel="0" collapsed="false">
      <c r="B146" s="233"/>
      <c r="C146" s="184"/>
      <c r="D146" s="281" t="s">
        <v>230</v>
      </c>
      <c r="E146" s="281" t="n">
        <f aca="true">MAX(INDIRECT(CONCATENATE($E$137,E139,$E$138,E140),1))</f>
        <v>18.9016</v>
      </c>
      <c r="F146" s="281" t="n">
        <f aca="true">MAX(INDIRECT(CONCATENATE($E$137,F139,$E$138,F140),1))</f>
        <v>-0.0764749999999999</v>
      </c>
      <c r="G146" s="281" t="n">
        <f aca="true">MAX(INDIRECT(CONCATENATE($E$137,G139,$E$138,G140),1))</f>
        <v>16.8843</v>
      </c>
      <c r="H146" s="281" t="n">
        <f aca="true">MAX(INDIRECT(CONCATENATE($E$137,H139,$E$138,H140),1))</f>
        <v>18.9016</v>
      </c>
    </row>
    <row r="147" s="349" customFormat="true" ht="15" hidden="false" customHeight="true" outlineLevel="0" collapsed="false">
      <c r="B147" s="233"/>
      <c r="C147" s="184"/>
      <c r="D147" s="234" t="s">
        <v>231</v>
      </c>
      <c r="E147" s="284" t="n">
        <v>-15</v>
      </c>
      <c r="F147" s="284" t="n">
        <v>-15</v>
      </c>
      <c r="G147" s="284" t="n">
        <v>-15</v>
      </c>
      <c r="H147" s="284" t="n">
        <v>-15</v>
      </c>
    </row>
    <row r="148" s="349" customFormat="true" ht="15" hidden="false" customHeight="true" outlineLevel="0" collapsed="false">
      <c r="B148" s="233"/>
      <c r="C148" s="184"/>
      <c r="D148" s="234" t="s">
        <v>232</v>
      </c>
      <c r="E148" s="284" t="n">
        <v>15</v>
      </c>
      <c r="F148" s="284" t="n">
        <v>15</v>
      </c>
      <c r="G148" s="284" t="n">
        <v>15</v>
      </c>
      <c r="H148" s="284" t="n">
        <v>15</v>
      </c>
    </row>
    <row r="149" s="349" customFormat="true" ht="15" hidden="false" customHeight="true" outlineLevel="0" collapsed="false">
      <c r="B149" s="233"/>
      <c r="C149" s="184"/>
      <c r="D149" s="234" t="s">
        <v>233</v>
      </c>
      <c r="E149" s="235" t="n">
        <f aca="false">E145+E147</f>
        <v>-29</v>
      </c>
      <c r="F149" s="235" t="n">
        <f aca="false">F145+F147</f>
        <v>-26</v>
      </c>
      <c r="G149" s="235" t="n">
        <f aca="false">G145+G147</f>
        <v>-29</v>
      </c>
      <c r="H149" s="235" t="n">
        <f aca="false">H145+H147</f>
        <v>-27</v>
      </c>
    </row>
    <row r="150" s="349" customFormat="true" ht="15" hidden="false" customHeight="true" outlineLevel="0" collapsed="false">
      <c r="B150" s="233"/>
      <c r="C150" s="184"/>
      <c r="D150" s="189" t="s">
        <v>234</v>
      </c>
      <c r="E150" s="191" t="n">
        <f aca="false">E146+E148</f>
        <v>33.9016</v>
      </c>
      <c r="F150" s="191" t="n">
        <f aca="false">F146+F148</f>
        <v>14.923525</v>
      </c>
      <c r="G150" s="191" t="n">
        <f aca="false">G146+G148</f>
        <v>31.8843</v>
      </c>
      <c r="H150" s="191" t="n">
        <f aca="false">H146+H148</f>
        <v>33.9016</v>
      </c>
    </row>
    <row r="151" s="349" customFormat="true" ht="15" hidden="false" customHeight="true" outlineLevel="0" collapsed="false">
      <c r="B151" s="233"/>
      <c r="C151" s="286" t="s">
        <v>235</v>
      </c>
      <c r="D151" s="248" t="s">
        <v>227</v>
      </c>
      <c r="E151" s="249" t="str">
        <f aca="false">CONCATENATE(ROUND(E133,2),E$7,ROUND(E135,2))</f>
        <v>16,03-11,53</v>
      </c>
      <c r="F151" s="249" t="str">
        <f aca="false">CONCATENATE(ROUND(F133,2),F$7,ROUND(F135,2))</f>
        <v>14,91-13,42</v>
      </c>
      <c r="G151" s="249" t="str">
        <f aca="false">CONCATENATE(ROUND(G133,2),G$7,ROUND(G135,2))</f>
        <v>16,03-13,82</v>
      </c>
      <c r="H151" s="249" t="str">
        <f aca="false">CONCATENATE(ROUND(H133,2),H$7,ROUND(H135,2))</f>
        <v>13,91-11,53</v>
      </c>
    </row>
    <row r="152" s="349" customFormat="true" ht="15" hidden="false" customHeight="true" outlineLevel="0" collapsed="false">
      <c r="B152" s="233"/>
      <c r="C152" s="286"/>
      <c r="D152" s="250" t="s">
        <v>228</v>
      </c>
      <c r="E152" s="250" t="n">
        <f aca="true">AVERAGE(INDIRECT(CONCATENATE($E$77,E141,$E$78,E142),1))</f>
        <v>-0.297592904074468</v>
      </c>
      <c r="F152" s="250" t="n">
        <f aca="true">AVERAGE(INDIRECT(CONCATENATE($E$77,F141,$E$78,F142),1))</f>
        <v>-4.60120326884375</v>
      </c>
      <c r="G152" s="250" t="n">
        <f aca="true">AVERAGE(INDIRECT(CONCATENATE($E$77,G141,$E$78,G142),1))</f>
        <v>-2.28538858333333</v>
      </c>
      <c r="H152" s="250" t="n">
        <f aca="true">AVERAGE(INDIRECT(CONCATENATE($E$77,H141,$E$78,H142),1))</f>
        <v>1.48922198034</v>
      </c>
    </row>
    <row r="153" s="349" customFormat="true" ht="15" hidden="false" customHeight="true" outlineLevel="0" collapsed="false">
      <c r="B153" s="233"/>
      <c r="C153" s="286"/>
      <c r="D153" s="251" t="s">
        <v>229</v>
      </c>
      <c r="E153" s="251" t="n">
        <f aca="true">MIN(INDIRECT(CONCATENATE($E$77,E141,$E$78,E142),1))</f>
        <v>-14</v>
      </c>
      <c r="F153" s="251" t="n">
        <f aca="true">MIN(INDIRECT(CONCATENATE($E$77,F141,$E$78,F142),1))</f>
        <v>-11</v>
      </c>
      <c r="G153" s="251" t="n">
        <f aca="true">MIN(INDIRECT(CONCATENATE($E$77,G141,$E$78,G142),1))</f>
        <v>-14</v>
      </c>
      <c r="H153" s="251" t="n">
        <f aca="true">MIN(INDIRECT(CONCATENATE($E$77,H141,$E$78,H142),1))</f>
        <v>-12</v>
      </c>
    </row>
    <row r="154" s="349" customFormat="true" ht="15" hidden="false" customHeight="true" outlineLevel="0" collapsed="false">
      <c r="B154" s="233"/>
      <c r="C154" s="286"/>
      <c r="D154" s="251" t="s">
        <v>230</v>
      </c>
      <c r="E154" s="251" t="n">
        <f aca="true">MAX(INDIRECT(CONCATENATE($E$77,E141,$E$78,E142),1))</f>
        <v>18.9016</v>
      </c>
      <c r="F154" s="251" t="n">
        <f aca="true">MAX(INDIRECT(CONCATENATE($E$77,F141,$E$78,F142),1))</f>
        <v>-0.0764749999999999</v>
      </c>
      <c r="G154" s="251" t="n">
        <f aca="true">MAX(INDIRECT(CONCATENATE($E$77,G141,$E$78,G142),1))</f>
        <v>16.8843</v>
      </c>
      <c r="H154" s="251" t="n">
        <f aca="true">MAX(INDIRECT(CONCATENATE($E$77,H141,$E$78,H142),1))</f>
        <v>18.9016</v>
      </c>
    </row>
    <row r="155" s="349" customFormat="true" ht="15" hidden="false" customHeight="true" outlineLevel="0" collapsed="false">
      <c r="B155" s="233"/>
      <c r="C155" s="286"/>
      <c r="D155" s="238" t="s">
        <v>231</v>
      </c>
      <c r="E155" s="252" t="n">
        <v>-15</v>
      </c>
      <c r="F155" s="252" t="n">
        <v>-15</v>
      </c>
      <c r="G155" s="252" t="n">
        <v>-15</v>
      </c>
      <c r="H155" s="252" t="n">
        <v>-15</v>
      </c>
    </row>
    <row r="156" s="349" customFormat="true" ht="15" hidden="false" customHeight="true" outlineLevel="0" collapsed="false">
      <c r="B156" s="233"/>
      <c r="C156" s="286"/>
      <c r="D156" s="238" t="s">
        <v>232</v>
      </c>
      <c r="E156" s="252" t="n">
        <v>15</v>
      </c>
      <c r="F156" s="252" t="n">
        <v>15</v>
      </c>
      <c r="G156" s="252" t="n">
        <v>15</v>
      </c>
      <c r="H156" s="252" t="n">
        <v>15</v>
      </c>
    </row>
    <row r="157" s="349" customFormat="true" ht="15" hidden="false" customHeight="true" outlineLevel="0" collapsed="false">
      <c r="B157" s="233"/>
      <c r="C157" s="286"/>
      <c r="D157" s="238" t="s">
        <v>233</v>
      </c>
      <c r="E157" s="239" t="n">
        <f aca="false">E153+E155</f>
        <v>-29</v>
      </c>
      <c r="F157" s="239" t="n">
        <f aca="false">F153+F155</f>
        <v>-26</v>
      </c>
      <c r="G157" s="239" t="n">
        <f aca="false">G153+G155</f>
        <v>-29</v>
      </c>
      <c r="H157" s="239" t="n">
        <f aca="false">H153+H155</f>
        <v>-27</v>
      </c>
    </row>
    <row r="158" s="349" customFormat="true" ht="15" hidden="false" customHeight="true" outlineLevel="0" collapsed="false">
      <c r="B158" s="233"/>
      <c r="C158" s="286"/>
      <c r="D158" s="238" t="s">
        <v>234</v>
      </c>
      <c r="E158" s="239" t="n">
        <f aca="false">E154+E156</f>
        <v>33.9016</v>
      </c>
      <c r="F158" s="239" t="n">
        <f aca="false">F154+F156</f>
        <v>14.923525</v>
      </c>
      <c r="G158" s="239" t="n">
        <f aca="false">G154+G156</f>
        <v>31.8843</v>
      </c>
      <c r="H158" s="239" t="n">
        <f aca="false">H154+H156</f>
        <v>33.9016</v>
      </c>
    </row>
    <row r="159" s="349" customFormat="true" ht="15" hidden="false" customHeight="true" outlineLevel="0" collapsed="false">
      <c r="B159" s="202" t="s">
        <v>244</v>
      </c>
      <c r="C159" s="291" t="s">
        <v>216</v>
      </c>
      <c r="D159" s="292" t="s">
        <v>217</v>
      </c>
      <c r="E159" s="292" t="n">
        <f aca="false">ROUNDUP(E$4,0)</f>
        <v>16</v>
      </c>
      <c r="F159" s="292" t="n">
        <f aca="false">ROUNDUP(F$4,0)</f>
        <v>15</v>
      </c>
      <c r="G159" s="292" t="n">
        <f aca="false">ROUNDUP(G$4,0)</f>
        <v>16</v>
      </c>
      <c r="H159" s="292" t="n">
        <f aca="false">ROUNDUP(H$4,0)</f>
        <v>14</v>
      </c>
    </row>
    <row r="160" s="349" customFormat="true" ht="15" hidden="false" customHeight="true" outlineLevel="0" collapsed="false">
      <c r="B160" s="202"/>
      <c r="C160" s="291"/>
      <c r="D160" s="204" t="s">
        <v>218</v>
      </c>
      <c r="E160" s="204" t="n">
        <f aca="false">ROUNDDOWN(E$8,0)</f>
        <v>11</v>
      </c>
      <c r="F160" s="204" t="n">
        <f aca="false">ROUNDDOWN(F$8,0)</f>
        <v>13</v>
      </c>
      <c r="G160" s="204" t="n">
        <f aca="false">ROUNDDOWN(G$8,0)</f>
        <v>13</v>
      </c>
      <c r="H160" s="204" t="n">
        <f aca="false">ROUNDDOWN(H$8,0)</f>
        <v>11</v>
      </c>
    </row>
    <row r="161" s="349" customFormat="true" ht="15" hidden="false" customHeight="true" outlineLevel="0" collapsed="false">
      <c r="B161" s="202"/>
      <c r="C161" s="205" t="s">
        <v>219</v>
      </c>
      <c r="D161" s="206" t="s">
        <v>217</v>
      </c>
      <c r="E161" s="206" t="n">
        <f aca="false">ROUNDUP(E$6,0)</f>
        <v>16</v>
      </c>
      <c r="F161" s="206" t="n">
        <f aca="false">ROUNDUP(F$6,0)</f>
        <v>15</v>
      </c>
      <c r="G161" s="206" t="n">
        <f aca="false">ROUNDUP(G$6,0)</f>
        <v>16</v>
      </c>
      <c r="H161" s="206" t="n">
        <f aca="false">ROUNDUP(H$6,0)</f>
        <v>14</v>
      </c>
    </row>
    <row r="162" s="349" customFormat="true" ht="15" hidden="false" customHeight="true" outlineLevel="0" collapsed="false">
      <c r="B162" s="202"/>
      <c r="C162" s="205"/>
      <c r="D162" s="206" t="s">
        <v>218</v>
      </c>
      <c r="E162" s="206" t="n">
        <f aca="false">ROUNDDOWN(E$8,0)</f>
        <v>11</v>
      </c>
      <c r="F162" s="206" t="n">
        <f aca="false">ROUNDDOWN(F$8,0)</f>
        <v>13</v>
      </c>
      <c r="G162" s="206" t="n">
        <f aca="false">ROUNDDOWN(G$8,0)</f>
        <v>13</v>
      </c>
      <c r="H162" s="206" t="n">
        <f aca="false">ROUNDDOWN(H$8,0)</f>
        <v>11</v>
      </c>
    </row>
    <row r="163" s="349" customFormat="true" ht="15" hidden="false" customHeight="true" outlineLevel="0" collapsed="false">
      <c r="B163" s="202"/>
      <c r="C163" s="207" t="s">
        <v>220</v>
      </c>
      <c r="D163" s="207"/>
      <c r="E163" s="208" t="n">
        <v>13</v>
      </c>
      <c r="F163" s="208"/>
      <c r="G163" s="208"/>
      <c r="H163" s="208"/>
    </row>
    <row r="164" s="349" customFormat="true" ht="15" hidden="false" customHeight="true" outlineLevel="0" collapsed="false">
      <c r="B164" s="202"/>
      <c r="C164" s="209" t="s">
        <v>216</v>
      </c>
      <c r="D164" s="257" t="s">
        <v>221</v>
      </c>
      <c r="E164" s="211" t="str">
        <f aca="false">ADDRESS(MATCH(E160,SL_CHARTS_2012!$M$1:$M$144,1),$E163+1,1)</f>
        <v>$N$15</v>
      </c>
      <c r="F164" s="211" t="str">
        <f aca="false">ADDRESS(MATCH(F160,SL_CHARTS_2012!$M$1:$M$144,1),$E163+1,1)</f>
        <v>$N$17</v>
      </c>
      <c r="G164" s="211" t="str">
        <f aca="false">ADDRESS(MATCH(G160,SL_CHARTS_2012!$M$1:$M$144,1),$E163+1,1)</f>
        <v>$N$17</v>
      </c>
      <c r="H164" s="211" t="str">
        <f aca="false">ADDRESS(MATCH(H160,SL_CHARTS_2012!$M$1:$M$144,1),$E163+1,1)</f>
        <v>$N$15</v>
      </c>
    </row>
    <row r="165" s="349" customFormat="true" ht="15" hidden="false" customHeight="true" outlineLevel="0" collapsed="false">
      <c r="B165" s="202"/>
      <c r="C165" s="209"/>
      <c r="D165" s="257" t="s">
        <v>222</v>
      </c>
      <c r="E165" s="211" t="str">
        <f aca="false">ADDRESS(MATCH(E159,SL_CHARTS_2012!$M$1:$M$144,1),$E163+1,1)</f>
        <v>$N$20</v>
      </c>
      <c r="F165" s="211" t="str">
        <f aca="false">ADDRESS(MATCH(F159,SL_CHARTS_2012!$M$1:$M$144,1),$E163+1,1)</f>
        <v>$N$19</v>
      </c>
      <c r="G165" s="211" t="str">
        <f aca="false">ADDRESS(MATCH(G159,SL_CHARTS_2012!$M$1:$M$144,1),$E163+1,1)</f>
        <v>$N$20</v>
      </c>
      <c r="H165" s="211" t="str">
        <f aca="false">ADDRESS(MATCH(H159,SL_CHARTS_2012!$M$1:$M$144,1),$E163+1,1)</f>
        <v>$N$18</v>
      </c>
    </row>
    <row r="166" s="349" customFormat="true" ht="15" hidden="false" customHeight="true" outlineLevel="0" collapsed="false">
      <c r="B166" s="202"/>
      <c r="C166" s="205" t="s">
        <v>219</v>
      </c>
      <c r="D166" s="258" t="s">
        <v>221</v>
      </c>
      <c r="E166" s="206" t="str">
        <f aca="false">ADDRESS(MATCH(E162,SL_CHARTS_2012!$M$1:$M$144,1),$E163+1,1)</f>
        <v>$N$15</v>
      </c>
      <c r="F166" s="206" t="str">
        <f aca="false">ADDRESS(MATCH(F162,SL_CHARTS_2012!$M$1:$M$144,1),$E163+1,1)</f>
        <v>$N$17</v>
      </c>
      <c r="G166" s="206" t="str">
        <f aca="false">ADDRESS(MATCH(G162,SL_CHARTS_2012!$M$1:$M$144,1),$E163+1,1)</f>
        <v>$N$17</v>
      </c>
      <c r="H166" s="206" t="str">
        <f aca="false">ADDRESS(MATCH(H162,SL_CHARTS_2012!$M$1:$M$144,1),$E163+1,1)</f>
        <v>$N$15</v>
      </c>
    </row>
    <row r="167" s="349" customFormat="true" ht="15" hidden="false" customHeight="true" outlineLevel="0" collapsed="false">
      <c r="B167" s="202"/>
      <c r="C167" s="205"/>
      <c r="D167" s="258" t="s">
        <v>222</v>
      </c>
      <c r="E167" s="206" t="str">
        <f aca="false">ADDRESS(MATCH(E161,SL_CHARTS_2012!$M$1:$M$144,1),$E163+1,1)</f>
        <v>$N$20</v>
      </c>
      <c r="F167" s="206" t="str">
        <f aca="false">ADDRESS(MATCH(F161,SL_CHARTS_2012!$M$1:$M$144,1),$E163+1,1)</f>
        <v>$N$19</v>
      </c>
      <c r="G167" s="206" t="str">
        <f aca="false">ADDRESS(MATCH(G161,SL_CHARTS_2012!$M$1:$M$144,1),$E163+1,1)</f>
        <v>$N$20</v>
      </c>
      <c r="H167" s="206" t="str">
        <f aca="false">ADDRESS(MATCH(H161,SL_CHARTS_2012!$M$1:$M$144,1),$E163+1,1)</f>
        <v>$N$18</v>
      </c>
    </row>
    <row r="168" s="349" customFormat="true" ht="15" hidden="false" customHeight="true" outlineLevel="0" collapsed="false">
      <c r="B168" s="202"/>
      <c r="C168" s="207"/>
      <c r="D168" s="213" t="s">
        <v>223</v>
      </c>
      <c r="E168" s="214" t="s">
        <v>224</v>
      </c>
      <c r="F168" s="208"/>
      <c r="G168" s="208"/>
      <c r="H168" s="208"/>
    </row>
    <row r="169" s="349" customFormat="true" ht="15" hidden="false" customHeight="true" outlineLevel="0" collapsed="false">
      <c r="B169" s="202"/>
      <c r="C169" s="207"/>
      <c r="D169" s="213"/>
      <c r="E169" s="214" t="s">
        <v>225</v>
      </c>
      <c r="F169" s="208"/>
      <c r="G169" s="208"/>
      <c r="H169" s="208"/>
    </row>
    <row r="170" s="349" customFormat="true" ht="15" hidden="false" customHeight="true" outlineLevel="0" collapsed="false">
      <c r="B170" s="202"/>
      <c r="C170" s="215" t="s">
        <v>226</v>
      </c>
      <c r="D170" s="216" t="s">
        <v>227</v>
      </c>
      <c r="E170" s="217" t="str">
        <f aca="false">CONCATENATE(E159,E$7,E160)</f>
        <v>16-11</v>
      </c>
      <c r="F170" s="217" t="str">
        <f aca="false">CONCATENATE(F159,F$7,F160)</f>
        <v>15-13</v>
      </c>
      <c r="G170" s="217" t="str">
        <f aca="false">CONCATENATE(G159,G$7,G160)</f>
        <v>16-13</v>
      </c>
      <c r="H170" s="217" t="str">
        <f aca="false">CONCATENATE(H159,H$7,H160)</f>
        <v>14-11</v>
      </c>
    </row>
    <row r="171" s="349" customFormat="true" ht="15" hidden="false" customHeight="true" outlineLevel="0" collapsed="false">
      <c r="B171" s="202"/>
      <c r="C171" s="215"/>
      <c r="D171" s="218" t="s">
        <v>228</v>
      </c>
      <c r="E171" s="218" t="n">
        <f aca="true">AVERAGE(INDIRECT(CONCATENATE($E$168,E164,$E$169,E165),1))</f>
        <v>24.8385833333333</v>
      </c>
      <c r="F171" s="218" t="n">
        <f aca="true">AVERAGE(INDIRECT(CONCATENATE($E$168,F164,$E$169,F165),1))</f>
        <v>24.0253</v>
      </c>
      <c r="G171" s="218" t="n">
        <f aca="true">AVERAGE(INDIRECT(CONCATENATE($E$168,G164,$E$169,G165),1))</f>
        <v>24.2581</v>
      </c>
      <c r="H171" s="218" t="n">
        <f aca="true">AVERAGE(INDIRECT(CONCATENATE($E$168,H164,$E$169,H165),1))</f>
        <v>24.996575</v>
      </c>
    </row>
    <row r="172" s="349" customFormat="true" ht="15" hidden="false" customHeight="true" outlineLevel="0" collapsed="false">
      <c r="B172" s="202"/>
      <c r="C172" s="215"/>
      <c r="D172" s="219" t="s">
        <v>229</v>
      </c>
      <c r="E172" s="219" t="n">
        <f aca="true">MIN(INDIRECT(CONCATENATE($E$168,E164,$E$169,E165),1))</f>
        <v>23.3028</v>
      </c>
      <c r="F172" s="219" t="n">
        <f aca="true">MIN(INDIRECT(CONCATENATE($E$168,F164,$E$169,F165),1))</f>
        <v>23.3028</v>
      </c>
      <c r="G172" s="219" t="n">
        <f aca="true">MIN(INDIRECT(CONCATENATE($E$168,G164,$E$169,G165),1))</f>
        <v>23.3028</v>
      </c>
      <c r="H172" s="219" t="n">
        <f aca="true">MIN(INDIRECT(CONCATENATE($E$168,H164,$E$169,H165),1))</f>
        <v>23.3028</v>
      </c>
    </row>
    <row r="173" s="349" customFormat="true" ht="15" hidden="false" customHeight="true" outlineLevel="0" collapsed="false">
      <c r="B173" s="202"/>
      <c r="C173" s="215"/>
      <c r="D173" s="219" t="s">
        <v>230</v>
      </c>
      <c r="E173" s="219" t="n">
        <f aca="true">MAX(INDIRECT(CONCATENATE($E$168,E164,$E$169,E165),1))</f>
        <v>26.5285</v>
      </c>
      <c r="F173" s="219" t="n">
        <f aca="true">MAX(INDIRECT(CONCATENATE($E$168,F164,$E$169,F165),1))</f>
        <v>24.6844</v>
      </c>
      <c r="G173" s="219" t="n">
        <f aca="true">MAX(INDIRECT(CONCATENATE($E$168,G164,$E$169,G165),1))</f>
        <v>24.9565</v>
      </c>
      <c r="H173" s="219" t="n">
        <f aca="true">MAX(INDIRECT(CONCATENATE($E$168,H164,$E$169,H165),1))</f>
        <v>26.5285</v>
      </c>
    </row>
    <row r="174" s="349" customFormat="true" ht="15" hidden="false" customHeight="true" outlineLevel="0" collapsed="false">
      <c r="B174" s="202"/>
      <c r="C174" s="215"/>
      <c r="D174" s="220" t="s">
        <v>231</v>
      </c>
      <c r="E174" s="221" t="n">
        <v>-15</v>
      </c>
      <c r="F174" s="221" t="n">
        <v>-15</v>
      </c>
      <c r="G174" s="221" t="n">
        <v>-15</v>
      </c>
      <c r="H174" s="221" t="n">
        <v>-15</v>
      </c>
    </row>
    <row r="175" s="349" customFormat="true" ht="15" hidden="false" customHeight="true" outlineLevel="0" collapsed="false">
      <c r="B175" s="202"/>
      <c r="C175" s="215"/>
      <c r="D175" s="220" t="s">
        <v>232</v>
      </c>
      <c r="E175" s="221" t="n">
        <v>15</v>
      </c>
      <c r="F175" s="221" t="n">
        <v>15</v>
      </c>
      <c r="G175" s="221" t="n">
        <v>15</v>
      </c>
      <c r="H175" s="221" t="n">
        <v>15</v>
      </c>
    </row>
    <row r="176" s="349" customFormat="true" ht="15" hidden="false" customHeight="true" outlineLevel="0" collapsed="false">
      <c r="B176" s="202"/>
      <c r="C176" s="215"/>
      <c r="D176" s="220" t="s">
        <v>233</v>
      </c>
      <c r="E176" s="222" t="n">
        <f aca="false">E172+E174</f>
        <v>8.3028</v>
      </c>
      <c r="F176" s="222" t="n">
        <f aca="false">F172+F174</f>
        <v>8.3028</v>
      </c>
      <c r="G176" s="222" t="n">
        <f aca="false">G172+G174</f>
        <v>8.3028</v>
      </c>
      <c r="H176" s="222" t="n">
        <f aca="false">H172+H174</f>
        <v>8.3028</v>
      </c>
    </row>
    <row r="177" s="349" customFormat="true" ht="15" hidden="false" customHeight="true" outlineLevel="0" collapsed="false">
      <c r="B177" s="202"/>
      <c r="C177" s="215"/>
      <c r="D177" s="220" t="s">
        <v>234</v>
      </c>
      <c r="E177" s="222" t="n">
        <f aca="false">E173+E175</f>
        <v>41.5285</v>
      </c>
      <c r="F177" s="222" t="n">
        <f aca="false">F173+F175</f>
        <v>39.6844</v>
      </c>
      <c r="G177" s="222" t="n">
        <f aca="false">G173+G175</f>
        <v>39.9565</v>
      </c>
      <c r="H177" s="222" t="n">
        <f aca="false">H173+H175</f>
        <v>41.5285</v>
      </c>
    </row>
    <row r="178" s="349" customFormat="true" ht="15" hidden="false" customHeight="true" outlineLevel="0" collapsed="false">
      <c r="B178" s="202"/>
      <c r="C178" s="223" t="s">
        <v>235</v>
      </c>
      <c r="D178" s="259" t="s">
        <v>227</v>
      </c>
      <c r="E178" s="260" t="str">
        <f aca="false">CONCATENATE(E161,E$7,E162)</f>
        <v>16-11</v>
      </c>
      <c r="F178" s="260" t="str">
        <f aca="false">CONCATENATE(F161,F$7,F162)</f>
        <v>15-13</v>
      </c>
      <c r="G178" s="260" t="str">
        <f aca="false">CONCATENATE(G161,G$7,G162)</f>
        <v>16-13</v>
      </c>
      <c r="H178" s="260" t="str">
        <f aca="false">CONCATENATE(H161,H$7,H162)</f>
        <v>14-11</v>
      </c>
    </row>
    <row r="179" s="349" customFormat="true" ht="15" hidden="false" customHeight="true" outlineLevel="0" collapsed="false">
      <c r="B179" s="202"/>
      <c r="C179" s="223"/>
      <c r="D179" s="261" t="s">
        <v>228</v>
      </c>
      <c r="E179" s="261" t="n">
        <f aca="true">AVERAGE(INDIRECT(CONCATENATE($E168,E166,$E169,E167),1))</f>
        <v>24.8385833333333</v>
      </c>
      <c r="F179" s="261" t="n">
        <f aca="true">AVERAGE(INDIRECT(CONCATENATE($E168,F166,$E169,F167),1))</f>
        <v>24.0253</v>
      </c>
      <c r="G179" s="261" t="n">
        <f aca="true">AVERAGE(INDIRECT(CONCATENATE($E168,G166,$E169,G167),1))</f>
        <v>24.2581</v>
      </c>
      <c r="H179" s="261" t="n">
        <f aca="true">AVERAGE(INDIRECT(CONCATENATE($E168,H166,$E169,H167),1))</f>
        <v>24.996575</v>
      </c>
    </row>
    <row r="180" s="349" customFormat="true" ht="15" hidden="false" customHeight="true" outlineLevel="0" collapsed="false">
      <c r="B180" s="202"/>
      <c r="C180" s="223"/>
      <c r="D180" s="262" t="s">
        <v>229</v>
      </c>
      <c r="E180" s="262" t="n">
        <f aca="true">MIN(INDIRECT(CONCATENATE($E168,E166,$E169,E167),1))</f>
        <v>23.3028</v>
      </c>
      <c r="F180" s="262" t="n">
        <f aca="true">MIN(INDIRECT(CONCATENATE($E168,F166,$E169,F167),1))</f>
        <v>23.3028</v>
      </c>
      <c r="G180" s="262" t="n">
        <f aca="true">MIN(INDIRECT(CONCATENATE($E168,G166,$E169,G167),1))</f>
        <v>23.3028</v>
      </c>
      <c r="H180" s="262" t="n">
        <f aca="true">MIN(INDIRECT(CONCATENATE($E168,H166,$E169,H167),1))</f>
        <v>23.3028</v>
      </c>
    </row>
    <row r="181" s="349" customFormat="true" ht="15" hidden="false" customHeight="true" outlineLevel="0" collapsed="false">
      <c r="B181" s="202"/>
      <c r="C181" s="223"/>
      <c r="D181" s="262" t="s">
        <v>230</v>
      </c>
      <c r="E181" s="262" t="n">
        <f aca="true">MAX(INDIRECT(CONCATENATE($E168,E166,$E169,E167),1))</f>
        <v>26.5285</v>
      </c>
      <c r="F181" s="262" t="n">
        <f aca="true">MAX(INDIRECT(CONCATENATE($E168,F166,$E169,F167),1))</f>
        <v>24.6844</v>
      </c>
      <c r="G181" s="262" t="n">
        <f aca="true">MAX(INDIRECT(CONCATENATE($E168,G166,$E169,G167),1))</f>
        <v>24.9565</v>
      </c>
      <c r="H181" s="262" t="n">
        <f aca="true">MAX(INDIRECT(CONCATENATE($E168,H166,$E169,H167),1))</f>
        <v>26.5285</v>
      </c>
    </row>
    <row r="182" s="349" customFormat="true" ht="15" hidden="false" customHeight="true" outlineLevel="0" collapsed="false">
      <c r="B182" s="202"/>
      <c r="C182" s="223"/>
      <c r="D182" s="263" t="s">
        <v>231</v>
      </c>
      <c r="E182" s="264" t="n">
        <v>-15</v>
      </c>
      <c r="F182" s="264" t="n">
        <v>-15</v>
      </c>
      <c r="G182" s="264" t="n">
        <v>-15</v>
      </c>
      <c r="H182" s="264" t="n">
        <v>-15</v>
      </c>
    </row>
    <row r="183" s="349" customFormat="true" ht="15" hidden="false" customHeight="true" outlineLevel="0" collapsed="false">
      <c r="B183" s="202"/>
      <c r="C183" s="223"/>
      <c r="D183" s="263" t="s">
        <v>232</v>
      </c>
      <c r="E183" s="264" t="n">
        <v>15</v>
      </c>
      <c r="F183" s="264" t="n">
        <v>15</v>
      </c>
      <c r="G183" s="264" t="n">
        <v>15</v>
      </c>
      <c r="H183" s="264" t="n">
        <v>15</v>
      </c>
    </row>
    <row r="184" s="349" customFormat="true" ht="15" hidden="false" customHeight="true" outlineLevel="0" collapsed="false">
      <c r="B184" s="202"/>
      <c r="C184" s="223"/>
      <c r="D184" s="263" t="s">
        <v>233</v>
      </c>
      <c r="E184" s="265" t="n">
        <f aca="false">E180+E182</f>
        <v>8.3028</v>
      </c>
      <c r="F184" s="265" t="n">
        <f aca="false">F180+F182</f>
        <v>8.3028</v>
      </c>
      <c r="G184" s="265" t="n">
        <f aca="false">G180+G182</f>
        <v>8.3028</v>
      </c>
      <c r="H184" s="265" t="n">
        <f aca="false">H180+H182</f>
        <v>8.3028</v>
      </c>
    </row>
    <row r="185" s="349" customFormat="true" ht="15" hidden="false" customHeight="true" outlineLevel="0" collapsed="false">
      <c r="B185" s="202"/>
      <c r="C185" s="223"/>
      <c r="D185" s="231" t="s">
        <v>234</v>
      </c>
      <c r="E185" s="232" t="n">
        <f aca="false">E181+E183</f>
        <v>41.5285</v>
      </c>
      <c r="F185" s="232" t="n">
        <f aca="false">F181+F183</f>
        <v>39.6844</v>
      </c>
      <c r="G185" s="232" t="n">
        <f aca="false">G181+G183</f>
        <v>39.9565</v>
      </c>
      <c r="H185" s="232" t="n">
        <f aca="false">H181+H183</f>
        <v>41.5285</v>
      </c>
    </row>
    <row r="186" s="349" customFormat="true" ht="15" hidden="true" customHeight="true" outlineLevel="0" collapsed="false">
      <c r="B186" s="294" t="s">
        <v>61</v>
      </c>
      <c r="C186" s="171" t="s">
        <v>216</v>
      </c>
      <c r="D186" s="234" t="s">
        <v>238</v>
      </c>
      <c r="E186" s="235" t="str">
        <f aca="true">IF(INDIRECT(CONCATENATE($E$199,ADDRESS(MATCH(E4,SL_CHARTS_2012!$Q$1:$Q$39999,1),$E$194,1)))=E4,ADDRESS(MATCH(E4,SL_CHARTS_2012!$Q$1:$Q$39999,1),$E$194,1), IF(INDIRECT(CONCATENATE($E$199,ADDRESS(MATCH(E4,SL_CHARTS_2012!$Q$1:$Q$39999,1),$E$194,1)))&lt;E4, ADDRESS(MATCH(E4,SL_CHARTS_2012!$Q$1:$Q$39999,1)+1,$E$194,1), ADDRESS(MATCH(E4,SL_CHARTS_2012!$Q$1:$Q$39999,1),$E$194,1)))</f>
        <v>$Q$69</v>
      </c>
      <c r="F186" s="235" t="str">
        <f aca="true">IF(INDIRECT(CONCATENATE($E$199,ADDRESS(MATCH(F4,SL_CHARTS_2012!$Q$1:$Q$39999,1),$E$194,1)))=F4,ADDRESS(MATCH(F4,SL_CHARTS_2012!$Q$1:$Q$39999,1),$E$194,1), IF(INDIRECT(CONCATENATE($E$199,ADDRESS(MATCH(F4,SL_CHARTS_2012!$Q$1:$Q$39999,1),$E$194,1)))&lt;F4, ADDRESS(MATCH(F4,SL_CHARTS_2012!$Q$1:$Q$39999,1)+1,$E$194,1), ADDRESS(MATCH(F4,SL_CHARTS_2012!$Q$1:$Q$39999,1),$E$194,1)))</f>
        <v>$Q$58</v>
      </c>
      <c r="G186" s="235" t="str">
        <f aca="true">IF(INDIRECT(CONCATENATE($E$199,ADDRESS(MATCH(G4,SL_CHARTS_2012!$Q$1:$Q$39999,1),$E$194,1)))=G4,ADDRESS(MATCH(G4,SL_CHARTS_2012!$Q$1:$Q$39999,1),$E$194,1), IF(INDIRECT(CONCATENATE($E$199,ADDRESS(MATCH(G4,SL_CHARTS_2012!$Q$1:$Q$39999,1),$E$194,1)))&lt;G4, ADDRESS(MATCH(G4,SL_CHARTS_2012!$Q$1:$Q$39999,1)+1,$E$194,1), ADDRESS(MATCH(G4,SL_CHARTS_2012!$Q$1:$Q$39999,1),$E$194,1)))</f>
        <v>$Q$69</v>
      </c>
      <c r="H186" s="235" t="str">
        <f aca="true">IF(INDIRECT(CONCATENATE($E$199,ADDRESS(MATCH(H4,SL_CHARTS_2012!$Q$1:$Q$39999,1),$E$194,1)))=H4,ADDRESS(MATCH(H4,SL_CHARTS_2012!$Q$1:$Q$39999,1),$E$194,1), IF(INDIRECT(CONCATENATE($E$199,ADDRESS(MATCH(H4,SL_CHARTS_2012!$Q$1:$Q$39999,1),$E$194,1)))&lt;H4, ADDRESS(MATCH(H4,SL_CHARTS_2012!$Q$1:$Q$39999,1)+1,$E$194,1), ADDRESS(MATCH(H4,SL_CHARTS_2012!$Q$1:$Q$39999,1),$E$194,1)))</f>
        <v>$Q$48</v>
      </c>
    </row>
    <row r="187" s="349" customFormat="true" ht="15" hidden="true" customHeight="true" outlineLevel="0" collapsed="false">
      <c r="B187" s="294"/>
      <c r="C187" s="171"/>
      <c r="D187" s="172" t="s">
        <v>239</v>
      </c>
      <c r="E187" s="236" t="n">
        <f aca="true">INDIRECT(CONCATENATE($E$199,IF(INDIRECT(CONCATENATE($E$199,ADDRESS(MATCH(E4,SL_CHARTS_2012!$Q$1:$Q$39999,1),$E$194,1)))=E4,ADDRESS(MATCH(E4,SL_CHARTS_2012!$Q$1:$Q$39999,1),$E$194,1),IF(INDIRECT(CONCATENATE($E$199,ADDRESS(MATCH(E4,SL_CHARTS_2012!$Q$1:$Q$39999,1),$E$194,1)))&lt;E4,ADDRESS(MATCH(E4,SL_CHARTS_2012!$Q$1:$Q$39999,1)+1,$E$194,1),ADDRESS(MATCH(E4,SL_CHARTS_2012!$Q$1:$Q$39999,1),$E$194,1)))))</f>
        <v>16</v>
      </c>
      <c r="F187" s="236" t="n">
        <f aca="true">INDIRECT(CONCATENATE($E$199,IF(INDIRECT(CONCATENATE($E$199,ADDRESS(MATCH(F4,SL_CHARTS_2012!$Q$1:$Q$39999,1),$E$194,1)))=F4,ADDRESS(MATCH(F4,SL_CHARTS_2012!$Q$1:$Q$39999,1),$E$194,1),IF(INDIRECT(CONCATENATE($E$199,ADDRESS(MATCH(F4,SL_CHARTS_2012!$Q$1:$Q$39999,1),$E$194,1)))&lt;F4,ADDRESS(MATCH(F4,SL_CHARTS_2012!$Q$1:$Q$39999,1)+1,$E$194,1),ADDRESS(MATCH(F4,SL_CHARTS_2012!$Q$1:$Q$39999,1),$E$194,1)))))</f>
        <v>14.9</v>
      </c>
      <c r="G187" s="236" t="n">
        <f aca="true">INDIRECT(CONCATENATE($E$199,IF(INDIRECT(CONCATENATE($E$199,ADDRESS(MATCH(G4,SL_CHARTS_2012!$Q$1:$Q$39999,1),$E$194,1)))=G4,ADDRESS(MATCH(G4,SL_CHARTS_2012!$Q$1:$Q$39999,1),$E$194,1),IF(INDIRECT(CONCATENATE($E$199,ADDRESS(MATCH(G4,SL_CHARTS_2012!$Q$1:$Q$39999,1),$E$194,1)))&lt;G4,ADDRESS(MATCH(G4,SL_CHARTS_2012!$Q$1:$Q$39999,1)+1,$E$194,1),ADDRESS(MATCH(G4,SL_CHARTS_2012!$Q$1:$Q$39999,1),$E$194,1)))))</f>
        <v>16</v>
      </c>
      <c r="H187" s="236" t="n">
        <f aca="true">INDIRECT(CONCATENATE($E$199,IF(INDIRECT(CONCATENATE($E$199,ADDRESS(MATCH(H4,SL_CHARTS_2012!$Q$1:$Q$39999,1),$E$194,1)))=H4,ADDRESS(MATCH(H4,SL_CHARTS_2012!$Q$1:$Q$39999,1),$E$194,1),IF(INDIRECT(CONCATENATE($E$199,ADDRESS(MATCH(H4,SL_CHARTS_2012!$Q$1:$Q$39999,1),$E$194,1)))&lt;H4,ADDRESS(MATCH(H4,SL_CHARTS_2012!$Q$1:$Q$39999,1)+1,$E$194,1),ADDRESS(MATCH(H4,SL_CHARTS_2012!$Q$1:$Q$39999,1),$E$194,1)))))</f>
        <v>13.9</v>
      </c>
    </row>
    <row r="188" s="349" customFormat="true" ht="15" hidden="true" customHeight="true" outlineLevel="0" collapsed="false">
      <c r="B188" s="294"/>
      <c r="C188" s="171"/>
      <c r="D188" s="234" t="s">
        <v>240</v>
      </c>
      <c r="E188" s="235" t="str">
        <f aca="true">IF(INDIRECT(CONCATENATE($E$199,ADDRESS(MATCH(E8,SL_CHARTS_2012!$V$1:$V$39999,1),$E$194,1)))=E8,ADDRESS(MATCH(E8,SL_CHARTS_2012!$V$1:$V$39999,1),$E$194,1),IF(INDIRECT(CONCATENATE($E$199,ADDRESS(MATCH(E8,SL_CHARTS_2012!$V$1:$V$39999,1),$E$194,1)))&gt;E8, ADDRESS(MATCH(E8,SL_CHARTS_2012!$V$1:$V$39999,1)-1,$E$194,1), ADDRESS(MATCH(E8,SL_CHARTS_2012!$V$1:$V$39999,1),$E$194,1)))</f>
        <v>$Q$25</v>
      </c>
      <c r="F188" s="235" t="str">
        <f aca="true">IF(INDIRECT(CONCATENATE($E$199,ADDRESS(MATCH(F8,SL_CHARTS_2012!$V$1:$V$39999,1),$E$194,1)))=F8,ADDRESS(MATCH(F8,SL_CHARTS_2012!$V$1:$V$39999,1),$E$194,1),IF(INDIRECT(CONCATENATE($E$199,ADDRESS(MATCH(F8,SL_CHARTS_2012!$V$1:$V$39999,1),$E$194,1)))&gt;F8, ADDRESS(MATCH(F8,SL_CHARTS_2012!$V$1:$V$39999,1)-1,$E$194,1), ADDRESS(MATCH(F8,SL_CHARTS_2012!$V$1:$V$39999,1),$E$194,1)))</f>
        <v>$Q$44</v>
      </c>
      <c r="G188" s="235" t="str">
        <f aca="true">IF(INDIRECT(CONCATENATE($E$199,ADDRESS(MATCH(G8,SL_CHARTS_2012!$V$1:$V$39999,1),$E$194,1)))=G8,ADDRESS(MATCH(G8,SL_CHARTS_2012!$V$1:$V$39999,1),$E$194,1),IF(INDIRECT(CONCATENATE($E$199,ADDRESS(MATCH(G8,SL_CHARTS_2012!$V$1:$V$39999,1),$E$194,1)))&gt;G8, ADDRESS(MATCH(G8,SL_CHARTS_2012!$V$1:$V$39999,1)-1,$E$194,1), ADDRESS(MATCH(G8,SL_CHARTS_2012!$V$1:$V$39999,1),$E$194,1)))</f>
        <v>$Q$47</v>
      </c>
      <c r="H188" s="235" t="str">
        <f aca="true">IF(INDIRECT(CONCATENATE($E$199,ADDRESS(MATCH(H8,SL_CHARTS_2012!$V$1:$V$39999,1),$E$194,1)))=H8,ADDRESS(MATCH(H8,SL_CHARTS_2012!$V$1:$V$39999,1),$E$194,1),IF(INDIRECT(CONCATENATE($E$199,ADDRESS(MATCH(H8,SL_CHARTS_2012!$V$1:$V$39999,1),$E$194,1)))&gt;H8, ADDRESS(MATCH(H8,SL_CHARTS_2012!$V$1:$V$39999,1)-1,$E$194,1), ADDRESS(MATCH(H8,SL_CHARTS_2012!$V$1:$V$39999,1),$E$194,1)))</f>
        <v>$Q$25</v>
      </c>
    </row>
    <row r="189" s="349" customFormat="true" ht="15" hidden="true" customHeight="true" outlineLevel="0" collapsed="false">
      <c r="B189" s="294"/>
      <c r="C189" s="171"/>
      <c r="D189" s="172" t="s">
        <v>241</v>
      </c>
      <c r="E189" s="236" t="n">
        <f aca="true">INDIRECT(CONCATENATE($E$199,IF(INDIRECT(CONCATENATE($E$199,ADDRESS(MATCH(E8,SL_CHARTS_2012!$V$1:$V$39999,1),$E$194,1)))=E8,ADDRESS(MATCH(E8,SL_CHARTS_2012!$V$1:$V$39999,1),$E$194,1),IF(INDIRECT(CONCATENATE($E$199,ADDRESS(MATCH(E8,SL_CHARTS_2012!$V$1:$V$39999,1),$E$194,1)))&gt;E8,ADDRESS(MATCH(E8,SL_CHARTS_2012!$V$1:$V$39999,1)-1,$E$194,1),ADDRESS(MATCH(E8,SL_CHARTS_2012!$V$1:$V$39999,1),$E$194,1)))))</f>
        <v>11.6</v>
      </c>
      <c r="F189" s="236" t="n">
        <f aca="true">INDIRECT(CONCATENATE($E$199,IF(INDIRECT(CONCATENATE($E$199,ADDRESS(MATCH(F8,SL_CHARTS_2012!$V$1:$V$39999,1),$E$194,1)))=F8,ADDRESS(MATCH(F8,SL_CHARTS_2012!$V$1:$V$39999,1),$E$194,1),IF(INDIRECT(CONCATENATE($E$199,ADDRESS(MATCH(F8,SL_CHARTS_2012!$V$1:$V$39999,1),$E$194,1)))&gt;F8,ADDRESS(MATCH(F8,SL_CHARTS_2012!$V$1:$V$39999,1)-1,$E$194,1),ADDRESS(MATCH(F8,SL_CHARTS_2012!$V$1:$V$39999,1),$E$194,1)))))</f>
        <v>13.5</v>
      </c>
      <c r="G189" s="236" t="n">
        <f aca="true">INDIRECT(CONCATENATE($E$199,IF(INDIRECT(CONCATENATE($E$199,ADDRESS(MATCH(G8,SL_CHARTS_2012!$V$1:$V$39999,1),$E$194,1)))=G8,ADDRESS(MATCH(G8,SL_CHARTS_2012!$V$1:$V$39999,1),$E$194,1),IF(INDIRECT(CONCATENATE($E$199,ADDRESS(MATCH(G8,SL_CHARTS_2012!$V$1:$V$39999,1),$E$194,1)))&gt;G8,ADDRESS(MATCH(G8,SL_CHARTS_2012!$V$1:$V$39999,1)-1,$E$194,1),ADDRESS(MATCH(G8,SL_CHARTS_2012!$V$1:$V$39999,1),$E$194,1)))))</f>
        <v>13.8</v>
      </c>
      <c r="H189" s="236" t="n">
        <f aca="true">INDIRECT(CONCATENATE($E$199,IF(INDIRECT(CONCATENATE($E$199,ADDRESS(MATCH(H8,SL_CHARTS_2012!$V$1:$V$39999,1),$E$194,1)))=H8,ADDRESS(MATCH(H8,SL_CHARTS_2012!$V$1:$V$39999,1),$E$194,1),IF(INDIRECT(CONCATENATE($E$199,ADDRESS(MATCH(H8,SL_CHARTS_2012!$V$1:$V$39999,1),$E$194,1)))&gt;H8,ADDRESS(MATCH(H8,SL_CHARTS_2012!$V$1:$V$39999,1)-1,$E$194,1),ADDRESS(MATCH(H8,SL_CHARTS_2012!$V$1:$V$39999,1),$E$194,1)))))</f>
        <v>11.6</v>
      </c>
    </row>
    <row r="190" s="349" customFormat="true" ht="15" hidden="true" customHeight="true" outlineLevel="0" collapsed="false">
      <c r="B190" s="294"/>
      <c r="C190" s="173" t="s">
        <v>219</v>
      </c>
      <c r="D190" s="238" t="s">
        <v>238</v>
      </c>
      <c r="E190" s="296" t="str">
        <f aca="true">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</f>
        <v>$Q$69</v>
      </c>
      <c r="F190" s="296" t="str">
        <f aca="true">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</f>
        <v>$Q$58</v>
      </c>
      <c r="G190" s="296" t="str">
        <f aca="true">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</f>
        <v>$Q$69</v>
      </c>
      <c r="H190" s="296" t="str">
        <f aca="true">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</f>
        <v>$Q$48</v>
      </c>
    </row>
    <row r="191" s="349" customFormat="true" ht="15" hidden="true" customHeight="true" outlineLevel="0" collapsed="false">
      <c r="B191" s="294"/>
      <c r="C191" s="173"/>
      <c r="D191" s="240" t="s">
        <v>217</v>
      </c>
      <c r="E191" s="298" t="n">
        <f aca="true">INDIRECT(CONCATENATE($E$199, IF(INDIRECT(CONCATENATE($E$199,ADDRESS(MATCH(E6,SL_CHARTS_2012!$Q$1:$Q$39999,1),$E$194,1)))=E6,ADDRESS(MATCH(E6,SL_CHARTS_2012!$Q$1:$Q$39999,1),$E$194,1), IF(INDIRECT(CONCATENATE($E$199,ADDRESS(MATCH(E6,SL_CHARTS_2012!$Q$1:$Q$39999,1),$E$194,1)))&lt;E6, ADDRESS(MATCH(E6,SL_CHARTS_2012!$Q$1:$Q$39999,1)+1,$E$194,1), ADDRESS(MATCH(E6,SL_CHARTS_2012!$Q$1:$Q$39999,1),$E$194,1)))))</f>
        <v>16</v>
      </c>
      <c r="F191" s="298" t="n">
        <f aca="true">INDIRECT(CONCATENATE($E$199, IF(INDIRECT(CONCATENATE($E$199,ADDRESS(MATCH(F6,SL_CHARTS_2012!$Q$1:$Q$39999,1),$E$194,1)))=F6,ADDRESS(MATCH(F6,SL_CHARTS_2012!$Q$1:$Q$39999,1),$E$194,1), IF(INDIRECT(CONCATENATE($E$199,ADDRESS(MATCH(F6,SL_CHARTS_2012!$Q$1:$Q$39999,1),$E$194,1)))&lt;F6, ADDRESS(MATCH(F6,SL_CHARTS_2012!$Q$1:$Q$39999,1)+1,$E$194,1), ADDRESS(MATCH(F6,SL_CHARTS_2012!$Q$1:$Q$39999,1),$E$194,1)))))</f>
        <v>14.9</v>
      </c>
      <c r="G191" s="298" t="n">
        <f aca="true">INDIRECT(CONCATENATE($E$199, IF(INDIRECT(CONCATENATE($E$199,ADDRESS(MATCH(G6,SL_CHARTS_2012!$Q$1:$Q$39999,1),$E$194,1)))=G6,ADDRESS(MATCH(G6,SL_CHARTS_2012!$Q$1:$Q$39999,1),$E$194,1), IF(INDIRECT(CONCATENATE($E$199,ADDRESS(MATCH(G6,SL_CHARTS_2012!$Q$1:$Q$39999,1),$E$194,1)))&lt;G6, ADDRESS(MATCH(G6,SL_CHARTS_2012!$Q$1:$Q$39999,1)+1,$E$194,1), ADDRESS(MATCH(G6,SL_CHARTS_2012!$Q$1:$Q$39999,1),$E$194,1)))))</f>
        <v>16</v>
      </c>
      <c r="H191" s="298" t="n">
        <f aca="true">INDIRECT(CONCATENATE($E$199, IF(INDIRECT(CONCATENATE($E$199,ADDRESS(MATCH(H6,SL_CHARTS_2012!$Q$1:$Q$39999,1),$E$194,1)))=H6,ADDRESS(MATCH(H6,SL_CHARTS_2012!$Q$1:$Q$39999,1),$E$194,1), IF(INDIRECT(CONCATENATE($E$199,ADDRESS(MATCH(H6,SL_CHARTS_2012!$Q$1:$Q$39999,1),$E$194,1)))&lt;H6, ADDRESS(MATCH(H6,SL_CHARTS_2012!$Q$1:$Q$39999,1)+1,$E$194,1), ADDRESS(MATCH(H6,SL_CHARTS_2012!$Q$1:$Q$39999,1),$E$194,1)))))</f>
        <v>13.9</v>
      </c>
    </row>
    <row r="192" s="349" customFormat="true" ht="15" hidden="true" customHeight="true" outlineLevel="0" collapsed="false">
      <c r="B192" s="294"/>
      <c r="C192" s="173"/>
      <c r="D192" s="238" t="s">
        <v>240</v>
      </c>
      <c r="E192" s="296" t="str">
        <f aca="true">IF(INDIRECT(CONCATENATE($E$199,ADDRESS(MATCH(E10,SL_CHARTS_2012!$V$1:$V$39999,1),$E$194,1)))=E10,ADDRESS(MATCH(E10,SL_CHARTS_2012!$V$1:$V$39999,1),$E$194,1),IF(INDIRECT(CONCATENATE($E$199,ADDRESS(MATCH(E10,SL_CHARTS_2012!$V$1:$V$39999,1),$E$194,1)))&gt;E10, ADDRESS(MATCH(E10,SL_CHARTS_2012!$V$1:$V$39999,1)-1,$E$194,1), ADDRESS(MATCH(E10,SL_CHARTS_2012!$V$1:$V$39999,1),$E$194,1)))</f>
        <v>$Q$25</v>
      </c>
      <c r="F192" s="296" t="str">
        <f aca="true">IF(INDIRECT(CONCATENATE($E$199,ADDRESS(MATCH(F10,SL_CHARTS_2012!$V$1:$V$39999,1),$E$194,1)))=F10,ADDRESS(MATCH(F10,SL_CHARTS_2012!$V$1:$V$39999,1),$E$194,1),IF(INDIRECT(CONCATENATE($E$199,ADDRESS(MATCH(F10,SL_CHARTS_2012!$V$1:$V$39999,1),$E$194,1)))&gt;F10, ADDRESS(MATCH(F10,SL_CHARTS_2012!$V$1:$V$39999,1)-1,$E$194,1), ADDRESS(MATCH(F10,SL_CHARTS_2012!$V$1:$V$39999,1),$E$194,1)))</f>
        <v>$Q$44</v>
      </c>
      <c r="G192" s="296" t="str">
        <f aca="true">IF(INDIRECT(CONCATENATE($E$199,ADDRESS(MATCH(G10,SL_CHARTS_2012!$V$1:$V$39999,1),$E$194,1)))=G10,ADDRESS(MATCH(G10,SL_CHARTS_2012!$V$1:$V$39999,1),$E$194,1),IF(INDIRECT(CONCATENATE($E$199,ADDRESS(MATCH(G10,SL_CHARTS_2012!$V$1:$V$39999,1),$E$194,1)))&gt;G10, ADDRESS(MATCH(G10,SL_CHARTS_2012!$V$1:$V$39999,1)-1,$E$194,1), ADDRESS(MATCH(G10,SL_CHARTS_2012!$V$1:$V$39999,1),$E$194,1)))</f>
        <v>$Q$47</v>
      </c>
      <c r="H192" s="296" t="str">
        <f aca="true">IF(INDIRECT(CONCATENATE($E$199,ADDRESS(MATCH(H10,SL_CHARTS_2012!$V$1:$V$39999,1),$E$194,1)))=H10,ADDRESS(MATCH(H10,SL_CHARTS_2012!$V$1:$V$39999,1),$E$194,1),IF(INDIRECT(CONCATENATE($E$199,ADDRESS(MATCH(H10,SL_CHARTS_2012!$V$1:$V$39999,1),$E$194,1)))&gt;H10, ADDRESS(MATCH(H10,SL_CHARTS_2012!$V$1:$V$39999,1)-1,$E$194,1), ADDRESS(MATCH(H10,SL_CHARTS_2012!$V$1:$V$39999,1),$E$194,1)))</f>
        <v>$Q$25</v>
      </c>
    </row>
    <row r="193" s="349" customFormat="true" ht="15" hidden="true" customHeight="true" outlineLevel="0" collapsed="false">
      <c r="B193" s="294"/>
      <c r="C193" s="173"/>
      <c r="D193" s="240" t="s">
        <v>218</v>
      </c>
      <c r="E193" s="298" t="n">
        <f aca="true">INDIRECT(CONCATENATE($E$199,IF(INDIRECT(CONCATENATE($E$199,ADDRESS(MATCH(E10,SL_CHARTS_2012!$V$1:$V$39999,1),$E$194,1)))=E10,ADDRESS(MATCH(E10,SL_CHARTS_2012!$V$1:$V$39999,1),$E$194,1),IF(INDIRECT(CONCATENATE($E$199,ADDRESS(MATCH(E10,SL_CHARTS_2012!$V$1:$V$39999,1),$E$194,1)))&gt;E10,ADDRESS(MATCH(E10,SL_CHARTS_2012!$V$1:$V$39999,1)-1,$E$194,1),ADDRESS(MATCH(E10,SL_CHARTS_2012!$V$1:$V$39999,1),$E$194,1)))))</f>
        <v>11.6</v>
      </c>
      <c r="F193" s="298" t="n">
        <f aca="true">INDIRECT(CONCATENATE($E$199,IF(INDIRECT(CONCATENATE($E$199,ADDRESS(MATCH(F10,SL_CHARTS_2012!$V$1:$V$39999,1),$E$194,1)))=F10,ADDRESS(MATCH(F10,SL_CHARTS_2012!$V$1:$V$39999,1),$E$194,1),IF(INDIRECT(CONCATENATE($E$199,ADDRESS(MATCH(F10,SL_CHARTS_2012!$V$1:$V$39999,1),$E$194,1)))&gt;F10,ADDRESS(MATCH(F10,SL_CHARTS_2012!$V$1:$V$39999,1)-1,$E$194,1),ADDRESS(MATCH(F10,SL_CHARTS_2012!$V$1:$V$39999,1),$E$194,1)))))</f>
        <v>13.5</v>
      </c>
      <c r="G193" s="298" t="n">
        <f aca="true">INDIRECT(CONCATENATE($E$199,IF(INDIRECT(CONCATENATE($E$199,ADDRESS(MATCH(G10,SL_CHARTS_2012!$V$1:$V$39999,1),$E$194,1)))=G10,ADDRESS(MATCH(G10,SL_CHARTS_2012!$V$1:$V$39999,1),$E$194,1),IF(INDIRECT(CONCATENATE($E$199,ADDRESS(MATCH(G10,SL_CHARTS_2012!$V$1:$V$39999,1),$E$194,1)))&gt;G10,ADDRESS(MATCH(G10,SL_CHARTS_2012!$V$1:$V$39999,1)-1,$E$194,1),ADDRESS(MATCH(G10,SL_CHARTS_2012!$V$1:$V$39999,1),$E$194,1)))))</f>
        <v>13.8</v>
      </c>
      <c r="H193" s="298" t="n">
        <f aca="true">INDIRECT(CONCATENATE($E$199,IF(INDIRECT(CONCATENATE($E$199,ADDRESS(MATCH(H10,SL_CHARTS_2012!$V$1:$V$39999,1),$E$194,1)))=H10,ADDRESS(MATCH(H10,SL_CHARTS_2012!$V$1:$V$39999,1),$E$194,1),IF(INDIRECT(CONCATENATE($E$199,ADDRESS(MATCH(H10,SL_CHARTS_2012!$V$1:$V$39999,1),$E$194,1)))&gt;H10,ADDRESS(MATCH(H10,SL_CHARTS_2012!$V$1:$V$39999,1)-1,$E$194,1),ADDRESS(MATCH(H10,SL_CHARTS_2012!$V$1:$V$39999,1),$E$194,1)))))</f>
        <v>11.6</v>
      </c>
    </row>
    <row r="194" s="349" customFormat="true" ht="15" hidden="true" customHeight="true" outlineLevel="0" collapsed="false">
      <c r="B194" s="294"/>
      <c r="C194" s="175" t="s">
        <v>220</v>
      </c>
      <c r="D194" s="175"/>
      <c r="E194" s="176" t="n">
        <v>17</v>
      </c>
      <c r="F194" s="176"/>
      <c r="G194" s="176"/>
      <c r="H194" s="176"/>
    </row>
    <row r="195" s="349" customFormat="true" ht="15" hidden="true" customHeight="true" outlineLevel="0" collapsed="false">
      <c r="B195" s="294"/>
      <c r="C195" s="178" t="s">
        <v>216</v>
      </c>
      <c r="D195" s="179" t="s">
        <v>221</v>
      </c>
      <c r="E195" s="180" t="str">
        <f aca="false">ADDRESS(MATCH(E189,SL_CHARTS_2012!$Q$1:$Q$3999,1),$E194+4,1)</f>
        <v>$U$25</v>
      </c>
      <c r="F195" s="180" t="str">
        <f aca="false">ADDRESS(MATCH(F189,SL_CHARTS_2012!$Q$1:$Q$3999,1),$E194+4,1)</f>
        <v>$U$44</v>
      </c>
      <c r="G195" s="180" t="str">
        <f aca="false">ADDRESS(MATCH(G189,SL_CHARTS_2012!$Q$1:$Q$3999,1),$E194+4,1)</f>
        <v>$U$47</v>
      </c>
      <c r="H195" s="180" t="str">
        <f aca="false">ADDRESS(MATCH(H189,SL_CHARTS_2012!$Q$1:$Q$3999,1),$E194+4,1)</f>
        <v>$U$25</v>
      </c>
    </row>
    <row r="196" s="349" customFormat="true" ht="15" hidden="true" customHeight="true" outlineLevel="0" collapsed="false">
      <c r="B196" s="294"/>
      <c r="C196" s="178"/>
      <c r="D196" s="179" t="s">
        <v>222</v>
      </c>
      <c r="E196" s="180" t="str">
        <f aca="false">ADDRESS(MATCH(E187,SL_CHARTS_2012!$Q$1:$Q$3999,1),$E194+4,1)</f>
        <v>$U$69</v>
      </c>
      <c r="F196" s="180" t="str">
        <f aca="false">ADDRESS(MATCH(F187,SL_CHARTS_2012!$Q$1:$Q$3999,1),$E194+4,1)</f>
        <v>$U$58</v>
      </c>
      <c r="G196" s="180" t="str">
        <f aca="false">ADDRESS(MATCH(G187,SL_CHARTS_2012!$Q$1:$Q$3999,1),$E194+4,1)</f>
        <v>$U$69</v>
      </c>
      <c r="H196" s="180" t="str">
        <f aca="false">ADDRESS(MATCH(H187,SL_CHARTS_2012!$Q$1:$Q$3999,1),$E194+4,1)</f>
        <v>$U$48</v>
      </c>
    </row>
    <row r="197" s="349" customFormat="true" ht="15" hidden="true" customHeight="true" outlineLevel="0" collapsed="false">
      <c r="B197" s="294"/>
      <c r="C197" s="173" t="s">
        <v>219</v>
      </c>
      <c r="D197" s="181" t="s">
        <v>221</v>
      </c>
      <c r="E197" s="174" t="str">
        <f aca="false">ADDRESS(MATCH(E193,SL_CHARTS_2012!$Q$1:$Q$3999,1),$E194+4,1)</f>
        <v>$U$25</v>
      </c>
      <c r="F197" s="174" t="str">
        <f aca="false">ADDRESS(MATCH(F193,SL_CHARTS_2012!$Q$1:$Q$3999,1),$E194+4,1)</f>
        <v>$U$44</v>
      </c>
      <c r="G197" s="174" t="str">
        <f aca="false">ADDRESS(MATCH(G193,SL_CHARTS_2012!$Q$1:$Q$3999,1),$E194+4,1)</f>
        <v>$U$47</v>
      </c>
      <c r="H197" s="174" t="str">
        <f aca="false">ADDRESS(MATCH(H193,SL_CHARTS_2012!$Q$1:$Q$3999,1),$E194+4,1)</f>
        <v>$U$25</v>
      </c>
    </row>
    <row r="198" s="349" customFormat="true" ht="15" hidden="true" customHeight="true" outlineLevel="0" collapsed="false">
      <c r="B198" s="294"/>
      <c r="C198" s="173"/>
      <c r="D198" s="181" t="s">
        <v>222</v>
      </c>
      <c r="E198" s="174" t="str">
        <f aca="false">ADDRESS(MATCH(E191,SL_CHARTS_2012!$Q$1:$Q$3999,1),$E194+4,1)</f>
        <v>$U$69</v>
      </c>
      <c r="F198" s="174" t="str">
        <f aca="false">ADDRESS(MATCH(F191,SL_CHARTS_2012!$Q$1:$Q$3999,1),$E194+4,1)</f>
        <v>$U$58</v>
      </c>
      <c r="G198" s="174" t="str">
        <f aca="false">ADDRESS(MATCH(G191,SL_CHARTS_2012!$Q$1:$Q$3999,1),$E194+4,1)</f>
        <v>$U$69</v>
      </c>
      <c r="H198" s="174" t="str">
        <f aca="false">ADDRESS(MATCH(H191,SL_CHARTS_2012!$Q$1:$Q$3999,1),$E194+4,1)</f>
        <v>$U$48</v>
      </c>
    </row>
    <row r="199" s="349" customFormat="true" ht="15" hidden="true" customHeight="true" outlineLevel="0" collapsed="false">
      <c r="B199" s="294"/>
      <c r="C199" s="175"/>
      <c r="D199" s="182" t="s">
        <v>223</v>
      </c>
      <c r="E199" s="183" t="s">
        <v>224</v>
      </c>
      <c r="F199" s="176"/>
      <c r="G199" s="176"/>
      <c r="H199" s="176"/>
    </row>
    <row r="200" s="349" customFormat="true" ht="15" hidden="true" customHeight="true" outlineLevel="0" collapsed="false">
      <c r="B200" s="294"/>
      <c r="C200" s="175"/>
      <c r="D200" s="182"/>
      <c r="E200" s="183" t="s">
        <v>225</v>
      </c>
      <c r="F200" s="176"/>
      <c r="G200" s="176"/>
      <c r="H200" s="176"/>
    </row>
    <row r="201" s="349" customFormat="true" ht="15" hidden="true" customHeight="true" outlineLevel="0" collapsed="false">
      <c r="B201" s="294"/>
      <c r="C201" s="184" t="s">
        <v>226</v>
      </c>
      <c r="D201" s="185" t="s">
        <v>227</v>
      </c>
      <c r="E201" s="186" t="str">
        <f aca="false">CONCATENATE(E187,E$7,E189)</f>
        <v>16-11,6</v>
      </c>
      <c r="F201" s="186" t="str">
        <f aca="false">CONCATENATE(F187,F$7,F189)</f>
        <v>14,9-13,5</v>
      </c>
      <c r="G201" s="186" t="str">
        <f aca="false">CONCATENATE(G187,G$7,G189)</f>
        <v>16-13,8</v>
      </c>
      <c r="H201" s="186" t="str">
        <f aca="false">CONCATENATE(H187,H$7,H189)</f>
        <v>13,9-11,6</v>
      </c>
    </row>
    <row r="202" s="349" customFormat="true" ht="15" hidden="true" customHeight="true" outlineLevel="0" collapsed="false">
      <c r="B202" s="294"/>
      <c r="C202" s="184"/>
      <c r="D202" s="187" t="s">
        <v>228</v>
      </c>
      <c r="E202" s="187" t="n">
        <f aca="true">AVERAGE(INDIRECT(CONCATENATE($E$199,E195,$E$200,E196),1))</f>
        <v>6.01777777777778</v>
      </c>
      <c r="F202" s="187" t="n">
        <f aca="true">AVERAGE(INDIRECT(CONCATENATE($E$199,F195,$E$200,F196),1))</f>
        <v>14.3066666666667</v>
      </c>
      <c r="G202" s="187" t="n">
        <f aca="true">AVERAGE(INDIRECT(CONCATENATE($E$199,G195,$E$200,G196),1))</f>
        <v>7.36521739130435</v>
      </c>
      <c r="H202" s="187" t="n">
        <f aca="true">AVERAGE(INDIRECT(CONCATENATE($E$199,H195,$E$200,H196),1))</f>
        <v>5.77916666666667</v>
      </c>
    </row>
    <row r="203" s="349" customFormat="true" ht="15" hidden="true" customHeight="true" outlineLevel="0" collapsed="false">
      <c r="B203" s="294"/>
      <c r="C203" s="184"/>
      <c r="D203" s="188" t="s">
        <v>229</v>
      </c>
      <c r="E203" s="188" t="n">
        <f aca="true">MIN(INDIRECT(CONCATENATE($E$199,E195,$E$200,E196),1))</f>
        <v>-20</v>
      </c>
      <c r="F203" s="188" t="n">
        <f aca="true">MIN(INDIRECT(CONCATENATE($E$199,F195,$E$200,F196),1))</f>
        <v>5</v>
      </c>
      <c r="G203" s="188" t="n">
        <f aca="true">MIN(INDIRECT(CONCATENATE($E$199,G195,$E$200,G196),1))</f>
        <v>-16</v>
      </c>
      <c r="H203" s="188" t="n">
        <f aca="true">MIN(INDIRECT(CONCATENATE($E$199,H195,$E$200,H196),1))</f>
        <v>-20</v>
      </c>
    </row>
    <row r="204" s="349" customFormat="true" ht="15" hidden="true" customHeight="true" outlineLevel="0" collapsed="false">
      <c r="B204" s="294"/>
      <c r="C204" s="184"/>
      <c r="D204" s="188" t="s">
        <v>230</v>
      </c>
      <c r="E204" s="188" t="n">
        <f aca="true">MAX(INDIRECT(CONCATENATE($E$199,E195,$E$200,E196),1))</f>
        <v>24.2</v>
      </c>
      <c r="F204" s="188" t="n">
        <f aca="true">MAX(INDIRECT(CONCATENATE($E$199,F195,$E$200,F196),1))</f>
        <v>24.2</v>
      </c>
      <c r="G204" s="188" t="n">
        <f aca="true">MAX(INDIRECT(CONCATENATE($E$199,G195,$E$200,G196),1))</f>
        <v>24.2</v>
      </c>
      <c r="H204" s="188" t="n">
        <f aca="true">MAX(INDIRECT(CONCATENATE($E$199,H195,$E$200,H196),1))</f>
        <v>18.9</v>
      </c>
    </row>
    <row r="205" s="349" customFormat="true" ht="15" hidden="true" customHeight="true" outlineLevel="0" collapsed="false">
      <c r="B205" s="294"/>
      <c r="C205" s="184"/>
      <c r="D205" s="189" t="s">
        <v>245</v>
      </c>
      <c r="E205" s="189" t="str">
        <f aca="false">CONCATENATE($E199,E196,$E200,E195)</f>
        <v>SL_CHARTS_2012!$U$69:$U$25</v>
      </c>
      <c r="F205" s="189" t="str">
        <f aca="false">CONCATENATE($E199,F196,$E200,F195)</f>
        <v>SL_CHARTS_2012!$U$58:$U$44</v>
      </c>
      <c r="G205" s="189" t="str">
        <f aca="false">CONCATENATE($E199,G196,$E200,G195)</f>
        <v>SL_CHARTS_2012!$U$69:$U$47</v>
      </c>
      <c r="H205" s="189" t="str">
        <f aca="false">CONCATENATE($E199,H196,$E200,H195)</f>
        <v>SL_CHARTS_2012!$U$48:$U$25</v>
      </c>
    </row>
    <row r="206" s="349" customFormat="true" ht="15" hidden="true" customHeight="true" outlineLevel="0" collapsed="false">
      <c r="B206" s="294"/>
      <c r="C206" s="184"/>
      <c r="D206" s="189" t="s">
        <v>246</v>
      </c>
      <c r="E206" s="189" t="str">
        <f aca="true">ADDRESS(MATCH(E203,INDIRECT(E205,1),0)+MATCH(E189,SL_CHARTS_2012!$Q$1:$Q$3999,1)-1,$E194+2,1,1)</f>
        <v>$S$35</v>
      </c>
      <c r="F206" s="189" t="str">
        <f aca="true">ADDRESS(MATCH(F203,INDIRECT(F205,1),0)+MATCH(F189,SL_CHARTS_2012!$Q$1:$Q$3999,1)-1,$E194+2,1,1)</f>
        <v>$S$58</v>
      </c>
      <c r="G206" s="189" t="str">
        <f aca="true">ADDRESS(MATCH(G203,INDIRECT(G205,1),0)+MATCH(G189,SL_CHARTS_2012!$Q$1:$Q$3999,1)-1,$E194+2,1,1)</f>
        <v>$S$61</v>
      </c>
      <c r="H206" s="189" t="str">
        <f aca="true">ADDRESS(MATCH(H203,INDIRECT(H205,1),0)+MATCH(H189,SL_CHARTS_2012!$Q$1:$Q$3999,1)-1,$E194+2,1,1)</f>
        <v>$S$35</v>
      </c>
    </row>
    <row r="207" s="349" customFormat="true" ht="15" hidden="true" customHeight="true" outlineLevel="0" collapsed="false">
      <c r="B207" s="294"/>
      <c r="C207" s="184"/>
      <c r="D207" s="189" t="s">
        <v>247</v>
      </c>
      <c r="E207" s="189" t="str">
        <f aca="true">ADDRESS(MATCH(E203,INDIRECT(E205,1),0)+MATCH(E189,SL_CHARTS_2012!$Q$1:$Q$3999,1)-1,$E194+4-3,1,1)</f>
        <v>$R$35</v>
      </c>
      <c r="F207" s="189" t="str">
        <f aca="true">ADDRESS(MATCH(F203,INDIRECT(F205,1),0)+MATCH(F189,SL_CHARTS_2012!$Q$1:$Q$3999,1)-1,$E194+4-3,1,1)</f>
        <v>$R$58</v>
      </c>
      <c r="G207" s="189" t="str">
        <f aca="true">ADDRESS(MATCH(G203,INDIRECT(G205,1),0)+MATCH(G189,SL_CHARTS_2012!$Q$1:$Q$3999,1)-1,$E194+4-3,1,1)</f>
        <v>$R$61</v>
      </c>
      <c r="H207" s="189" t="str">
        <f aca="true">ADDRESS(MATCH(H203,INDIRECT(H205,1),0)+MATCH(H189,SL_CHARTS_2012!$Q$1:$Q$3999,1)-1,$E194+4-3,1,1)</f>
        <v>$R$35</v>
      </c>
    </row>
    <row r="208" s="349" customFormat="true" ht="15" hidden="true" customHeight="true" outlineLevel="0" collapsed="false">
      <c r="B208" s="294"/>
      <c r="C208" s="184"/>
      <c r="D208" s="189" t="s">
        <v>248</v>
      </c>
      <c r="E208" s="189" t="str">
        <f aca="true">ADDRESS(MATCH(E204,INDIRECT(E205,1),0)+MATCH(E189,SL_CHARTS_2012!$Q$1:$Q$3999,1)-1,$E194+2,1,1)</f>
        <v>$S$51</v>
      </c>
      <c r="F208" s="189" t="str">
        <f aca="true">ADDRESS(MATCH(F204,INDIRECT(F205,1),0)+MATCH(F189,SL_CHARTS_2012!$Q$1:$Q$3999,1)-1,$E194+2,1,1)</f>
        <v>$S$51</v>
      </c>
      <c r="G208" s="189" t="str">
        <f aca="true">ADDRESS(MATCH(G204,INDIRECT(G205,1),0)+MATCH(G189,SL_CHARTS_2012!$Q$1:$Q$3999,1)-1,$E194+2,1,1)</f>
        <v>$S$51</v>
      </c>
      <c r="H208" s="189" t="str">
        <f aca="true">ADDRESS(MATCH(H204,INDIRECT(H205,1),0)+MATCH(H189,SL_CHARTS_2012!$Q$1:$Q$3999,1)-1,$E194+2,1,1)</f>
        <v>$S$48</v>
      </c>
    </row>
    <row r="209" s="349" customFormat="true" ht="15" hidden="true" customHeight="true" outlineLevel="0" collapsed="false">
      <c r="B209" s="294"/>
      <c r="C209" s="184"/>
      <c r="D209" s="189" t="s">
        <v>249</v>
      </c>
      <c r="E209" s="189" t="str">
        <f aca="true">ADDRESS(MATCH(E204,INDIRECT(E205,1),0)+MATCH(E189,SL_CHARTS_2012!$Q$1:$Q$3999,1)-1,$E194+3,1,1)</f>
        <v>$T$51</v>
      </c>
      <c r="F209" s="189" t="str">
        <f aca="true">ADDRESS(MATCH(F204,INDIRECT(F205,1),0)+MATCH(F189,SL_CHARTS_2012!$Q$1:$Q$3999,1)-1,$E194+3,1,1)</f>
        <v>$T$51</v>
      </c>
      <c r="G209" s="189" t="str">
        <f aca="true">ADDRESS(MATCH(G204,INDIRECT(G205,1),0)+MATCH(G189,SL_CHARTS_2012!$Q$1:$Q$3999,1)-1,$E194+3,1,1)</f>
        <v>$T$51</v>
      </c>
      <c r="H209" s="189" t="str">
        <f aca="true">ADDRESS(MATCH(H204,INDIRECT(H205,1),0)+MATCH(H189,SL_CHARTS_2012!$Q$1:$Q$3999,1)-1,$E194+3,1,1)</f>
        <v>$T$48</v>
      </c>
    </row>
    <row r="210" s="349" customFormat="true" ht="15" hidden="true" customHeight="true" outlineLevel="0" collapsed="false">
      <c r="B210" s="294"/>
      <c r="C210" s="184"/>
      <c r="D210" s="189" t="s">
        <v>231</v>
      </c>
      <c r="E210" s="189" t="n">
        <f aca="true">IF((-(INDIRECT(CONCATENATE($E199,E206))-INDIRECT(CONCATENATE($E199,E207))))&lt;0, (-(INDIRECT(CONCATENATE($E199,E206))-INDIRECT(CONCATENATE($E199,E207)))), -15)</f>
        <v>-15</v>
      </c>
      <c r="F210" s="189" t="n">
        <f aca="true">IF((-(INDIRECT(CONCATENATE($E199,F206))-INDIRECT(CONCATENATE($E199,F207))))&lt;0, (-(INDIRECT(CONCATENATE($E199,F206))-INDIRECT(CONCATENATE($E199,F207)))), -15)</f>
        <v>-15</v>
      </c>
      <c r="G210" s="189" t="n">
        <f aca="true">IF((-(INDIRECT(CONCATENATE($E199,G206))-INDIRECT(CONCATENATE($E199,G207))))&lt;0, (-(INDIRECT(CONCATENATE($E199,G206))-INDIRECT(CONCATENATE($E199,G207)))), -15)</f>
        <v>-15</v>
      </c>
      <c r="H210" s="189" t="n">
        <f aca="true">IF((-(INDIRECT(CONCATENATE($E199,H206))-INDIRECT(CONCATENATE($E199,H207))))&lt;0, (-(INDIRECT(CONCATENATE($E199,H206))-INDIRECT(CONCATENATE($E199,H207)))), -15)</f>
        <v>-15</v>
      </c>
    </row>
    <row r="211" s="349" customFormat="true" ht="15" hidden="true" customHeight="true" outlineLevel="0" collapsed="false">
      <c r="B211" s="294"/>
      <c r="C211" s="184"/>
      <c r="D211" s="189" t="s">
        <v>232</v>
      </c>
      <c r="E211" s="189" t="n">
        <f aca="true">IF(INDIRECT(CONCATENATE($E199,E208))-INDIRECT(CONCATENATE($E199,E209))&lt;0, ABS(INDIRECT(CONCATENATE($E199,E208))-INDIRECT(CONCATENATE($E199,E209))), 15)</f>
        <v>14.7</v>
      </c>
      <c r="F211" s="189" t="n">
        <f aca="true">IF(INDIRECT(CONCATENATE($E199,F208))-INDIRECT(CONCATENATE($E199,F209))&lt;0, ABS(INDIRECT(CONCATENATE($E199,F208))-INDIRECT(CONCATENATE($E199,F209))), 15)</f>
        <v>14.7</v>
      </c>
      <c r="G211" s="189" t="n">
        <f aca="true">IF(INDIRECT(CONCATENATE($E199,G208))-INDIRECT(CONCATENATE($E199,G209))&lt;0, ABS(INDIRECT(CONCATENATE($E199,G208))-INDIRECT(CONCATENATE($E199,G209))), 15)</f>
        <v>14.7</v>
      </c>
      <c r="H211" s="189" t="n">
        <f aca="true">IF(INDIRECT(CONCATENATE($E199,H208))-INDIRECT(CONCATENATE($E199,H209))&lt;0, ABS(INDIRECT(CONCATENATE($E199,H208))-INDIRECT(CONCATENATE($E199,H209))), 15)</f>
        <v>11.7</v>
      </c>
    </row>
    <row r="212" s="349" customFormat="true" ht="15" hidden="true" customHeight="true" outlineLevel="0" collapsed="false">
      <c r="B212" s="294"/>
      <c r="C212" s="184"/>
      <c r="D212" s="189" t="s">
        <v>233</v>
      </c>
      <c r="E212" s="191" t="n">
        <f aca="false">E203+E210</f>
        <v>-35</v>
      </c>
      <c r="F212" s="191" t="n">
        <f aca="false">F203+F210</f>
        <v>-10</v>
      </c>
      <c r="G212" s="191" t="n">
        <f aca="false">G203+G210</f>
        <v>-31</v>
      </c>
      <c r="H212" s="191" t="n">
        <f aca="false">H203+H210</f>
        <v>-35</v>
      </c>
    </row>
    <row r="213" s="349" customFormat="true" ht="15" hidden="true" customHeight="true" outlineLevel="0" collapsed="false">
      <c r="B213" s="294"/>
      <c r="C213" s="184"/>
      <c r="D213" s="189" t="s">
        <v>234</v>
      </c>
      <c r="E213" s="191" t="n">
        <f aca="false">E204+E211</f>
        <v>38.9</v>
      </c>
      <c r="F213" s="191" t="n">
        <f aca="false">F204+F211</f>
        <v>38.9</v>
      </c>
      <c r="G213" s="191" t="n">
        <f aca="false">G204+G211</f>
        <v>38.9</v>
      </c>
      <c r="H213" s="191" t="n">
        <f aca="false">H204+H211</f>
        <v>30.6</v>
      </c>
    </row>
    <row r="214" s="349" customFormat="true" ht="15" hidden="true" customHeight="true" outlineLevel="0" collapsed="false">
      <c r="B214" s="294"/>
      <c r="C214" s="192" t="s">
        <v>235</v>
      </c>
      <c r="D214" s="193" t="s">
        <v>227</v>
      </c>
      <c r="E214" s="194" t="str">
        <f aca="false">CONCATENATE(E191,E$7,E193)</f>
        <v>16-11,6</v>
      </c>
      <c r="F214" s="194" t="str">
        <f aca="false">CONCATENATE(F191,F$7,F193)</f>
        <v>14,9-13,5</v>
      </c>
      <c r="G214" s="194" t="str">
        <f aca="false">CONCATENATE(G191,G$7,G193)</f>
        <v>16-13,8</v>
      </c>
      <c r="H214" s="194" t="str">
        <f aca="false">CONCATENATE(H191,H$7,H193)</f>
        <v>13,9-11,6</v>
      </c>
    </row>
    <row r="215" s="349" customFormat="true" ht="15" hidden="true" customHeight="true" outlineLevel="0" collapsed="false">
      <c r="B215" s="294"/>
      <c r="C215" s="192"/>
      <c r="D215" s="195" t="s">
        <v>228</v>
      </c>
      <c r="E215" s="195" t="n">
        <f aca="true">AVERAGE(INDIRECT(CONCATENATE($E199,E197,$E200,E198),1))</f>
        <v>6.01777777777778</v>
      </c>
      <c r="F215" s="195" t="n">
        <f aca="true">AVERAGE(INDIRECT(CONCATENATE($E199,F197,$E200,F198),1))</f>
        <v>14.3066666666667</v>
      </c>
      <c r="G215" s="195" t="n">
        <f aca="true">AVERAGE(INDIRECT(CONCATENATE($E199,G197,$E200,G198),1))</f>
        <v>7.36521739130435</v>
      </c>
      <c r="H215" s="195" t="n">
        <f aca="true">AVERAGE(INDIRECT(CONCATENATE($E199,H197,$E200,H198),1))</f>
        <v>5.77916666666667</v>
      </c>
    </row>
    <row r="216" s="349" customFormat="true" ht="15" hidden="true" customHeight="true" outlineLevel="0" collapsed="false">
      <c r="B216" s="294"/>
      <c r="C216" s="192"/>
      <c r="D216" s="196" t="s">
        <v>229</v>
      </c>
      <c r="E216" s="196" t="n">
        <f aca="true">MIN(INDIRECT(CONCATENATE($E199,E197,$E200,E198),1))</f>
        <v>-20</v>
      </c>
      <c r="F216" s="196" t="n">
        <f aca="true">MIN(INDIRECT(CONCATENATE($E199,F197,$E200,F198),1))</f>
        <v>5</v>
      </c>
      <c r="G216" s="196" t="n">
        <f aca="true">MIN(INDIRECT(CONCATENATE($E199,G197,$E200,G198),1))</f>
        <v>-16</v>
      </c>
      <c r="H216" s="196" t="n">
        <f aca="true">MIN(INDIRECT(CONCATENATE($E199,H197,$E200,H198),1))</f>
        <v>-20</v>
      </c>
    </row>
    <row r="217" s="349" customFormat="true" ht="15" hidden="true" customHeight="true" outlineLevel="0" collapsed="false">
      <c r="B217" s="294"/>
      <c r="C217" s="192"/>
      <c r="D217" s="196" t="s">
        <v>230</v>
      </c>
      <c r="E217" s="196" t="n">
        <f aca="true">MAX(INDIRECT(CONCATENATE($E199,E197,$E200,E198),1))</f>
        <v>24.2</v>
      </c>
      <c r="F217" s="196" t="n">
        <f aca="true">MAX(INDIRECT(CONCATENATE($E199,F197,$E200,F198),1))</f>
        <v>24.2</v>
      </c>
      <c r="G217" s="196" t="n">
        <f aca="true">MAX(INDIRECT(CONCATENATE($E199,G197,$E200,G198),1))</f>
        <v>24.2</v>
      </c>
      <c r="H217" s="196" t="n">
        <f aca="true">MAX(INDIRECT(CONCATENATE($E199,H197,$E200,H198),1))</f>
        <v>18.9</v>
      </c>
    </row>
    <row r="218" s="349" customFormat="true" ht="15" hidden="true" customHeight="true" outlineLevel="0" collapsed="false">
      <c r="B218" s="294"/>
      <c r="C218" s="192"/>
      <c r="D218" s="197" t="s">
        <v>245</v>
      </c>
      <c r="E218" s="197" t="str">
        <f aca="false">CONCATENATE($E199,E198,$E200,E197)</f>
        <v>SL_CHARTS_2012!$U$69:$U$25</v>
      </c>
      <c r="F218" s="197" t="str">
        <f aca="false">CONCATENATE($E199,F198,$E200,F197)</f>
        <v>SL_CHARTS_2012!$U$58:$U$44</v>
      </c>
      <c r="G218" s="197" t="str">
        <f aca="false">CONCATENATE($E199,G198,$E200,G197)</f>
        <v>SL_CHARTS_2012!$U$69:$U$47</v>
      </c>
      <c r="H218" s="197" t="str">
        <f aca="false">CONCATENATE($E199,H198,$E200,H197)</f>
        <v>SL_CHARTS_2012!$U$48:$U$25</v>
      </c>
    </row>
    <row r="219" s="349" customFormat="true" ht="15" hidden="true" customHeight="true" outlineLevel="0" collapsed="false">
      <c r="B219" s="294"/>
      <c r="C219" s="192"/>
      <c r="D219" s="197" t="s">
        <v>246</v>
      </c>
      <c r="E219" s="197" t="str">
        <f aca="true">ADDRESS(MATCH(E216,INDIRECT(E218,1),0)+MATCH(E193,SL_CHARTS_2012!$Q$1:$Q$3999,1)-1,$E194+2,1,1)</f>
        <v>$S$35</v>
      </c>
      <c r="F219" s="197" t="str">
        <f aca="true">ADDRESS(MATCH(F216,INDIRECT(F218,1),0)+MATCH(F193,SL_CHARTS_2012!$Q$1:$Q$3999,1)-1,$E194+2,1,1)</f>
        <v>$S$58</v>
      </c>
      <c r="G219" s="197" t="str">
        <f aca="true">ADDRESS(MATCH(G216,INDIRECT(G218,1),0)+MATCH(G193,SL_CHARTS_2012!$Q$1:$Q$3999,1)-1,$E194+2,1,1)</f>
        <v>$S$61</v>
      </c>
      <c r="H219" s="197" t="str">
        <f aca="true">ADDRESS(MATCH(H216,INDIRECT(H218,1),0)+MATCH(H193,SL_CHARTS_2012!$Q$1:$Q$3999,1)-1,$E194+2,1,1)</f>
        <v>$S$35</v>
      </c>
    </row>
    <row r="220" s="349" customFormat="true" ht="15" hidden="true" customHeight="true" outlineLevel="0" collapsed="false">
      <c r="B220" s="294"/>
      <c r="C220" s="192"/>
      <c r="D220" s="197" t="s">
        <v>247</v>
      </c>
      <c r="E220" s="197" t="str">
        <f aca="true">ADDRESS(MATCH(E216,INDIRECT(E218,1),0)+MATCH(E193,SL_CHARTS_2012!$Q$1:$Q$3999,1)-1,$E194+1,1,1)</f>
        <v>$R$35</v>
      </c>
      <c r="F220" s="197" t="str">
        <f aca="true">ADDRESS(MATCH(F216,INDIRECT(F218,1),0)+MATCH(F193,SL_CHARTS_2012!$Q$1:$Q$3999,1)-1,$E194+1,1,1)</f>
        <v>$R$58</v>
      </c>
      <c r="G220" s="197" t="str">
        <f aca="true">ADDRESS(MATCH(G216,INDIRECT(G218,1),0)+MATCH(G193,SL_CHARTS_2012!$Q$1:$Q$3999,1)-1,$E194+1,1,1)</f>
        <v>$R$61</v>
      </c>
      <c r="H220" s="197" t="str">
        <f aca="true">ADDRESS(MATCH(H216,INDIRECT(H218,1),0)+MATCH(H193,SL_CHARTS_2012!$Q$1:$Q$3999,1)-1,$E194+1,1,1)</f>
        <v>$R$35</v>
      </c>
    </row>
    <row r="221" s="349" customFormat="true" ht="15" hidden="true" customHeight="true" outlineLevel="0" collapsed="false">
      <c r="B221" s="294"/>
      <c r="C221" s="192"/>
      <c r="D221" s="197" t="s">
        <v>248</v>
      </c>
      <c r="E221" s="197" t="str">
        <f aca="true">ADDRESS(MATCH(E217,INDIRECT(E218,1),0)+MATCH(E193,SL_CHARTS_2012!$Q$1:$Q$3999,1)-1,$E194+2,1,1)</f>
        <v>$S$51</v>
      </c>
      <c r="F221" s="197" t="str">
        <f aca="true">ADDRESS(MATCH(F217,INDIRECT(F218,1),0)+MATCH(F193,SL_CHARTS_2012!$Q$1:$Q$3999,1)-1,$E194+2,1,1)</f>
        <v>$S$51</v>
      </c>
      <c r="G221" s="197" t="str">
        <f aca="true">ADDRESS(MATCH(G217,INDIRECT(G218,1),0)+MATCH(G193,SL_CHARTS_2012!$Q$1:$Q$3999,1)-1,$E194+2,1,1)</f>
        <v>$S$51</v>
      </c>
      <c r="H221" s="197" t="str">
        <f aca="true">ADDRESS(MATCH(H217,INDIRECT(H218,1),0)+MATCH(H193,SL_CHARTS_2012!$Q$1:$Q$3999,1)-1,$E194+2,1,1)</f>
        <v>$S$48</v>
      </c>
    </row>
    <row r="222" s="349" customFormat="true" ht="15" hidden="true" customHeight="true" outlineLevel="0" collapsed="false">
      <c r="B222" s="294"/>
      <c r="C222" s="192"/>
      <c r="D222" s="197" t="s">
        <v>249</v>
      </c>
      <c r="E222" s="197" t="str">
        <f aca="true">ADDRESS(MATCH(E217,INDIRECT(E218,1),0)+MATCH(E193,SL_CHARTS_2012!$Q$1:$Q$3999,1)-1,$E194+3,1,1)</f>
        <v>$T$51</v>
      </c>
      <c r="F222" s="197" t="str">
        <f aca="true">ADDRESS(MATCH(F217,INDIRECT(F218,1),0)+MATCH(F193,SL_CHARTS_2012!$Q$1:$Q$3999,1)-1,$E194+3,1,1)</f>
        <v>$T$51</v>
      </c>
      <c r="G222" s="197" t="str">
        <f aca="true">ADDRESS(MATCH(G217,INDIRECT(G218,1),0)+MATCH(G193,SL_CHARTS_2012!$Q$1:$Q$3999,1)-1,$E194+3,1,1)</f>
        <v>$T$51</v>
      </c>
      <c r="H222" s="197" t="str">
        <f aca="true">ADDRESS(MATCH(H217,INDIRECT(H218,1),0)+MATCH(H193,SL_CHARTS_2012!$Q$1:$Q$3999,1)-1,$E194+3,1,1)</f>
        <v>$T$48</v>
      </c>
    </row>
    <row r="223" s="349" customFormat="true" ht="15" hidden="true" customHeight="true" outlineLevel="0" collapsed="false">
      <c r="B223" s="294"/>
      <c r="C223" s="192"/>
      <c r="D223" s="197" t="s">
        <v>231</v>
      </c>
      <c r="E223" s="198" t="n">
        <f aca="true">IF((-(INDIRECT(CONCATENATE($E199,E219))-INDIRECT(CONCATENATE($E199,E220))))&lt;0, (-(INDIRECT(CONCATENATE($E199,E219))-INDIRECT(CONCATENATE($E199,E220)))), -15)</f>
        <v>-15</v>
      </c>
      <c r="F223" s="198" t="n">
        <f aca="true">IF((-(INDIRECT(CONCATENATE($E199,F219))-INDIRECT(CONCATENATE($E199,F220))))&lt;0, (-(INDIRECT(CONCATENATE($E199,F219))-INDIRECT(CONCATENATE($E199,F220)))), -15)</f>
        <v>-15</v>
      </c>
      <c r="G223" s="198" t="n">
        <f aca="true">IF((-(INDIRECT(CONCATENATE($E199,G219))-INDIRECT(CONCATENATE($E199,G220))))&lt;0, (-(INDIRECT(CONCATENATE($E199,G219))-INDIRECT(CONCATENATE($E199,G220)))), -15)</f>
        <v>-15</v>
      </c>
      <c r="H223" s="198" t="n">
        <f aca="true">IF((-(INDIRECT(CONCATENATE($E199,H219))-INDIRECT(CONCATENATE($E199,H220))))&lt;0, (-(INDIRECT(CONCATENATE($E199,H219))-INDIRECT(CONCATENATE($E199,H220)))), -15)</f>
        <v>-15</v>
      </c>
    </row>
    <row r="224" s="349" customFormat="true" ht="15" hidden="true" customHeight="true" outlineLevel="0" collapsed="false">
      <c r="B224" s="294"/>
      <c r="C224" s="192"/>
      <c r="D224" s="197" t="s">
        <v>232</v>
      </c>
      <c r="E224" s="198" t="n">
        <f aca="true">IF(INDIRECT(CONCATENATE($E199,E221))-INDIRECT(CONCATENATE($E199,E222))&lt;0, ABS(INDIRECT(CONCATENATE($E199,E221))-INDIRECT(CONCATENATE($E199,E222))), 15)</f>
        <v>14.7</v>
      </c>
      <c r="F224" s="198" t="n">
        <f aca="true">IF(INDIRECT(CONCATENATE($E199,F221))-INDIRECT(CONCATENATE($E199,F222))&lt;0, ABS(INDIRECT(CONCATENATE($E199,F221))-INDIRECT(CONCATENATE($E199,F222))), 15)</f>
        <v>14.7</v>
      </c>
      <c r="G224" s="198" t="n">
        <f aca="true">IF(INDIRECT(CONCATENATE($E199,G221))-INDIRECT(CONCATENATE($E199,G222))&lt;0, ABS(INDIRECT(CONCATENATE($E199,G221))-INDIRECT(CONCATENATE($E199,G222))), 15)</f>
        <v>14.7</v>
      </c>
      <c r="H224" s="198" t="n">
        <f aca="true">IF(INDIRECT(CONCATENATE($E199,H221))-INDIRECT(CONCATENATE($E199,H222))&lt;0, ABS(INDIRECT(CONCATENATE($E199,H221))-INDIRECT(CONCATENATE($E199,H222))), 15)</f>
        <v>11.7</v>
      </c>
    </row>
    <row r="225" s="349" customFormat="true" ht="15" hidden="true" customHeight="true" outlineLevel="0" collapsed="false">
      <c r="B225" s="294"/>
      <c r="C225" s="192"/>
      <c r="D225" s="197" t="s">
        <v>233</v>
      </c>
      <c r="E225" s="199" t="n">
        <f aca="false">E216+E223</f>
        <v>-35</v>
      </c>
      <c r="F225" s="199" t="n">
        <f aca="false">F216+F223</f>
        <v>-10</v>
      </c>
      <c r="G225" s="199" t="n">
        <f aca="false">G216+G223</f>
        <v>-31</v>
      </c>
      <c r="H225" s="199" t="n">
        <f aca="false">H216+H223</f>
        <v>-35</v>
      </c>
    </row>
    <row r="226" s="349" customFormat="true" ht="15" hidden="true" customHeight="true" outlineLevel="0" collapsed="false">
      <c r="B226" s="294"/>
      <c r="C226" s="192"/>
      <c r="D226" s="200" t="s">
        <v>234</v>
      </c>
      <c r="E226" s="201" t="n">
        <f aca="false">E217+E224</f>
        <v>38.9</v>
      </c>
      <c r="F226" s="201" t="n">
        <f aca="false">F217+F224</f>
        <v>38.9</v>
      </c>
      <c r="G226" s="201" t="n">
        <f aca="false">G217+G224</f>
        <v>38.9</v>
      </c>
      <c r="H226" s="201" t="n">
        <f aca="false">H217+H224</f>
        <v>30.6</v>
      </c>
    </row>
    <row r="227" s="349" customFormat="true" ht="15" hidden="true" customHeight="true" outlineLevel="0" collapsed="false">
      <c r="B227" s="256" t="s">
        <v>285</v>
      </c>
      <c r="C227" s="203" t="s">
        <v>216</v>
      </c>
      <c r="D227" s="312" t="s">
        <v>238</v>
      </c>
      <c r="E227" s="313" t="str">
        <f aca="true">IF(INDIRECT(CONCATENATE($E$232,ADDRESS(MATCH(E4,SL_CHARTS_2012!$Y$1:$Y$39999,1),$E$231,1)))=E4,ADDRESS(MATCH(E4,SL_CHARTS_2012!$Y$1:$Y$39999,1),$E$231,1), IF(INDIRECT(CONCATENATE($E$232,ADDRESS(MATCH(E4,SL_CHARTS_2012!$Y$1:$Y$39999,1),$E$231,1)))&lt;E4, ADDRESS(MATCH(E4,SL_CHARTS_2012!$Y$1:$Y$39999,1)+1,$E$231,1), ADDRESS(MATCH(E4,SL_CHARTS_2012!$Y$1:$Y$39999,1),$E$231,1)))</f>
        <v>$Y$7</v>
      </c>
      <c r="F227" s="313" t="str">
        <f aca="true">IF(INDIRECT(CONCATENATE($E$232,ADDRESS(MATCH(F4,SL_CHARTS_2012!$Y$1:$Y$39999,1),$E$231,1)))=F4,ADDRESS(MATCH(F4,SL_CHARTS_2012!$Y$1:$Y$39999,1),$E$231,1), IF(INDIRECT(CONCATENATE($E$232,ADDRESS(MATCH(F4,SL_CHARTS_2012!$Y$1:$Y$39999,1),$E$231,1)))&lt;F4, ADDRESS(MATCH(F4,SL_CHARTS_2012!$Y$1:$Y$39999,1)+1,$E$231,1), ADDRESS(MATCH(F4,SL_CHARTS_2012!$Y$1:$Y$39999,1),$E$231,1)))</f>
        <v>$Y$7</v>
      </c>
      <c r="G227" s="313" t="str">
        <f aca="true">IF(INDIRECT(CONCATENATE($E$232,ADDRESS(MATCH(G4,SL_CHARTS_2012!$Y$1:$Y$39999,1),$E$231,1)))=G4,ADDRESS(MATCH(G4,SL_CHARTS_2012!$Y$1:$Y$39999,1),$E$231,1), IF(INDIRECT(CONCATENATE($E$232,ADDRESS(MATCH(G4,SL_CHARTS_2012!$Y$1:$Y$39999,1),$E$231,1)))&lt;G4, ADDRESS(MATCH(G4,SL_CHARTS_2012!$Y$1:$Y$39999,1)+1,$E$231,1), ADDRESS(MATCH(G4,SL_CHARTS_2012!$Y$1:$Y$39999,1),$E$231,1)))</f>
        <v>$Y$7</v>
      </c>
      <c r="H227" s="313" t="str">
        <f aca="true">IF(INDIRECT(CONCATENATE($E$232,ADDRESS(MATCH(H4,SL_CHARTS_2012!$Y$1:$Y$39999,1),$E$231,1)))=H4,ADDRESS(MATCH(H4,SL_CHARTS_2012!$Y$1:$Y$39999,1),$E$231,1), IF(INDIRECT(CONCATENATE($E$232,ADDRESS(MATCH(H4,SL_CHARTS_2012!$Y$1:$Y$39999,1),$E$231,1)))&lt;H4, ADDRESS(MATCH(H4,SL_CHARTS_2012!$Y$1:$Y$39999,1)+1,$E$231,1), ADDRESS(MATCH(H4,SL_CHARTS_2012!$Y$1:$Y$39999,1),$E$231,1)))</f>
        <v>$Y$6</v>
      </c>
    </row>
    <row r="228" s="349" customFormat="true" ht="15" hidden="false" customHeight="true" outlineLevel="0" collapsed="false">
      <c r="B228" s="256"/>
      <c r="C228" s="203"/>
      <c r="D228" s="204" t="s">
        <v>239</v>
      </c>
      <c r="E228" s="462" t="n">
        <f aca="true">INDIRECT(CONCATENATE($E$232,IF(INDIRECT(CONCATENATE($E$232,ADDRESS(MATCH(E4,SL_CHARTS_2012!$Y$1:$Y$39999,1),$E$231,1)))=E4,ADDRESS(MATCH(E4,SL_CHARTS_2012!$Y$1:$Y$39999,1),$E$231,1),IF(INDIRECT(CONCATENATE($E$232,ADDRESS(MATCH(E4,SL_CHARTS_2012!$Y$1:$Y$39999,1),$E$231,1)))&lt;E4,ADDRESS(MATCH(E4,SL_CHARTS_2012!$Y$1:$Y$39999,1)+1,$E$231,1),ADDRESS(MATCH(E4,SL_CHARTS_2012!$Y$1:$Y$39999,1),$E$231,1)))))</f>
        <v>16</v>
      </c>
      <c r="F228" s="462" t="n">
        <f aca="true">INDIRECT(CONCATENATE($E$232,IF(INDIRECT(CONCATENATE($E$232,ADDRESS(MATCH(F4,SL_CHARTS_2012!$Y$1:$Y$39999,1),$E$231,1)))=F4,ADDRESS(MATCH(F4,SL_CHARTS_2012!$Y$1:$Y$39999,1),$E$231,1),IF(INDIRECT(CONCATENATE($E$232,ADDRESS(MATCH(F4,SL_CHARTS_2012!$Y$1:$Y$39999,1),$E$231,1)))&lt;F4,ADDRESS(MATCH(F4,SL_CHARTS_2012!$Y$1:$Y$39999,1)+1,$E$231,1),ADDRESS(MATCH(F4,SL_CHARTS_2012!$Y$1:$Y$39999,1),$E$231,1)))))</f>
        <v>16</v>
      </c>
      <c r="G228" s="462" t="n">
        <f aca="true">INDIRECT(CONCATENATE($E$232,IF(INDIRECT(CONCATENATE($E$232,ADDRESS(MATCH(G4,SL_CHARTS_2012!$Y$1:$Y$39999,1),$E$231,1)))=G4,ADDRESS(MATCH(G4,SL_CHARTS_2012!$Y$1:$Y$39999,1),$E$231,1),IF(INDIRECT(CONCATENATE($E$232,ADDRESS(MATCH(G4,SL_CHARTS_2012!$Y$1:$Y$39999,1),$E$231,1)))&lt;G4,ADDRESS(MATCH(G4,SL_CHARTS_2012!$Y$1:$Y$39999,1)+1,$E$231,1),ADDRESS(MATCH(G4,SL_CHARTS_2012!$Y$1:$Y$39999,1),$E$231,1)))))</f>
        <v>16</v>
      </c>
      <c r="H228" s="462" t="n">
        <f aca="true">INDIRECT(CONCATENATE($E$232,IF(INDIRECT(CONCATENATE($E$232,ADDRESS(MATCH(H4,SL_CHARTS_2012!$Y$1:$Y$39999,1),$E$231,1)))=H4,ADDRESS(MATCH(H4,SL_CHARTS_2012!$Y$1:$Y$39999,1),$E$231,1),IF(INDIRECT(CONCATENATE($E$232,ADDRESS(MATCH(H4,SL_CHARTS_2012!$Y$1:$Y$39999,1),$E$231,1)))&lt;H4,ADDRESS(MATCH(H4,SL_CHARTS_2012!$Y$1:$Y$39999,1)+1,$E$231,1),ADDRESS(MATCH(H4,SL_CHARTS_2012!$Y$1:$Y$39999,1),$E$231,1)))))</f>
        <v>14</v>
      </c>
    </row>
    <row r="229" s="349" customFormat="true" ht="15" hidden="true" customHeight="true" outlineLevel="0" collapsed="false">
      <c r="B229" s="256"/>
      <c r="C229" s="203"/>
      <c r="D229" s="312" t="s">
        <v>240</v>
      </c>
      <c r="E229" s="313" t="str">
        <f aca="true">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-1,$E$231,1),ADDRESS(MATCH(E8,SL_CHARTS_2012!$Y$1:$Y$39999,1),$E$231,1)))</f>
        <v>$Y$3</v>
      </c>
      <c r="F229" s="313" t="str">
        <f aca="true">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-1,$E$231,1),ADDRESS(MATCH(F8,SL_CHARTS_2012!$Y$1:$Y$39999,1),$E$231,1)))</f>
        <v>$Y$4</v>
      </c>
      <c r="G229" s="313" t="str">
        <f aca="true">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-1,$E$231,1),ADDRESS(MATCH(G8,SL_CHARTS_2012!$Y$1:$Y$39999,1),$E$231,1)))</f>
        <v>$Y$4</v>
      </c>
      <c r="H229" s="313" t="str">
        <f aca="true">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-1,$E$231,1),ADDRESS(MATCH(H8,SL_CHARTS_2012!$Y$1:$Y$39999,1),$E$231,1)))</f>
        <v>$Y$3</v>
      </c>
    </row>
    <row r="230" s="349" customFormat="true" ht="15" hidden="false" customHeight="true" outlineLevel="0" collapsed="false">
      <c r="B230" s="256"/>
      <c r="C230" s="203"/>
      <c r="D230" s="204" t="s">
        <v>241</v>
      </c>
      <c r="E230" s="462" t="n">
        <f aca="true">INDIRECT(CONCATENATE($E$232,IF(INDIRECT(CONCATENATE($E$232,ADDRESS(MATCH(E8,SL_CHARTS_2012!$Y$1:$Y$39999,1),$E$231,1)))=E8,ADDRESS(MATCH(E8,SL_CHARTS_2012!$Y$1:$Y$39999,1),$E$231,1),IF(INDIRECT(CONCATENATE($E$232,ADDRESS(MATCH(E8,SL_CHARTS_2012!$Y$1:$Y$39999,1),$E$231,1)))&lt;E8,ADDRESS(MATCH(E8,SL_CHARTS_2012!$Y$1:$Y$39999,1),$E$231,1),ADDRESS(MATCH(E8,SL_CHARTS_2012!$Y$1:$Y$39999,1),$E$231,1)))))</f>
        <v>10</v>
      </c>
      <c r="F230" s="462" t="n">
        <f aca="true">INDIRECT(CONCATENATE($E$232,IF(INDIRECT(CONCATENATE($E$232,ADDRESS(MATCH(F8,SL_CHARTS_2012!$Y$1:$Y$39999,1),$E$231,1)))=F8,ADDRESS(MATCH(F8,SL_CHARTS_2012!$Y$1:$Y$39999,1),$E$231,1),IF(INDIRECT(CONCATENATE($E$232,ADDRESS(MATCH(F8,SL_CHARTS_2012!$Y$1:$Y$39999,1),$E$231,1)))&lt;F8,ADDRESS(MATCH(F8,SL_CHARTS_2012!$Y$1:$Y$39999,1),$E$231,1),ADDRESS(MATCH(F8,SL_CHARTS_2012!$Y$1:$Y$39999,1),$E$231,1)))))</f>
        <v>12</v>
      </c>
      <c r="G230" s="462" t="n">
        <f aca="true">INDIRECT(CONCATENATE($E$232,IF(INDIRECT(CONCATENATE($E$232,ADDRESS(MATCH(G8,SL_CHARTS_2012!$Y$1:$Y$39999,1),$E$231,1)))=G8,ADDRESS(MATCH(G8,SL_CHARTS_2012!$Y$1:$Y$39999,1),$E$231,1),IF(INDIRECT(CONCATENATE($E$232,ADDRESS(MATCH(G8,SL_CHARTS_2012!$Y$1:$Y$39999,1),$E$231,1)))&lt;G8,ADDRESS(MATCH(G8,SL_CHARTS_2012!$Y$1:$Y$39999,1),$E$231,1),ADDRESS(MATCH(G8,SL_CHARTS_2012!$Y$1:$Y$39999,1),$E$231,1)))))</f>
        <v>12</v>
      </c>
      <c r="H230" s="462" t="n">
        <f aca="true">INDIRECT(CONCATENATE($E$232,IF(INDIRECT(CONCATENATE($E$232,ADDRESS(MATCH(H8,SL_CHARTS_2012!$Y$1:$Y$39999,1),$E$231,1)))=H8,ADDRESS(MATCH(H8,SL_CHARTS_2012!$Y$1:$Y$39999,1),$E$231,1),IF(INDIRECT(CONCATENATE($E$232,ADDRESS(MATCH(H8,SL_CHARTS_2012!$Y$1:$Y$39999,1),$E$231,1)))&lt;H8,ADDRESS(MATCH(H8,SL_CHARTS_2012!$Y$1:$Y$39999,1),$E$231,1),ADDRESS(MATCH(H8,SL_CHARTS_2012!$Y$1:$Y$39999,1),$E$231,1)))))</f>
        <v>10</v>
      </c>
    </row>
    <row r="231" s="349" customFormat="true" ht="15" hidden="true" customHeight="true" outlineLevel="0" collapsed="false">
      <c r="B231" s="256"/>
      <c r="C231" s="207" t="s">
        <v>220</v>
      </c>
      <c r="D231" s="207"/>
      <c r="E231" s="464" t="n">
        <v>25</v>
      </c>
      <c r="F231" s="464"/>
      <c r="G231" s="464"/>
      <c r="H231" s="464"/>
    </row>
    <row r="232" s="349" customFormat="true" ht="15" hidden="true" customHeight="true" outlineLevel="0" collapsed="false">
      <c r="B232" s="256"/>
      <c r="C232" s="318"/>
      <c r="D232" s="213" t="s">
        <v>223</v>
      </c>
      <c r="E232" s="465" t="s">
        <v>224</v>
      </c>
      <c r="F232" s="466"/>
      <c r="G232" s="466"/>
      <c r="H232" s="466"/>
    </row>
    <row r="233" s="349" customFormat="true" ht="15" hidden="true" customHeight="true" outlineLevel="0" collapsed="false">
      <c r="B233" s="256"/>
      <c r="C233" s="318"/>
      <c r="D233" s="213"/>
      <c r="E233" s="465" t="s">
        <v>225</v>
      </c>
      <c r="F233" s="466"/>
      <c r="G233" s="466"/>
      <c r="H233" s="466"/>
    </row>
    <row r="234" s="349" customFormat="true" ht="15" hidden="true" customHeight="true" outlineLevel="0" collapsed="false">
      <c r="B234" s="256"/>
      <c r="C234" s="209" t="s">
        <v>216</v>
      </c>
      <c r="D234" s="210" t="s">
        <v>221</v>
      </c>
      <c r="E234" s="468" t="str">
        <f aca="false">ADDRESS(MATCH(E230,SL_CHARTS_2012!$Y$1:$Y$3999,1),$E$231+2,1)</f>
        <v>$AA$4</v>
      </c>
      <c r="F234" s="468" t="str">
        <f aca="false">ADDRESS(MATCH(F230,SL_CHARTS_2012!$Y$1:$Y$3999,1),$E$231+2,1)</f>
        <v>$AA$5</v>
      </c>
      <c r="G234" s="468" t="str">
        <f aca="false">ADDRESS(MATCH(G230,SL_CHARTS_2012!$Y$1:$Y$3999,1),$E$231+2,1)</f>
        <v>$AA$5</v>
      </c>
      <c r="H234" s="468" t="str">
        <f aca="false">ADDRESS(MATCH(H230,SL_CHARTS_2012!$Y$1:$Y$3999,1),$E$231+2,1)</f>
        <v>$AA$4</v>
      </c>
    </row>
    <row r="235" s="349" customFormat="true" ht="15" hidden="true" customHeight="true" outlineLevel="0" collapsed="false">
      <c r="B235" s="256"/>
      <c r="C235" s="209"/>
      <c r="D235" s="210" t="s">
        <v>222</v>
      </c>
      <c r="E235" s="468" t="str">
        <f aca="false">ADDRESS(MATCH(E228,SL_CHARTS_2012!$Y$1:$Y$3999,1),$E$231+2,1)</f>
        <v>$AA$7</v>
      </c>
      <c r="F235" s="468" t="str">
        <f aca="false">ADDRESS(MATCH(F228,SL_CHARTS_2012!$Y$1:$Y$3999,1),$E$231+2,1)</f>
        <v>$AA$7</v>
      </c>
      <c r="G235" s="468" t="str">
        <f aca="false">ADDRESS(MATCH(G228,SL_CHARTS_2012!$Y$1:$Y$3999,1),$E$231+2,1)</f>
        <v>$AA$7</v>
      </c>
      <c r="H235" s="468" t="str">
        <f aca="false">ADDRESS(MATCH(H228,SL_CHARTS_2012!$Y$1:$Y$3999,1),$E$231+2,1)</f>
        <v>$AA$6</v>
      </c>
    </row>
    <row r="236" s="349" customFormat="true" ht="15" hidden="true" customHeight="true" outlineLevel="0" collapsed="false">
      <c r="B236" s="256"/>
      <c r="C236" s="470" t="s">
        <v>226</v>
      </c>
      <c r="D236" s="320" t="s">
        <v>227</v>
      </c>
      <c r="E236" s="471" t="str">
        <f aca="false">CONCATENATE(ROUND(E228,1),E$7,ROUND(E230,1))</f>
        <v>16-10</v>
      </c>
      <c r="F236" s="471" t="str">
        <f aca="false">CONCATENATE(ROUND(F228,1),F$7,ROUND(F230,1))</f>
        <v>16-12</v>
      </c>
      <c r="G236" s="471" t="str">
        <f aca="false">CONCATENATE(ROUND(G228,1),G$7,ROUND(G230,1))</f>
        <v>16-12</v>
      </c>
      <c r="H236" s="471" t="str">
        <f aca="false">CONCATENATE(ROUND(H228,1),H$7,ROUND(H230,1))</f>
        <v>14-10</v>
      </c>
    </row>
    <row r="237" s="349" customFormat="true" ht="15" hidden="false" customHeight="true" outlineLevel="0" collapsed="false">
      <c r="B237" s="256"/>
      <c r="C237" s="470"/>
      <c r="D237" s="323" t="s">
        <v>228</v>
      </c>
      <c r="E237" s="473" t="n">
        <f aca="true">AVERAGE(INDIRECT(CONCATENATE($E$232,E234,$E$233,E235),1))</f>
        <v>20.2</v>
      </c>
      <c r="F237" s="473" t="n">
        <f aca="true">AVERAGE(INDIRECT(CONCATENATE($E$232,F234,$E$233,F235),1))</f>
        <v>25.6</v>
      </c>
      <c r="G237" s="473" t="n">
        <f aca="true">AVERAGE(INDIRECT(CONCATENATE($E$232,G234,$E$233,G235),1))</f>
        <v>25.6</v>
      </c>
      <c r="H237" s="473" t="n">
        <f aca="true">AVERAGE(INDIRECT(CONCATENATE($E$232,H234,$E$233,H235),1))</f>
        <v>19.3333333333333</v>
      </c>
    </row>
    <row r="238" s="349" customFormat="true" ht="15" hidden="false" customHeight="true" outlineLevel="0" collapsed="false">
      <c r="B238" s="256"/>
      <c r="C238" s="470"/>
      <c r="D238" s="324" t="s">
        <v>229</v>
      </c>
      <c r="E238" s="475" t="n">
        <f aca="true">MIN(INDIRECT(CONCATENATE($E$232,E234,$E$233,E235),1))</f>
        <v>4</v>
      </c>
      <c r="F238" s="475" t="n">
        <f aca="true">MIN(INDIRECT(CONCATENATE($E$232,F234,$E$233,F235),1))</f>
        <v>18.8</v>
      </c>
      <c r="G238" s="475" t="n">
        <f aca="true">MIN(INDIRECT(CONCATENATE($E$232,G234,$E$233,G235),1))</f>
        <v>18.8</v>
      </c>
      <c r="H238" s="475" t="n">
        <f aca="true">MIN(INDIRECT(CONCATENATE($E$232,H234,$E$233,H235),1))</f>
        <v>4</v>
      </c>
    </row>
    <row r="239" s="349" customFormat="true" ht="15" hidden="false" customHeight="true" outlineLevel="0" collapsed="false">
      <c r="B239" s="256"/>
      <c r="C239" s="470"/>
      <c r="D239" s="324" t="s">
        <v>230</v>
      </c>
      <c r="E239" s="475" t="n">
        <f aca="true">MAX(INDIRECT(CONCATENATE($E$232,E234,$E$233,E235),1))</f>
        <v>35.2</v>
      </c>
      <c r="F239" s="475" t="n">
        <f aca="true">MAX(INDIRECT(CONCATENATE($E$232,F234,$E$233,F235),1))</f>
        <v>35.2</v>
      </c>
      <c r="G239" s="475" t="n">
        <f aca="true">MAX(INDIRECT(CONCATENATE($E$232,G234,$E$233,G235),1))</f>
        <v>35.2</v>
      </c>
      <c r="H239" s="475" t="n">
        <f aca="true">MAX(INDIRECT(CONCATENATE($E$232,H234,$E$233,H235),1))</f>
        <v>35.2</v>
      </c>
    </row>
    <row r="240" s="349" customFormat="true" ht="15" hidden="false" customHeight="true" outlineLevel="0" collapsed="false">
      <c r="B240" s="256"/>
      <c r="C240" s="470"/>
      <c r="D240" s="312" t="s">
        <v>231</v>
      </c>
      <c r="E240" s="326" t="n">
        <v>-15</v>
      </c>
      <c r="F240" s="326" t="n">
        <v>-15</v>
      </c>
      <c r="G240" s="326" t="n">
        <v>-15</v>
      </c>
      <c r="H240" s="326" t="n">
        <v>-15</v>
      </c>
    </row>
    <row r="241" s="349" customFormat="true" ht="15" hidden="false" customHeight="true" outlineLevel="0" collapsed="false">
      <c r="B241" s="256"/>
      <c r="C241" s="470"/>
      <c r="D241" s="312" t="s">
        <v>232</v>
      </c>
      <c r="E241" s="326" t="n">
        <v>15</v>
      </c>
      <c r="F241" s="326" t="n">
        <v>15</v>
      </c>
      <c r="G241" s="326" t="n">
        <v>15</v>
      </c>
      <c r="H241" s="326" t="n">
        <v>15</v>
      </c>
    </row>
    <row r="242" s="349" customFormat="true" ht="15" hidden="false" customHeight="true" outlineLevel="0" collapsed="false">
      <c r="B242" s="256"/>
      <c r="C242" s="470"/>
      <c r="D242" s="312" t="s">
        <v>233</v>
      </c>
      <c r="E242" s="313" t="n">
        <f aca="false">E238+E240</f>
        <v>-11</v>
      </c>
      <c r="F242" s="313" t="n">
        <f aca="false">F238+F240</f>
        <v>3.8</v>
      </c>
      <c r="G242" s="313" t="n">
        <f aca="false">G238+G240</f>
        <v>3.8</v>
      </c>
      <c r="H242" s="313" t="n">
        <f aca="false">H238+H240</f>
        <v>-11</v>
      </c>
    </row>
    <row r="243" s="349" customFormat="true" ht="15" hidden="false" customHeight="true" outlineLevel="0" collapsed="false">
      <c r="B243" s="256"/>
      <c r="C243" s="470"/>
      <c r="D243" s="329" t="s">
        <v>234</v>
      </c>
      <c r="E243" s="330" t="n">
        <f aca="false">E239+E241</f>
        <v>50.2</v>
      </c>
      <c r="F243" s="330" t="n">
        <f aca="false">F239+F241</f>
        <v>50.2</v>
      </c>
      <c r="G243" s="330" t="n">
        <f aca="false">G239+G241</f>
        <v>50.2</v>
      </c>
      <c r="H243" s="330" t="n">
        <f aca="false">H239+H241</f>
        <v>50.2</v>
      </c>
    </row>
    <row r="244" s="349" customFormat="true" ht="15" hidden="false" customHeight="true" outlineLevel="0" collapsed="false">
      <c r="B244" s="170" t="s">
        <v>251</v>
      </c>
      <c r="C244" s="171" t="s">
        <v>216</v>
      </c>
      <c r="D244" s="234" t="s">
        <v>238</v>
      </c>
      <c r="E244" s="235" t="str">
        <f aca="true">IF(INDIRECT(CONCATENATE($E$253,ADDRESS(MATCH(E4,SL_CHARTS_2012!$V$1:$V$39999,1),$E$252,1)))=E4,ADDRESS(MATCH(E4,SL_CHARTS_2012!$V$1:$V$39999,1),$E$252,1), IF(INDIRECT(CONCATENATE($E$253,ADDRESS(MATCH(E4,SL_CHARTS_2012!$V$1:$V$39999,1),$E$252,1)))&lt;E4, ADDRESS(MATCH(E4,SL_CHARTS_2012!$V$1:$V$39999,1)+1,$E$252,1), ADDRESS(MATCH(E4,SL_CHARTS_2012!$V$1:$V$39999,1),$E$252,1)))</f>
        <v>$V$70</v>
      </c>
      <c r="F244" s="235" t="str">
        <f aca="true">IF(INDIRECT(CONCATENATE($E$253,ADDRESS(MATCH(F4,SL_CHARTS_2012!$V$1:$V$39999,1),$E$252,1)))=F4,ADDRESS(MATCH(F4,SL_CHARTS_2012!$V$1:$V$39999,1),$E$252,1), IF(INDIRECT(CONCATENATE($E$253,ADDRESS(MATCH(F4,SL_CHARTS_2012!$V$1:$V$39999,1),$E$252,1)))&lt;F4, ADDRESS(MATCH(F4,SL_CHARTS_2012!$V$1:$V$39999,1)+1,$E$252,1), ADDRESS(MATCH(F4,SL_CHARTS_2012!$V$1:$V$39999,1),$E$252,1)))</f>
        <v>$V$58</v>
      </c>
      <c r="G244" s="235" t="str">
        <f aca="true">IF(INDIRECT(CONCATENATE($E$253,ADDRESS(MATCH(G4,SL_CHARTS_2012!$V$1:$V$39999,1),$E$252,1)))=G4,ADDRESS(MATCH(G4,SL_CHARTS_2012!$V$1:$V$39999,1),$E$252,1), IF(INDIRECT(CONCATENATE($E$253,ADDRESS(MATCH(G4,SL_CHARTS_2012!$V$1:$V$39999,1),$E$252,1)))&lt;G4, ADDRESS(MATCH(G4,SL_CHARTS_2012!$V$1:$V$39999,1)+1,$E$252,1), ADDRESS(MATCH(G4,SL_CHARTS_2012!$V$1:$V$39999,1),$E$252,1)))</f>
        <v>$V$70</v>
      </c>
      <c r="H244" s="235" t="str">
        <f aca="true">IF(INDIRECT(CONCATENATE($E$253,ADDRESS(MATCH(H4,SL_CHARTS_2012!$V$1:$V$39999,1),$E$252,1)))=H4,ADDRESS(MATCH(H4,SL_CHARTS_2012!$V$1:$V$39999,1),$E$252,1), IF(INDIRECT(CONCATENATE($E$253,ADDRESS(MATCH(H4,SL_CHARTS_2012!$V$1:$V$39999,1),$E$252,1)))&lt;H4, ADDRESS(MATCH(H4,SL_CHARTS_2012!$V$1:$V$39999,1)+1,$E$252,1), ADDRESS(MATCH(H4,SL_CHARTS_2012!$V$1:$V$39999,1),$E$252,1)))</f>
        <v>$V$48</v>
      </c>
    </row>
    <row r="245" s="349" customFormat="true" ht="15" hidden="false" customHeight="true" outlineLevel="0" collapsed="false">
      <c r="B245" s="170"/>
      <c r="C245" s="170"/>
      <c r="D245" s="172" t="s">
        <v>239</v>
      </c>
      <c r="E245" s="236" t="n">
        <f aca="true">INDIRECT(CONCATENATE($E$253,IF(INDIRECT(CONCATENATE($E$253,ADDRESS(MATCH(E4,SL_CHARTS_2012!$V$1:$V$39999,1),$E$252,1)))=E4,ADDRESS(MATCH(E4,SL_CHARTS_2012!$V$1:$V$39999,1),$E$252,1),IF(INDIRECT(CONCATENATE($E$253,ADDRESS(MATCH(E4,SL_CHARTS_2012!$V$1:$V$39999,1),$E$252,1)))&lt;E4,ADDRESS(MATCH(E4,SL_CHARTS_2012!$V$1:$V$39999,1)+1,$E$252,1),ADDRESS(MATCH(E4,SL_CHARTS_2012!$V$1:$V$39999,1),$E$252,1)))))</f>
        <v>16</v>
      </c>
      <c r="F245" s="236" t="n">
        <f aca="true">INDIRECT(CONCATENATE($E$253,IF(INDIRECT(CONCATENATE($E$253,ADDRESS(MATCH(F4,SL_CHARTS_2012!$V$1:$V$39999,1),$E$252,1)))=F4,ADDRESS(MATCH(F4,SL_CHARTS_2012!$V$1:$V$39999,1),$E$252,1),IF(INDIRECT(CONCATENATE($E$253,ADDRESS(MATCH(F4,SL_CHARTS_2012!$V$1:$V$39999,1),$E$252,1)))&lt;F4,ADDRESS(MATCH(F4,SL_CHARTS_2012!$V$1:$V$39999,1)+1,$E$252,1),ADDRESS(MATCH(F4,SL_CHARTS_2012!$V$1:$V$39999,1),$E$252,1)))))</f>
        <v>14.9</v>
      </c>
      <c r="G245" s="236" t="n">
        <f aca="true">INDIRECT(CONCATENATE($E$253,IF(INDIRECT(CONCATENATE($E$253,ADDRESS(MATCH(G4,SL_CHARTS_2012!$V$1:$V$39999,1),$E$252,1)))=G4,ADDRESS(MATCH(G4,SL_CHARTS_2012!$V$1:$V$39999,1),$E$252,1),IF(INDIRECT(CONCATENATE($E$253,ADDRESS(MATCH(G4,SL_CHARTS_2012!$V$1:$V$39999,1),$E$252,1)))&lt;G4,ADDRESS(MATCH(G4,SL_CHARTS_2012!$V$1:$V$39999,1)+1,$E$252,1),ADDRESS(MATCH(G4,SL_CHARTS_2012!$V$1:$V$39999,1),$E$252,1)))))</f>
        <v>16</v>
      </c>
      <c r="H245" s="236" t="n">
        <f aca="true">INDIRECT(CONCATENATE($E$253,IF(INDIRECT(CONCATENATE($E$253,ADDRESS(MATCH(H4,SL_CHARTS_2012!$V$1:$V$39999,1),$E$252,1)))=H4,ADDRESS(MATCH(H4,SL_CHARTS_2012!$V$1:$V$39999,1),$E$252,1),IF(INDIRECT(CONCATENATE($E$253,ADDRESS(MATCH(H4,SL_CHARTS_2012!$V$1:$V$39999,1),$E$252,1)))&lt;H4,ADDRESS(MATCH(H4,SL_CHARTS_2012!$V$1:$V$39999,1)+1,$E$252,1),ADDRESS(MATCH(H4,SL_CHARTS_2012!$V$1:$V$39999,1),$E$252,1)))))</f>
        <v>13.9</v>
      </c>
    </row>
    <row r="246" s="349" customFormat="true" ht="15" hidden="false" customHeight="true" outlineLevel="0" collapsed="false">
      <c r="B246" s="170"/>
      <c r="C246" s="170"/>
      <c r="D246" s="234" t="s">
        <v>240</v>
      </c>
      <c r="E246" s="235" t="str">
        <f aca="true">IF(INDIRECT(CONCATENATE($E$253,ADDRESS(MATCH(E8,SL_CHARTS_2012!$V$1:$V$39999,1),$E$252,1)))=E8,ADDRESS(MATCH(E8,SL_CHARTS_2012!$V$1:$V$39999,1),$E$252,1),IF(INDIRECT(CONCATENATE($E$253,ADDRESS(MATCH(E8,SL_CHARTS_2012!$V$1:$V$39999,1),$E$252,1)))&gt;E8, ADDRESS(MATCH(E8,SL_CHARTS_2012!$V$1:$V$39999,1)-1,$E$252,1), ADDRESS(MATCH(E8,SL_CHARTS_2012!$V$1:$V$39999,1),$E$252,1)))</f>
        <v>$V$25</v>
      </c>
      <c r="F246" s="235" t="str">
        <f aca="true">IF(INDIRECT(CONCATENATE($E$253,ADDRESS(MATCH(F8,SL_CHARTS_2012!$V$1:$V$39999,1),$E$252,1)))=F8,ADDRESS(MATCH(F8,SL_CHARTS_2012!$V$1:$V$39999,1),$E$252,1),IF(INDIRECT(CONCATENATE($E$253,ADDRESS(MATCH(F8,SL_CHARTS_2012!$V$1:$V$39999,1),$E$252,1)))&gt;F8, ADDRESS(MATCH(F8,SL_CHARTS_2012!$V$1:$V$39999,1)-1,$E$252,1), ADDRESS(MATCH(F8,SL_CHARTS_2012!$V$1:$V$39999,1),$E$252,1)))</f>
        <v>$V$44</v>
      </c>
      <c r="G246" s="235" t="str">
        <f aca="true">IF(INDIRECT(CONCATENATE($E$253,ADDRESS(MATCH(G8,SL_CHARTS_2012!$V$1:$V$39999,1),$E$252,1)))=G8,ADDRESS(MATCH(G8,SL_CHARTS_2012!$V$1:$V$39999,1),$E$252,1),IF(INDIRECT(CONCATENATE($E$253,ADDRESS(MATCH(G8,SL_CHARTS_2012!$V$1:$V$39999,1),$E$252,1)))&gt;G8, ADDRESS(MATCH(G8,SL_CHARTS_2012!$V$1:$V$39999,1)-1,$E$252,1), ADDRESS(MATCH(G8,SL_CHARTS_2012!$V$1:$V$39999,1),$E$252,1)))</f>
        <v>$V$47</v>
      </c>
      <c r="H246" s="235" t="str">
        <f aca="true">IF(INDIRECT(CONCATENATE($E$253,ADDRESS(MATCH(H8,SL_CHARTS_2012!$V$1:$V$39999,1),$E$252,1)))=H8,ADDRESS(MATCH(H8,SL_CHARTS_2012!$V$1:$V$39999,1),$E$252,1),IF(INDIRECT(CONCATENATE($E$253,ADDRESS(MATCH(H8,SL_CHARTS_2012!$V$1:$V$39999,1),$E$252,1)))&gt;H8, ADDRESS(MATCH(H8,SL_CHARTS_2012!$V$1:$V$39999,1)-1,$E$252,1), ADDRESS(MATCH(H8,SL_CHARTS_2012!$V$1:$V$39999,1),$E$252,1)))</f>
        <v>$V$25</v>
      </c>
    </row>
    <row r="247" s="349" customFormat="true" ht="15" hidden="false" customHeight="true" outlineLevel="0" collapsed="false">
      <c r="B247" s="170"/>
      <c r="C247" s="170"/>
      <c r="D247" s="172" t="s">
        <v>241</v>
      </c>
      <c r="E247" s="236" t="n">
        <f aca="true">INDIRECT(CONCATENATE($E$253,IF(INDIRECT(CONCATENATE($E$253,ADDRESS(MATCH(E8,SL_CHARTS_2012!$V$1:$V$39999,1),$E$252,1)))=E8,ADDRESS(MATCH(E8,SL_CHARTS_2012!$V$1:$V$39999,1),$E$252,1),IF(INDIRECT(CONCATENATE($E$253,ADDRESS(MATCH(E8,SL_CHARTS_2012!$V$1:$V$39999,1),$E$252,1)))&gt;E8,ADDRESS(MATCH(E8,SL_CHARTS_2012!$V$1:$V$39999,1)-1,$E$252,1),ADDRESS(MATCH(E8,SL_CHARTS_2012!$V$1:$V$39999,1),$E$252,1)))))</f>
        <v>11.6</v>
      </c>
      <c r="F247" s="236" t="n">
        <f aca="true">INDIRECT(CONCATENATE($E$253,IF(INDIRECT(CONCATENATE($E$253,ADDRESS(MATCH(F8,SL_CHARTS_2012!$V$1:$V$39999,1),$E$252,1)))=F8,ADDRESS(MATCH(F8,SL_CHARTS_2012!$V$1:$V$39999,1),$E$252,1),IF(INDIRECT(CONCATENATE($E$253,ADDRESS(MATCH(F8,SL_CHARTS_2012!$V$1:$V$39999,1),$E$252,1)))&gt;F8,ADDRESS(MATCH(F8,SL_CHARTS_2012!$V$1:$V$39999,1)-1,$E$252,1),ADDRESS(MATCH(F8,SL_CHARTS_2012!$V$1:$V$39999,1),$E$252,1)))))</f>
        <v>13.5</v>
      </c>
      <c r="G247" s="236" t="n">
        <f aca="true">INDIRECT(CONCATENATE($E$253,IF(INDIRECT(CONCATENATE($E$253,ADDRESS(MATCH(G8,SL_CHARTS_2012!$V$1:$V$39999,1),$E$252,1)))=G8,ADDRESS(MATCH(G8,SL_CHARTS_2012!$V$1:$V$39999,1),$E$252,1),IF(INDIRECT(CONCATENATE($E$253,ADDRESS(MATCH(G8,SL_CHARTS_2012!$V$1:$V$39999,1),$E$252,1)))&gt;G8,ADDRESS(MATCH(G8,SL_CHARTS_2012!$V$1:$V$39999,1)-1,$E$252,1),ADDRESS(MATCH(G8,SL_CHARTS_2012!$V$1:$V$39999,1),$E$252,1)))))</f>
        <v>13.8</v>
      </c>
      <c r="H247" s="236" t="n">
        <f aca="true">INDIRECT(CONCATENATE($E$253,IF(INDIRECT(CONCATENATE($E$253,ADDRESS(MATCH(H8,SL_CHARTS_2012!$V$1:$V$39999,1),$E$252,1)))=H8,ADDRESS(MATCH(H8,SL_CHARTS_2012!$V$1:$V$39999,1),$E$252,1),IF(INDIRECT(CONCATENATE($E$253,ADDRESS(MATCH(H8,SL_CHARTS_2012!$V$1:$V$39999,1),$E$252,1)))&gt;H8,ADDRESS(MATCH(H8,SL_CHARTS_2012!$V$1:$V$39999,1)-1,$E$252,1),ADDRESS(MATCH(H8,SL_CHARTS_2012!$V$1:$V$39999,1),$E$252,1)))))</f>
        <v>11.6</v>
      </c>
    </row>
    <row r="248" s="349" customFormat="true" ht="15" hidden="false" customHeight="true" outlineLevel="0" collapsed="false">
      <c r="B248" s="170"/>
      <c r="C248" s="173" t="s">
        <v>219</v>
      </c>
      <c r="D248" s="238" t="s">
        <v>238</v>
      </c>
      <c r="E248" s="239" t="str">
        <f aca="true">IF(INDIRECT(CONCATENATE($E$253,ADDRESS(MATCH(E6,SL_CHARTS_2012!$V$1:$V$39999,1),$E$252,1)))=E6,ADDRESS(MATCH(E6,SL_CHARTS_2012!$V$1:$V$39999,1),$E$252,1), IF(INDIRECT(CONCATENATE($E$253,ADDRESS(MATCH(E6,SL_CHARTS_2012!$V$1:$V$39999,1),$E$252,1)))&lt;E6, ADDRESS(MATCH(E6,SL_CHARTS_2012!$V$1:$V$39999,1)+1,$E$252,1), ADDRESS(MATCH(E6,SL_CHARTS_2012!$V$1:$V$39999,1),$E$252,1)))</f>
        <v>$V$70</v>
      </c>
      <c r="F248" s="239" t="str">
        <f aca="true">IF(INDIRECT(CONCATENATE($E$253,ADDRESS(MATCH(F6,SL_CHARTS_2012!$V$1:$V$39999,1),$E$252,1)))=F6,ADDRESS(MATCH(F6,SL_CHARTS_2012!$V$1:$V$39999,1),$E$252,1), IF(INDIRECT(CONCATENATE($E$253,ADDRESS(MATCH(F6,SL_CHARTS_2012!$V$1:$V$39999,1),$E$252,1)))&lt;F6, ADDRESS(MATCH(F6,SL_CHARTS_2012!$V$1:$V$39999,1)+1,$E$252,1), ADDRESS(MATCH(F6,SL_CHARTS_2012!$V$1:$V$39999,1),$E$252,1)))</f>
        <v>$V$58</v>
      </c>
      <c r="G248" s="239" t="str">
        <f aca="true">IF(INDIRECT(CONCATENATE($E$253,ADDRESS(MATCH(G6,SL_CHARTS_2012!$V$1:$V$39999,1),$E$252,1)))=G6,ADDRESS(MATCH(G6,SL_CHARTS_2012!$V$1:$V$39999,1),$E$252,1), IF(INDIRECT(CONCATENATE($E$253,ADDRESS(MATCH(G6,SL_CHARTS_2012!$V$1:$V$39999,1),$E$252,1)))&lt;G6, ADDRESS(MATCH(G6,SL_CHARTS_2012!$V$1:$V$39999,1)+1,$E$252,1), ADDRESS(MATCH(G6,SL_CHARTS_2012!$V$1:$V$39999,1),$E$252,1)))</f>
        <v>$V$70</v>
      </c>
      <c r="H248" s="239" t="str">
        <f aca="true">IF(INDIRECT(CONCATENATE($E$253,ADDRESS(MATCH(H6,SL_CHARTS_2012!$V$1:$V$39999,1),$E$252,1)))=H6,ADDRESS(MATCH(H6,SL_CHARTS_2012!$V$1:$V$39999,1),$E$252,1), IF(INDIRECT(CONCATENATE($E$253,ADDRESS(MATCH(H6,SL_CHARTS_2012!$V$1:$V$39999,1),$E$252,1)))&lt;H6, ADDRESS(MATCH(H6,SL_CHARTS_2012!$V$1:$V$39999,1)+1,$E$252,1), ADDRESS(MATCH(H6,SL_CHARTS_2012!$V$1:$V$39999,1),$E$252,1)))</f>
        <v>$V$48</v>
      </c>
    </row>
    <row r="249" s="349" customFormat="true" ht="15" hidden="false" customHeight="true" outlineLevel="0" collapsed="false">
      <c r="B249" s="170"/>
      <c r="C249" s="173"/>
      <c r="D249" s="240" t="s">
        <v>217</v>
      </c>
      <c r="E249" s="241" t="n">
        <f aca="true">INDIRECT(CONCATENATE($E$253,IF(INDIRECT(CONCATENATE($E$253,ADDRESS(MATCH(E6,SL_CHARTS_2012!$V$1:$V$39999,1),$E$252,1)))=E6,ADDRESS(MATCH(E6,SL_CHARTS_2012!$V$1:$V$39999,1),$E$252,1),IF(INDIRECT(CONCATENATE($E$253,ADDRESS(MATCH(E6,SL_CHARTS_2012!$V$1:$V$39999,1),$E$252,1)))&lt;E6,ADDRESS(MATCH(E6,SL_CHARTS_2012!$V$1:$V$39999,1)+1,$E$252,1),ADDRESS(MATCH(E6,SL_CHARTS_2012!$V$1:$V$39999,1),$E$252,1)))))</f>
        <v>16</v>
      </c>
      <c r="F249" s="241" t="n">
        <f aca="true">INDIRECT(CONCATENATE($E$253,IF(INDIRECT(CONCATENATE($E$253,ADDRESS(MATCH(F6,SL_CHARTS_2012!$V$1:$V$39999,1),$E$252,1)))=F6,ADDRESS(MATCH(F6,SL_CHARTS_2012!$V$1:$V$39999,1),$E$252,1),IF(INDIRECT(CONCATENATE($E$253,ADDRESS(MATCH(F6,SL_CHARTS_2012!$V$1:$V$39999,1),$E$252,1)))&lt;F6,ADDRESS(MATCH(F6,SL_CHARTS_2012!$V$1:$V$39999,1)+1,$E$252,1),ADDRESS(MATCH(F6,SL_CHARTS_2012!$V$1:$V$39999,1),$E$252,1)))))</f>
        <v>14.9</v>
      </c>
      <c r="G249" s="241" t="n">
        <f aca="true">INDIRECT(CONCATENATE($E$253,IF(INDIRECT(CONCATENATE($E$253,ADDRESS(MATCH(G6,SL_CHARTS_2012!$V$1:$V$39999,1),$E$252,1)))=G6,ADDRESS(MATCH(G6,SL_CHARTS_2012!$V$1:$V$39999,1),$E$252,1),IF(INDIRECT(CONCATENATE($E$253,ADDRESS(MATCH(G6,SL_CHARTS_2012!$V$1:$V$39999,1),$E$252,1)))&lt;G6,ADDRESS(MATCH(G6,SL_CHARTS_2012!$V$1:$V$39999,1)+1,$E$252,1),ADDRESS(MATCH(G6,SL_CHARTS_2012!$V$1:$V$39999,1),$E$252,1)))))</f>
        <v>16</v>
      </c>
      <c r="H249" s="241" t="n">
        <f aca="true">INDIRECT(CONCATENATE($E$253,IF(INDIRECT(CONCATENATE($E$253,ADDRESS(MATCH(H6,SL_CHARTS_2012!$V$1:$V$39999,1),$E$252,1)))=H6,ADDRESS(MATCH(H6,SL_CHARTS_2012!$V$1:$V$39999,1),$E$252,1),IF(INDIRECT(CONCATENATE($E$253,ADDRESS(MATCH(H6,SL_CHARTS_2012!$V$1:$V$39999,1),$E$252,1)))&lt;H6,ADDRESS(MATCH(H6,SL_CHARTS_2012!$V$1:$V$39999,1)+1,$E$252,1),ADDRESS(MATCH(H6,SL_CHARTS_2012!$V$1:$V$39999,1),$E$252,1)))))</f>
        <v>13.9</v>
      </c>
    </row>
    <row r="250" s="349" customFormat="true" ht="15" hidden="false" customHeight="true" outlineLevel="0" collapsed="false">
      <c r="B250" s="170"/>
      <c r="C250" s="173"/>
      <c r="D250" s="238" t="s">
        <v>240</v>
      </c>
      <c r="E250" s="239" t="str">
        <f aca="true">IF(INDIRECT(CONCATENATE($E$253,ADDRESS(MATCH(E10,SL_CHARTS_2012!$V$1:$V$39999,1),$E$252,1)))=E10,ADDRESS(MATCH(E10,SL_CHARTS_2012!$V$1:$V$39999,1),$E$252,1),IF(INDIRECT(CONCATENATE($E$253,ADDRESS(MATCH(E10,SL_CHARTS_2012!$V$1:$V$39999,1),$E$252,1)))&gt;E10, ADDRESS(MATCH(E10,SL_CHARTS_2012!$V$1:$V$39999,1)-1,$E$252,1), ADDRESS(MATCH(E10,SL_CHARTS_2012!$V$1:$V$39999,1),$E$252,1)))</f>
        <v>$V$25</v>
      </c>
      <c r="F250" s="239" t="str">
        <f aca="true">IF(INDIRECT(CONCATENATE($E$253,ADDRESS(MATCH(F10,SL_CHARTS_2012!$V$1:$V$39999,1),$E$252,1)))=F10,ADDRESS(MATCH(F10,SL_CHARTS_2012!$V$1:$V$39999,1),$E$252,1),IF(INDIRECT(CONCATENATE($E$253,ADDRESS(MATCH(F10,SL_CHARTS_2012!$V$1:$V$39999,1),$E$252,1)))&gt;F10, ADDRESS(MATCH(F10,SL_CHARTS_2012!$V$1:$V$39999,1)-1,$E$252,1), ADDRESS(MATCH(F10,SL_CHARTS_2012!$V$1:$V$39999,1),$E$252,1)))</f>
        <v>$V$44</v>
      </c>
      <c r="G250" s="239" t="str">
        <f aca="true">IF(INDIRECT(CONCATENATE($E$253,ADDRESS(MATCH(G10,SL_CHARTS_2012!$V$1:$V$39999,1),$E$252,1)))=G10,ADDRESS(MATCH(G10,SL_CHARTS_2012!$V$1:$V$39999,1),$E$252,1),IF(INDIRECT(CONCATENATE($E$253,ADDRESS(MATCH(G10,SL_CHARTS_2012!$V$1:$V$39999,1),$E$252,1)))&gt;G10, ADDRESS(MATCH(G10,SL_CHARTS_2012!$V$1:$V$39999,1)-1,$E$252,1), ADDRESS(MATCH(G10,SL_CHARTS_2012!$V$1:$V$39999,1),$E$252,1)))</f>
        <v>$V$47</v>
      </c>
      <c r="H250" s="239" t="str">
        <f aca="true">IF(INDIRECT(CONCATENATE($E$253,ADDRESS(MATCH(H10,SL_CHARTS_2012!$V$1:$V$39999,1),$E$252,1)))=H10,ADDRESS(MATCH(H10,SL_CHARTS_2012!$V$1:$V$39999,1),$E$252,1),IF(INDIRECT(CONCATENATE($E$253,ADDRESS(MATCH(H10,SL_CHARTS_2012!$V$1:$V$39999,1),$E$252,1)))&gt;H10, ADDRESS(MATCH(H10,SL_CHARTS_2012!$V$1:$V$39999,1)-1,$E$252,1), ADDRESS(MATCH(H10,SL_CHARTS_2012!$V$1:$V$39999,1),$E$252,1)))</f>
        <v>$V$25</v>
      </c>
    </row>
    <row r="251" s="349" customFormat="true" ht="15" hidden="false" customHeight="true" outlineLevel="0" collapsed="false">
      <c r="B251" s="170"/>
      <c r="C251" s="173"/>
      <c r="D251" s="240" t="s">
        <v>218</v>
      </c>
      <c r="E251" s="241" t="n">
        <f aca="true">INDIRECT(CONCATENATE($E$253,IF(INDIRECT(CONCATENATE($E$253,ADDRESS(MATCH(E10,SL_CHARTS_2012!$V$1:$V$39999,1),$E$252,1)))=E10,ADDRESS(MATCH(E10,SL_CHARTS_2012!$V$1:$V$39999,1),$E$252,1),IF(INDIRECT(CONCATENATE($E$253,ADDRESS(MATCH(E10,SL_CHARTS_2012!$V$1:$V$39999,1),$E$252,1)))&gt;E10,ADDRESS(MATCH(E10,SL_CHARTS_2012!$V$1:$V$39999,1)-1,$E$252),ADDRESS(MATCH(E10,SL_CHARTS_2012!$V$1:$V$39999,1),$E$252,1)))))</f>
        <v>11.6</v>
      </c>
      <c r="F251" s="241" t="n">
        <f aca="true">INDIRECT(CONCATENATE($E$253,IF(INDIRECT(CONCATENATE($E$253,ADDRESS(MATCH(F10,SL_CHARTS_2012!$V$1:$V$39999,1),$E$252,1)))=F10,ADDRESS(MATCH(F10,SL_CHARTS_2012!$V$1:$V$39999,1),$E$252,1),IF(INDIRECT(CONCATENATE($E$253,ADDRESS(MATCH(F10,SL_CHARTS_2012!$V$1:$V$39999,1),$E$252,1)))&gt;F10,ADDRESS(MATCH(F10,SL_CHARTS_2012!$V$1:$V$39999,1)-1,$E$252),ADDRESS(MATCH(F10,SL_CHARTS_2012!$V$1:$V$39999,1),$E$252,1)))))</f>
        <v>13.5</v>
      </c>
      <c r="G251" s="241" t="n">
        <f aca="true">INDIRECT(CONCATENATE($E$253,IF(INDIRECT(CONCATENATE($E$253,ADDRESS(MATCH(G10,SL_CHARTS_2012!$V$1:$V$39999,1),$E$252,1)))=G10,ADDRESS(MATCH(G10,SL_CHARTS_2012!$V$1:$V$39999,1),$E$252,1),IF(INDIRECT(CONCATENATE($E$253,ADDRESS(MATCH(G10,SL_CHARTS_2012!$V$1:$V$39999,1),$E$252,1)))&gt;G10,ADDRESS(MATCH(G10,SL_CHARTS_2012!$V$1:$V$39999,1)-1,$E$252),ADDRESS(MATCH(G10,SL_CHARTS_2012!$V$1:$V$39999,1),$E$252,1)))))</f>
        <v>13.8</v>
      </c>
      <c r="H251" s="241" t="n">
        <f aca="true">INDIRECT(CONCATENATE($E$253,IF(INDIRECT(CONCATENATE($E$253,ADDRESS(MATCH(H10,SL_CHARTS_2012!$V$1:$V$39999,1),$E$252,1)))=H10,ADDRESS(MATCH(H10,SL_CHARTS_2012!$V$1:$V$39999,1),$E$252,1),IF(INDIRECT(CONCATENATE($E$253,ADDRESS(MATCH(H10,SL_CHARTS_2012!$V$1:$V$39999,1),$E$252,1)))&gt;H10,ADDRESS(MATCH(H10,SL_CHARTS_2012!$V$1:$V$39999,1)-1,$E$252),ADDRESS(MATCH(H10,SL_CHARTS_2012!$V$1:$V$39999,1),$E$252,1)))))</f>
        <v>11.6</v>
      </c>
    </row>
    <row r="252" s="349" customFormat="true" ht="15" hidden="false" customHeight="true" outlineLevel="0" collapsed="false">
      <c r="B252" s="170"/>
      <c r="C252" s="175" t="s">
        <v>220</v>
      </c>
      <c r="D252" s="175"/>
      <c r="E252" s="176" t="n">
        <v>22</v>
      </c>
      <c r="F252" s="176"/>
      <c r="G252" s="176"/>
      <c r="H252" s="176"/>
    </row>
    <row r="253" s="349" customFormat="true" ht="15" hidden="false" customHeight="true" outlineLevel="0" collapsed="false">
      <c r="B253" s="170"/>
      <c r="C253" s="243"/>
      <c r="D253" s="182" t="s">
        <v>223</v>
      </c>
      <c r="E253" s="183" t="s">
        <v>224</v>
      </c>
      <c r="F253" s="172"/>
      <c r="G253" s="172"/>
      <c r="H253" s="172"/>
    </row>
    <row r="254" s="349" customFormat="true" ht="15" hidden="false" customHeight="true" outlineLevel="0" collapsed="false">
      <c r="B254" s="170"/>
      <c r="C254" s="243"/>
      <c r="D254" s="182"/>
      <c r="E254" s="183" t="s">
        <v>225</v>
      </c>
      <c r="F254" s="172"/>
      <c r="G254" s="172"/>
      <c r="H254" s="172"/>
    </row>
    <row r="255" s="349" customFormat="true" ht="15" hidden="false" customHeight="true" outlineLevel="0" collapsed="false">
      <c r="B255" s="170"/>
      <c r="C255" s="178" t="s">
        <v>216</v>
      </c>
      <c r="D255" s="245" t="s">
        <v>221</v>
      </c>
      <c r="E255" s="180" t="str">
        <f aca="false">ADDRESS(MATCH(E247,SL_CHARTS_2012!$V$1:$V$3999,1),$E$252+1,1)</f>
        <v>$W$25</v>
      </c>
      <c r="F255" s="180" t="str">
        <f aca="false">ADDRESS(MATCH(F247,SL_CHARTS_2012!$V$1:$V$3999,1),$E$252+1,1)</f>
        <v>$W$44</v>
      </c>
      <c r="G255" s="180" t="str">
        <f aca="false">ADDRESS(MATCH(G247,SL_CHARTS_2012!$V$1:$V$3999,1),$E$252+1,1)</f>
        <v>$W$47</v>
      </c>
      <c r="H255" s="180" t="str">
        <f aca="false">ADDRESS(MATCH(H247,SL_CHARTS_2012!$V$1:$V$3999,1),$E$252+1,1)</f>
        <v>$W$25</v>
      </c>
    </row>
    <row r="256" s="349" customFormat="true" ht="15" hidden="false" customHeight="true" outlineLevel="0" collapsed="false">
      <c r="B256" s="170"/>
      <c r="C256" s="178"/>
      <c r="D256" s="245" t="s">
        <v>222</v>
      </c>
      <c r="E256" s="180" t="str">
        <f aca="false">ADDRESS(MATCH(E245,SL_CHARTS_2012!$V$1:$V$3999,1),$E$252+1,1)</f>
        <v>$W$70</v>
      </c>
      <c r="F256" s="180" t="str">
        <f aca="false">ADDRESS(MATCH(F245,SL_CHARTS_2012!$V$1:$V$3999,1),$E$252+1,1)</f>
        <v>$W$58</v>
      </c>
      <c r="G256" s="180" t="str">
        <f aca="false">ADDRESS(MATCH(G245,SL_CHARTS_2012!$V$1:$V$3999,1),$E$252+1,1)</f>
        <v>$W$70</v>
      </c>
      <c r="H256" s="180" t="str">
        <f aca="false">ADDRESS(MATCH(H245,SL_CHARTS_2012!$V$1:$V$3999,1),$E$252+1,1)</f>
        <v>$W$48</v>
      </c>
    </row>
    <row r="257" s="349" customFormat="true" ht="15" hidden="false" customHeight="true" outlineLevel="0" collapsed="false">
      <c r="B257" s="170"/>
      <c r="C257" s="173" t="s">
        <v>219</v>
      </c>
      <c r="D257" s="246" t="s">
        <v>221</v>
      </c>
      <c r="E257" s="174" t="str">
        <f aca="false">ADDRESS(MATCH(E251,SL_CHARTS_2012!$V$1:$V$3999,1),$E$252+1,1)</f>
        <v>$W$25</v>
      </c>
      <c r="F257" s="174" t="str">
        <f aca="false">ADDRESS(MATCH(F251,SL_CHARTS_2012!$V$1:$V$3999,1),$E$252+1,1)</f>
        <v>$W$44</v>
      </c>
      <c r="G257" s="174" t="str">
        <f aca="false">ADDRESS(MATCH(G251,SL_CHARTS_2012!$V$1:$V$3999,1),$E$252+1,1)</f>
        <v>$W$47</v>
      </c>
      <c r="H257" s="174" t="str">
        <f aca="false">ADDRESS(MATCH(H251,SL_CHARTS_2012!$V$1:$V$3999,1),$E$252+1,1)</f>
        <v>$W$25</v>
      </c>
    </row>
    <row r="258" s="349" customFormat="true" ht="15" hidden="false" customHeight="true" outlineLevel="0" collapsed="false">
      <c r="B258" s="170"/>
      <c r="C258" s="173"/>
      <c r="D258" s="246" t="s">
        <v>222</v>
      </c>
      <c r="E258" s="174" t="str">
        <f aca="false">ADDRESS(MATCH(E249,SL_CHARTS_2012!$V$1:$V$3999,1),$E$252+1,1)</f>
        <v>$W$70</v>
      </c>
      <c r="F258" s="174" t="str">
        <f aca="false">ADDRESS(MATCH(F249,SL_CHARTS_2012!$V$1:$V$3999,1),$E$252+1,1)</f>
        <v>$W$58</v>
      </c>
      <c r="G258" s="174" t="str">
        <f aca="false">ADDRESS(MATCH(G249,SL_CHARTS_2012!$V$1:$V$3999,1),$E$252+1,1)</f>
        <v>$W$70</v>
      </c>
      <c r="H258" s="174" t="str">
        <f aca="false">ADDRESS(MATCH(H249,SL_CHARTS_2012!$V$1:$V$3999,1),$E$252+1,1)</f>
        <v>$W$48</v>
      </c>
    </row>
    <row r="259" s="349" customFormat="true" ht="15" hidden="false" customHeight="true" outlineLevel="0" collapsed="false">
      <c r="B259" s="170"/>
      <c r="C259" s="184" t="s">
        <v>226</v>
      </c>
      <c r="D259" s="276" t="s">
        <v>227</v>
      </c>
      <c r="E259" s="337" t="str">
        <f aca="false">CONCATENATE(ROUND(E245,1),E$7,ROUND(E247,1))</f>
        <v>16-11,6</v>
      </c>
      <c r="F259" s="337" t="str">
        <f aca="false">CONCATENATE(ROUND(F245,1),F$7,ROUND(F247,1))</f>
        <v>14,9-13,5</v>
      </c>
      <c r="G259" s="337" t="str">
        <f aca="false">CONCATENATE(ROUND(G245,1),G$7,ROUND(G247,1))</f>
        <v>16-13,8</v>
      </c>
      <c r="H259" s="337" t="str">
        <f aca="false">CONCATENATE(ROUND(H245,1),H$7,ROUND(H247,1))</f>
        <v>13,9-11,6</v>
      </c>
    </row>
    <row r="260" s="349" customFormat="true" ht="15" hidden="false" customHeight="true" outlineLevel="0" collapsed="false">
      <c r="B260" s="170"/>
      <c r="C260" s="184"/>
      <c r="D260" s="279" t="s">
        <v>228</v>
      </c>
      <c r="E260" s="279" t="n">
        <f aca="true">AVERAGE(INDIRECT(CONCATENATE($E$253,E255,$E$254,E256),1))</f>
        <v>5.53660721597826</v>
      </c>
      <c r="F260" s="279" t="n">
        <f aca="true">AVERAGE(INDIRECT(CONCATENATE($E$253,F255,$E$254,F256),1))</f>
        <v>14.7755646666667</v>
      </c>
      <c r="G260" s="279" t="n">
        <f aca="true">AVERAGE(INDIRECT(CONCATENATE($E$253,G255,$E$254,G256),1))</f>
        <v>5.90070972916667</v>
      </c>
      <c r="H260" s="279" t="n">
        <f aca="true">AVERAGE(INDIRECT(CONCATENATE($E$253,H255,$E$254,H256),1))</f>
        <v>6.406364518125</v>
      </c>
    </row>
    <row r="261" s="349" customFormat="true" ht="15" hidden="false" customHeight="true" outlineLevel="0" collapsed="false">
      <c r="B261" s="170"/>
      <c r="C261" s="184"/>
      <c r="D261" s="281" t="s">
        <v>229</v>
      </c>
      <c r="E261" s="281" t="n">
        <f aca="true">MIN(INDIRECT(CONCATENATE($E$253,E255,$E$254,E256),1))</f>
        <v>-19</v>
      </c>
      <c r="F261" s="281" t="n">
        <f aca="true">MIN(INDIRECT(CONCATENATE($E$253,F255,$E$254,F256),1))</f>
        <v>-10</v>
      </c>
      <c r="G261" s="281" t="n">
        <f aca="true">MIN(INDIRECT(CONCATENATE($E$253,G255,$E$254,G256),1))</f>
        <v>-19</v>
      </c>
      <c r="H261" s="281" t="n">
        <f aca="true">MIN(INDIRECT(CONCATENATE($E$253,H255,$E$254,H256),1))</f>
        <v>-13</v>
      </c>
      <c r="I261" s="353"/>
    </row>
    <row r="262" s="349" customFormat="true" ht="15" hidden="false" customHeight="true" outlineLevel="0" collapsed="false">
      <c r="B262" s="170"/>
      <c r="C262" s="184"/>
      <c r="D262" s="281" t="s">
        <v>230</v>
      </c>
      <c r="E262" s="281" t="n">
        <f aca="true">MAX(INDIRECT(CONCATENATE($E$253,E255,$E$254,E256),1))</f>
        <v>26.83955</v>
      </c>
      <c r="F262" s="281" t="n">
        <f aca="true">MAX(INDIRECT(CONCATENATE($E$253,F255,$E$254,F256),1))</f>
        <v>26.83955</v>
      </c>
      <c r="G262" s="281" t="n">
        <f aca="true">MAX(INDIRECT(CONCATENATE($E$253,G255,$E$254,G256),1))</f>
        <v>26.83955</v>
      </c>
      <c r="H262" s="281" t="n">
        <f aca="true">MAX(INDIRECT(CONCATENATE($E$253,H255,$E$254,H256),1))</f>
        <v>20.93155</v>
      </c>
      <c r="I262" s="0"/>
    </row>
    <row r="263" s="349" customFormat="true" ht="15" hidden="false" customHeight="true" outlineLevel="0" collapsed="false">
      <c r="B263" s="170"/>
      <c r="C263" s="184"/>
      <c r="D263" s="234" t="s">
        <v>231</v>
      </c>
      <c r="E263" s="284" t="n">
        <v>-15</v>
      </c>
      <c r="F263" s="284" t="n">
        <v>-15</v>
      </c>
      <c r="G263" s="284" t="n">
        <v>-15</v>
      </c>
      <c r="H263" s="284" t="n">
        <v>-15</v>
      </c>
      <c r="I263" s="0"/>
    </row>
    <row r="264" s="349" customFormat="true" ht="15" hidden="false" customHeight="true" outlineLevel="0" collapsed="false">
      <c r="B264" s="170"/>
      <c r="C264" s="184"/>
      <c r="D264" s="234" t="s">
        <v>232</v>
      </c>
      <c r="E264" s="284" t="n">
        <v>15</v>
      </c>
      <c r="F264" s="284" t="n">
        <v>15</v>
      </c>
      <c r="G264" s="284" t="n">
        <v>15</v>
      </c>
      <c r="H264" s="284" t="n">
        <v>15</v>
      </c>
      <c r="I264" s="0"/>
    </row>
    <row r="265" customFormat="false" ht="15" hidden="false" customHeight="true" outlineLevel="0" collapsed="false">
      <c r="A265" s="349"/>
      <c r="B265" s="170"/>
      <c r="C265" s="184"/>
      <c r="D265" s="234" t="s">
        <v>233</v>
      </c>
      <c r="E265" s="235" t="n">
        <f aca="false">E261+E263</f>
        <v>-34</v>
      </c>
      <c r="F265" s="235" t="n">
        <f aca="false">F261+F263</f>
        <v>-25</v>
      </c>
      <c r="G265" s="235" t="n">
        <f aca="false">G261+G263</f>
        <v>-34</v>
      </c>
      <c r="H265" s="235" t="n">
        <f aca="false">H261+H263</f>
        <v>-28</v>
      </c>
    </row>
    <row r="266" customFormat="false" ht="15" hidden="false" customHeight="true" outlineLevel="0" collapsed="false">
      <c r="A266" s="349"/>
      <c r="B266" s="170"/>
      <c r="C266" s="184"/>
      <c r="D266" s="234" t="s">
        <v>234</v>
      </c>
      <c r="E266" s="235" t="n">
        <f aca="false">E262+E264</f>
        <v>41.83955</v>
      </c>
      <c r="F266" s="235" t="n">
        <f aca="false">F262+F264</f>
        <v>41.83955</v>
      </c>
      <c r="G266" s="235" t="n">
        <f aca="false">G262+G264</f>
        <v>41.83955</v>
      </c>
      <c r="H266" s="235" t="n">
        <f aca="false">H262+H264</f>
        <v>35.93155</v>
      </c>
    </row>
    <row r="267" customFormat="false" ht="15" hidden="false" customHeight="true" outlineLevel="0" collapsed="false">
      <c r="A267" s="349"/>
      <c r="B267" s="170"/>
      <c r="C267" s="192" t="s">
        <v>235</v>
      </c>
      <c r="D267" s="248" t="s">
        <v>227</v>
      </c>
      <c r="E267" s="249" t="str">
        <f aca="false">CONCATENATE(ROUND(E245,1),E$7,ROUND(E247,1))</f>
        <v>16-11,6</v>
      </c>
      <c r="F267" s="249" t="str">
        <f aca="false">CONCATENATE(ROUND(F245,1),F$7,ROUND(F247,1))</f>
        <v>14,9-13,5</v>
      </c>
      <c r="G267" s="249" t="str">
        <f aca="false">CONCATENATE(ROUND(G245,1),G$7,ROUND(G247,1))</f>
        <v>16-13,8</v>
      </c>
      <c r="H267" s="249" t="str">
        <f aca="false">CONCATENATE(ROUND(H245,1),H$7,ROUND(H247,1))</f>
        <v>13,9-11,6</v>
      </c>
    </row>
    <row r="268" customFormat="false" ht="15" hidden="false" customHeight="true" outlineLevel="0" collapsed="false">
      <c r="A268" s="349"/>
      <c r="B268" s="170"/>
      <c r="C268" s="192"/>
      <c r="D268" s="250" t="s">
        <v>228</v>
      </c>
      <c r="E268" s="250" t="n">
        <f aca="true">AVERAGE(INDIRECT(CONCATENATE($E$253,E257,$E$254,E258),1))</f>
        <v>5.53660721597826</v>
      </c>
      <c r="F268" s="250" t="n">
        <f aca="true">AVERAGE(INDIRECT(CONCATENATE($E$253,F257,$E$254,F258),1))</f>
        <v>14.7755646666667</v>
      </c>
      <c r="G268" s="250" t="n">
        <f aca="true">AVERAGE(INDIRECT(CONCATENATE($E$253,G257,$E$254,G258),1))</f>
        <v>5.90070972916667</v>
      </c>
      <c r="H268" s="250" t="n">
        <f aca="true">AVERAGE(INDIRECT(CONCATENATE($E$253,H257,$E$254,H258),1))</f>
        <v>6.406364518125</v>
      </c>
    </row>
    <row r="269" customFormat="false" ht="15" hidden="false" customHeight="true" outlineLevel="0" collapsed="false">
      <c r="A269" s="349"/>
      <c r="B269" s="170"/>
      <c r="C269" s="192"/>
      <c r="D269" s="251" t="s">
        <v>229</v>
      </c>
      <c r="E269" s="251" t="n">
        <f aca="true">MIN(INDIRECT(CONCATENATE($E$253,E257,$E$254,E258),1))</f>
        <v>-19</v>
      </c>
      <c r="F269" s="251" t="n">
        <f aca="true">MIN(INDIRECT(CONCATENATE($E$253,F257,$E$254,F258),1))</f>
        <v>-10</v>
      </c>
      <c r="G269" s="251" t="n">
        <f aca="true">MIN(INDIRECT(CONCATENATE($E$253,G257,$E$254,G258),1))</f>
        <v>-19</v>
      </c>
      <c r="H269" s="251" t="n">
        <f aca="true">MIN(INDIRECT(CONCATENATE($E$253,H257,$E$254,H258),1))</f>
        <v>-13</v>
      </c>
    </row>
    <row r="270" customFormat="false" ht="15" hidden="false" customHeight="true" outlineLevel="0" collapsed="false">
      <c r="A270" s="349"/>
      <c r="B270" s="170"/>
      <c r="C270" s="192"/>
      <c r="D270" s="251" t="s">
        <v>230</v>
      </c>
      <c r="E270" s="251" t="n">
        <f aca="true">MAX(INDIRECT(CONCATENATE($E$253,E257,$E$254,E258),1))</f>
        <v>26.83955</v>
      </c>
      <c r="F270" s="251" t="n">
        <f aca="true">MAX(INDIRECT(CONCATENATE($E$253,F257,$E$254,F258),1))</f>
        <v>26.83955</v>
      </c>
      <c r="G270" s="251" t="n">
        <f aca="true">MAX(INDIRECT(CONCATENATE($E$253,G257,$E$254,G258),1))</f>
        <v>26.83955</v>
      </c>
      <c r="H270" s="251" t="n">
        <f aca="true">MAX(INDIRECT(CONCATENATE($E$253,H257,$E$254,H258),1))</f>
        <v>20.93155</v>
      </c>
    </row>
    <row r="271" customFormat="false" ht="15" hidden="false" customHeight="true" outlineLevel="0" collapsed="false">
      <c r="A271" s="349"/>
      <c r="B271" s="170"/>
      <c r="C271" s="192"/>
      <c r="D271" s="238" t="s">
        <v>231</v>
      </c>
      <c r="E271" s="252" t="n">
        <v>-15</v>
      </c>
      <c r="F271" s="252" t="n">
        <v>-15</v>
      </c>
      <c r="G271" s="252" t="n">
        <v>-15</v>
      </c>
      <c r="H271" s="252" t="n">
        <v>-15</v>
      </c>
    </row>
    <row r="272" customFormat="false" ht="15" hidden="false" customHeight="true" outlineLevel="0" collapsed="false">
      <c r="A272" s="349"/>
      <c r="B272" s="170"/>
      <c r="C272" s="192"/>
      <c r="D272" s="238" t="s">
        <v>232</v>
      </c>
      <c r="E272" s="252" t="n">
        <v>15</v>
      </c>
      <c r="F272" s="252" t="n">
        <v>15</v>
      </c>
      <c r="G272" s="252" t="n">
        <v>15</v>
      </c>
      <c r="H272" s="252" t="n">
        <v>15</v>
      </c>
    </row>
    <row r="273" customFormat="false" ht="15" hidden="false" customHeight="true" outlineLevel="0" collapsed="false">
      <c r="A273" s="349"/>
      <c r="B273" s="170"/>
      <c r="C273" s="192"/>
      <c r="D273" s="238" t="s">
        <v>233</v>
      </c>
      <c r="E273" s="239" t="n">
        <f aca="false">E269+E271</f>
        <v>-34</v>
      </c>
      <c r="F273" s="239" t="n">
        <f aca="false">F269+F271</f>
        <v>-25</v>
      </c>
      <c r="G273" s="239" t="n">
        <f aca="false">G269+G271</f>
        <v>-34</v>
      </c>
      <c r="H273" s="239" t="n">
        <f aca="false">H269+H271</f>
        <v>-28</v>
      </c>
    </row>
    <row r="274" customFormat="false" ht="15" hidden="false" customHeight="true" outlineLevel="0" collapsed="false">
      <c r="A274" s="349"/>
      <c r="B274" s="170"/>
      <c r="C274" s="192"/>
      <c r="D274" s="200" t="s">
        <v>234</v>
      </c>
      <c r="E274" s="201" t="n">
        <f aca="false">E270+E272</f>
        <v>41.83955</v>
      </c>
      <c r="F274" s="201" t="n">
        <f aca="false">F270+F272</f>
        <v>41.83955</v>
      </c>
      <c r="G274" s="201" t="n">
        <f aca="false">G270+G272</f>
        <v>41.83955</v>
      </c>
      <c r="H274" s="201" t="n">
        <f aca="false">H270+H272</f>
        <v>35.93155</v>
      </c>
    </row>
    <row r="275" customFormat="false" ht="15" hidden="false" customHeight="true" outlineLevel="0" collapsed="false">
      <c r="A275" s="349"/>
      <c r="B275" s="348"/>
      <c r="C275" s="348"/>
      <c r="D275" s="323"/>
      <c r="E275" s="324"/>
      <c r="F275" s="324"/>
      <c r="G275" s="324"/>
      <c r="H275" s="324"/>
    </row>
    <row r="276" s="23" customFormat="true" ht="15" hidden="false" customHeight="true" outlineLevel="0" collapsed="false">
      <c r="B276" s="169" t="s">
        <v>252</v>
      </c>
      <c r="C276" s="169"/>
      <c r="D276" s="169"/>
      <c r="E276" s="169"/>
      <c r="F276" s="169"/>
      <c r="G276" s="169"/>
      <c r="H276" s="169"/>
    </row>
    <row r="277" s="349" customFormat="true" ht="15" hidden="false" customHeight="true" outlineLevel="0" collapsed="false">
      <c r="B277" s="203" t="s">
        <v>253</v>
      </c>
      <c r="C277" s="203" t="s">
        <v>216</v>
      </c>
      <c r="D277" s="312" t="s">
        <v>238</v>
      </c>
      <c r="E277" s="222" t="str">
        <f aca="false">ADDRESS(MATCH(E278,SL_CHARTS_2012!$AC$1:$AC$39999,1),$E$285,1)</f>
        <v>$AC$20</v>
      </c>
      <c r="F277" s="222" t="str">
        <f aca="false">ADDRESS(MATCH(F278,SL_CHARTS_2012!$AC$1:$AC$39999,1),$E$285,1)</f>
        <v>$AC$19</v>
      </c>
      <c r="G277" s="222" t="str">
        <f aca="false">ADDRESS(MATCH(G278,SL_CHARTS_2012!$AC$1:$AC$39999,1),$E$285,1)</f>
        <v>$AC$20</v>
      </c>
      <c r="H277" s="222" t="str">
        <f aca="false">ADDRESS(MATCH(H278,SL_CHARTS_2012!$AC$1:$AC$39999,1),$E$285,1)</f>
        <v>$AC$18</v>
      </c>
    </row>
    <row r="278" customFormat="false" ht="15" hidden="false" customHeight="true" outlineLevel="0" collapsed="false">
      <c r="A278" s="349"/>
      <c r="B278" s="203"/>
      <c r="C278" s="203"/>
      <c r="D278" s="204" t="s">
        <v>239</v>
      </c>
      <c r="E278" s="350" t="n">
        <f aca="false">ROUNDUP(E$4,0)</f>
        <v>16</v>
      </c>
      <c r="F278" s="350" t="n">
        <f aca="false">ROUNDUP(F$4,0)</f>
        <v>15</v>
      </c>
      <c r="G278" s="350" t="n">
        <f aca="false">ROUNDUP(G$4,0)</f>
        <v>16</v>
      </c>
      <c r="H278" s="350" t="n">
        <f aca="false">ROUNDUP(H$4,0)</f>
        <v>14</v>
      </c>
    </row>
    <row r="279" customFormat="false" ht="15" hidden="false" customHeight="true" outlineLevel="0" collapsed="false">
      <c r="A279" s="349"/>
      <c r="B279" s="203"/>
      <c r="C279" s="203"/>
      <c r="D279" s="312" t="s">
        <v>240</v>
      </c>
      <c r="E279" s="317" t="str">
        <f aca="false">ADDRESS(MATCH(E280,SL_CHARTS_2012!$AC$1:$AC$39999,1),$E$285,1)</f>
        <v>$AC$15</v>
      </c>
      <c r="F279" s="317" t="str">
        <f aca="false">ADDRESS(MATCH(F280,SL_CHARTS_2012!$AC$1:$AC$39999,1),$E$285,1)</f>
        <v>$AC$17</v>
      </c>
      <c r="G279" s="317" t="str">
        <f aca="false">ADDRESS(MATCH(G280,SL_CHARTS_2012!$AC$1:$AC$39999,1),$E$285,1)</f>
        <v>$AC$17</v>
      </c>
      <c r="H279" s="317" t="str">
        <f aca="false">ADDRESS(MATCH(H280,SL_CHARTS_2012!$AC$1:$AC$39999,1),$E$285,1)</f>
        <v>$AC$15</v>
      </c>
    </row>
    <row r="280" customFormat="false" ht="15" hidden="false" customHeight="true" outlineLevel="0" collapsed="false">
      <c r="A280" s="349"/>
      <c r="B280" s="203"/>
      <c r="C280" s="203"/>
      <c r="D280" s="204" t="s">
        <v>241</v>
      </c>
      <c r="E280" s="315" t="n">
        <f aca="false">ROUNDDOWN(E$8,0)</f>
        <v>11</v>
      </c>
      <c r="F280" s="315" t="n">
        <f aca="false">ROUNDDOWN(F$8,0)</f>
        <v>13</v>
      </c>
      <c r="G280" s="315" t="n">
        <f aca="false">ROUNDDOWN(G$8,0)</f>
        <v>13</v>
      </c>
      <c r="H280" s="315" t="n">
        <f aca="false">ROUNDDOWN(H$8,0)</f>
        <v>11</v>
      </c>
    </row>
    <row r="281" customFormat="false" ht="15" hidden="false" customHeight="true" outlineLevel="0" collapsed="false">
      <c r="A281" s="349"/>
      <c r="B281" s="203"/>
      <c r="C281" s="205" t="s">
        <v>219</v>
      </c>
      <c r="D281" s="228" t="s">
        <v>238</v>
      </c>
      <c r="E281" s="230" t="str">
        <f aca="false">ADDRESS(MATCH(E282,SL_CHARTS_2012!$AC$1:$AC$39999,1),$E$285,1)</f>
        <v>$AC$20</v>
      </c>
      <c r="F281" s="230" t="str">
        <f aca="false">ADDRESS(MATCH(F282,SL_CHARTS_2012!$AC$1:$AC$39999,1),$E$285,1)</f>
        <v>$AC$19</v>
      </c>
      <c r="G281" s="230" t="str">
        <f aca="false">ADDRESS(MATCH(G282,SL_CHARTS_2012!$AC$1:$AC$39999,1),$E$285,1)</f>
        <v>$AC$20</v>
      </c>
      <c r="H281" s="230" t="str">
        <f aca="false">ADDRESS(MATCH(H282,SL_CHARTS_2012!$AC$1:$AC$39999,1),$E$285,1)</f>
        <v>$AC$18</v>
      </c>
    </row>
    <row r="282" customFormat="false" ht="15" hidden="false" customHeight="true" outlineLevel="0" collapsed="false">
      <c r="A282" s="349"/>
      <c r="B282" s="203"/>
      <c r="C282" s="205"/>
      <c r="D282" s="351" t="s">
        <v>217</v>
      </c>
      <c r="E282" s="352" t="n">
        <f aca="false">ROUNDUP(E$6,0)</f>
        <v>16</v>
      </c>
      <c r="F282" s="352" t="n">
        <f aca="false">ROUNDUP(F$6,0)</f>
        <v>15</v>
      </c>
      <c r="G282" s="352" t="n">
        <f aca="false">ROUNDUP(G$6,0)</f>
        <v>16</v>
      </c>
      <c r="H282" s="352" t="n">
        <f aca="false">ROUNDUP(H$6,0)</f>
        <v>14</v>
      </c>
    </row>
    <row r="283" customFormat="false" ht="15" hidden="false" customHeight="true" outlineLevel="0" collapsed="false">
      <c r="A283" s="349"/>
      <c r="B283" s="203"/>
      <c r="C283" s="205"/>
      <c r="D283" s="228" t="s">
        <v>240</v>
      </c>
      <c r="E283" s="230" t="str">
        <f aca="false">ADDRESS(MATCH(E284,SL_CHARTS_2012!$AC$1:$AC$39999,1),$E$285,1)</f>
        <v>$AC$15</v>
      </c>
      <c r="F283" s="230" t="str">
        <f aca="false">ADDRESS(MATCH(F284,SL_CHARTS_2012!$AC$1:$AC$39999,1),$E$285,1)</f>
        <v>$AC$17</v>
      </c>
      <c r="G283" s="230" t="str">
        <f aca="false">ADDRESS(MATCH(G284,SL_CHARTS_2012!$AC$1:$AC$39999,1),$E$285,1)</f>
        <v>$AC$17</v>
      </c>
      <c r="H283" s="230" t="str">
        <f aca="false">ADDRESS(MATCH(H284,SL_CHARTS_2012!$AC$1:$AC$39999,1),$E$285,1)</f>
        <v>$AC$15</v>
      </c>
    </row>
    <row r="284" customFormat="false" ht="15" hidden="false" customHeight="true" outlineLevel="0" collapsed="false">
      <c r="A284" s="349"/>
      <c r="B284" s="203"/>
      <c r="C284" s="205"/>
      <c r="D284" s="351" t="s">
        <v>218</v>
      </c>
      <c r="E284" s="352" t="n">
        <f aca="false">ROUNDDOWN(E$10,0)</f>
        <v>11</v>
      </c>
      <c r="F284" s="352" t="n">
        <f aca="false">ROUNDDOWN(F$10,0)</f>
        <v>13</v>
      </c>
      <c r="G284" s="352" t="n">
        <f aca="false">ROUNDDOWN(G$10,0)</f>
        <v>13</v>
      </c>
      <c r="H284" s="352" t="n">
        <f aca="false">ROUNDDOWN(H$10,0)</f>
        <v>11</v>
      </c>
    </row>
    <row r="285" customFormat="false" ht="15" hidden="false" customHeight="true" outlineLevel="0" collapsed="false">
      <c r="A285" s="349"/>
      <c r="B285" s="203"/>
      <c r="C285" s="207" t="s">
        <v>220</v>
      </c>
      <c r="D285" s="207"/>
      <c r="E285" s="208" t="n">
        <v>29</v>
      </c>
      <c r="F285" s="208"/>
      <c r="G285" s="208"/>
      <c r="H285" s="208"/>
    </row>
    <row r="286" customFormat="false" ht="15" hidden="false" customHeight="true" outlineLevel="0" collapsed="false">
      <c r="A286" s="349"/>
      <c r="B286" s="203"/>
      <c r="C286" s="209" t="s">
        <v>216</v>
      </c>
      <c r="D286" s="257" t="s">
        <v>221</v>
      </c>
      <c r="E286" s="211" t="str">
        <f aca="false">ADDRESS(MATCH(E280,SL_CHARTS_2012!$AC$1:$AC$3999,1),$E285+1,1)</f>
        <v>$AD$15</v>
      </c>
      <c r="F286" s="211" t="str">
        <f aca="false">ADDRESS(MATCH(F280,SL_CHARTS_2012!$AC$1:$AC$3999,1),$E285+1,1)</f>
        <v>$AD$17</v>
      </c>
      <c r="G286" s="211" t="str">
        <f aca="false">ADDRESS(MATCH(G280,SL_CHARTS_2012!$AC$1:$AC$3999,1),$E285+1,1)</f>
        <v>$AD$17</v>
      </c>
      <c r="H286" s="211" t="str">
        <f aca="false">ADDRESS(MATCH(H280,SL_CHARTS_2012!$AC$1:$AC$3999,1),$E285+1,1)</f>
        <v>$AD$15</v>
      </c>
    </row>
    <row r="287" customFormat="false" ht="15" hidden="false" customHeight="true" outlineLevel="0" collapsed="false">
      <c r="A287" s="349"/>
      <c r="B287" s="203"/>
      <c r="C287" s="209"/>
      <c r="D287" s="257" t="s">
        <v>222</v>
      </c>
      <c r="E287" s="211" t="str">
        <f aca="false">ADDRESS(MATCH(E278,SL_CHARTS_2012!$AC$1:$AC$3999,1),$E285+1,1)</f>
        <v>$AD$20</v>
      </c>
      <c r="F287" s="211" t="str">
        <f aca="false">ADDRESS(MATCH(F278,SL_CHARTS_2012!$AC$1:$AC$3999,1),$E285+1,1)</f>
        <v>$AD$19</v>
      </c>
      <c r="G287" s="211" t="str">
        <f aca="false">ADDRESS(MATCH(G278,SL_CHARTS_2012!$AC$1:$AC$3999,1),$E285+1,1)</f>
        <v>$AD$20</v>
      </c>
      <c r="H287" s="211" t="str">
        <f aca="false">ADDRESS(MATCH(H278,SL_CHARTS_2012!$AC$1:$AC$3999,1),$E285+1,1)</f>
        <v>$AD$18</v>
      </c>
    </row>
    <row r="288" customFormat="false" ht="15" hidden="false" customHeight="true" outlineLevel="0" collapsed="false">
      <c r="A288" s="349"/>
      <c r="B288" s="203"/>
      <c r="C288" s="205" t="s">
        <v>219</v>
      </c>
      <c r="D288" s="258" t="s">
        <v>221</v>
      </c>
      <c r="E288" s="206" t="str">
        <f aca="false">ADDRESS(MATCH(E284,SL_CHARTS_2012!$AC$1:$AC$3999,1),$E285+1,1)</f>
        <v>$AD$15</v>
      </c>
      <c r="F288" s="206" t="str">
        <f aca="false">ADDRESS(MATCH(F284,SL_CHARTS_2012!$AC$1:$AC$3999,1),$E285+1,1)</f>
        <v>$AD$17</v>
      </c>
      <c r="G288" s="206" t="str">
        <f aca="false">ADDRESS(MATCH(G284,SL_CHARTS_2012!$AC$1:$AC$3999,1),$E285+1,1)</f>
        <v>$AD$17</v>
      </c>
      <c r="H288" s="206" t="str">
        <f aca="false">ADDRESS(MATCH(H284,SL_CHARTS_2012!$AC$1:$AC$3999,1),$E285+1,1)</f>
        <v>$AD$15</v>
      </c>
    </row>
    <row r="289" customFormat="false" ht="15" hidden="false" customHeight="true" outlineLevel="0" collapsed="false">
      <c r="A289" s="349"/>
      <c r="B289" s="203"/>
      <c r="C289" s="205"/>
      <c r="D289" s="258" t="s">
        <v>222</v>
      </c>
      <c r="E289" s="206" t="str">
        <f aca="false">ADDRESS(MATCH(E282,SL_CHARTS_2012!$AC$1:$AC$3999,1),$E285+1,1)</f>
        <v>$AD$20</v>
      </c>
      <c r="F289" s="206" t="str">
        <f aca="false">ADDRESS(MATCH(F282,SL_CHARTS_2012!$AC$1:$AC$3999,1),$E285+1,1)</f>
        <v>$AD$19</v>
      </c>
      <c r="G289" s="206" t="str">
        <f aca="false">ADDRESS(MATCH(G282,SL_CHARTS_2012!$AC$1:$AC$3999,1),$E285+1,1)</f>
        <v>$AD$20</v>
      </c>
      <c r="H289" s="206" t="str">
        <f aca="false">ADDRESS(MATCH(H282,SL_CHARTS_2012!$AC$1:$AC$3999,1),$E285+1,1)</f>
        <v>$AD$18</v>
      </c>
    </row>
    <row r="290" customFormat="false" ht="15" hidden="false" customHeight="true" outlineLevel="0" collapsed="false">
      <c r="A290" s="349"/>
      <c r="B290" s="203"/>
      <c r="C290" s="207"/>
      <c r="D290" s="213" t="s">
        <v>223</v>
      </c>
      <c r="E290" s="214" t="s">
        <v>224</v>
      </c>
      <c r="F290" s="208"/>
      <c r="G290" s="208"/>
      <c r="H290" s="208"/>
    </row>
    <row r="291" customFormat="false" ht="15" hidden="false" customHeight="true" outlineLevel="0" collapsed="false">
      <c r="A291" s="349"/>
      <c r="B291" s="203"/>
      <c r="C291" s="207"/>
      <c r="D291" s="213"/>
      <c r="E291" s="214" t="s">
        <v>225</v>
      </c>
      <c r="F291" s="208"/>
      <c r="G291" s="208"/>
      <c r="H291" s="208"/>
    </row>
    <row r="292" s="353" customFormat="true" ht="15" hidden="false" customHeight="true" outlineLevel="0" collapsed="false">
      <c r="B292" s="203"/>
      <c r="C292" s="215" t="s">
        <v>226</v>
      </c>
      <c r="D292" s="216" t="s">
        <v>227</v>
      </c>
      <c r="E292" s="217" t="str">
        <f aca="false">CONCATENATE(E278,E$7,E280)</f>
        <v>16-11</v>
      </c>
      <c r="F292" s="217" t="str">
        <f aca="false">CONCATENATE(F278,F$7,F280)</f>
        <v>15-13</v>
      </c>
      <c r="G292" s="217" t="str">
        <f aca="false">CONCATENATE(G278,G$7,G280)</f>
        <v>16-13</v>
      </c>
      <c r="H292" s="217" t="str">
        <f aca="false">CONCATENATE(H278,H$7,H280)</f>
        <v>14-11</v>
      </c>
    </row>
    <row r="293" customFormat="false" ht="15" hidden="false" customHeight="true" outlineLevel="0" collapsed="false">
      <c r="A293" s="353"/>
      <c r="B293" s="203"/>
      <c r="C293" s="215"/>
      <c r="D293" s="218" t="s">
        <v>228</v>
      </c>
      <c r="E293" s="218" t="n">
        <f aca="true">AVERAGE(INDIRECT(CONCATENATE($E$290,E286,$E$291,E287),1))</f>
        <v>61.4333666666667</v>
      </c>
      <c r="F293" s="218" t="n">
        <f aca="true">AVERAGE(INDIRECT(CONCATENATE($E$290,F286,$E$291,F287),1))</f>
        <v>62.0500333333333</v>
      </c>
      <c r="G293" s="218" t="n">
        <f aca="true">AVERAGE(INDIRECT(CONCATENATE($E$290,G286,$E$291,G287),1))</f>
        <v>62.34795</v>
      </c>
      <c r="H293" s="218" t="n">
        <f aca="true">AVERAGE(INDIRECT(CONCATENATE($E$290,H286,$E$291,H287),1))</f>
        <v>60.6292</v>
      </c>
    </row>
    <row r="294" customFormat="false" ht="15" hidden="false" customHeight="true" outlineLevel="0" collapsed="false">
      <c r="A294" s="353"/>
      <c r="B294" s="203"/>
      <c r="C294" s="215"/>
      <c r="D294" s="219" t="s">
        <v>229</v>
      </c>
      <c r="E294" s="219" t="n">
        <f aca="true">MIN(INDIRECT(CONCATENATE($E$290,E286,$E$291,E287),1))</f>
        <v>59.5417</v>
      </c>
      <c r="F294" s="219" t="n">
        <f aca="true">MIN(INDIRECT(CONCATENATE($E$290,F286,$E$291,F287),1))</f>
        <v>61.0667</v>
      </c>
      <c r="G294" s="219" t="n">
        <f aca="true">MIN(INDIRECT(CONCATENATE($E$290,G286,$E$291,G287),1))</f>
        <v>61.0667</v>
      </c>
      <c r="H294" s="219" t="n">
        <f aca="true">MIN(INDIRECT(CONCATENATE($E$290,H286,$E$291,H287),1))</f>
        <v>59.5417</v>
      </c>
    </row>
    <row r="295" customFormat="false" ht="15" hidden="false" customHeight="true" outlineLevel="0" collapsed="false">
      <c r="A295" s="353"/>
      <c r="B295" s="203"/>
      <c r="C295" s="215"/>
      <c r="D295" s="219" t="s">
        <v>230</v>
      </c>
      <c r="E295" s="219" t="n">
        <f aca="true">MAX(INDIRECT(CONCATENATE($E$290,E286,$E$291,E287),1))</f>
        <v>63.2417</v>
      </c>
      <c r="F295" s="219" t="n">
        <f aca="true">MAX(INDIRECT(CONCATENATE($E$290,F286,$E$291,F287),1))</f>
        <v>62.8417</v>
      </c>
      <c r="G295" s="219" t="n">
        <f aca="true">MAX(INDIRECT(CONCATENATE($E$290,G286,$E$291,G287),1))</f>
        <v>63.2417</v>
      </c>
      <c r="H295" s="219" t="n">
        <f aca="true">MAX(INDIRECT(CONCATENATE($E$290,H286,$E$291,H287),1))</f>
        <v>62.2417</v>
      </c>
    </row>
    <row r="296" s="349" customFormat="true" ht="15" hidden="false" customHeight="true" outlineLevel="0" collapsed="false">
      <c r="B296" s="203"/>
      <c r="C296" s="215"/>
      <c r="D296" s="220" t="s">
        <v>245</v>
      </c>
      <c r="E296" s="220" t="str">
        <f aca="false">CONCATENATE($E290,E287,$E291,E286)</f>
        <v>SL_CHARTS_2012!$AD$20:$AD$15</v>
      </c>
      <c r="F296" s="220" t="str">
        <f aca="false">CONCATENATE($E290,F287,$E291,F286)</f>
        <v>SL_CHARTS_2012!$AD$19:$AD$17</v>
      </c>
      <c r="G296" s="220" t="str">
        <f aca="false">CONCATENATE($E290,G287,$E291,G286)</f>
        <v>SL_CHARTS_2012!$AD$20:$AD$17</v>
      </c>
      <c r="H296" s="220" t="str">
        <f aca="false">CONCATENATE($E290,H287,$E291,H286)</f>
        <v>SL_CHARTS_2012!$AD$18:$AD$15</v>
      </c>
    </row>
    <row r="297" s="349" customFormat="true" ht="15" hidden="false" customHeight="true" outlineLevel="0" collapsed="false">
      <c r="B297" s="203"/>
      <c r="C297" s="215"/>
      <c r="D297" s="220" t="s">
        <v>246</v>
      </c>
      <c r="E297" s="220" t="str">
        <f aca="true">ADDRESS(MATCH(E294,INDIRECT(E296,1),0)+MATCH(E280,SL_CHARTS_2012!$AC$1:$AC$3999,1)-1,$E285,1,1)</f>
        <v>$AC$16</v>
      </c>
      <c r="F297" s="220" t="str">
        <f aca="true">ADDRESS(MATCH(F294,INDIRECT(F296,1),0)+MATCH(F280,SL_CHARTS_2012!$AC$1:$AC$3999,1)-1,$E285,1,1)</f>
        <v>$AC$17</v>
      </c>
      <c r="G297" s="220" t="str">
        <f aca="true">ADDRESS(MATCH(G294,INDIRECT(G296,1),0)+MATCH(G280,SL_CHARTS_2012!$AC$1:$AC$3999,1)-1,$E285,1,1)</f>
        <v>$AC$17</v>
      </c>
      <c r="H297" s="220" t="str">
        <f aca="true">ADDRESS(MATCH(H294,INDIRECT(H296,1),0)+MATCH(H280,SL_CHARTS_2012!$AC$1:$AC$3999,1)-1,$E285,1,1)</f>
        <v>$AC$16</v>
      </c>
    </row>
    <row r="298" s="349" customFormat="true" ht="15" hidden="false" customHeight="true" outlineLevel="0" collapsed="false">
      <c r="B298" s="203"/>
      <c r="C298" s="215"/>
      <c r="D298" s="220" t="s">
        <v>247</v>
      </c>
      <c r="E298" s="220" t="str">
        <f aca="true">ADDRESS(MATCH(E294,INDIRECT(E296,1),0)+MATCH(E280,SL_CHARTS_2012!$AC$1:$AC$3999,1)-1,$E285+2,1,1)</f>
        <v>$AE$16</v>
      </c>
      <c r="F298" s="220" t="str">
        <f aca="true">ADDRESS(MATCH(F294,INDIRECT(F296,1),0)+MATCH(F280,SL_CHARTS_2012!$AC$1:$AC$3999,1)-1,$E285+2,1,1)</f>
        <v>$AE$17</v>
      </c>
      <c r="G298" s="220" t="str">
        <f aca="true">ADDRESS(MATCH(G294,INDIRECT(G296,1),0)+MATCH(G280,SL_CHARTS_2012!$AC$1:$AC$3999,1)-1,$E285+2,1,1)</f>
        <v>$AE$17</v>
      </c>
      <c r="H298" s="220" t="str">
        <f aca="true">ADDRESS(MATCH(H294,INDIRECT(H296,1),0)+MATCH(H280,SL_CHARTS_2012!$AC$1:$AC$3999,1)-1,$E285+2,1,1)</f>
        <v>$AE$16</v>
      </c>
    </row>
    <row r="299" s="349" customFormat="true" ht="15" hidden="false" customHeight="true" outlineLevel="0" collapsed="false">
      <c r="B299" s="203"/>
      <c r="C299" s="215"/>
      <c r="D299" s="220" t="s">
        <v>248</v>
      </c>
      <c r="E299" s="220" t="str">
        <f aca="true">ADDRESS(MATCH(E295,INDIRECT(E296,1),0)+MATCH(E280,SL_CHARTS_2012!$AC$1:$AC$3999,1)-1,$E285,1,1)</f>
        <v>$AC$20</v>
      </c>
      <c r="F299" s="220" t="str">
        <f aca="true">ADDRESS(MATCH(F295,INDIRECT(F296,1),0)+MATCH(F280,SL_CHARTS_2012!$AC$1:$AC$3999,1)-1,$E285,1,1)</f>
        <v>$AC$19</v>
      </c>
      <c r="G299" s="220" t="str">
        <f aca="true">ADDRESS(MATCH(G295,INDIRECT(G296,1),0)+MATCH(G280,SL_CHARTS_2012!$AC$1:$AC$3999,1)-1,$E285,1,1)</f>
        <v>$AC$20</v>
      </c>
      <c r="H299" s="220" t="str">
        <f aca="true">ADDRESS(MATCH(H295,INDIRECT(H296,1),0)+MATCH(H280,SL_CHARTS_2012!$AC$1:$AC$3999,1)-1,$E285,1,1)</f>
        <v>$AC$18</v>
      </c>
    </row>
    <row r="300" s="349" customFormat="true" ht="15" hidden="false" customHeight="true" outlineLevel="0" collapsed="false">
      <c r="B300" s="203"/>
      <c r="C300" s="215"/>
      <c r="D300" s="220" t="s">
        <v>249</v>
      </c>
      <c r="E300" s="220" t="str">
        <f aca="true">ADDRESS(MATCH(E295,INDIRECT(E296,1),0)+MATCH(E280,SL_CHARTS_2012!$AC$1:$AC$3999,1)-1,$E285+3,1)</f>
        <v>$AF$20</v>
      </c>
      <c r="F300" s="220" t="str">
        <f aca="true">ADDRESS(MATCH(F295,INDIRECT(F296,1),0)+MATCH(F280,SL_CHARTS_2012!$AC$1:$AC$3999,1)-1,$E285+3,1)</f>
        <v>$AF$19</v>
      </c>
      <c r="G300" s="220" t="str">
        <f aca="true">ADDRESS(MATCH(G295,INDIRECT(G296,1),0)+MATCH(G280,SL_CHARTS_2012!$AC$1:$AC$3999,1)-1,$E285+3,1)</f>
        <v>$AF$20</v>
      </c>
      <c r="H300" s="220" t="str">
        <f aca="true">ADDRESS(MATCH(H295,INDIRECT(H296,1),0)+MATCH(H280,SL_CHARTS_2012!$AC$1:$AC$3999,1)-1,$E285+3,1)</f>
        <v>$AF$18</v>
      </c>
    </row>
    <row r="301" s="349" customFormat="true" ht="15" hidden="false" customHeight="true" outlineLevel="0" collapsed="false">
      <c r="B301" s="203"/>
      <c r="C301" s="215"/>
      <c r="D301" s="220" t="s">
        <v>231</v>
      </c>
      <c r="E301" s="220" t="n">
        <f aca="true">-INDIRECT(CONCATENATE($E290,E298),1)</f>
        <v>-24.1116360000002</v>
      </c>
      <c r="F301" s="220" t="n">
        <f aca="true">-INDIRECT(CONCATENATE($E290,F298),1)</f>
        <v>-23.6436089999999</v>
      </c>
      <c r="G301" s="220" t="n">
        <f aca="true">-INDIRECT(CONCATENATE($E290,G298),1)</f>
        <v>-23.6436089999999</v>
      </c>
      <c r="H301" s="220" t="n">
        <f aca="true">-INDIRECT(CONCATENATE($E290,H298),1)</f>
        <v>-24.1116360000002</v>
      </c>
    </row>
    <row r="302" s="349" customFormat="true" ht="15" hidden="false" customHeight="true" outlineLevel="0" collapsed="false">
      <c r="B302" s="203"/>
      <c r="C302" s="215"/>
      <c r="D302" s="220" t="s">
        <v>232</v>
      </c>
      <c r="E302" s="220" t="n">
        <f aca="true">INDIRECT(CONCATENATE($E290,E300),1)</f>
        <v>23.519271</v>
      </c>
      <c r="F302" s="220" t="n">
        <f aca="true">INDIRECT(CONCATENATE($E290,F300),1)</f>
        <v>23.951418</v>
      </c>
      <c r="G302" s="220" t="n">
        <f aca="true">INDIRECT(CONCATENATE($E290,G300),1)</f>
        <v>23.519271</v>
      </c>
      <c r="H302" s="220" t="n">
        <f aca="true">INDIRECT(CONCATENATE($E290,H300),1)</f>
        <v>24.459948</v>
      </c>
    </row>
    <row r="303" s="349" customFormat="true" ht="15" hidden="false" customHeight="true" outlineLevel="0" collapsed="false">
      <c r="B303" s="203"/>
      <c r="C303" s="215"/>
      <c r="D303" s="220" t="s">
        <v>233</v>
      </c>
      <c r="E303" s="222" t="n">
        <f aca="false">E294+E301</f>
        <v>35.4300639999998</v>
      </c>
      <c r="F303" s="222" t="n">
        <f aca="false">F294+F301</f>
        <v>37.4230910000001</v>
      </c>
      <c r="G303" s="222" t="n">
        <f aca="false">G294+G301</f>
        <v>37.4230910000001</v>
      </c>
      <c r="H303" s="222" t="n">
        <f aca="false">H294+H301</f>
        <v>35.4300639999998</v>
      </c>
    </row>
    <row r="304" s="349" customFormat="true" ht="15" hidden="false" customHeight="true" outlineLevel="0" collapsed="false">
      <c r="B304" s="203"/>
      <c r="C304" s="215"/>
      <c r="D304" s="220" t="s">
        <v>234</v>
      </c>
      <c r="E304" s="222" t="n">
        <f aca="false">E295+E302</f>
        <v>86.760971</v>
      </c>
      <c r="F304" s="222" t="n">
        <f aca="false">F295+F302</f>
        <v>86.793118</v>
      </c>
      <c r="G304" s="222" t="n">
        <f aca="false">G295+G302</f>
        <v>86.760971</v>
      </c>
      <c r="H304" s="222" t="n">
        <f aca="false">H295+H302</f>
        <v>86.701648</v>
      </c>
    </row>
    <row r="305" customFormat="false" ht="15" hidden="false" customHeight="true" outlineLevel="0" collapsed="false">
      <c r="A305" s="349"/>
      <c r="B305" s="203"/>
      <c r="C305" s="223" t="s">
        <v>235</v>
      </c>
      <c r="D305" s="259" t="s">
        <v>227</v>
      </c>
      <c r="E305" s="260" t="str">
        <f aca="false">CONCATENATE(E282,E$7,E284)</f>
        <v>16-11</v>
      </c>
      <c r="F305" s="260" t="str">
        <f aca="false">CONCATENATE(F282,F$7,F284)</f>
        <v>15-13</v>
      </c>
      <c r="G305" s="260" t="str">
        <f aca="false">CONCATENATE(G282,G$7,G284)</f>
        <v>16-13</v>
      </c>
      <c r="H305" s="260" t="str">
        <f aca="false">CONCATENATE(H282,H$7,H284)</f>
        <v>14-11</v>
      </c>
    </row>
    <row r="306" customFormat="false" ht="15" hidden="false" customHeight="true" outlineLevel="0" collapsed="false">
      <c r="A306" s="349"/>
      <c r="B306" s="203"/>
      <c r="C306" s="223"/>
      <c r="D306" s="261" t="s">
        <v>228</v>
      </c>
      <c r="E306" s="261" t="n">
        <f aca="true">AVERAGE(INDIRECT(CONCATENATE($E$290,E288,$E$291,E289),1))</f>
        <v>61.4333666666667</v>
      </c>
      <c r="F306" s="261" t="n">
        <f aca="true">AVERAGE(INDIRECT(CONCATENATE($E$290,F288,$E$291,F289),1))</f>
        <v>62.0500333333333</v>
      </c>
      <c r="G306" s="261" t="n">
        <f aca="true">AVERAGE(INDIRECT(CONCATENATE($E$290,G288,$E$291,G289),1))</f>
        <v>62.34795</v>
      </c>
      <c r="H306" s="261" t="n">
        <f aca="true">AVERAGE(INDIRECT(CONCATENATE($E$290,H288,$E$291,H289),1))</f>
        <v>60.6292</v>
      </c>
    </row>
    <row r="307" customFormat="false" ht="15" hidden="false" customHeight="true" outlineLevel="0" collapsed="false">
      <c r="A307" s="349"/>
      <c r="B307" s="203"/>
      <c r="C307" s="223"/>
      <c r="D307" s="262" t="s">
        <v>229</v>
      </c>
      <c r="E307" s="262" t="n">
        <f aca="true">MIN(INDIRECT(CONCATENATE($E$290,E288,$E$291,E289),1))</f>
        <v>59.5417</v>
      </c>
      <c r="F307" s="262" t="n">
        <f aca="true">MIN(INDIRECT(CONCATENATE($E$290,F288,$E$291,F289),1))</f>
        <v>61.0667</v>
      </c>
      <c r="G307" s="262" t="n">
        <f aca="true">MIN(INDIRECT(CONCATENATE($E$290,G288,$E$291,G289),1))</f>
        <v>61.0667</v>
      </c>
      <c r="H307" s="262" t="n">
        <f aca="true">MIN(INDIRECT(CONCATENATE($E$290,H288,$E$291,H289),1))</f>
        <v>59.5417</v>
      </c>
    </row>
    <row r="308" customFormat="false" ht="15" hidden="false" customHeight="true" outlineLevel="0" collapsed="false">
      <c r="A308" s="349"/>
      <c r="B308" s="203"/>
      <c r="C308" s="223"/>
      <c r="D308" s="262" t="s">
        <v>230</v>
      </c>
      <c r="E308" s="262" t="n">
        <f aca="true">MAX(INDIRECT(CONCATENATE($E$290,E288,$E$291,E289),1))</f>
        <v>63.2417</v>
      </c>
      <c r="F308" s="262" t="n">
        <f aca="true">MAX(INDIRECT(CONCATENATE($E$290,F288,$E$291,F289),1))</f>
        <v>62.8417</v>
      </c>
      <c r="G308" s="262" t="n">
        <f aca="true">MAX(INDIRECT(CONCATENATE($E$290,G288,$E$291,G289),1))</f>
        <v>63.2417</v>
      </c>
      <c r="H308" s="262" t="n">
        <f aca="true">MAX(INDIRECT(CONCATENATE($E$290,H288,$E$291,H289),1))</f>
        <v>62.2417</v>
      </c>
    </row>
    <row r="309" customFormat="false" ht="15" hidden="true" customHeight="true" outlineLevel="0" collapsed="false">
      <c r="A309" s="349"/>
      <c r="B309" s="203"/>
      <c r="C309" s="223"/>
      <c r="D309" s="263" t="s">
        <v>245</v>
      </c>
      <c r="E309" s="263" t="str">
        <f aca="false">CONCATENATE($E290,E289,$E291,E288)</f>
        <v>SL_CHARTS_2012!$AD$20:$AD$15</v>
      </c>
      <c r="F309" s="263" t="str">
        <f aca="false">CONCATENATE($E290,F289,$E291,F288)</f>
        <v>SL_CHARTS_2012!$AD$19:$AD$17</v>
      </c>
      <c r="G309" s="263" t="str">
        <f aca="false">CONCATENATE($E290,G289,$E291,G288)</f>
        <v>SL_CHARTS_2012!$AD$20:$AD$17</v>
      </c>
      <c r="H309" s="263" t="str">
        <f aca="false">CONCATENATE($E290,H289,$E291,H288)</f>
        <v>SL_CHARTS_2012!$AD$18:$AD$15</v>
      </c>
    </row>
    <row r="310" customFormat="false" ht="15" hidden="true" customHeight="true" outlineLevel="0" collapsed="false">
      <c r="A310" s="349"/>
      <c r="B310" s="203"/>
      <c r="C310" s="223"/>
      <c r="D310" s="263" t="s">
        <v>246</v>
      </c>
      <c r="E310" s="263" t="str">
        <f aca="true">ADDRESS(MATCH(E307,INDIRECT(E309,1),0)+MATCH(E284,SL_CHARTS_2012!$AC$1:$AC$3999,1)-1,$E285,1,1)</f>
        <v>$AC$16</v>
      </c>
      <c r="F310" s="263" t="str">
        <f aca="true">ADDRESS(MATCH(F307,INDIRECT(F309,1),0)+MATCH(F284,SL_CHARTS_2012!$AC$1:$AC$3999,1)-1,$E285,1,1)</f>
        <v>$AC$17</v>
      </c>
      <c r="G310" s="263" t="str">
        <f aca="true">ADDRESS(MATCH(G307,INDIRECT(G309,1),0)+MATCH(G284,SL_CHARTS_2012!$AC$1:$AC$3999,1)-1,$E285,1,1)</f>
        <v>$AC$17</v>
      </c>
      <c r="H310" s="263" t="str">
        <f aca="true">ADDRESS(MATCH(H307,INDIRECT(H309,1),0)+MATCH(H284,SL_CHARTS_2012!$AC$1:$AC$3999,1)-1,$E285,1,1)</f>
        <v>$AC$16</v>
      </c>
    </row>
    <row r="311" customFormat="false" ht="15" hidden="true" customHeight="true" outlineLevel="0" collapsed="false">
      <c r="A311" s="349"/>
      <c r="B311" s="203"/>
      <c r="C311" s="223"/>
      <c r="D311" s="263" t="s">
        <v>247</v>
      </c>
      <c r="E311" s="263" t="str">
        <f aca="true">ADDRESS(MATCH(E307,INDIRECT(E309,1),0)+MATCH(E284,SL_CHARTS_2012!$AC$1:$AC$3999,1)-1,$E285+2,1,1)</f>
        <v>$AE$16</v>
      </c>
      <c r="F311" s="263" t="str">
        <f aca="true">ADDRESS(MATCH(F307,INDIRECT(F309,1),0)+MATCH(F284,SL_CHARTS_2012!$AC$1:$AC$3999,1)-1,$E285+2,1,1)</f>
        <v>$AE$17</v>
      </c>
      <c r="G311" s="263" t="str">
        <f aca="true">ADDRESS(MATCH(G307,INDIRECT(G309,1),0)+MATCH(G284,SL_CHARTS_2012!$AC$1:$AC$3999,1)-1,$E285+2,1,1)</f>
        <v>$AE$17</v>
      </c>
      <c r="H311" s="263" t="str">
        <f aca="true">ADDRESS(MATCH(H307,INDIRECT(H309,1),0)+MATCH(H284,SL_CHARTS_2012!$AC$1:$AC$3999,1)-1,$E285+2,1,1)</f>
        <v>$AE$16</v>
      </c>
    </row>
    <row r="312" customFormat="false" ht="15" hidden="true" customHeight="true" outlineLevel="0" collapsed="false">
      <c r="A312" s="349"/>
      <c r="B312" s="203"/>
      <c r="C312" s="223"/>
      <c r="D312" s="263" t="s">
        <v>248</v>
      </c>
      <c r="E312" s="263" t="str">
        <f aca="true">ADDRESS(MATCH(E308,INDIRECT(E309,1),0)+MATCH(E284,SL_CHARTS_2012!$AC$1:$AC$3999,1)-1,$E285,1,1)</f>
        <v>$AC$20</v>
      </c>
      <c r="F312" s="263" t="str">
        <f aca="true">ADDRESS(MATCH(F308,INDIRECT(F309,1),0)+MATCH(F284,SL_CHARTS_2012!$AC$1:$AC$3999,1)-1,$E285,1,1)</f>
        <v>$AC$19</v>
      </c>
      <c r="G312" s="263" t="str">
        <f aca="true">ADDRESS(MATCH(G308,INDIRECT(G309,1),0)+MATCH(G284,SL_CHARTS_2012!$AC$1:$AC$3999,1)-1,$E285,1,1)</f>
        <v>$AC$20</v>
      </c>
      <c r="H312" s="263" t="str">
        <f aca="true">ADDRESS(MATCH(H308,INDIRECT(H309,1),0)+MATCH(H284,SL_CHARTS_2012!$AC$1:$AC$3999,1)-1,$E285,1,1)</f>
        <v>$AC$18</v>
      </c>
    </row>
    <row r="313" customFormat="false" ht="15" hidden="true" customHeight="true" outlineLevel="0" collapsed="false">
      <c r="A313" s="349"/>
      <c r="B313" s="203"/>
      <c r="C313" s="223"/>
      <c r="D313" s="263" t="s">
        <v>249</v>
      </c>
      <c r="E313" s="263" t="str">
        <f aca="true">ADDRESS(MATCH(E308,INDIRECT(E309,1),0)+MATCH(E284,SL_CHARTS_2012!$AC$1:$AC$3999,1)-1,$E285+3,1,1)</f>
        <v>$AF$20</v>
      </c>
      <c r="F313" s="263" t="str">
        <f aca="true">ADDRESS(MATCH(F308,INDIRECT(F309,1),0)+MATCH(F284,SL_CHARTS_2012!$AC$1:$AC$3999,1)-1,$E285+3,1,1)</f>
        <v>$AF$19</v>
      </c>
      <c r="G313" s="263" t="str">
        <f aca="true">ADDRESS(MATCH(G308,INDIRECT(G309,1),0)+MATCH(G284,SL_CHARTS_2012!$AC$1:$AC$3999,1)-1,$E285+3,1,1)</f>
        <v>$AF$20</v>
      </c>
      <c r="H313" s="263" t="str">
        <f aca="true">ADDRESS(MATCH(H308,INDIRECT(H309,1),0)+MATCH(H284,SL_CHARTS_2012!$AC$1:$AC$3999,1)-1,$E285+3,1,1)</f>
        <v>$AF$18</v>
      </c>
    </row>
    <row r="314" customFormat="false" ht="15" hidden="false" customHeight="true" outlineLevel="0" collapsed="false">
      <c r="A314" s="349"/>
      <c r="B314" s="203"/>
      <c r="C314" s="223"/>
      <c r="D314" s="263" t="s">
        <v>231</v>
      </c>
      <c r="E314" s="264" t="n">
        <f aca="true">-INDIRECT(CONCATENATE($E290,E311),1)</f>
        <v>-24.1116360000002</v>
      </c>
      <c r="F314" s="264" t="n">
        <f aca="true">-INDIRECT(CONCATENATE($E290,F311),1)</f>
        <v>-23.6436089999999</v>
      </c>
      <c r="G314" s="264" t="n">
        <f aca="true">-INDIRECT(CONCATENATE($E290,G311),1)</f>
        <v>-23.6436089999999</v>
      </c>
      <c r="H314" s="264" t="n">
        <f aca="true">-INDIRECT(CONCATENATE($E290,H311),1)</f>
        <v>-24.1116360000002</v>
      </c>
    </row>
    <row r="315" customFormat="false" ht="15" hidden="false" customHeight="true" outlineLevel="0" collapsed="false">
      <c r="A315" s="349"/>
      <c r="B315" s="203"/>
      <c r="C315" s="223"/>
      <c r="D315" s="263" t="s">
        <v>232</v>
      </c>
      <c r="E315" s="264" t="n">
        <f aca="true">INDIRECT(CONCATENATE($E290,E313),1)</f>
        <v>23.519271</v>
      </c>
      <c r="F315" s="264" t="n">
        <f aca="true">INDIRECT(CONCATENATE($E290,F313),1)</f>
        <v>23.951418</v>
      </c>
      <c r="G315" s="264" t="n">
        <f aca="true">INDIRECT(CONCATENATE($E290,G313),1)</f>
        <v>23.519271</v>
      </c>
      <c r="H315" s="264" t="n">
        <f aca="true">INDIRECT(CONCATENATE($E290,H313),1)</f>
        <v>24.459948</v>
      </c>
    </row>
    <row r="316" customFormat="false" ht="15" hidden="false" customHeight="true" outlineLevel="0" collapsed="false">
      <c r="A316" s="349"/>
      <c r="B316" s="203"/>
      <c r="C316" s="223"/>
      <c r="D316" s="263" t="s">
        <v>233</v>
      </c>
      <c r="E316" s="265" t="n">
        <f aca="false">E307+E314</f>
        <v>35.4300639999998</v>
      </c>
      <c r="F316" s="265" t="n">
        <f aca="false">F307+F314</f>
        <v>37.4230910000001</v>
      </c>
      <c r="G316" s="265" t="n">
        <f aca="false">G307+G314</f>
        <v>37.4230910000001</v>
      </c>
      <c r="H316" s="265" t="n">
        <f aca="false">H307+H314</f>
        <v>35.4300639999998</v>
      </c>
    </row>
    <row r="317" customFormat="false" ht="15" hidden="false" customHeight="true" outlineLevel="0" collapsed="false">
      <c r="A317" s="349"/>
      <c r="B317" s="203"/>
      <c r="C317" s="223"/>
      <c r="D317" s="231" t="s">
        <v>234</v>
      </c>
      <c r="E317" s="232" t="n">
        <f aca="false">E308+E315</f>
        <v>86.760971</v>
      </c>
      <c r="F317" s="232" t="n">
        <f aca="false">F308+F315</f>
        <v>86.793118</v>
      </c>
      <c r="G317" s="232" t="n">
        <f aca="false">G308+G315</f>
        <v>86.760971</v>
      </c>
      <c r="H317" s="232" t="n">
        <f aca="false">H308+H315</f>
        <v>86.701648</v>
      </c>
    </row>
    <row r="318" customFormat="false" ht="15" hidden="false" customHeight="true" outlineLevel="0" collapsed="false">
      <c r="A318" s="349"/>
      <c r="B318" s="354"/>
      <c r="C318" s="355"/>
      <c r="D318" s="355"/>
      <c r="E318" s="355"/>
      <c r="F318" s="355"/>
      <c r="G318" s="355"/>
      <c r="H318" s="355"/>
    </row>
    <row r="319" s="23" customFormat="true" ht="15" hidden="true" customHeight="true" outlineLevel="0" collapsed="false">
      <c r="B319" s="169" t="s">
        <v>286</v>
      </c>
      <c r="C319" s="169"/>
      <c r="D319" s="169"/>
      <c r="E319" s="169"/>
      <c r="F319" s="169"/>
      <c r="G319" s="169"/>
      <c r="H319" s="169"/>
    </row>
    <row r="320" s="349" customFormat="true" ht="15" hidden="true" customHeight="true" outlineLevel="0" collapsed="false">
      <c r="B320" s="484" t="s">
        <v>255</v>
      </c>
      <c r="C320" s="171" t="s">
        <v>216</v>
      </c>
      <c r="D320" s="234" t="s">
        <v>238</v>
      </c>
      <c r="E320" s="235" t="str">
        <f aca="true">IF(INDIRECT(CONCATENATE($E$333,ADDRESS(MATCH(E4,SL_CHARTS_2012!$AH$1:$AH$39999,1),$E$328,1)))=E4,ADDRESS(MATCH(E4,SL_CHARTS_2012!$AH$1:$AH$39999,1),$E$328,1), IF(INDIRECT(CONCATENATE($E$333,ADDRESS(MATCH(E4,SL_CHARTS_2012!$AH$1:$AH$39999,1),$E$328,1)))&lt;E4, ADDRESS(MATCH(E4,SL_CHARTS_2012!$AH$1:$AH$39999,1)+1,$E$328,1), ADDRESS(MATCH(E4,SL_CHARTS_2012!$AH$1:$AH$39999,1),$E$328,1)))</f>
        <v>$AH$72</v>
      </c>
      <c r="F320" s="235" t="str">
        <f aca="true">IF(INDIRECT(CONCATENATE($E$333,ADDRESS(MATCH(F4,SL_CHARTS_2012!$AH$1:$AH$39999,1),$E$328,1)))=F4,ADDRESS(MATCH(F4,SL_CHARTS_2012!$AH$1:$AH$39999,1),$E$328,1), IF(INDIRECT(CONCATENATE($E$333,ADDRESS(MATCH(F4,SL_CHARTS_2012!$AH$1:$AH$39999,1),$E$328,1)))&lt;F4, ADDRESS(MATCH(F4,SL_CHARTS_2012!$AH$1:$AH$39999,1)+1,$E$328,1), ADDRESS(MATCH(F4,SL_CHARTS_2012!$AH$1:$AH$39999,1),$E$328,1)))</f>
        <v>$AH$61</v>
      </c>
      <c r="G320" s="235" t="str">
        <f aca="true">IF(INDIRECT(CONCATENATE($E$333,ADDRESS(MATCH(G4,SL_CHARTS_2012!$AH$1:$AH$39999,1),$E$328,1)))=G4,ADDRESS(MATCH(G4,SL_CHARTS_2012!$AH$1:$AH$39999,1),$E$328,1), IF(INDIRECT(CONCATENATE($E$333,ADDRESS(MATCH(G4,SL_CHARTS_2012!$AH$1:$AH$39999,1),$E$328,1)))&lt;G4, ADDRESS(MATCH(G4,SL_CHARTS_2012!$AH$1:$AH$39999,1)+1,$E$328,1), ADDRESS(MATCH(G4,SL_CHARTS_2012!$AH$1:$AH$39999,1),$E$328,1)))</f>
        <v>$AH$72</v>
      </c>
      <c r="H320" s="235" t="str">
        <f aca="true">IF(INDIRECT(CONCATENATE($E$333,ADDRESS(MATCH(H4,SL_CHARTS_2012!$AH$1:$AH$39999,1),$E$328,1)))=H4,ADDRESS(MATCH(H4,SL_CHARTS_2012!$AH$1:$AH$39999,1),$E$328,1), IF(INDIRECT(CONCATENATE($E$333,ADDRESS(MATCH(H4,SL_CHARTS_2012!$AH$1:$AH$39999,1),$E$328,1)))&lt;H4, ADDRESS(MATCH(H4,SL_CHARTS_2012!$AH$1:$AH$39999,1)+1,$E$328,1), ADDRESS(MATCH(H4,SL_CHARTS_2012!$AH$1:$AH$39999,1),$E$328,1)))</f>
        <v>$AH$51</v>
      </c>
    </row>
    <row r="321" s="349" customFormat="true" ht="15" hidden="true" customHeight="true" outlineLevel="0" collapsed="false">
      <c r="B321" s="484"/>
      <c r="C321" s="171"/>
      <c r="D321" s="172" t="s">
        <v>239</v>
      </c>
      <c r="E321" s="236" t="n">
        <f aca="true">INDIRECT(CONCATENATE($E$333,IF(INDIRECT(CONCATENATE($E$333,ADDRESS(MATCH(E4,SL_CHARTS_2012!$AH$1:$AH$39999,1),$E$328,1)))=E4,ADDRESS(MATCH(E4,SL_CHARTS_2012!$AH$1:$AH$39999,1),$E$328,1),IF(INDIRECT(CONCATENATE($E$333,ADDRESS(MATCH(E4,SL_CHARTS_2012!$AH$1:$AH$39999,1),$E$328,1)))&lt;E4,ADDRESS(MATCH(E4,SL_CHARTS_2012!$AH$1:$AH$39999,1)+1,$E$328,1),ADDRESS(MATCH(E4,SL_CHARTS_2012!$AH$1:$AH$39999,1),$E$328,1)))))</f>
        <v>16</v>
      </c>
      <c r="F321" s="236" t="n">
        <f aca="true">INDIRECT(CONCATENATE($E$333,IF(INDIRECT(CONCATENATE($E$333,ADDRESS(MATCH(F4,SL_CHARTS_2012!$AH$1:$AH$39999,1),$E$328,1)))=F4,ADDRESS(MATCH(F4,SL_CHARTS_2012!$AH$1:$AH$39999,1),$E$328,1),IF(INDIRECT(CONCATENATE($E$333,ADDRESS(MATCH(F4,SL_CHARTS_2012!$AH$1:$AH$39999,1),$E$328,1)))&lt;F4,ADDRESS(MATCH(F4,SL_CHARTS_2012!$AH$1:$AH$39999,1)+1,$E$328,1),ADDRESS(MATCH(F4,SL_CHARTS_2012!$AH$1:$AH$39999,1),$E$328,1)))))</f>
        <v>14.9</v>
      </c>
      <c r="G321" s="236" t="n">
        <f aca="true">INDIRECT(CONCATENATE($E$333,IF(INDIRECT(CONCATENATE($E$333,ADDRESS(MATCH(G4,SL_CHARTS_2012!$AH$1:$AH$39999,1),$E$328,1)))=G4,ADDRESS(MATCH(G4,SL_CHARTS_2012!$AH$1:$AH$39999,1),$E$328,1),IF(INDIRECT(CONCATENATE($E$333,ADDRESS(MATCH(G4,SL_CHARTS_2012!$AH$1:$AH$39999,1),$E$328,1)))&lt;G4,ADDRESS(MATCH(G4,SL_CHARTS_2012!$AH$1:$AH$39999,1)+1,$E$328,1),ADDRESS(MATCH(G4,SL_CHARTS_2012!$AH$1:$AH$39999,1),$E$328,1)))))</f>
        <v>16</v>
      </c>
      <c r="H321" s="236" t="n">
        <f aca="true">INDIRECT(CONCATENATE($E$333,IF(INDIRECT(CONCATENATE($E$333,ADDRESS(MATCH(H4,SL_CHARTS_2012!$AH$1:$AH$39999,1),$E$328,1)))=H4,ADDRESS(MATCH(H4,SL_CHARTS_2012!$AH$1:$AH$39999,1),$E$328,1),IF(INDIRECT(CONCATENATE($E$333,ADDRESS(MATCH(H4,SL_CHARTS_2012!$AH$1:$AH$39999,1),$E$328,1)))&lt;H4,ADDRESS(MATCH(H4,SL_CHARTS_2012!$AH$1:$AH$39999,1)+1,$E$328,1),ADDRESS(MATCH(H4,SL_CHARTS_2012!$AH$1:$AH$39999,1),$E$328,1)))))</f>
        <v>13.9</v>
      </c>
    </row>
    <row r="322" s="349" customFormat="true" ht="15" hidden="true" customHeight="true" outlineLevel="0" collapsed="false">
      <c r="B322" s="484"/>
      <c r="C322" s="171"/>
      <c r="D322" s="234" t="s">
        <v>240</v>
      </c>
      <c r="E322" s="235" t="str">
        <f aca="true">IF(INDIRECT(CONCATENATE($E$333,ADDRESS(MATCH(E8,SL_CHARTS_2012!$AH$1:$AH$39999,1),$E$328,1)))=E8,ADDRESS(MATCH(E8,SL_CHARTS_2012!$AH$1:$AH$39999,1),$E$328,1), IF(INDIRECT(CONCATENATE($E$333,ADDRESS(MATCH(E8,SL_CHARTS_2012!$AH$1:$AH$39999,1),$E$328,1)))&gt;E8, ADDRESS(MATCH(E8,SL_CHARTS_2012!$AH$1:$AH$39999,1)+1,$E$328,1), ADDRESS(MATCH(E8,SL_CHARTS_2012!$AH$1:$AH$39999,1),$E$328,1)))</f>
        <v>$AH$28</v>
      </c>
      <c r="F322" s="235" t="str">
        <f aca="true">IF(INDIRECT(CONCATENATE($E$333,ADDRESS(MATCH(F8,SL_CHARTS_2012!$AH$1:$AH$39999,1),$E$328,1)))=F8,ADDRESS(MATCH(F8,SL_CHARTS_2012!$AH$1:$AH$39999,1),$E$328,1), IF(INDIRECT(CONCATENATE($E$333,ADDRESS(MATCH(F8,SL_CHARTS_2012!$AH$1:$AH$39999,1),$E$328,1)))&gt;F8, ADDRESS(MATCH(F8,SL_CHARTS_2012!$AH$1:$AH$39999,1)+1,$E$328,1), ADDRESS(MATCH(F8,SL_CHARTS_2012!$AH$1:$AH$39999,1),$E$328,1)))</f>
        <v>$AH$47</v>
      </c>
      <c r="G322" s="235" t="str">
        <f aca="true">IF(INDIRECT(CONCATENATE($E$333,ADDRESS(MATCH(G8,SL_CHARTS_2012!$AH$1:$AH$39999,1),$E$328,1)))=G8,ADDRESS(MATCH(G8,SL_CHARTS_2012!$AH$1:$AH$39999,1),$E$328,1), IF(INDIRECT(CONCATENATE($E$333,ADDRESS(MATCH(G8,SL_CHARTS_2012!$AH$1:$AH$39999,1),$E$328,1)))&gt;G8, ADDRESS(MATCH(G8,SL_CHARTS_2012!$AH$1:$AH$39999,1)+1,$E$328,1), ADDRESS(MATCH(G8,SL_CHARTS_2012!$AH$1:$AH$39999,1),$E$328,1)))</f>
        <v>$AH$50</v>
      </c>
      <c r="H322" s="235" t="str">
        <f aca="true">IF(INDIRECT(CONCATENATE($E$333,ADDRESS(MATCH(H8,SL_CHARTS_2012!$AH$1:$AH$39999,1),$E$328,1)))=H8,ADDRESS(MATCH(H8,SL_CHARTS_2012!$AH$1:$AH$39999,1),$E$328,1), IF(INDIRECT(CONCATENATE($E$333,ADDRESS(MATCH(H8,SL_CHARTS_2012!$AH$1:$AH$39999,1),$E$328,1)))&gt;H8, ADDRESS(MATCH(H8,SL_CHARTS_2012!$AH$1:$AH$39999,1)+1,$E$328,1), ADDRESS(MATCH(H8,SL_CHARTS_2012!$AH$1:$AH$39999,1),$E$328,1)))</f>
        <v>$AH$28</v>
      </c>
    </row>
    <row r="323" s="349" customFormat="true" ht="15" hidden="true" customHeight="true" outlineLevel="0" collapsed="false">
      <c r="B323" s="484"/>
      <c r="C323" s="171"/>
      <c r="D323" s="172" t="s">
        <v>241</v>
      </c>
      <c r="E323" s="236" t="n">
        <f aca="true">INDIRECT(CONCATENATE($E333,IF(INDIRECT(CONCATENATE($E$333,ADDRESS(MATCH(E8,SL_CHARTS_2012!$AH$1:$AH$39999,1),$E$328,1)))=E8,ADDRESS(MATCH(E8,SL_CHARTS_2012!$AH$1:$AH$39999,1),$E$328,1),IF(INDIRECT(CONCATENATE($E$333,ADDRESS(MATCH(E8,SL_CHARTS_2012!$AH$1:$AH$39999,1),$E$328,1)))&gt;E8,ADDRESS(MATCH(E8,SL_CHARTS_2012!$AH$1:$AH$39999,1)+1,$E$328,1),ADDRESS(MATCH(E8,SL_CHARTS_2012!$AH$1:$AH$39999,1),$E$328,1)))))</f>
        <v>11.6</v>
      </c>
      <c r="F323" s="236" t="n">
        <f aca="true">INDIRECT(CONCATENATE($E333,IF(INDIRECT(CONCATENATE($E$333,ADDRESS(MATCH(F8,SL_CHARTS_2012!$AH$1:$AH$39999,1),$E$328,1)))=F8,ADDRESS(MATCH(F8,SL_CHARTS_2012!$AH$1:$AH$39999,1),$E$328,1),IF(INDIRECT(CONCATENATE($E$333,ADDRESS(MATCH(F8,SL_CHARTS_2012!$AH$1:$AH$39999,1),$E$328,1)))&gt;F8,ADDRESS(MATCH(F8,SL_CHARTS_2012!$AH$1:$AH$39999,1)+1,$E$328,1),ADDRESS(MATCH(F8,SL_CHARTS_2012!$AH$1:$AH$39999,1),$E$328,1)))))</f>
        <v>13.5</v>
      </c>
      <c r="G323" s="236" t="n">
        <f aca="true">INDIRECT(CONCATENATE($E333,IF(INDIRECT(CONCATENATE($E$333,ADDRESS(MATCH(G8,SL_CHARTS_2012!$AH$1:$AH$39999,1),$E$328,1)))=G8,ADDRESS(MATCH(G8,SL_CHARTS_2012!$AH$1:$AH$39999,1),$E$328,1),IF(INDIRECT(CONCATENATE($E$333,ADDRESS(MATCH(G8,SL_CHARTS_2012!$AH$1:$AH$39999,1),$E$328,1)))&gt;G8,ADDRESS(MATCH(G8,SL_CHARTS_2012!$AH$1:$AH$39999,1)+1,$E$328,1),ADDRESS(MATCH(G8,SL_CHARTS_2012!$AH$1:$AH$39999,1),$E$328,1)))))</f>
        <v>13.8</v>
      </c>
      <c r="H323" s="236" t="n">
        <f aca="true">INDIRECT(CONCATENATE($E333,IF(INDIRECT(CONCATENATE($E$333,ADDRESS(MATCH(H8,SL_CHARTS_2012!$AH$1:$AH$39999,1),$E$328,1)))=H8,ADDRESS(MATCH(H8,SL_CHARTS_2012!$AH$1:$AH$39999,1),$E$328,1),IF(INDIRECT(CONCATENATE($E$333,ADDRESS(MATCH(H8,SL_CHARTS_2012!$AH$1:$AH$39999,1),$E$328,1)))&gt;H8,ADDRESS(MATCH(H8,SL_CHARTS_2012!$AH$1:$AH$39999,1)+1,$E$328,1),ADDRESS(MATCH(H8,SL_CHARTS_2012!$AH$1:$AH$39999,1),$E$328,1)))))</f>
        <v>11.6</v>
      </c>
    </row>
    <row r="324" s="349" customFormat="true" ht="15" hidden="true" customHeight="true" outlineLevel="0" collapsed="false">
      <c r="B324" s="484"/>
      <c r="C324" s="173" t="s">
        <v>219</v>
      </c>
      <c r="D324" s="238" t="s">
        <v>238</v>
      </c>
      <c r="E324" s="296" t="str">
        <f aca="true">IF(INDIRECT(CONCATENATE($E$333,ADDRESS(MATCH(E6,SL_CHARTS_2012!$AH$1:$AH$39999,1),$E$328,1)))=E6,ADDRESS(MATCH(E6,SL_CHARTS_2012!$AH$1:$AH$39999,1),$E$328,1), IF(INDIRECT(CONCATENATE($E$333,ADDRESS(MATCH(E6,SL_CHARTS_2012!$AH$1:$AH$39999,1),$E$328,1)))&lt;E6, ADDRESS(MATCH(E6,SL_CHARTS_2012!$AH$1:$AH$39999,1)+1,$E$328,1), ADDRESS(MATCH(E6,SL_CHARTS_2012!$AH$1:$AH$39999,1),$E$328,1)))</f>
        <v>$AH$72</v>
      </c>
      <c r="F324" s="296" t="str">
        <f aca="true">IF(INDIRECT(CONCATENATE($E$333,ADDRESS(MATCH(F6,SL_CHARTS_2012!$AH$1:$AH$39999,1),$E$328,1)))=F6,ADDRESS(MATCH(F6,SL_CHARTS_2012!$AH$1:$AH$39999,1),$E$328,1), IF(INDIRECT(CONCATENATE($E$333,ADDRESS(MATCH(F6,SL_CHARTS_2012!$AH$1:$AH$39999,1),$E$328,1)))&lt;F6, ADDRESS(MATCH(F6,SL_CHARTS_2012!$AH$1:$AH$39999,1)+1,$E$328,1), ADDRESS(MATCH(F6,SL_CHARTS_2012!$AH$1:$AH$39999,1),$E$328,1)))</f>
        <v>$AH$61</v>
      </c>
      <c r="G324" s="296" t="str">
        <f aca="true">IF(INDIRECT(CONCATENATE($E$333,ADDRESS(MATCH(G6,SL_CHARTS_2012!$AH$1:$AH$39999,1),$E$328,1)))=G6,ADDRESS(MATCH(G6,SL_CHARTS_2012!$AH$1:$AH$39999,1),$E$328,1), IF(INDIRECT(CONCATENATE($E$333,ADDRESS(MATCH(G6,SL_CHARTS_2012!$AH$1:$AH$39999,1),$E$328,1)))&lt;G6, ADDRESS(MATCH(G6,SL_CHARTS_2012!$AH$1:$AH$39999,1)+1,$E$328,1), ADDRESS(MATCH(G6,SL_CHARTS_2012!$AH$1:$AH$39999,1),$E$328,1)))</f>
        <v>$AH$72</v>
      </c>
      <c r="H324" s="296" t="str">
        <f aca="true">IF(INDIRECT(CONCATENATE($E$333,ADDRESS(MATCH(H6,SL_CHARTS_2012!$AH$1:$AH$39999,1),$E$328,1)))=H6,ADDRESS(MATCH(H6,SL_CHARTS_2012!$AH$1:$AH$39999,1),$E$328,1), IF(INDIRECT(CONCATENATE($E$333,ADDRESS(MATCH(H6,SL_CHARTS_2012!$AH$1:$AH$39999,1),$E$328,1)))&lt;H6, ADDRESS(MATCH(H6,SL_CHARTS_2012!$AH$1:$AH$39999,1)+1,$E$328,1), ADDRESS(MATCH(H6,SL_CHARTS_2012!$AH$1:$AH$39999,1),$E$328,1)))</f>
        <v>$AH$51</v>
      </c>
    </row>
    <row r="325" s="349" customFormat="true" ht="15" hidden="true" customHeight="true" outlineLevel="0" collapsed="false">
      <c r="B325" s="484"/>
      <c r="C325" s="173"/>
      <c r="D325" s="240" t="s">
        <v>217</v>
      </c>
      <c r="E325" s="298" t="n">
        <f aca="true">INDIRECT(CONCATENATE($E$333,IF(INDIRECT(CONCATENATE($E$333,ADDRESS(MATCH(E6,SL_CHARTS_2012!$AH$1:$AH$39999,1),$E$328,1)))=E6,ADDRESS(MATCH(E6,SL_CHARTS_2012!$AH$1:$AH$39999,1),$E$328,1),IF(INDIRECT(CONCATENATE($E$333,ADDRESS(MATCH(E6,SL_CHARTS_2012!$AH$1:$AH$39999,1),$E$328,1)))&lt;E6,ADDRESS(MATCH(E6,SL_CHARTS_2012!$AH$1:$AH$39999,1)+1,$E$328,1),ADDRESS(MATCH(E6,SL_CHARTS_2012!$AH$1:$AH$39999,1),$E$328,1)))))</f>
        <v>16</v>
      </c>
      <c r="F325" s="298" t="n">
        <f aca="true">INDIRECT(CONCATENATE($E$333,IF(INDIRECT(CONCATENATE($E$333,ADDRESS(MATCH(F6,SL_CHARTS_2012!$AH$1:$AH$39999,1),$E$328,1)))=F6,ADDRESS(MATCH(F6,SL_CHARTS_2012!$AH$1:$AH$39999,1),$E$328,1),IF(INDIRECT(CONCATENATE($E$333,ADDRESS(MATCH(F6,SL_CHARTS_2012!$AH$1:$AH$39999,1),$E$328,1)))&lt;F6,ADDRESS(MATCH(F6,SL_CHARTS_2012!$AH$1:$AH$39999,1)+1,$E$328,1),ADDRESS(MATCH(F6,SL_CHARTS_2012!$AH$1:$AH$39999,1),$E$328,1)))))</f>
        <v>14.9</v>
      </c>
      <c r="G325" s="298" t="n">
        <f aca="true">INDIRECT(CONCATENATE($E$333,IF(INDIRECT(CONCATENATE($E$333,ADDRESS(MATCH(G6,SL_CHARTS_2012!$AH$1:$AH$39999,1),$E$328,1)))=G6,ADDRESS(MATCH(G6,SL_CHARTS_2012!$AH$1:$AH$39999,1),$E$328,1),IF(INDIRECT(CONCATENATE($E$333,ADDRESS(MATCH(G6,SL_CHARTS_2012!$AH$1:$AH$39999,1),$E$328,1)))&lt;G6,ADDRESS(MATCH(G6,SL_CHARTS_2012!$AH$1:$AH$39999,1)+1,$E$328,1),ADDRESS(MATCH(G6,SL_CHARTS_2012!$AH$1:$AH$39999,1),$E$328,1)))))</f>
        <v>16</v>
      </c>
      <c r="H325" s="298" t="n">
        <f aca="true">INDIRECT(CONCATENATE($E$333,IF(INDIRECT(CONCATENATE($E$333,ADDRESS(MATCH(H6,SL_CHARTS_2012!$AH$1:$AH$39999,1),$E$328,1)))=H6,ADDRESS(MATCH(H6,SL_CHARTS_2012!$AH$1:$AH$39999,1),$E$328,1),IF(INDIRECT(CONCATENATE($E$333,ADDRESS(MATCH(H6,SL_CHARTS_2012!$AH$1:$AH$39999,1),$E$328,1)))&lt;H6,ADDRESS(MATCH(H6,SL_CHARTS_2012!$AH$1:$AH$39999,1)+1,$E$328,1),ADDRESS(MATCH(H6,SL_CHARTS_2012!$AH$1:$AH$39999,1),$E$328,1)))))</f>
        <v>13.9</v>
      </c>
    </row>
    <row r="326" s="349" customFormat="true" ht="15" hidden="true" customHeight="true" outlineLevel="0" collapsed="false">
      <c r="B326" s="484"/>
      <c r="C326" s="173"/>
      <c r="D326" s="238" t="s">
        <v>240</v>
      </c>
      <c r="E326" s="296" t="str">
        <f aca="true">IF(INDIRECT(CONCATENATE($E$333,ADDRESS(MATCH(E10,SL_CHARTS_2012!$AH$1:$AH$39999,1),$E$328,1)))=E10,ADDRESS(MATCH(E10,SL_CHARTS_2012!$AH$1:$AH$39999,1),$E$328,1), IF(INDIRECT(CONCATENATE($E$333,ADDRESS(MATCH(E10,SL_CHARTS_2012!$AH$1:$AH$39999,1),$E$328,1)))&gt;E10, ADDRESS(MATCH(E10,SL_CHARTS_2012!$AH$1:$AH$39999,1)+1,$E$328,1), ADDRESS(MATCH(E10,SL_CHARTS_2012!$AH$1:$AH$39999,1),$E$328,1)))</f>
        <v>$AH$28</v>
      </c>
      <c r="F326" s="296" t="str">
        <f aca="true">IF(INDIRECT(CONCATENATE($E$333,ADDRESS(MATCH(F10,SL_CHARTS_2012!$AH$1:$AH$39999,1),$E$328,1)))=F10,ADDRESS(MATCH(F10,SL_CHARTS_2012!$AH$1:$AH$39999,1),$E$328,1), IF(INDIRECT(CONCATENATE($E$333,ADDRESS(MATCH(F10,SL_CHARTS_2012!$AH$1:$AH$39999,1),$E$328,1)))&gt;F10, ADDRESS(MATCH(F10,SL_CHARTS_2012!$AH$1:$AH$39999,1)+1,$E$328,1), ADDRESS(MATCH(F10,SL_CHARTS_2012!$AH$1:$AH$39999,1),$E$328,1)))</f>
        <v>$AH$47</v>
      </c>
      <c r="G326" s="296" t="str">
        <f aca="true">IF(INDIRECT(CONCATENATE($E$333,ADDRESS(MATCH(G10,SL_CHARTS_2012!$AH$1:$AH$39999,1),$E$328,1)))=G10,ADDRESS(MATCH(G10,SL_CHARTS_2012!$AH$1:$AH$39999,1),$E$328,1), IF(INDIRECT(CONCATENATE($E$333,ADDRESS(MATCH(G10,SL_CHARTS_2012!$AH$1:$AH$39999,1),$E$328,1)))&gt;G10, ADDRESS(MATCH(G10,SL_CHARTS_2012!$AH$1:$AH$39999,1)+1,$E$328,1), ADDRESS(MATCH(G10,SL_CHARTS_2012!$AH$1:$AH$39999,1),$E$328,1)))</f>
        <v>$AH$50</v>
      </c>
      <c r="H326" s="296" t="str">
        <f aca="true">IF(INDIRECT(CONCATENATE($E$333,ADDRESS(MATCH(H10,SL_CHARTS_2012!$AH$1:$AH$39999,1),$E$328,1)))=H10,ADDRESS(MATCH(H10,SL_CHARTS_2012!$AH$1:$AH$39999,1),$E$328,1), IF(INDIRECT(CONCATENATE($E$333,ADDRESS(MATCH(H10,SL_CHARTS_2012!$AH$1:$AH$39999,1),$E$328,1)))&gt;H10, ADDRESS(MATCH(H10,SL_CHARTS_2012!$AH$1:$AH$39999,1)+1,$E$328,1), ADDRESS(MATCH(H10,SL_CHARTS_2012!$AH$1:$AH$39999,1),$E$328,1)))</f>
        <v>$AH$28</v>
      </c>
    </row>
    <row r="327" s="349" customFormat="true" ht="15" hidden="true" customHeight="true" outlineLevel="0" collapsed="false">
      <c r="B327" s="484"/>
      <c r="C327" s="173"/>
      <c r="D327" s="240" t="s">
        <v>218</v>
      </c>
      <c r="E327" s="298" t="n">
        <f aca="true">INDIRECT(CONCATENATE($E$333,IF(INDIRECT(CONCATENATE($E$333,ADDRESS(MATCH(E10,SL_CHARTS_2012!$AH$1:$AH$39999,1),$E$328,1)))=E10,ADDRESS(MATCH(E10,SL_CHARTS_2012!$AH$1:$AH$39999,1),$E$328,1),IF(INDIRECT(CONCATENATE($E$333,ADDRESS(MATCH(E10,SL_CHARTS_2012!$AH$1:$AH$39999,1),$E$328,1)))&gt;E10,ADDRESS(MATCH(E10,SL_CHARTS_2012!$AH$1:$AH$39999,1)+1,$E$328,1),ADDRESS(MATCH(E10,SL_CHARTS_2012!$AH$1:$AH$39999,1),$E$328,1)))))</f>
        <v>11.6</v>
      </c>
      <c r="F327" s="298" t="n">
        <f aca="true">INDIRECT(CONCATENATE($E$333,IF(INDIRECT(CONCATENATE($E$333,ADDRESS(MATCH(F10,SL_CHARTS_2012!$AH$1:$AH$39999,1),$E$328,1)))=F10,ADDRESS(MATCH(F10,SL_CHARTS_2012!$AH$1:$AH$39999,1),$E$328,1),IF(INDIRECT(CONCATENATE($E$333,ADDRESS(MATCH(F10,SL_CHARTS_2012!$AH$1:$AH$39999,1),$E$328,1)))&gt;F10,ADDRESS(MATCH(F10,SL_CHARTS_2012!$AH$1:$AH$39999,1)+1,$E$328,1),ADDRESS(MATCH(F10,SL_CHARTS_2012!$AH$1:$AH$39999,1),$E$328,1)))))</f>
        <v>13.5</v>
      </c>
      <c r="G327" s="298" t="n">
        <f aca="true">INDIRECT(CONCATENATE($E$333,IF(INDIRECT(CONCATENATE($E$333,ADDRESS(MATCH(G10,SL_CHARTS_2012!$AH$1:$AH$39999,1),$E$328,1)))=G10,ADDRESS(MATCH(G10,SL_CHARTS_2012!$AH$1:$AH$39999,1),$E$328,1),IF(INDIRECT(CONCATENATE($E$333,ADDRESS(MATCH(G10,SL_CHARTS_2012!$AH$1:$AH$39999,1),$E$328,1)))&gt;G10,ADDRESS(MATCH(G10,SL_CHARTS_2012!$AH$1:$AH$39999,1)+1,$E$328,1),ADDRESS(MATCH(G10,SL_CHARTS_2012!$AH$1:$AH$39999,1),$E$328,1)))))</f>
        <v>13.8</v>
      </c>
      <c r="H327" s="298" t="n">
        <f aca="true">INDIRECT(CONCATENATE($E$333,IF(INDIRECT(CONCATENATE($E$333,ADDRESS(MATCH(H10,SL_CHARTS_2012!$AH$1:$AH$39999,1),$E$328,1)))=H10,ADDRESS(MATCH(H10,SL_CHARTS_2012!$AH$1:$AH$39999,1),$E$328,1),IF(INDIRECT(CONCATENATE($E$333,ADDRESS(MATCH(H10,SL_CHARTS_2012!$AH$1:$AH$39999,1),$E$328,1)))&gt;H10,ADDRESS(MATCH(H10,SL_CHARTS_2012!$AH$1:$AH$39999,1)+1,$E$328,1),ADDRESS(MATCH(H10,SL_CHARTS_2012!$AH$1:$AH$39999,1),$E$328,1)))))</f>
        <v>11.6</v>
      </c>
    </row>
    <row r="328" s="349" customFormat="true" ht="15" hidden="true" customHeight="true" outlineLevel="0" collapsed="false">
      <c r="B328" s="484"/>
      <c r="C328" s="175" t="s">
        <v>220</v>
      </c>
      <c r="D328" s="175"/>
      <c r="E328" s="176" t="n">
        <v>34</v>
      </c>
      <c r="F328" s="176"/>
      <c r="G328" s="176"/>
      <c r="H328" s="176"/>
    </row>
    <row r="329" s="349" customFormat="true" ht="15" hidden="true" customHeight="true" outlineLevel="0" collapsed="false">
      <c r="B329" s="484"/>
      <c r="C329" s="178" t="s">
        <v>216</v>
      </c>
      <c r="D329" s="179" t="s">
        <v>221</v>
      </c>
      <c r="E329" s="180" t="str">
        <f aca="false">ADDRESS(MATCH(E323,SL_CHARTS_2012!$AH$1:$AH$3999,1),$E328+4,1)</f>
        <v>$AL$28</v>
      </c>
      <c r="F329" s="180" t="str">
        <f aca="false">ADDRESS(MATCH(F323,SL_CHARTS_2012!$AH$1:$AH$3999,1),$E328+4,1)</f>
        <v>$AL$47</v>
      </c>
      <c r="G329" s="180" t="str">
        <f aca="false">ADDRESS(MATCH(G323,SL_CHARTS_2012!$AH$1:$AH$3999,1),$E328+4,1)</f>
        <v>$AL$50</v>
      </c>
      <c r="H329" s="180" t="str">
        <f aca="false">ADDRESS(MATCH(H323,SL_CHARTS_2012!$AH$1:$AH$3999,1),$E328+4,1)</f>
        <v>$AL$28</v>
      </c>
    </row>
    <row r="330" s="349" customFormat="true" ht="15" hidden="true" customHeight="true" outlineLevel="0" collapsed="false">
      <c r="B330" s="484"/>
      <c r="C330" s="178"/>
      <c r="D330" s="179" t="s">
        <v>222</v>
      </c>
      <c r="E330" s="180" t="str">
        <f aca="false">ADDRESS(MATCH(E321,SL_CHARTS_2012!$AH$1:$AH$3999,1),$E328+4,1)</f>
        <v>$AL$72</v>
      </c>
      <c r="F330" s="180" t="str">
        <f aca="false">ADDRESS(MATCH(F321,SL_CHARTS_2012!$AH$1:$AH$3999,1),$E328+4,1)</f>
        <v>$AL$61</v>
      </c>
      <c r="G330" s="180" t="str">
        <f aca="false">ADDRESS(MATCH(G321,SL_CHARTS_2012!$AH$1:$AH$3999,1),$E328+4,1)</f>
        <v>$AL$72</v>
      </c>
      <c r="H330" s="180" t="str">
        <f aca="false">ADDRESS(MATCH(H321,SL_CHARTS_2012!$AH$1:$AH$3999,1),$E328+4,1)</f>
        <v>$AL$51</v>
      </c>
    </row>
    <row r="331" s="349" customFormat="true" ht="15" hidden="true" customHeight="true" outlineLevel="0" collapsed="false">
      <c r="B331" s="484"/>
      <c r="C331" s="173" t="s">
        <v>219</v>
      </c>
      <c r="D331" s="181" t="s">
        <v>221</v>
      </c>
      <c r="E331" s="174" t="str">
        <f aca="false">ADDRESS(MATCH(E327,SL_CHARTS_2012!$AH$1:$AH$3999,1),$E328+4,1)</f>
        <v>$AL$28</v>
      </c>
      <c r="F331" s="174" t="str">
        <f aca="false">ADDRESS(MATCH(F327,SL_CHARTS_2012!$AH$1:$AH$3999,1),$E328+4,1)</f>
        <v>$AL$47</v>
      </c>
      <c r="G331" s="174" t="str">
        <f aca="false">ADDRESS(MATCH(G327,SL_CHARTS_2012!$AH$1:$AH$3999,1),$E328+4,1)</f>
        <v>$AL$50</v>
      </c>
      <c r="H331" s="174" t="str">
        <f aca="false">ADDRESS(MATCH(H327,SL_CHARTS_2012!$AH$1:$AH$3999,1),$E328+4,1)</f>
        <v>$AL$28</v>
      </c>
    </row>
    <row r="332" s="349" customFormat="true" ht="15" hidden="true" customHeight="true" outlineLevel="0" collapsed="false">
      <c r="B332" s="484"/>
      <c r="C332" s="173"/>
      <c r="D332" s="181" t="s">
        <v>222</v>
      </c>
      <c r="E332" s="174" t="str">
        <f aca="false">ADDRESS(MATCH(E325,SL_CHARTS_2012!$AH$1:$AH$3999,1),$E328+4,1)</f>
        <v>$AL$72</v>
      </c>
      <c r="F332" s="174" t="str">
        <f aca="false">ADDRESS(MATCH(F325,SL_CHARTS_2012!$AH$1:$AH$3999,1),$E328+4,1)</f>
        <v>$AL$61</v>
      </c>
      <c r="G332" s="174" t="str">
        <f aca="false">ADDRESS(MATCH(G325,SL_CHARTS_2012!$AH$1:$AH$3999,1),$E328+4,1)</f>
        <v>$AL$72</v>
      </c>
      <c r="H332" s="174" t="str">
        <f aca="false">ADDRESS(MATCH(H325,SL_CHARTS_2012!$AH$1:$AH$3999,1),$E328+4,1)</f>
        <v>$AL$51</v>
      </c>
    </row>
    <row r="333" s="349" customFormat="true" ht="15" hidden="true" customHeight="true" outlineLevel="0" collapsed="false">
      <c r="B333" s="484"/>
      <c r="C333" s="175"/>
      <c r="D333" s="182" t="s">
        <v>223</v>
      </c>
      <c r="E333" s="183" t="s">
        <v>224</v>
      </c>
      <c r="F333" s="176"/>
      <c r="G333" s="176"/>
      <c r="H333" s="176"/>
    </row>
    <row r="334" s="349" customFormat="true" ht="15" hidden="true" customHeight="true" outlineLevel="0" collapsed="false">
      <c r="B334" s="484"/>
      <c r="C334" s="175"/>
      <c r="D334" s="182"/>
      <c r="E334" s="183" t="s">
        <v>225</v>
      </c>
      <c r="F334" s="176"/>
      <c r="G334" s="176"/>
      <c r="H334" s="176"/>
    </row>
    <row r="335" s="349" customFormat="true" ht="15" hidden="true" customHeight="true" outlineLevel="0" collapsed="false">
      <c r="B335" s="484"/>
      <c r="C335" s="184" t="s">
        <v>226</v>
      </c>
      <c r="D335" s="185" t="s">
        <v>227</v>
      </c>
      <c r="E335" s="186" t="str">
        <f aca="false">CONCATENATE(E321,E$7,E323)</f>
        <v>16-11,6</v>
      </c>
      <c r="F335" s="186" t="str">
        <f aca="false">CONCATENATE(F321,F$7,F323)</f>
        <v>14,9-13,5</v>
      </c>
      <c r="G335" s="186" t="str">
        <f aca="false">CONCATENATE(G321,G$7,G323)</f>
        <v>16-13,8</v>
      </c>
      <c r="H335" s="186" t="str">
        <f aca="false">CONCATENATE(H321,H$7,H323)</f>
        <v>13,9-11,6</v>
      </c>
    </row>
    <row r="336" s="349" customFormat="true" ht="15" hidden="true" customHeight="true" outlineLevel="0" collapsed="false">
      <c r="B336" s="484"/>
      <c r="C336" s="184"/>
      <c r="D336" s="187" t="s">
        <v>228</v>
      </c>
      <c r="E336" s="187" t="n">
        <f aca="true">AVERAGE(INDIRECT(CONCATENATE($E$333,E329,$E$334,E330),1))</f>
        <v>5.48377777777778</v>
      </c>
      <c r="F336" s="187" t="n">
        <f aca="true">AVERAGE(INDIRECT(CONCATENATE($E$333,F329,$E$334,F330),1))</f>
        <v>8.17666666666667</v>
      </c>
      <c r="G336" s="187" t="n">
        <f aca="true">AVERAGE(INDIRECT(CONCATENATE($E$333,G329,$E$334,G330),1))</f>
        <v>6.62</v>
      </c>
      <c r="H336" s="187" t="n">
        <f aca="true">AVERAGE(INDIRECT(CONCATENATE($E$333,H329,$E$334,H330),1))</f>
        <v>4.63333333333333</v>
      </c>
    </row>
    <row r="337" s="349" customFormat="true" ht="15" hidden="true" customHeight="true" outlineLevel="0" collapsed="false">
      <c r="B337" s="484"/>
      <c r="C337" s="184"/>
      <c r="D337" s="188" t="s">
        <v>229</v>
      </c>
      <c r="E337" s="188" t="n">
        <f aca="true">MIN(INDIRECT(CONCATENATE($E$333,E329,$E$334,E330),1))</f>
        <v>-1.27</v>
      </c>
      <c r="F337" s="188" t="n">
        <f aca="true">MIN(INDIRECT(CONCATENATE($E$333,F329,$E$334,F330),1))</f>
        <v>7.38</v>
      </c>
      <c r="G337" s="188" t="n">
        <f aca="true">MIN(INDIRECT(CONCATENATE($E$333,G329,$E$334,G330),1))</f>
        <v>2.68</v>
      </c>
      <c r="H337" s="188" t="n">
        <f aca="true">MIN(INDIRECT(CONCATENATE($E$333,H329,$E$334,H330),1))</f>
        <v>-1.27</v>
      </c>
    </row>
    <row r="338" s="349" customFormat="true" ht="15" hidden="true" customHeight="true" outlineLevel="0" collapsed="false">
      <c r="B338" s="484"/>
      <c r="C338" s="184"/>
      <c r="D338" s="188" t="s">
        <v>230</v>
      </c>
      <c r="E338" s="188" t="n">
        <f aca="true">MAX(INDIRECT(CONCATENATE($E$333,E329,$E$334,E330),1))</f>
        <v>8.45</v>
      </c>
      <c r="F338" s="188" t="n">
        <f aca="true">MAX(INDIRECT(CONCATENATE($E$333,F329,$E$334,F330),1))</f>
        <v>8.45</v>
      </c>
      <c r="G338" s="188" t="n">
        <f aca="true">MAX(INDIRECT(CONCATENATE($E$333,G329,$E$334,G330),1))</f>
        <v>8.45</v>
      </c>
      <c r="H338" s="188" t="n">
        <f aca="true">MAX(INDIRECT(CONCATENATE($E$333,H329,$E$334,H330),1))</f>
        <v>8.37</v>
      </c>
    </row>
    <row r="339" s="349" customFormat="true" ht="15" hidden="true" customHeight="true" outlineLevel="0" collapsed="false">
      <c r="B339" s="484"/>
      <c r="C339" s="184"/>
      <c r="D339" s="189" t="s">
        <v>245</v>
      </c>
      <c r="E339" s="189" t="str">
        <f aca="false">CONCATENATE($E333,E330,$E334,E329)</f>
        <v>SL_CHARTS_2012!$AL$72:$AL$28</v>
      </c>
      <c r="F339" s="189" t="str">
        <f aca="false">CONCATENATE($E333,F330,$E334,F329)</f>
        <v>SL_CHARTS_2012!$AL$61:$AL$47</v>
      </c>
      <c r="G339" s="189" t="str">
        <f aca="false">CONCATENATE($E333,G330,$E334,G329)</f>
        <v>SL_CHARTS_2012!$AL$72:$AL$50</v>
      </c>
      <c r="H339" s="189" t="str">
        <f aca="false">CONCATENATE($E333,H330,$E334,H329)</f>
        <v>SL_CHARTS_2012!$AL$51:$AL$28</v>
      </c>
    </row>
    <row r="340" s="349" customFormat="true" ht="15" hidden="true" customHeight="true" outlineLevel="0" collapsed="false">
      <c r="B340" s="484"/>
      <c r="C340" s="184"/>
      <c r="D340" s="189" t="s">
        <v>246</v>
      </c>
      <c r="E340" s="189" t="str">
        <f aca="true">ADDRESS(MATCH(E337,INDIRECT(E339,1),0)+MATCH(E323,SL_CHARTS_2012!$AH$1:$AH$3999,1)-1,$E328+4,1,1)</f>
        <v>$AL$28</v>
      </c>
      <c r="F340" s="189" t="str">
        <f aca="true">ADDRESS(MATCH(F337,INDIRECT(F339,1),0)+MATCH(F323,SL_CHARTS_2012!$AH$1:$AH$3999,1)-1,$E328+4,1,1)</f>
        <v>$AL$61</v>
      </c>
      <c r="G340" s="189" t="str">
        <f aca="true">ADDRESS(MATCH(G337,INDIRECT(G339,1),0)+MATCH(G323,SL_CHARTS_2012!$AH$1:$AH$3999,1)-1,$E328+4,1,1)</f>
        <v>$AL$72</v>
      </c>
      <c r="H340" s="189" t="str">
        <f aca="true">ADDRESS(MATCH(H337,INDIRECT(H339,1),0)+MATCH(H323,SL_CHARTS_2012!$AH$1:$AH$3999,1)-1,$E328+4,1,1)</f>
        <v>$AL$28</v>
      </c>
    </row>
    <row r="341" s="349" customFormat="true" ht="15" hidden="true" customHeight="true" outlineLevel="0" collapsed="false">
      <c r="B341" s="484"/>
      <c r="C341" s="184"/>
      <c r="D341" s="189" t="s">
        <v>247</v>
      </c>
      <c r="E341" s="189" t="str">
        <f aca="true">ADDRESS(MATCH(E337,INDIRECT(E339,1),0)+MATCH(E323,SL_CHARTS_2012!$AH$1:$AH$3999,1)-1,$E328+6,1,1)</f>
        <v>$AN$28</v>
      </c>
      <c r="F341" s="189" t="str">
        <f aca="true">ADDRESS(MATCH(F337,INDIRECT(F339,1),0)+MATCH(F323,SL_CHARTS_2012!$AH$1:$AH$3999,1)-1,$E328+6,1,1)</f>
        <v>$AN$61</v>
      </c>
      <c r="G341" s="189" t="str">
        <f aca="true">ADDRESS(MATCH(G337,INDIRECT(G339,1),0)+MATCH(G323,SL_CHARTS_2012!$AH$1:$AH$3999,1)-1,$E328+6,1,1)</f>
        <v>$AN$72</v>
      </c>
      <c r="H341" s="189" t="str">
        <f aca="true">ADDRESS(MATCH(H337,INDIRECT(H339,1),0)+MATCH(H323,SL_CHARTS_2012!$AH$1:$AH$3999,1)-1,$E328+6,1,1)</f>
        <v>$AN$28</v>
      </c>
    </row>
    <row r="342" s="349" customFormat="true" ht="15" hidden="true" customHeight="true" outlineLevel="0" collapsed="false">
      <c r="B342" s="484"/>
      <c r="C342" s="184"/>
      <c r="D342" s="189" t="s">
        <v>248</v>
      </c>
      <c r="E342" s="189" t="str">
        <f aca="true">ADDRESS(MATCH(E338,INDIRECT(E339,1),0)+MATCH(E323,SL_CHARTS_2012!$AH$1:$AH$3999,1)-1,$E328+4,1,1)</f>
        <v>$AL$54</v>
      </c>
      <c r="F342" s="189" t="str">
        <f aca="true">ADDRESS(MATCH(F338,INDIRECT(F339,1),0)+MATCH(F323,SL_CHARTS_2012!$AH$1:$AH$3999,1)-1,$E328+4,1,1)</f>
        <v>$AL$54</v>
      </c>
      <c r="G342" s="189" t="str">
        <f aca="true">ADDRESS(MATCH(G338,INDIRECT(G339,1),0)+MATCH(G323,SL_CHARTS_2012!$AH$1:$AH$3999,1)-1,$E328+4,1,1)</f>
        <v>$AL$54</v>
      </c>
      <c r="H342" s="189" t="str">
        <f aca="true">ADDRESS(MATCH(H338,INDIRECT(H339,1),0)+MATCH(H323,SL_CHARTS_2012!$AH$1:$AH$3999,1)-1,$E328+4,1,1)</f>
        <v>$AL$51</v>
      </c>
    </row>
    <row r="343" s="349" customFormat="true" ht="15" hidden="true" customHeight="true" outlineLevel="0" collapsed="false">
      <c r="B343" s="484"/>
      <c r="C343" s="184"/>
      <c r="D343" s="189" t="s">
        <v>249</v>
      </c>
      <c r="E343" s="189" t="str">
        <f aca="true">ADDRESS(MATCH(E338,INDIRECT(E339,1),0)+MATCH(E323,SL_CHARTS_2012!$AH$1:$AH$3999,1)-1,$E328+5,1,1)</f>
        <v>$AM$54</v>
      </c>
      <c r="F343" s="189" t="str">
        <f aca="true">ADDRESS(MATCH(F338,INDIRECT(F339,1),0)+MATCH(F323,SL_CHARTS_2012!$AH$1:$AH$3999,1)-1,$E328+5,1,1)</f>
        <v>$AM$54</v>
      </c>
      <c r="G343" s="189" t="str">
        <f aca="true">ADDRESS(MATCH(G338,INDIRECT(G339,1),0)+MATCH(G323,SL_CHARTS_2012!$AH$1:$AH$3999,1)-1,$E328+5,1,1)</f>
        <v>$AM$54</v>
      </c>
      <c r="H343" s="189" t="str">
        <f aca="true">ADDRESS(MATCH(H338,INDIRECT(H339,1),0)+MATCH(H323,SL_CHARTS_2012!$AH$1:$AH$3999,1)-1,$E328+5,1,1)</f>
        <v>$AM$51</v>
      </c>
    </row>
    <row r="344" s="349" customFormat="true" ht="15" hidden="true" customHeight="true" outlineLevel="0" collapsed="false">
      <c r="B344" s="484"/>
      <c r="C344" s="184"/>
      <c r="D344" s="189" t="s">
        <v>231</v>
      </c>
      <c r="E344" s="189" t="n">
        <f aca="true">IF((-(INDIRECT(CONCATENATE($E333,E340))-INDIRECT(CONCATENATE($E333,E341))))&lt;0, (-(INDIRECT(CONCATENATE($E333,E340))-INDIRECT(CONCATENATE($E333,E341)))), -15)</f>
        <v>-6.85</v>
      </c>
      <c r="F344" s="189" t="n">
        <f aca="true">IF((-(INDIRECT(CONCATENATE($E333,F340))-INDIRECT(CONCATENATE($E333,F341))))&lt;0, (-(INDIRECT(CONCATENATE($E333,F340))-INDIRECT(CONCATENATE($E333,F341)))), -15)</f>
        <v>-4.67</v>
      </c>
      <c r="G344" s="189" t="n">
        <f aca="true">IF((-(INDIRECT(CONCATENATE($E333,G340))-INDIRECT(CONCATENATE($E333,G341))))&lt;0, (-(INDIRECT(CONCATENATE($E333,G340))-INDIRECT(CONCATENATE($E333,G341)))), -15)</f>
        <v>-4.78</v>
      </c>
      <c r="H344" s="189" t="n">
        <f aca="true">IF((-(INDIRECT(CONCATENATE($E333,H340))-INDIRECT(CONCATENATE($E333,H341))))&lt;0, (-(INDIRECT(CONCATENATE($E333,H340))-INDIRECT(CONCATENATE($E333,H341)))), -15)</f>
        <v>-6.85</v>
      </c>
    </row>
    <row r="345" s="349" customFormat="true" ht="15" hidden="true" customHeight="true" outlineLevel="0" collapsed="false">
      <c r="B345" s="484"/>
      <c r="C345" s="184"/>
      <c r="D345" s="189" t="s">
        <v>232</v>
      </c>
      <c r="E345" s="189" t="n">
        <f aca="true">IF(INDIRECT(CONCATENATE($E333,E342))-INDIRECT(CONCATENATE($E333,E343))&lt;0, ABS(INDIRECT(CONCATENATE($E333,E342))-INDIRECT(CONCATENATE($E333,E343))), 15)</f>
        <v>9.23</v>
      </c>
      <c r="F345" s="189" t="n">
        <f aca="true">IF(INDIRECT(CONCATENATE($E333,F342))-INDIRECT(CONCATENATE($E333,F343))&lt;0, ABS(INDIRECT(CONCATENATE($E333,F342))-INDIRECT(CONCATENATE($E333,F343))), 15)</f>
        <v>9.23</v>
      </c>
      <c r="G345" s="189" t="n">
        <f aca="true">IF(INDIRECT(CONCATENATE($E333,G342))-INDIRECT(CONCATENATE($E333,G343))&lt;0, ABS(INDIRECT(CONCATENATE($E333,G342))-INDIRECT(CONCATENATE($E333,G343))), 15)</f>
        <v>9.23</v>
      </c>
      <c r="H345" s="189" t="n">
        <f aca="true">IF(INDIRECT(CONCATENATE($E333,H342))-INDIRECT(CONCATENATE($E333,H343))&lt;0, ABS(INDIRECT(CONCATENATE($E333,H342))-INDIRECT(CONCATENATE($E333,H343))), 15)</f>
        <v>8.68</v>
      </c>
    </row>
    <row r="346" s="349" customFormat="true" ht="15" hidden="true" customHeight="true" outlineLevel="0" collapsed="false">
      <c r="B346" s="484"/>
      <c r="C346" s="184"/>
      <c r="D346" s="189" t="s">
        <v>233</v>
      </c>
      <c r="E346" s="191" t="n">
        <f aca="false">E337+E344</f>
        <v>-8.12</v>
      </c>
      <c r="F346" s="191" t="n">
        <f aca="false">F337+F344</f>
        <v>2.71</v>
      </c>
      <c r="G346" s="191" t="n">
        <f aca="false">G337+G344</f>
        <v>-2.1</v>
      </c>
      <c r="H346" s="191" t="n">
        <f aca="false">H337+H344</f>
        <v>-8.12</v>
      </c>
    </row>
    <row r="347" s="349" customFormat="true" ht="15" hidden="true" customHeight="true" outlineLevel="0" collapsed="false">
      <c r="B347" s="484"/>
      <c r="C347" s="184"/>
      <c r="D347" s="189" t="s">
        <v>234</v>
      </c>
      <c r="E347" s="191" t="n">
        <f aca="false">E338+E345</f>
        <v>17.68</v>
      </c>
      <c r="F347" s="191" t="n">
        <f aca="false">F338+F345</f>
        <v>17.68</v>
      </c>
      <c r="G347" s="191" t="n">
        <f aca="false">G338+G345</f>
        <v>17.68</v>
      </c>
      <c r="H347" s="191" t="n">
        <f aca="false">H338+H345</f>
        <v>17.05</v>
      </c>
    </row>
    <row r="348" s="349" customFormat="true" ht="15" hidden="true" customHeight="true" outlineLevel="0" collapsed="false">
      <c r="B348" s="484"/>
      <c r="C348" s="192" t="s">
        <v>235</v>
      </c>
      <c r="D348" s="193" t="s">
        <v>227</v>
      </c>
      <c r="E348" s="194" t="str">
        <f aca="false">CONCATENATE(E325,E$7,E327)</f>
        <v>16-11,6</v>
      </c>
      <c r="F348" s="194" t="str">
        <f aca="false">CONCATENATE(F325,F$7,F327)</f>
        <v>14,9-13,5</v>
      </c>
      <c r="G348" s="194" t="str">
        <f aca="false">CONCATENATE(G325,G$7,G327)</f>
        <v>16-13,8</v>
      </c>
      <c r="H348" s="194" t="str">
        <f aca="false">CONCATENATE(H325,H$7,H327)</f>
        <v>13,9-11,6</v>
      </c>
    </row>
    <row r="349" s="349" customFormat="true" ht="15" hidden="true" customHeight="true" outlineLevel="0" collapsed="false">
      <c r="B349" s="484"/>
      <c r="C349" s="192"/>
      <c r="D349" s="195" t="s">
        <v>228</v>
      </c>
      <c r="E349" s="195" t="n">
        <f aca="true">AVERAGE(INDIRECT(CONCATENATE($E333,E331,$E334,E332),1))</f>
        <v>5.48377777777778</v>
      </c>
      <c r="F349" s="195" t="n">
        <f aca="true">AVERAGE(INDIRECT(CONCATENATE($E333,F331,$E334,F332),1))</f>
        <v>8.17666666666667</v>
      </c>
      <c r="G349" s="195" t="n">
        <f aca="true">AVERAGE(INDIRECT(CONCATENATE($E333,G331,$E334,G332),1))</f>
        <v>6.62</v>
      </c>
      <c r="H349" s="195" t="n">
        <f aca="true">AVERAGE(INDIRECT(CONCATENATE($E333,H331,$E334,H332),1))</f>
        <v>4.63333333333333</v>
      </c>
    </row>
    <row r="350" s="349" customFormat="true" ht="15" hidden="true" customHeight="true" outlineLevel="0" collapsed="false">
      <c r="B350" s="484"/>
      <c r="C350" s="192"/>
      <c r="D350" s="196" t="s">
        <v>229</v>
      </c>
      <c r="E350" s="196" t="n">
        <f aca="true">MIN(INDIRECT(CONCATENATE($E333,E331,$E334,E332),1))</f>
        <v>-1.27</v>
      </c>
      <c r="F350" s="196" t="n">
        <f aca="true">MIN(INDIRECT(CONCATENATE($E333,F331,$E334,F332),1))</f>
        <v>7.38</v>
      </c>
      <c r="G350" s="196" t="n">
        <f aca="true">MIN(INDIRECT(CONCATENATE($E333,G331,$E334,G332),1))</f>
        <v>2.68</v>
      </c>
      <c r="H350" s="196" t="n">
        <f aca="true">MIN(INDIRECT(CONCATENATE($E333,H331,$E334,H332),1))</f>
        <v>-1.27</v>
      </c>
    </row>
    <row r="351" s="349" customFormat="true" ht="15" hidden="true" customHeight="true" outlineLevel="0" collapsed="false">
      <c r="B351" s="484"/>
      <c r="C351" s="192"/>
      <c r="D351" s="196" t="s">
        <v>230</v>
      </c>
      <c r="E351" s="196" t="n">
        <f aca="true">MAX(INDIRECT(CONCATENATE($E333,E331,$E334,E332),1))</f>
        <v>8.45</v>
      </c>
      <c r="F351" s="196" t="n">
        <f aca="true">MAX(INDIRECT(CONCATENATE($E333,F331,$E334,F332),1))</f>
        <v>8.45</v>
      </c>
      <c r="G351" s="196" t="n">
        <f aca="true">MAX(INDIRECT(CONCATENATE($E333,G331,$E334,G332),1))</f>
        <v>8.45</v>
      </c>
      <c r="H351" s="196" t="n">
        <f aca="true">MAX(INDIRECT(CONCATENATE($E333,H331,$E334,H332),1))</f>
        <v>8.37</v>
      </c>
    </row>
    <row r="352" s="349" customFormat="true" ht="15" hidden="true" customHeight="true" outlineLevel="0" collapsed="false">
      <c r="B352" s="484"/>
      <c r="C352" s="192"/>
      <c r="D352" s="197" t="s">
        <v>245</v>
      </c>
      <c r="E352" s="197" t="str">
        <f aca="false">CONCATENATE($E333,E332,$E334,E331)</f>
        <v>SL_CHARTS_2012!$AL$72:$AL$28</v>
      </c>
      <c r="F352" s="197" t="str">
        <f aca="false">CONCATENATE($E333,F332,$E334,F331)</f>
        <v>SL_CHARTS_2012!$AL$61:$AL$47</v>
      </c>
      <c r="G352" s="197" t="str">
        <f aca="false">CONCATENATE($E333,G332,$E334,G331)</f>
        <v>SL_CHARTS_2012!$AL$72:$AL$50</v>
      </c>
      <c r="H352" s="197" t="str">
        <f aca="false">CONCATENATE($E333,H332,$E334,H331)</f>
        <v>SL_CHARTS_2012!$AL$51:$AL$28</v>
      </c>
    </row>
    <row r="353" s="349" customFormat="true" ht="15" hidden="true" customHeight="true" outlineLevel="0" collapsed="false">
      <c r="B353" s="484"/>
      <c r="C353" s="192"/>
      <c r="D353" s="197" t="s">
        <v>246</v>
      </c>
      <c r="E353" s="197" t="str">
        <f aca="true">ADDRESS(MATCH(E350,INDIRECT(E352,1),0)+MATCH(E323,SL_CHARTS_2012!$AH$1:$AH$3999,1)-1,$E328+4,1,1)</f>
        <v>$AL$28</v>
      </c>
      <c r="F353" s="197" t="str">
        <f aca="true">ADDRESS(MATCH(F350,INDIRECT(F352,1),0)+MATCH(F323,SL_CHARTS_2012!$AH$1:$AH$3999,1)-1,$E328+4,1,1)</f>
        <v>$AL$61</v>
      </c>
      <c r="G353" s="197" t="str">
        <f aca="true">ADDRESS(MATCH(G350,INDIRECT(G352,1),0)+MATCH(G323,SL_CHARTS_2012!$AH$1:$AH$3999,1)-1,$E328+4,1,1)</f>
        <v>$AL$72</v>
      </c>
      <c r="H353" s="197" t="str">
        <f aca="true">ADDRESS(MATCH(H350,INDIRECT(H352,1),0)+MATCH(H323,SL_CHARTS_2012!$AH$1:$AH$3999,1)-1,$E328+4,1,1)</f>
        <v>$AL$28</v>
      </c>
    </row>
    <row r="354" s="349" customFormat="true" ht="15" hidden="true" customHeight="true" outlineLevel="0" collapsed="false">
      <c r="B354" s="484"/>
      <c r="C354" s="192"/>
      <c r="D354" s="197" t="s">
        <v>247</v>
      </c>
      <c r="E354" s="197" t="str">
        <f aca="true">ADDRESS(MATCH(E350,INDIRECT(E352,1),0)+MATCH(E323,SL_CHARTS_2012!$AH$1:$AH$3999,1)-1,$E328+6,1,1)</f>
        <v>$AN$28</v>
      </c>
      <c r="F354" s="197" t="str">
        <f aca="true">ADDRESS(MATCH(F350,INDIRECT(F352,1),0)+MATCH(F323,SL_CHARTS_2012!$AH$1:$AH$3999,1)-1,$E328+6,1,1)</f>
        <v>$AN$61</v>
      </c>
      <c r="G354" s="197" t="str">
        <f aca="true">ADDRESS(MATCH(G350,INDIRECT(G352,1),0)+MATCH(G323,SL_CHARTS_2012!$AH$1:$AH$3999,1)-1,$E328+6,1,1)</f>
        <v>$AN$72</v>
      </c>
      <c r="H354" s="197" t="str">
        <f aca="true">ADDRESS(MATCH(H350,INDIRECT(H352,1),0)+MATCH(H323,SL_CHARTS_2012!$AH$1:$AH$3999,1)-1,$E328+6,1,1)</f>
        <v>$AN$28</v>
      </c>
    </row>
    <row r="355" s="349" customFormat="true" ht="15" hidden="true" customHeight="true" outlineLevel="0" collapsed="false">
      <c r="B355" s="484"/>
      <c r="C355" s="192"/>
      <c r="D355" s="197" t="s">
        <v>248</v>
      </c>
      <c r="E355" s="197" t="str">
        <f aca="true">ADDRESS(MATCH(E351,INDIRECT(E352,1),0)+MATCH(E327,SL_CHARTS_2012!$AH$1:$AH$3999,1)-1,$E328+4,1,1)</f>
        <v>$AL$54</v>
      </c>
      <c r="F355" s="197" t="str">
        <f aca="true">ADDRESS(MATCH(F351,INDIRECT(F352,1),0)+MATCH(F327,SL_CHARTS_2012!$AH$1:$AH$3999,1)-1,$E328+4,1,1)</f>
        <v>$AL$54</v>
      </c>
      <c r="G355" s="197" t="str">
        <f aca="true">ADDRESS(MATCH(G351,INDIRECT(G352,1),0)+MATCH(G327,SL_CHARTS_2012!$AH$1:$AH$3999,1)-1,$E328+4,1,1)</f>
        <v>$AL$54</v>
      </c>
      <c r="H355" s="197" t="str">
        <f aca="true">ADDRESS(MATCH(H351,INDIRECT(H352,1),0)+MATCH(H327,SL_CHARTS_2012!$AH$1:$AH$3999,1)-1,$E328+4,1,1)</f>
        <v>$AL$51</v>
      </c>
    </row>
    <row r="356" s="349" customFormat="true" ht="15" hidden="true" customHeight="true" outlineLevel="0" collapsed="false">
      <c r="B356" s="484"/>
      <c r="C356" s="192"/>
      <c r="D356" s="197" t="s">
        <v>249</v>
      </c>
      <c r="E356" s="197" t="str">
        <f aca="true">ADDRESS(MATCH(E351,INDIRECT(E352,1),0)+MATCH(E327,SL_CHARTS_2012!$AH$1:$AH$3999,1)-1,$E328+5,1,1)</f>
        <v>$AM$54</v>
      </c>
      <c r="F356" s="197" t="str">
        <f aca="true">ADDRESS(MATCH(F351,INDIRECT(F352,1),0)+MATCH(F327,SL_CHARTS_2012!$AH$1:$AH$3999,1)-1,$E328+5,1,1)</f>
        <v>$AM$54</v>
      </c>
      <c r="G356" s="197" t="str">
        <f aca="true">ADDRESS(MATCH(G351,INDIRECT(G352,1),0)+MATCH(G327,SL_CHARTS_2012!$AH$1:$AH$3999,1)-1,$E328+5,1,1)</f>
        <v>$AM$54</v>
      </c>
      <c r="H356" s="197" t="str">
        <f aca="true">ADDRESS(MATCH(H351,INDIRECT(H352,1),0)+MATCH(H327,SL_CHARTS_2012!$AH$1:$AH$3999,1)-1,$E328+5,1,1)</f>
        <v>$AM$51</v>
      </c>
    </row>
    <row r="357" s="349" customFormat="true" ht="15" hidden="true" customHeight="true" outlineLevel="0" collapsed="false">
      <c r="B357" s="484"/>
      <c r="C357" s="192"/>
      <c r="D357" s="197" t="s">
        <v>231</v>
      </c>
      <c r="E357" s="198" t="n">
        <f aca="true">IF((-(INDIRECT(CONCATENATE($E333,E353))-INDIRECT(CONCATENATE($E333,E354))))&lt;0, (-(INDIRECT(CONCATENATE($E333,E353))-INDIRECT(CONCATENATE($E333,E354)))), -15)</f>
        <v>-6.85</v>
      </c>
      <c r="F357" s="198" t="n">
        <f aca="true">IF((-(INDIRECT(CONCATENATE($E333,F353))-INDIRECT(CONCATENATE($E333,F354))))&lt;0, (-(INDIRECT(CONCATENATE($E333,F353))-INDIRECT(CONCATENATE($E333,F354)))), -15)</f>
        <v>-4.67</v>
      </c>
      <c r="G357" s="198" t="n">
        <f aca="true">IF((-(INDIRECT(CONCATENATE($E333,G353))-INDIRECT(CONCATENATE($E333,G354))))&lt;0, (-(INDIRECT(CONCATENATE($E333,G353))-INDIRECT(CONCATENATE($E333,G354)))), -15)</f>
        <v>-4.78</v>
      </c>
      <c r="H357" s="198" t="n">
        <f aca="true">IF((-(INDIRECT(CONCATENATE($E333,H353))-INDIRECT(CONCATENATE($E333,H354))))&lt;0, (-(INDIRECT(CONCATENATE($E333,H353))-INDIRECT(CONCATENATE($E333,H354)))), -15)</f>
        <v>-6.85</v>
      </c>
    </row>
    <row r="358" s="349" customFormat="true" ht="15" hidden="true" customHeight="true" outlineLevel="0" collapsed="false">
      <c r="B358" s="484"/>
      <c r="C358" s="192"/>
      <c r="D358" s="197" t="s">
        <v>232</v>
      </c>
      <c r="E358" s="198" t="n">
        <f aca="true">IF(INDIRECT(CONCATENATE($E333,E355))-INDIRECT(CONCATENATE($E333,E356))&lt;0, ABS(INDIRECT(CONCATENATE($E333,E355))-INDIRECT(CONCATENATE($E333,E356))), 15)</f>
        <v>9.23</v>
      </c>
      <c r="F358" s="198" t="n">
        <f aca="true">IF(INDIRECT(CONCATENATE($E333,F355))-INDIRECT(CONCATENATE($E333,F356))&lt;0, ABS(INDIRECT(CONCATENATE($E333,F355))-INDIRECT(CONCATENATE($E333,F356))), 15)</f>
        <v>9.23</v>
      </c>
      <c r="G358" s="198" t="n">
        <f aca="true">IF(INDIRECT(CONCATENATE($E333,G355))-INDIRECT(CONCATENATE($E333,G356))&lt;0, ABS(INDIRECT(CONCATENATE($E333,G355))-INDIRECT(CONCATENATE($E333,G356))), 15)</f>
        <v>9.23</v>
      </c>
      <c r="H358" s="198" t="n">
        <f aca="true">IF(INDIRECT(CONCATENATE($E333,H355))-INDIRECT(CONCATENATE($E333,H356))&lt;0, ABS(INDIRECT(CONCATENATE($E333,H355))-INDIRECT(CONCATENATE($E333,H356))), 15)</f>
        <v>8.68</v>
      </c>
    </row>
    <row r="359" s="349" customFormat="true" ht="15" hidden="true" customHeight="true" outlineLevel="0" collapsed="false">
      <c r="B359" s="484"/>
      <c r="C359" s="192"/>
      <c r="D359" s="197" t="s">
        <v>233</v>
      </c>
      <c r="E359" s="199" t="n">
        <f aca="false">E350+E357</f>
        <v>-8.12</v>
      </c>
      <c r="F359" s="199" t="n">
        <f aca="false">F350+F357</f>
        <v>2.71</v>
      </c>
      <c r="G359" s="199" t="n">
        <f aca="false">G350+G357</f>
        <v>-2.1</v>
      </c>
      <c r="H359" s="199" t="n">
        <f aca="false">H350+H357</f>
        <v>-8.12</v>
      </c>
    </row>
    <row r="360" s="349" customFormat="true" ht="15" hidden="true" customHeight="true" outlineLevel="0" collapsed="false">
      <c r="B360" s="484"/>
      <c r="C360" s="192"/>
      <c r="D360" s="200" t="s">
        <v>234</v>
      </c>
      <c r="E360" s="201" t="n">
        <f aca="false">E351+E358</f>
        <v>17.68</v>
      </c>
      <c r="F360" s="201" t="n">
        <f aca="false">F351+F358</f>
        <v>17.68</v>
      </c>
      <c r="G360" s="201" t="n">
        <f aca="false">G351+G358</f>
        <v>17.68</v>
      </c>
      <c r="H360" s="201" t="n">
        <f aca="false">H351+H358</f>
        <v>17.05</v>
      </c>
    </row>
    <row r="361" s="349" customFormat="true" ht="15" hidden="true" customHeight="true" outlineLevel="0" collapsed="false">
      <c r="B361" s="357"/>
      <c r="C361" s="0"/>
      <c r="D361" s="0"/>
      <c r="E361" s="0"/>
      <c r="F361" s="0"/>
      <c r="G361" s="0"/>
      <c r="H361" s="0"/>
    </row>
    <row r="362" s="349" customFormat="true" ht="15" hidden="false" customHeight="true" outlineLevel="0" collapsed="false">
      <c r="B362" s="169" t="s">
        <v>274</v>
      </c>
      <c r="C362" s="169"/>
      <c r="D362" s="169"/>
      <c r="E362" s="169"/>
      <c r="F362" s="169"/>
      <c r="G362" s="169"/>
      <c r="H362" s="169"/>
    </row>
    <row r="363" s="349" customFormat="true" ht="15" hidden="false" customHeight="true" outlineLevel="0" collapsed="false">
      <c r="B363" s="358" t="s">
        <v>257</v>
      </c>
      <c r="C363" s="203" t="s">
        <v>216</v>
      </c>
      <c r="D363" s="312" t="s">
        <v>238</v>
      </c>
      <c r="E363" s="235" t="str">
        <f aca="false">ADDRESS(MATCH(E4,SL_CHARTS_2012!$AP$1:$AP$39999,1),$E$371,1)</f>
        <v>$AP$6</v>
      </c>
      <c r="F363" s="235" t="str">
        <f aca="false">ADDRESS(MATCH(F4,SL_CHARTS_2012!$AP$1:$AP$39999,1),$E$371,1)</f>
        <v>$AP$6</v>
      </c>
      <c r="G363" s="235" t="str">
        <f aca="false">ADDRESS(MATCH(G4,SL_CHARTS_2012!$AP$1:$AP$39999,1),$E$371,1)</f>
        <v>$AP$6</v>
      </c>
      <c r="H363" s="314" t="str">
        <f aca="false">ADDRESS(MATCH(H4,SL_CHARTS_2012!$AP$1:$AP$39999,1),$E$371,1)</f>
        <v>$AP$5</v>
      </c>
    </row>
    <row r="364" s="349" customFormat="true" ht="15" hidden="false" customHeight="true" outlineLevel="0" collapsed="false">
      <c r="B364" s="358"/>
      <c r="C364" s="203"/>
      <c r="D364" s="204" t="s">
        <v>239</v>
      </c>
      <c r="E364" s="236" t="n">
        <f aca="true">INDIRECT(CONCATENATE($E$372,ADDRESS(MATCH(E4,SL_CHARTS_2012!$AP$1:$AP$39999,1),$E$371,1)))</f>
        <v>14</v>
      </c>
      <c r="F364" s="236" t="n">
        <f aca="true">INDIRECT(CONCATENATE($E$372,ADDRESS(MATCH(F4,SL_CHARTS_2012!$AP$1:$AP$39999,1),$E$371,1)))</f>
        <v>14</v>
      </c>
      <c r="G364" s="236" t="n">
        <f aca="true">INDIRECT(CONCATENATE($E$372,ADDRESS(MATCH(G4,SL_CHARTS_2012!$AP$1:$AP$39999,1),$E$371,1)))</f>
        <v>14</v>
      </c>
      <c r="H364" s="359" t="n">
        <f aca="true">INDIRECT(CONCATENATE($E$372,ADDRESS(MATCH(H4,SL_CHARTS_2012!$AP$1:$AP$39999,1),$E$371,1)))</f>
        <v>0</v>
      </c>
    </row>
    <row r="365" s="349" customFormat="true" ht="15" hidden="false" customHeight="true" outlineLevel="0" collapsed="false">
      <c r="B365" s="358"/>
      <c r="C365" s="203"/>
      <c r="D365" s="312" t="s">
        <v>240</v>
      </c>
      <c r="E365" s="235" t="str">
        <f aca="false">ADDRESS(MATCH(E8,SL_CHARTS_2012!$AP$1:$AP$39999,1),$E$371,1)</f>
        <v>$AP$5</v>
      </c>
      <c r="F365" s="235" t="str">
        <f aca="false">ADDRESS(MATCH(F8,SL_CHARTS_2012!$AP$1:$AP$39999,1),$E$371,1)</f>
        <v>$AP$5</v>
      </c>
      <c r="G365" s="235" t="str">
        <f aca="false">ADDRESS(MATCH(G8,SL_CHARTS_2012!$AP$1:$AP$39999,1),$E$371,1)</f>
        <v>$AP$5</v>
      </c>
      <c r="H365" s="314" t="str">
        <f aca="false">ADDRESS(MATCH(H8,SL_CHARTS_2012!$AP$1:$AP$39999,1),$E$371,1)</f>
        <v>$AP$5</v>
      </c>
    </row>
    <row r="366" s="349" customFormat="true" ht="15" hidden="false" customHeight="true" outlineLevel="0" collapsed="false">
      <c r="B366" s="358"/>
      <c r="C366" s="203"/>
      <c r="D366" s="204" t="s">
        <v>241</v>
      </c>
      <c r="E366" s="236" t="n">
        <v>14</v>
      </c>
      <c r="F366" s="236" t="n">
        <v>14</v>
      </c>
      <c r="G366" s="236" t="n">
        <f aca="true">INDIRECT(CONCATENATE($E$372,ADDRESS(MATCH(G8,SL_CHARTS_2012!$AP$1:$AP$39999,1),$E$371,1)))</f>
        <v>0</v>
      </c>
      <c r="H366" s="359" t="n">
        <f aca="true">INDIRECT(CONCATENATE($E$372,ADDRESS(MATCH(H8,SL_CHARTS_2012!$AP$1:$AP$39999,1),$E$371,1)))</f>
        <v>0</v>
      </c>
    </row>
    <row r="367" s="349" customFormat="true" ht="15" hidden="false" customHeight="true" outlineLevel="0" collapsed="false">
      <c r="B367" s="358"/>
      <c r="C367" s="205" t="s">
        <v>219</v>
      </c>
      <c r="D367" s="228" t="s">
        <v>238</v>
      </c>
      <c r="E367" s="375" t="str">
        <f aca="false">ADDRESS(MATCH(E6,SL_CHARTS_2012!$AP$1:$AP$39999,1),$E$371,1)</f>
        <v>$AP$6</v>
      </c>
      <c r="F367" s="375" t="str">
        <f aca="false">ADDRESS(MATCH(F6,SL_CHARTS_2012!$AP$1:$AP$39999,1),$E$371,1)</f>
        <v>$AP$6</v>
      </c>
      <c r="G367" s="375" t="str">
        <f aca="false">ADDRESS(MATCH(G6,SL_CHARTS_2012!$AP$1:$AP$39999,1),$E$371,1)</f>
        <v>$AP$6</v>
      </c>
      <c r="H367" s="361" t="str">
        <f aca="false">ADDRESS(MATCH(H6,SL_CHARTS_2012!$AP$1:$AP$39999,1),$E$371,1)</f>
        <v>$AP$5</v>
      </c>
    </row>
    <row r="368" s="349" customFormat="true" ht="15" hidden="false" customHeight="true" outlineLevel="0" collapsed="false">
      <c r="B368" s="358"/>
      <c r="C368" s="205"/>
      <c r="D368" s="351" t="s">
        <v>217</v>
      </c>
      <c r="E368" s="375" t="n">
        <f aca="true">INDIRECT(CONCATENATE($E$372,ADDRESS(MATCH(E6,SL_CHARTS_2012!$AP$1:$AP$39999,1),$E$371,1)))</f>
        <v>14</v>
      </c>
      <c r="F368" s="375" t="n">
        <v>14</v>
      </c>
      <c r="G368" s="375" t="n">
        <f aca="true">INDIRECT(CONCATENATE($E$372,ADDRESS(MATCH(G6,SL_CHARTS_2012!$AP$1:$AP$39999,1),$E$371,1)))</f>
        <v>14</v>
      </c>
      <c r="H368" s="361" t="n">
        <f aca="true">INDIRECT(CONCATENATE($E$372,ADDRESS(MATCH(H6,SL_CHARTS_2012!$AP$1:$AP$39999,1),$E$371,1)))</f>
        <v>0</v>
      </c>
    </row>
    <row r="369" s="349" customFormat="true" ht="15" hidden="false" customHeight="true" outlineLevel="0" collapsed="false">
      <c r="B369" s="358"/>
      <c r="C369" s="205"/>
      <c r="D369" s="228" t="s">
        <v>240</v>
      </c>
      <c r="E369" s="375" t="str">
        <f aca="false">ADDRESS(MATCH(E10,SL_CHARTS_2012!$AP$1:$AP$39999,1),$E$371,1)</f>
        <v>$AP$5</v>
      </c>
      <c r="F369" s="375" t="str">
        <f aca="false">ADDRESS(MATCH(F10,SL_CHARTS_2012!$AP$1:$AP$39999,1),$E$371,1)</f>
        <v>$AP$5</v>
      </c>
      <c r="G369" s="375" t="str">
        <f aca="false">ADDRESS(MATCH(G10,SL_CHARTS_2012!$AP$1:$AP$39999,1),$E$371,1)</f>
        <v>$AP$5</v>
      </c>
      <c r="H369" s="361" t="str">
        <f aca="false">ADDRESS(MATCH(H10,SL_CHARTS_2012!$AP$1:$AP$39999,1),$E$371,1)</f>
        <v>$AP$5</v>
      </c>
    </row>
    <row r="370" s="349" customFormat="true" ht="15" hidden="false" customHeight="true" outlineLevel="0" collapsed="false">
      <c r="B370" s="358"/>
      <c r="C370" s="205"/>
      <c r="D370" s="351" t="s">
        <v>218</v>
      </c>
      <c r="E370" s="375" t="n">
        <f aca="true">INDIRECT(CONCATENATE($E$372,ADDRESS(MATCH(E10,SL_CHARTS_2012!$AP$1:$AP$39999,1),$E$371,1)))</f>
        <v>0</v>
      </c>
      <c r="F370" s="375" t="n">
        <f aca="true">INDIRECT(CONCATENATE($E$372,ADDRESS(MATCH(F10,SL_CHARTS_2012!$AP$1:$AP$39999,1),$E$371,1)))</f>
        <v>0</v>
      </c>
      <c r="G370" s="375" t="n">
        <f aca="true">INDIRECT(CONCATENATE($E$372,ADDRESS(MATCH(G10,SL_CHARTS_2012!$AP$1:$AP$39999,1),$E$371,1)))</f>
        <v>0</v>
      </c>
      <c r="H370" s="361" t="n">
        <f aca="true">INDIRECT(CONCATENATE($E$372,ADDRESS(MATCH(H10,SL_CHARTS_2012!$AP$1:$AP$39999,1),$E$371,1)))</f>
        <v>0</v>
      </c>
    </row>
    <row r="371" s="349" customFormat="true" ht="15" hidden="false" customHeight="true" outlineLevel="0" collapsed="false">
      <c r="B371" s="358"/>
      <c r="C371" s="207" t="s">
        <v>220</v>
      </c>
      <c r="D371" s="207"/>
      <c r="E371" s="208" t="n">
        <v>42</v>
      </c>
      <c r="F371" s="208"/>
      <c r="G371" s="208"/>
      <c r="H371" s="208"/>
    </row>
    <row r="372" s="349" customFormat="true" ht="15" hidden="false" customHeight="true" outlineLevel="0" collapsed="false">
      <c r="B372" s="358"/>
      <c r="C372" s="318"/>
      <c r="D372" s="213" t="s">
        <v>223</v>
      </c>
      <c r="E372" s="214" t="s">
        <v>224</v>
      </c>
      <c r="F372" s="204"/>
      <c r="G372" s="204"/>
      <c r="H372" s="204"/>
    </row>
    <row r="373" s="349" customFormat="true" ht="15" hidden="false" customHeight="true" outlineLevel="0" collapsed="false">
      <c r="B373" s="358"/>
      <c r="C373" s="318"/>
      <c r="D373" s="213"/>
      <c r="E373" s="214" t="s">
        <v>225</v>
      </c>
      <c r="F373" s="204"/>
      <c r="G373" s="204"/>
      <c r="H373" s="204"/>
    </row>
    <row r="374" s="349" customFormat="true" ht="15" hidden="false" customHeight="true" outlineLevel="0" collapsed="false">
      <c r="B374" s="358"/>
      <c r="C374" s="209" t="s">
        <v>216</v>
      </c>
      <c r="D374" s="210" t="s">
        <v>221</v>
      </c>
      <c r="E374" s="180" t="str">
        <f aca="false">IF(E364&gt;E4, ADDRESS(MATCH(E366,SL_CHARTS_2012!$AP$1:$AP$3999,1),$E$371+3,1),E375)</f>
        <v>$AS$7</v>
      </c>
      <c r="F374" s="180" t="str">
        <f aca="false">IF(F364&gt;F4, ADDRESS(MATCH(F366,SL_CHARTS_2012!$AP$1:$AP$3999,1),$E$371+3,1),F375)</f>
        <v>$AS$7</v>
      </c>
      <c r="G374" s="180" t="str">
        <f aca="false">IF(G364&gt;G4, ADDRESS(MATCH(G366,SL_CHARTS_2012!$AP$1:$AP$3999,1),$E$371+3,1),G375)</f>
        <v>$AS$6</v>
      </c>
      <c r="H374" s="362" t="str">
        <f aca="false">IF(H364&gt;H4, ADDRESS(MATCH(H366,SL_CHARTS_2012!$AP$1:$AP$3999,1),$E$371+3,1),H375)</f>
        <v>$AS$5</v>
      </c>
    </row>
    <row r="375" s="349" customFormat="true" ht="15" hidden="false" customHeight="true" outlineLevel="0" collapsed="false">
      <c r="B375" s="358"/>
      <c r="C375" s="209"/>
      <c r="D375" s="210" t="s">
        <v>222</v>
      </c>
      <c r="E375" s="180" t="s">
        <v>485</v>
      </c>
      <c r="F375" s="180" t="s">
        <v>485</v>
      </c>
      <c r="G375" s="180" t="str">
        <f aca="false">IF(G366&lt;G8,ADDRESS(MATCH(G364,SL_CHARTS_2012!$AP$1:$AP$3999,1),$E$371+3,1),G374)</f>
        <v>$AS$6</v>
      </c>
      <c r="H375" s="362" t="str">
        <f aca="false">IF(H366&lt;H8,ADDRESS(MATCH(H364,SL_CHARTS_2012!$AP$1:$AP$3999,1),$E$371+3,1),H374)</f>
        <v>$AS$5</v>
      </c>
    </row>
    <row r="376" s="349" customFormat="true" ht="15" hidden="false" customHeight="true" outlineLevel="0" collapsed="false">
      <c r="B376" s="358"/>
      <c r="C376" s="205" t="s">
        <v>219</v>
      </c>
      <c r="D376" s="258" t="s">
        <v>221</v>
      </c>
      <c r="E376" s="174" t="str">
        <f aca="false">IF(E368&gt;E6, ADDRESS(MATCH(E370,SL_CHARTS_2012!$AP$1:$AP$3999,1),$E$371+3,1),E377)</f>
        <v>$AS$6</v>
      </c>
      <c r="F376" s="174" t="str">
        <f aca="false">IF(F368&gt;F6, ADDRESS(MATCH(F370,SL_CHARTS_2012!$AP$1:$AP$3999,1),$E$371+3,1),F377)</f>
        <v>$AS$6</v>
      </c>
      <c r="G376" s="174" t="str">
        <f aca="false">IF(G368&gt;G6, ADDRESS(MATCH(G370,SL_CHARTS_2012!$AP$1:$AP$3999,1),$E$371+3,1),G377)</f>
        <v>$AS$6</v>
      </c>
      <c r="H376" s="363" t="str">
        <f aca="false">IF(H368&gt;H6, ADDRESS(MATCH(H370,SL_CHARTS_2012!$AP$1:$AP$3999,1),$E$371+3,1),H377)</f>
        <v>$AS$5</v>
      </c>
    </row>
    <row r="377" s="349" customFormat="true" ht="15" hidden="false" customHeight="true" outlineLevel="0" collapsed="false">
      <c r="B377" s="358"/>
      <c r="C377" s="205"/>
      <c r="D377" s="258" t="s">
        <v>222</v>
      </c>
      <c r="E377" s="174" t="str">
        <f aca="false">IF(E370&lt;E10,ADDRESS(MATCH(E368,SL_CHARTS_2012!$AP$1:$AP$3999,1),$E$371+3,1),E376)</f>
        <v>$AS$6</v>
      </c>
      <c r="F377" s="174" t="str">
        <f aca="false">IF(F370&lt;F10,ADDRESS(MATCH(F368,SL_CHARTS_2012!$AP$1:$AP$3999,1),$E$371+3,1),F376)</f>
        <v>$AS$6</v>
      </c>
      <c r="G377" s="174" t="str">
        <f aca="false">IF(G370&lt;G10,ADDRESS(MATCH(G368,SL_CHARTS_2012!$AP$1:$AP$3999,1),$E$371+3,1),G376)</f>
        <v>$AS$6</v>
      </c>
      <c r="H377" s="363" t="str">
        <f aca="false">IF(H370&lt;H10,ADDRESS(MATCH(H368,SL_CHARTS_2012!$AP$1:$AP$3999,1),$E$371+3,1),H376)</f>
        <v>$AS$5</v>
      </c>
    </row>
    <row r="378" s="349" customFormat="true" ht="15" hidden="false" customHeight="true" outlineLevel="0" collapsed="false">
      <c r="B378" s="358"/>
      <c r="C378" s="215" t="s">
        <v>226</v>
      </c>
      <c r="D378" s="320" t="s">
        <v>227</v>
      </c>
      <c r="E378" s="337" t="str">
        <f aca="false">CONCATENATE(ROUND(E364,1),E$7,ROUND(E366,1))</f>
        <v>14-14</v>
      </c>
      <c r="F378" s="337" t="str">
        <f aca="false">CONCATENATE(ROUND(F364,1),F$7,ROUND(F366,1))</f>
        <v>14-14</v>
      </c>
      <c r="G378" s="337" t="str">
        <f aca="false">CONCATENATE(ROUND(G364,1),G$7,ROUND(G366,1))</f>
        <v>14-0</v>
      </c>
      <c r="H378" s="364" t="str">
        <f aca="false">CONCATENATE(ROUND(H364,1),H$7,ROUND(H366,1))</f>
        <v>0-0</v>
      </c>
    </row>
    <row r="379" s="349" customFormat="true" ht="15" hidden="false" customHeight="true" outlineLevel="0" collapsed="false">
      <c r="B379" s="358"/>
      <c r="C379" s="215"/>
      <c r="D379" s="323" t="s">
        <v>228</v>
      </c>
      <c r="E379" s="279" t="n">
        <f aca="true">AVERAGE(INDIRECT(CONCATENATE($E$232,E374,$E$233,E375),1))</f>
        <v>21</v>
      </c>
      <c r="F379" s="279" t="n">
        <f aca="true">AVERAGE(INDIRECT(CONCATENATE($E$232,F374,$E$233,F375),1))</f>
        <v>21</v>
      </c>
      <c r="G379" s="279" t="n">
        <f aca="true">AVERAGE(INDIRECT(CONCATENATE($E$232,G374,$E$233,G375),1))</f>
        <v>33</v>
      </c>
      <c r="H379" s="365" t="n">
        <f aca="true">AVERAGE(INDIRECT(CONCATENATE($E$232,H374,$E$233,H375),1))</f>
        <v>-1</v>
      </c>
    </row>
    <row r="380" s="349" customFormat="true" ht="15" hidden="false" customHeight="true" outlineLevel="0" collapsed="false">
      <c r="B380" s="358"/>
      <c r="C380" s="215"/>
      <c r="D380" s="324" t="s">
        <v>229</v>
      </c>
      <c r="E380" s="281" t="n">
        <f aca="true">MIN(INDIRECT(CONCATENATE($E$232,E374,$E$233,E375),1))</f>
        <v>21</v>
      </c>
      <c r="F380" s="281" t="n">
        <f aca="true">MIN(INDIRECT(CONCATENATE($E$232,F374,$E$233,F375),1))</f>
        <v>21</v>
      </c>
      <c r="G380" s="281" t="n">
        <f aca="true">MIN(INDIRECT(CONCATENATE($E$232,G374,$E$233,G375),1))</f>
        <v>33</v>
      </c>
      <c r="H380" s="366" t="n">
        <f aca="true">MIN(INDIRECT(CONCATENATE($E$232,H374,$E$233,H375),1))</f>
        <v>-1</v>
      </c>
    </row>
    <row r="381" s="349" customFormat="true" ht="15" hidden="false" customHeight="true" outlineLevel="0" collapsed="false">
      <c r="B381" s="358"/>
      <c r="C381" s="215"/>
      <c r="D381" s="219" t="s">
        <v>230</v>
      </c>
      <c r="E381" s="188" t="n">
        <f aca="true">MAX(INDIRECT(CONCATENATE($E$232,E374,$E$233,E375),1))</f>
        <v>21</v>
      </c>
      <c r="F381" s="188" t="n">
        <f aca="true">MAX(INDIRECT(CONCATENATE($E$232,F374,$E$233,F375),1))</f>
        <v>21</v>
      </c>
      <c r="G381" s="188" t="n">
        <f aca="true">MAX(INDIRECT(CONCATENATE($E$232,G374,$E$233,G375),1))</f>
        <v>33</v>
      </c>
      <c r="H381" s="367" t="n">
        <f aca="true">MAX(INDIRECT(CONCATENATE($E$232,H374,$E$233,H375),1))</f>
        <v>-1</v>
      </c>
    </row>
    <row r="382" s="349" customFormat="true" ht="15" hidden="false" customHeight="true" outlineLevel="0" collapsed="false">
      <c r="B382" s="358"/>
      <c r="C382" s="368" t="s">
        <v>219</v>
      </c>
      <c r="D382" s="259" t="s">
        <v>227</v>
      </c>
      <c r="E382" s="194" t="str">
        <f aca="false">CONCATENATE(ROUND(E368,1),E$7,ROUND(E370,1))</f>
        <v>14-0</v>
      </c>
      <c r="F382" s="194" t="str">
        <f aca="false">CONCATENATE(ROUND(F368,1),F$7,ROUND(F370,1))</f>
        <v>14-0</v>
      </c>
      <c r="G382" s="194" t="str">
        <f aca="false">CONCATENATE(ROUND(G368,1),G$7,ROUND(G370,1))</f>
        <v>14-0</v>
      </c>
      <c r="H382" s="369" t="str">
        <f aca="false">CONCATENATE(ROUND(H368,1),H$7,ROUND(H370,1))</f>
        <v>0-0</v>
      </c>
    </row>
    <row r="383" s="349" customFormat="true" ht="15" hidden="false" customHeight="true" outlineLevel="0" collapsed="false">
      <c r="B383" s="358"/>
      <c r="C383" s="368"/>
      <c r="D383" s="226" t="s">
        <v>228</v>
      </c>
      <c r="E383" s="250" t="n">
        <f aca="true">AVERAGE(INDIRECT(CONCATENATE($E$232,E376,$E$233,E377),1))</f>
        <v>33</v>
      </c>
      <c r="F383" s="250" t="n">
        <f aca="true">AVERAGE(INDIRECT(CONCATENATE($E$232,F376,$E$233,F377),1))</f>
        <v>33</v>
      </c>
      <c r="G383" s="250" t="n">
        <f aca="true">AVERAGE(INDIRECT(CONCATENATE($E$232,G376,$E$233,G377),1))</f>
        <v>33</v>
      </c>
      <c r="H383" s="370" t="n">
        <f aca="true">AVERAGE(INDIRECT(CONCATENATE($E$232,H376,$E$233,H377),1))</f>
        <v>-1</v>
      </c>
    </row>
    <row r="384" s="349" customFormat="true" ht="15" hidden="false" customHeight="true" outlineLevel="0" collapsed="false">
      <c r="B384" s="358"/>
      <c r="C384" s="368"/>
      <c r="D384" s="227" t="s">
        <v>229</v>
      </c>
      <c r="E384" s="251" t="n">
        <f aca="true">MIN(INDIRECT(CONCATENATE($E$232,E376,$E$233,E377),1))</f>
        <v>33</v>
      </c>
      <c r="F384" s="251" t="n">
        <f aca="true">MIN(INDIRECT(CONCATENATE($E$232,F376,$E$233,F377),1))</f>
        <v>33</v>
      </c>
      <c r="G384" s="251" t="n">
        <f aca="true">MIN(INDIRECT(CONCATENATE($E$232,G376,$E$233,G377),1))</f>
        <v>33</v>
      </c>
      <c r="H384" s="371" t="n">
        <f aca="true">MIN(INDIRECT(CONCATENATE($E$232,H376,$E$233,H377),1))</f>
        <v>-1</v>
      </c>
    </row>
    <row r="385" s="349" customFormat="true" ht="15" hidden="false" customHeight="true" outlineLevel="0" collapsed="false">
      <c r="B385" s="358"/>
      <c r="C385" s="368"/>
      <c r="D385" s="372" t="s">
        <v>230</v>
      </c>
      <c r="E385" s="378" t="n">
        <f aca="true">MAX(INDIRECT(CONCATENATE($E$232,E376,$E$233,E377),1))</f>
        <v>33</v>
      </c>
      <c r="F385" s="378" t="n">
        <f aca="true">MAX(INDIRECT(CONCATENATE($E$232,F376,$E$233,F377),1))</f>
        <v>33</v>
      </c>
      <c r="G385" s="378" t="n">
        <f aca="true">MAX(INDIRECT(CONCATENATE($E$232,G376,$E$233,G377),1))</f>
        <v>33</v>
      </c>
      <c r="H385" s="373" t="n">
        <f aca="true">MAX(INDIRECT(CONCATENATE($E$232,H376,$E$233,H377),1))</f>
        <v>-1</v>
      </c>
    </row>
    <row r="386" s="349" customFormat="true" ht="15" hidden="false" customHeight="true" outlineLevel="0" collapsed="false">
      <c r="B386" s="374" t="s">
        <v>258</v>
      </c>
      <c r="C386" s="171" t="s">
        <v>216</v>
      </c>
      <c r="D386" s="234" t="s">
        <v>238</v>
      </c>
      <c r="E386" s="235" t="str">
        <f aca="false">ADDRESS(MATCH(E4,SL_CHARTS_2012!$AV$1:$AV$39999,1),$E$394,1)</f>
        <v>$AV$8</v>
      </c>
      <c r="F386" s="271" t="str">
        <f aca="false">ADDRESS(MATCH(F4,SL_CHARTS_2012!$AV$1:$AV$39999,1),$E$394,1)</f>
        <v>$AV$8</v>
      </c>
      <c r="G386" s="271" t="str">
        <f aca="false">ADDRESS(MATCH(G4,SL_CHARTS_2012!$AV$1:$AV$39999,1),$E$394,1)</f>
        <v>$AV$8</v>
      </c>
      <c r="H386" s="235" t="str">
        <f aca="false">ADDRESS(MATCH(H4,SL_CHARTS_2012!$AV$1:$AV$39999,1),$E$394,1)</f>
        <v>$AV$8</v>
      </c>
    </row>
    <row r="387" s="349" customFormat="true" ht="15" hidden="false" customHeight="true" outlineLevel="0" collapsed="false">
      <c r="B387" s="374"/>
      <c r="C387" s="171"/>
      <c r="D387" s="172" t="s">
        <v>239</v>
      </c>
      <c r="E387" s="236" t="n">
        <f aca="true">INDIRECT(CONCATENATE($E$372,ADDRESS(MATCH(E4,SL_CHARTS_2012!$AV$1:$AV$39999,1),$E$394,1)))</f>
        <v>12</v>
      </c>
      <c r="F387" s="270" t="n">
        <f aca="true">INDIRECT(CONCATENATE($E$372,ADDRESS(MATCH(F4,SL_CHARTS_2012!$AV$1:$AV$39999,1),$E$394,1)))</f>
        <v>12</v>
      </c>
      <c r="G387" s="270" t="n">
        <f aca="true">INDIRECT(CONCATENATE($E$372,ADDRESS(MATCH(G4,SL_CHARTS_2012!$AV$1:$AV$39999,1),$E$394,1)))</f>
        <v>12</v>
      </c>
      <c r="H387" s="236" t="n">
        <f aca="true">INDIRECT(CONCATENATE($E$372,ADDRESS(MATCH(H4,SL_CHARTS_2012!$AV$1:$AV$39999,1),$E$394,1)))</f>
        <v>12</v>
      </c>
    </row>
    <row r="388" s="349" customFormat="true" ht="15" hidden="false" customHeight="true" outlineLevel="0" collapsed="false">
      <c r="B388" s="374"/>
      <c r="C388" s="171"/>
      <c r="D388" s="234" t="s">
        <v>240</v>
      </c>
      <c r="E388" s="235" t="str">
        <f aca="false">ADDRESS(MATCH(E8,SL_CHARTS_2012!$AV$1:$AV$39999,1),$E$394,1)</f>
        <v>$AV$7</v>
      </c>
      <c r="F388" s="271" t="str">
        <f aca="false">ADDRESS(MATCH(F8,SL_CHARTS_2012!$AV$1:$AV$39999,1),$E$394,1)</f>
        <v>$AV$8</v>
      </c>
      <c r="G388" s="271" t="str">
        <f aca="false">ADDRESS(MATCH(G8,SL_CHARTS_2012!$AV$1:$AV$39999,1),$E$394,1)</f>
        <v>$AV$8</v>
      </c>
      <c r="H388" s="235" t="str">
        <f aca="false">ADDRESS(MATCH(H8,SL_CHARTS_2012!$AV$1:$AV$39999,1),$E$394,1)</f>
        <v>$AV$7</v>
      </c>
    </row>
    <row r="389" s="349" customFormat="true" ht="15" hidden="false" customHeight="true" outlineLevel="0" collapsed="false">
      <c r="B389" s="374"/>
      <c r="C389" s="171"/>
      <c r="D389" s="172" t="s">
        <v>241</v>
      </c>
      <c r="E389" s="236" t="n">
        <f aca="true">INDIRECT(CONCATENATE($E$395,ADDRESS(MATCH(E8,SL_CHARTS_2012!$AV$1:$AV$39999,1),$E$394,1)))</f>
        <v>10</v>
      </c>
      <c r="F389" s="270" t="n">
        <f aca="true">INDIRECT(CONCATENATE($E$395,ADDRESS(MATCH(F8,SL_CHARTS_2012!$AV$1:$AV$39999,1),$E$394,1)))</f>
        <v>12</v>
      </c>
      <c r="G389" s="270" t="n">
        <f aca="true">INDIRECT(CONCATENATE($E$395,ADDRESS(MATCH(G8,SL_CHARTS_2012!$AV$1:$AV$39999,1),$E$394,1)))</f>
        <v>12</v>
      </c>
      <c r="H389" s="236" t="n">
        <f aca="true">INDIRECT(CONCATENATE($E$395,ADDRESS(MATCH(H8,SL_CHARTS_2012!$AV$1:$AV$39999,1),$E$394,1)))</f>
        <v>10</v>
      </c>
    </row>
    <row r="390" s="349" customFormat="true" ht="15" hidden="false" customHeight="true" outlineLevel="0" collapsed="false">
      <c r="B390" s="374"/>
      <c r="C390" s="173" t="s">
        <v>219</v>
      </c>
      <c r="D390" s="238" t="s">
        <v>238</v>
      </c>
      <c r="E390" s="375" t="str">
        <f aca="false">ADDRESS(MATCH(E6,SL_CHARTS_2012!$AV$1:$AV$39999,1),$E$394,1)</f>
        <v>$AV$8</v>
      </c>
      <c r="F390" s="376" t="str">
        <f aca="false">ADDRESS(MATCH(F6,SL_CHARTS_2012!$AV$1:$AV$39999,1),$E$394,1)</f>
        <v>$AV$8</v>
      </c>
      <c r="G390" s="376" t="str">
        <f aca="false">ADDRESS(MATCH(G6,SL_CHARTS_2012!$AV$1:$AV$39999,1),$E$394,1)</f>
        <v>$AV$8</v>
      </c>
      <c r="H390" s="375" t="str">
        <f aca="false">ADDRESS(MATCH(H6,SL_CHARTS_2012!$AV$1:$AV$39999,1),$E$394,1)</f>
        <v>$AV$8</v>
      </c>
    </row>
    <row r="391" s="349" customFormat="true" ht="15" hidden="false" customHeight="true" outlineLevel="0" collapsed="false">
      <c r="B391" s="374"/>
      <c r="C391" s="173"/>
      <c r="D391" s="240" t="s">
        <v>217</v>
      </c>
      <c r="E391" s="375" t="n">
        <f aca="true">INDIRECT(CONCATENATE($E$372,ADDRESS(MATCH(E6,SL_CHARTS_2012!$AV$1:$AV$39999,1),$E$394,1)))</f>
        <v>12</v>
      </c>
      <c r="F391" s="376" t="n">
        <f aca="true">INDIRECT(CONCATENATE($E$372,ADDRESS(MATCH(F6,SL_CHARTS_2012!$AV$1:$AV$39999,1),$E$394,1)))</f>
        <v>12</v>
      </c>
      <c r="G391" s="376" t="n">
        <f aca="true">INDIRECT(CONCATENATE($E$372,ADDRESS(MATCH(G6,SL_CHARTS_2012!$AV$1:$AV$39999,1),$E$394,1)))</f>
        <v>12</v>
      </c>
      <c r="H391" s="375" t="n">
        <f aca="true">INDIRECT(CONCATENATE($E$372,ADDRESS(MATCH(H6,SL_CHARTS_2012!$AV$1:$AV$39999,1),$E$394,1)))</f>
        <v>12</v>
      </c>
    </row>
    <row r="392" s="349" customFormat="true" ht="15" hidden="false" customHeight="true" outlineLevel="0" collapsed="false">
      <c r="B392" s="374"/>
      <c r="C392" s="173"/>
      <c r="D392" s="238" t="s">
        <v>240</v>
      </c>
      <c r="E392" s="375" t="str">
        <f aca="false">ADDRESS(MATCH(E8,SL_CHARTS_2012!$AV$1:$AV$39999,1),$E$394,1)</f>
        <v>$AV$7</v>
      </c>
      <c r="F392" s="376" t="str">
        <f aca="false">ADDRESS(MATCH(F8,SL_CHARTS_2012!$AV$1:$AV$39999,1),$E$394,1)</f>
        <v>$AV$8</v>
      </c>
      <c r="G392" s="376" t="str">
        <f aca="false">ADDRESS(MATCH(G8,SL_CHARTS_2012!$AV$1:$AV$39999,1),$E$394,1)</f>
        <v>$AV$8</v>
      </c>
      <c r="H392" s="375" t="str">
        <f aca="false">ADDRESS(MATCH(H8,SL_CHARTS_2012!$AV$1:$AV$39999,1),$E$394,1)</f>
        <v>$AV$7</v>
      </c>
    </row>
    <row r="393" s="349" customFormat="true" ht="15" hidden="false" customHeight="true" outlineLevel="0" collapsed="false">
      <c r="B393" s="374"/>
      <c r="C393" s="173"/>
      <c r="D393" s="240" t="s">
        <v>218</v>
      </c>
      <c r="E393" s="375" t="n">
        <f aca="true">INDIRECT(CONCATENATE($E$395,ADDRESS(MATCH(E8,SL_CHARTS_2012!$AV$1:$AV$39999,1),$E$394,1)))</f>
        <v>10</v>
      </c>
      <c r="F393" s="376" t="n">
        <f aca="true">INDIRECT(CONCATENATE($E$395,ADDRESS(MATCH(F8,SL_CHARTS_2012!$AV$1:$AV$39999,1),$E$394,1)))</f>
        <v>12</v>
      </c>
      <c r="G393" s="376" t="n">
        <f aca="true">INDIRECT(CONCATENATE($E$395,ADDRESS(MATCH(G8,SL_CHARTS_2012!$AV$1:$AV$39999,1),$E$394,1)))</f>
        <v>12</v>
      </c>
      <c r="H393" s="375" t="n">
        <f aca="true">INDIRECT(CONCATENATE($E$395,ADDRESS(MATCH(H8,SL_CHARTS_2012!$AV$1:$AV$39999,1),$E$394,1)))</f>
        <v>10</v>
      </c>
    </row>
    <row r="394" s="349" customFormat="true" ht="15" hidden="false" customHeight="true" outlineLevel="0" collapsed="false">
      <c r="B394" s="374"/>
      <c r="C394" s="175" t="s">
        <v>220</v>
      </c>
      <c r="D394" s="175"/>
      <c r="E394" s="176" t="n">
        <v>48</v>
      </c>
      <c r="F394" s="176"/>
      <c r="G394" s="176"/>
      <c r="H394" s="176"/>
    </row>
    <row r="395" s="349" customFormat="true" ht="15" hidden="false" customHeight="true" outlineLevel="0" collapsed="false">
      <c r="B395" s="374"/>
      <c r="C395" s="243"/>
      <c r="D395" s="182" t="s">
        <v>223</v>
      </c>
      <c r="E395" s="183" t="s">
        <v>224</v>
      </c>
      <c r="F395" s="172"/>
      <c r="G395" s="172"/>
      <c r="H395" s="172"/>
    </row>
    <row r="396" s="349" customFormat="true" ht="15" hidden="false" customHeight="true" outlineLevel="0" collapsed="false">
      <c r="B396" s="374"/>
      <c r="C396" s="243"/>
      <c r="D396" s="182"/>
      <c r="E396" s="183" t="s">
        <v>225</v>
      </c>
      <c r="F396" s="172"/>
      <c r="G396" s="172"/>
      <c r="H396" s="172"/>
    </row>
    <row r="397" s="349" customFormat="true" ht="15" hidden="false" customHeight="true" outlineLevel="0" collapsed="false">
      <c r="B397" s="374"/>
      <c r="C397" s="178" t="s">
        <v>216</v>
      </c>
      <c r="D397" s="245" t="s">
        <v>221</v>
      </c>
      <c r="E397" s="180" t="str">
        <f aca="false">IF(E387&gt;E4, ADDRESS(MATCH(E389,SL_CHARTS_2012!$AV$1:$AV$3999,1),$E$394+3,1),E398)</f>
        <v>$AY$8</v>
      </c>
      <c r="F397" s="274" t="str">
        <f aca="false">IF(F387&gt;F4, ADDRESS(MATCH(F389,SL_CHARTS_2012!$AV$1:$AV$3999,1),$E$394+3,1),F398)</f>
        <v>$AY$8</v>
      </c>
      <c r="G397" s="274" t="str">
        <f aca="false">IF(G387&gt;G4, ADDRESS(MATCH(G389,SL_CHARTS_2012!$AV$1:$AV$3999,1),$E$394+3,1),G398)</f>
        <v>$AY$8</v>
      </c>
      <c r="H397" s="180" t="str">
        <f aca="false">IF(H387&gt;H4, ADDRESS(MATCH(H389,SL_CHARTS_2012!$AV$1:$AV$3999,1),$E$394+3,1),H398)</f>
        <v>$AY$8</v>
      </c>
    </row>
    <row r="398" s="349" customFormat="true" ht="15" hidden="false" customHeight="true" outlineLevel="0" collapsed="false">
      <c r="B398" s="374"/>
      <c r="C398" s="178"/>
      <c r="D398" s="245" t="s">
        <v>222</v>
      </c>
      <c r="E398" s="180" t="str">
        <f aca="false">IF(E389&lt;E8,ADDRESS(MATCH(E387,SL_CHARTS_2012!$AV$1:$AV$3999,1),$E$394+3,1),E397)</f>
        <v>$AY$8</v>
      </c>
      <c r="F398" s="274" t="str">
        <f aca="false">IF(F389&lt;F8,ADDRESS(MATCH(F387,SL_CHARTS_2012!$AV$1:$AV$3999,1),$E$394+3,1),F397)</f>
        <v>$AY$8</v>
      </c>
      <c r="G398" s="274" t="str">
        <f aca="false">IF(G389&lt;G8,ADDRESS(MATCH(G387,SL_CHARTS_2012!$AV$1:$AV$3999,1),$E$394+3,1),G397)</f>
        <v>$AY$8</v>
      </c>
      <c r="H398" s="180" t="str">
        <f aca="false">IF(H389&lt;H8,ADDRESS(MATCH(H387,SL_CHARTS_2012!$AV$1:$AV$3999,1),$E$394+3,1),H397)</f>
        <v>$AY$8</v>
      </c>
    </row>
    <row r="399" s="349" customFormat="true" ht="15" hidden="false" customHeight="true" outlineLevel="0" collapsed="false">
      <c r="B399" s="374"/>
      <c r="C399" s="173" t="s">
        <v>219</v>
      </c>
      <c r="D399" s="181" t="s">
        <v>221</v>
      </c>
      <c r="E399" s="174" t="str">
        <f aca="false">IF(E391&gt;E4, ADDRESS(MATCH(E393,SL_CHARTS_2012!$AV$1:$AV$3999,1),$E$394+3,1),E400)</f>
        <v>$AY$8</v>
      </c>
      <c r="F399" s="275" t="str">
        <f aca="false">IF(F391&gt;F4, ADDRESS(MATCH(F393,SL_CHARTS_2012!$AV$1:$AV$3999,1),$E$394+3,1),F400)</f>
        <v>$AY$8</v>
      </c>
      <c r="G399" s="275" t="str">
        <f aca="false">IF(G391&gt;G4, ADDRESS(MATCH(G393,SL_CHARTS_2012!$AV$1:$AV$3999,1),$E$394+3,1),G400)</f>
        <v>$AY$8</v>
      </c>
      <c r="H399" s="174" t="str">
        <f aca="false">IF(H391&gt;H4, ADDRESS(MATCH(H393,SL_CHARTS_2012!$AV$1:$AV$3999,1),$E$394+3,1),H400)</f>
        <v>$AY$8</v>
      </c>
    </row>
    <row r="400" s="349" customFormat="true" ht="15" hidden="false" customHeight="true" outlineLevel="0" collapsed="false">
      <c r="B400" s="374"/>
      <c r="C400" s="173"/>
      <c r="D400" s="181" t="s">
        <v>222</v>
      </c>
      <c r="E400" s="174" t="str">
        <f aca="false">IF(E393&lt;E8,ADDRESS(MATCH(E391,SL_CHARTS_2012!$AV$1:$AV$3999,1),$E$394+3,1),E399)</f>
        <v>$AY$8</v>
      </c>
      <c r="F400" s="275" t="str">
        <f aca="false">IF(F393&lt;F8,ADDRESS(MATCH(F391,SL_CHARTS_2012!$AV$1:$AV$3999,1),$E$394+3,1),F399)</f>
        <v>$AY$8</v>
      </c>
      <c r="G400" s="275" t="str">
        <f aca="false">IF(G393&lt;G8,ADDRESS(MATCH(G391,SL_CHARTS_2012!$AV$1:$AV$3999,1),$E$394+3,1),G399)</f>
        <v>$AY$8</v>
      </c>
      <c r="H400" s="174" t="str">
        <f aca="false">IF(H393&lt;H8,ADDRESS(MATCH(H391,SL_CHARTS_2012!$AV$1:$AV$3999,1),$E$394+3,1),H399)</f>
        <v>$AY$8</v>
      </c>
    </row>
    <row r="401" s="349" customFormat="true" ht="15" hidden="false" customHeight="true" outlineLevel="0" collapsed="false">
      <c r="B401" s="374"/>
      <c r="C401" s="184" t="s">
        <v>226</v>
      </c>
      <c r="D401" s="185" t="s">
        <v>227</v>
      </c>
      <c r="E401" s="186" t="str">
        <f aca="false">CONCATENATE(ROUND(E387,1),E$7,ROUND(E389,1))</f>
        <v>12-10</v>
      </c>
      <c r="F401" s="301" t="str">
        <f aca="false">CONCATENATE(ROUND(F387,1),F$7,ROUND(F389,1))</f>
        <v>12-12</v>
      </c>
      <c r="G401" s="301" t="str">
        <f aca="false">CONCATENATE(ROUND(G387,1),G$7,ROUND(G389,1))</f>
        <v>12-12</v>
      </c>
      <c r="H401" s="186" t="str">
        <f aca="false">CONCATENATE(ROUND(H387,1),H$7,ROUND(H389,1))</f>
        <v>12-10</v>
      </c>
    </row>
    <row r="402" s="349" customFormat="true" ht="15" hidden="false" customHeight="true" outlineLevel="0" collapsed="false">
      <c r="B402" s="374"/>
      <c r="C402" s="184"/>
      <c r="D402" s="187" t="s">
        <v>228</v>
      </c>
      <c r="E402" s="187" t="n">
        <f aca="true">AVERAGE(INDIRECT(CONCATENATE($E$232,E397,$E$233,E398),1))</f>
        <v>-9</v>
      </c>
      <c r="F402" s="302" t="n">
        <f aca="true">AVERAGE(INDIRECT(CONCATENATE($E$232,F397,$E$233,F398),1))</f>
        <v>-9</v>
      </c>
      <c r="G402" s="302" t="n">
        <f aca="true">AVERAGE(INDIRECT(CONCATENATE($E$232,G397,$E$233,G398),1))</f>
        <v>-9</v>
      </c>
      <c r="H402" s="187" t="n">
        <f aca="true">AVERAGE(INDIRECT(CONCATENATE($E$232,H397,$E$233,H398),1))</f>
        <v>-9</v>
      </c>
    </row>
    <row r="403" s="349" customFormat="true" ht="15" hidden="false" customHeight="true" outlineLevel="0" collapsed="false">
      <c r="B403" s="374"/>
      <c r="C403" s="184"/>
      <c r="D403" s="188" t="s">
        <v>229</v>
      </c>
      <c r="E403" s="188" t="n">
        <f aca="true">MIN(INDIRECT(CONCATENATE($E$232,E397,$E$233,E398),1))</f>
        <v>-9</v>
      </c>
      <c r="F403" s="303" t="n">
        <f aca="true">MIN(INDIRECT(CONCATENATE($E$232,F397,$E$233,F398),1))</f>
        <v>-9</v>
      </c>
      <c r="G403" s="303" t="n">
        <f aca="true">MIN(INDIRECT(CONCATENATE($E$232,G397,$E$233,G398),1))</f>
        <v>-9</v>
      </c>
      <c r="H403" s="188" t="n">
        <f aca="true">MIN(INDIRECT(CONCATENATE($E$232,H397,$E$233,H398),1))</f>
        <v>-9</v>
      </c>
    </row>
    <row r="404" s="349" customFormat="true" ht="15" hidden="false" customHeight="true" outlineLevel="0" collapsed="false">
      <c r="B404" s="374"/>
      <c r="C404" s="184"/>
      <c r="D404" s="188" t="s">
        <v>230</v>
      </c>
      <c r="E404" s="188" t="n">
        <f aca="true">MAX(INDIRECT(CONCATENATE($E$232,E397,$E$233,E398),1))</f>
        <v>-9</v>
      </c>
      <c r="F404" s="303" t="n">
        <f aca="true">MAX(INDIRECT(CONCATENATE($E$232,F397,$E$233,F398),1))</f>
        <v>-9</v>
      </c>
      <c r="G404" s="303" t="n">
        <f aca="true">MAX(INDIRECT(CONCATENATE($E$232,G397,$E$233,G398),1))</f>
        <v>-9</v>
      </c>
      <c r="H404" s="188" t="n">
        <f aca="true">MAX(INDIRECT(CONCATENATE($E$232,H397,$E$233,H398),1))</f>
        <v>-9</v>
      </c>
    </row>
    <row r="405" s="349" customFormat="true" ht="15" hidden="false" customHeight="true" outlineLevel="0" collapsed="false">
      <c r="B405" s="374"/>
      <c r="C405" s="377" t="s">
        <v>219</v>
      </c>
      <c r="D405" s="193" t="s">
        <v>227</v>
      </c>
      <c r="E405" s="194" t="str">
        <f aca="false">CONCATENATE(ROUND(E391,1),E$7,ROUND(E393,1))</f>
        <v>12-10</v>
      </c>
      <c r="F405" s="305" t="str">
        <f aca="false">CONCATENATE(ROUND(F391,1),F$7,ROUND(F393,1))</f>
        <v>12-12</v>
      </c>
      <c r="G405" s="305" t="str">
        <f aca="false">CONCATENATE(ROUND(G391,1),G$7,ROUND(G393,1))</f>
        <v>12-12</v>
      </c>
      <c r="H405" s="194" t="str">
        <f aca="false">CONCATENATE(ROUND(H391,1),H$7,ROUND(H393,1))</f>
        <v>12-10</v>
      </c>
    </row>
    <row r="406" s="349" customFormat="true" ht="15" hidden="false" customHeight="true" outlineLevel="0" collapsed="false">
      <c r="B406" s="374"/>
      <c r="C406" s="377"/>
      <c r="D406" s="250" t="s">
        <v>228</v>
      </c>
      <c r="E406" s="250" t="n">
        <f aca="true">AVERAGE(INDIRECT(CONCATENATE($E$232,E399,$E$233,E400),1))</f>
        <v>-9</v>
      </c>
      <c r="F406" s="288" t="n">
        <f aca="true">AVERAGE(INDIRECT(CONCATENATE($E$232,F399,$E$233,F400),1))</f>
        <v>-9</v>
      </c>
      <c r="G406" s="288" t="n">
        <f aca="true">AVERAGE(INDIRECT(CONCATENATE($E$232,G399,$E$233,G400),1))</f>
        <v>-9</v>
      </c>
      <c r="H406" s="250" t="n">
        <f aca="true">AVERAGE(INDIRECT(CONCATENATE($E$232,H399,$E$233,H400),1))</f>
        <v>-9</v>
      </c>
    </row>
    <row r="407" s="349" customFormat="true" ht="15" hidden="false" customHeight="true" outlineLevel="0" collapsed="false">
      <c r="B407" s="374"/>
      <c r="C407" s="377"/>
      <c r="D407" s="251" t="s">
        <v>229</v>
      </c>
      <c r="E407" s="251" t="n">
        <f aca="true">MIN(INDIRECT(CONCATENATE($E$232,E399,$E$233,E400),1))</f>
        <v>-9</v>
      </c>
      <c r="F407" s="289" t="n">
        <f aca="true">MIN(INDIRECT(CONCATENATE($E$232,F399,$E$233,F400),1))</f>
        <v>-9</v>
      </c>
      <c r="G407" s="289" t="n">
        <f aca="true">MIN(INDIRECT(CONCATENATE($E$232,G399,$E$233,G400),1))</f>
        <v>-9</v>
      </c>
      <c r="H407" s="251" t="n">
        <f aca="true">MIN(INDIRECT(CONCATENATE($E$232,H399,$E$233,H400),1))</f>
        <v>-9</v>
      </c>
    </row>
    <row r="408" s="349" customFormat="true" ht="15" hidden="false" customHeight="true" outlineLevel="0" collapsed="false">
      <c r="B408" s="374"/>
      <c r="C408" s="377"/>
      <c r="D408" s="378" t="s">
        <v>230</v>
      </c>
      <c r="E408" s="378" t="n">
        <f aca="true">MAX(INDIRECT(CONCATENATE($E$232,E399,$E$233,E400),1))</f>
        <v>-9</v>
      </c>
      <c r="F408" s="379" t="n">
        <f aca="true">MAX(INDIRECT(CONCATENATE($E$232,F399,$E$233,F400),1))</f>
        <v>-9</v>
      </c>
      <c r="G408" s="379" t="n">
        <f aca="true">MAX(INDIRECT(CONCATENATE($E$232,G399,$E$233,G400),1))</f>
        <v>-9</v>
      </c>
      <c r="H408" s="378" t="n">
        <f aca="true">MAX(INDIRECT(CONCATENATE($E$232,H399,$E$233,H400),1))</f>
        <v>-9</v>
      </c>
    </row>
    <row r="409" s="349" customFormat="true" ht="15" hidden="false" customHeight="true" outlineLevel="0" collapsed="false">
      <c r="B409" s="380" t="s">
        <v>259</v>
      </c>
      <c r="C409" s="203" t="s">
        <v>216</v>
      </c>
      <c r="D409" s="312" t="s">
        <v>238</v>
      </c>
      <c r="E409" s="314" t="str">
        <f aca="false">ADDRESS(MATCH(E4,SL_CHARTS_2012!$BB$1:$BB$39999,1),$E$417,1)</f>
        <v>$BB$9</v>
      </c>
      <c r="F409" s="314" t="str">
        <f aca="false">ADDRESS(MATCH(F4,SL_CHARTS_2012!$BB$1:$BB$39999,1),$E$417,1)</f>
        <v>$BB$9</v>
      </c>
      <c r="G409" s="314" t="str">
        <f aca="false">ADDRESS(MATCH(G4,SL_CHARTS_2012!$BB$1:$BB$39999,1),$E$417,1)</f>
        <v>$BB$9</v>
      </c>
      <c r="H409" s="314" t="str">
        <f aca="false">ADDRESS(MATCH(H4,SL_CHARTS_2012!$BB$1:$BB$39999,1),$E$417,1)</f>
        <v>$BB$9</v>
      </c>
    </row>
    <row r="410" s="349" customFormat="true" ht="15" hidden="false" customHeight="true" outlineLevel="0" collapsed="false">
      <c r="B410" s="380"/>
      <c r="C410" s="203"/>
      <c r="D410" s="204" t="s">
        <v>239</v>
      </c>
      <c r="E410" s="359" t="n">
        <f aca="true">INDIRECT(CONCATENATE($E$418,ADDRESS(MATCH(E4,SL_CHARTS_2012!$BB$1:$BB$39999,1),$E$417,1)))</f>
        <v>10</v>
      </c>
      <c r="F410" s="359" t="n">
        <f aca="true">INDIRECT(CONCATENATE($E$418,ADDRESS(MATCH(F4,SL_CHARTS_2012!$BB$1:$BB$39999,1),$E$417,1)))</f>
        <v>10</v>
      </c>
      <c r="G410" s="359" t="n">
        <f aca="true">INDIRECT(CONCATENATE($E$418,ADDRESS(MATCH(G4,SL_CHARTS_2012!$BB$1:$BB$39999,1),$E$417,1)))</f>
        <v>10</v>
      </c>
      <c r="H410" s="359" t="n">
        <f aca="true">INDIRECT(CONCATENATE($E$418,ADDRESS(MATCH(H4,SL_CHARTS_2012!$BB$1:$BB$39999,1),$E$417,1)))</f>
        <v>10</v>
      </c>
    </row>
    <row r="411" s="349" customFormat="true" ht="15" hidden="false" customHeight="true" outlineLevel="0" collapsed="false">
      <c r="B411" s="380"/>
      <c r="C411" s="203"/>
      <c r="D411" s="312" t="s">
        <v>240</v>
      </c>
      <c r="E411" s="314" t="str">
        <f aca="false">ADDRESS(MATCH(E8,SL_CHARTS_2012!$BB$1:$BB$39999,1),$E$417,1)</f>
        <v>$BB$9</v>
      </c>
      <c r="F411" s="314" t="str">
        <f aca="false">ADDRESS(MATCH(F8,SL_CHARTS_2012!$BB$1:$BB$39999,1),$E$417,1)</f>
        <v>$BB$9</v>
      </c>
      <c r="G411" s="314" t="str">
        <f aca="false">ADDRESS(MATCH(G8,SL_CHARTS_2012!$BB$1:$BB$39999,1),$E$417,1)</f>
        <v>$BB$9</v>
      </c>
      <c r="H411" s="314" t="str">
        <f aca="false">ADDRESS(MATCH(H8,SL_CHARTS_2012!$BB$1:$BB$39999,1),$E$417,1)</f>
        <v>$BB$9</v>
      </c>
    </row>
    <row r="412" s="349" customFormat="true" ht="15" hidden="false" customHeight="true" outlineLevel="0" collapsed="false">
      <c r="B412" s="380"/>
      <c r="C412" s="203"/>
      <c r="D412" s="204" t="s">
        <v>241</v>
      </c>
      <c r="E412" s="359" t="n">
        <f aca="true">INDIRECT(CONCATENATE($E$395,ADDRESS(MATCH(E8,SL_CHARTS_2012!$BB$1:$BB$39999,1),$E$417,1)))</f>
        <v>10</v>
      </c>
      <c r="F412" s="359" t="n">
        <f aca="true">INDIRECT(CONCATENATE($E$395,ADDRESS(MATCH(F8,SL_CHARTS_2012!$BB$1:$BB$39999,1),$E$417,1)))</f>
        <v>10</v>
      </c>
      <c r="G412" s="359" t="n">
        <f aca="true">INDIRECT(CONCATENATE($E$395,ADDRESS(MATCH(G8,SL_CHARTS_2012!$BB$1:$BB$39999,1),$E$417,1)))</f>
        <v>10</v>
      </c>
      <c r="H412" s="359" t="n">
        <f aca="true">INDIRECT(CONCATENATE($E$395,ADDRESS(MATCH(H8,SL_CHARTS_2012!$BB$1:$BB$39999,1),$E$417,1)))</f>
        <v>10</v>
      </c>
    </row>
    <row r="413" s="349" customFormat="true" ht="15" hidden="false" customHeight="true" outlineLevel="0" collapsed="false">
      <c r="B413" s="380"/>
      <c r="C413" s="205" t="s">
        <v>219</v>
      </c>
      <c r="D413" s="228" t="s">
        <v>238</v>
      </c>
      <c r="E413" s="361" t="str">
        <f aca="false">ADDRESS(MATCH(E6,SL_CHARTS_2012!$BB$1:$BB$39999,1),$E$417,1)</f>
        <v>$BB$9</v>
      </c>
      <c r="F413" s="361" t="str">
        <f aca="false">ADDRESS(MATCH(F6,SL_CHARTS_2012!$BB$1:$BB$39999,1),$E$417,1)</f>
        <v>$BB$9</v>
      </c>
      <c r="G413" s="361" t="str">
        <f aca="false">ADDRESS(MATCH(G6,SL_CHARTS_2012!$BB$1:$BB$39999,1),$E$417,1)</f>
        <v>$BB$9</v>
      </c>
      <c r="H413" s="361" t="str">
        <f aca="false">ADDRESS(MATCH(H6,SL_CHARTS_2012!$BB$1:$BB$39999,1),$E$417,1)</f>
        <v>$BB$9</v>
      </c>
    </row>
    <row r="414" s="349" customFormat="true" ht="15" hidden="false" customHeight="true" outlineLevel="0" collapsed="false">
      <c r="B414" s="380"/>
      <c r="C414" s="205"/>
      <c r="D414" s="351" t="s">
        <v>217</v>
      </c>
      <c r="E414" s="361" t="n">
        <f aca="true">INDIRECT(CONCATENATE($E$418,ADDRESS(MATCH(E6,SL_CHARTS_2012!$BB$1:$BB$39999,1),$E$417,1)))</f>
        <v>10</v>
      </c>
      <c r="F414" s="361" t="n">
        <f aca="true">INDIRECT(CONCATENATE($E$418,ADDRESS(MATCH(F6,SL_CHARTS_2012!$BB$1:$BB$39999,1),$E$417,1)))</f>
        <v>10</v>
      </c>
      <c r="G414" s="361" t="n">
        <f aca="true">INDIRECT(CONCATENATE($E$418,ADDRESS(MATCH(G6,SL_CHARTS_2012!$BB$1:$BB$39999,1),$E$417,1)))</f>
        <v>10</v>
      </c>
      <c r="H414" s="361" t="n">
        <f aca="true">INDIRECT(CONCATENATE($E$418,ADDRESS(MATCH(H6,SL_CHARTS_2012!$BB$1:$BB$39999,1),$E$417,1)))</f>
        <v>10</v>
      </c>
    </row>
    <row r="415" s="349" customFormat="true" ht="15" hidden="false" customHeight="true" outlineLevel="0" collapsed="false">
      <c r="B415" s="380"/>
      <c r="C415" s="205"/>
      <c r="D415" s="228" t="s">
        <v>240</v>
      </c>
      <c r="E415" s="361" t="str">
        <f aca="false">ADDRESS(MATCH(E10,SL_CHARTS_2012!$BB$1:$BB$39999,1),$E$417,1)</f>
        <v>$BB$9</v>
      </c>
      <c r="F415" s="361" t="str">
        <f aca="false">ADDRESS(MATCH(F10,SL_CHARTS_2012!$BB$1:$BB$39999,1),$E$417,1)</f>
        <v>$BB$9</v>
      </c>
      <c r="G415" s="361" t="str">
        <f aca="false">ADDRESS(MATCH(G10,SL_CHARTS_2012!$BB$1:$BB$39999,1),$E$417,1)</f>
        <v>$BB$9</v>
      </c>
      <c r="H415" s="361" t="str">
        <f aca="false">ADDRESS(MATCH(H10,SL_CHARTS_2012!$BB$1:$BB$39999,1),$E$417,1)</f>
        <v>$BB$9</v>
      </c>
    </row>
    <row r="416" s="349" customFormat="true" ht="15" hidden="false" customHeight="true" outlineLevel="0" collapsed="false">
      <c r="B416" s="380"/>
      <c r="C416" s="205"/>
      <c r="D416" s="351" t="s">
        <v>218</v>
      </c>
      <c r="E416" s="361" t="n">
        <f aca="true">INDIRECT(CONCATENATE($E$395,ADDRESS(MATCH(E10,SL_CHARTS_2012!$BB$1:$BB$39999,1),$E$417,1)))</f>
        <v>10</v>
      </c>
      <c r="F416" s="361" t="n">
        <f aca="true">INDIRECT(CONCATENATE($E$395,ADDRESS(MATCH(F10,SL_CHARTS_2012!$BB$1:$BB$39999,1),$E$417,1)))</f>
        <v>10</v>
      </c>
      <c r="G416" s="361" t="n">
        <f aca="true">INDIRECT(CONCATENATE($E$395,ADDRESS(MATCH(G10,SL_CHARTS_2012!$BB$1:$BB$39999,1),$E$417,1)))</f>
        <v>10</v>
      </c>
      <c r="H416" s="361" t="n">
        <f aca="true">INDIRECT(CONCATENATE($E$395,ADDRESS(MATCH(H10,SL_CHARTS_2012!$BB$1:$BB$39999,1),$E$417,1)))</f>
        <v>10</v>
      </c>
    </row>
    <row r="417" s="349" customFormat="true" ht="15" hidden="false" customHeight="true" outlineLevel="0" collapsed="false">
      <c r="B417" s="380"/>
      <c r="C417" s="207" t="s">
        <v>220</v>
      </c>
      <c r="D417" s="207"/>
      <c r="E417" s="208" t="n">
        <v>54</v>
      </c>
      <c r="F417" s="208"/>
      <c r="G417" s="208"/>
      <c r="H417" s="208"/>
    </row>
    <row r="418" s="349" customFormat="true" ht="15" hidden="false" customHeight="true" outlineLevel="0" collapsed="false">
      <c r="B418" s="380"/>
      <c r="C418" s="318"/>
      <c r="D418" s="213" t="s">
        <v>223</v>
      </c>
      <c r="E418" s="214" t="s">
        <v>224</v>
      </c>
      <c r="F418" s="204"/>
      <c r="G418" s="204"/>
      <c r="H418" s="204"/>
    </row>
    <row r="419" s="349" customFormat="true" ht="15" hidden="false" customHeight="true" outlineLevel="0" collapsed="false">
      <c r="B419" s="380"/>
      <c r="C419" s="318"/>
      <c r="D419" s="213"/>
      <c r="E419" s="214" t="s">
        <v>225</v>
      </c>
      <c r="F419" s="204"/>
      <c r="G419" s="204"/>
      <c r="H419" s="204"/>
    </row>
    <row r="420" s="349" customFormat="true" ht="15" hidden="false" customHeight="true" outlineLevel="0" collapsed="false">
      <c r="B420" s="380"/>
      <c r="C420" s="209" t="s">
        <v>216</v>
      </c>
      <c r="D420" s="210" t="s">
        <v>221</v>
      </c>
      <c r="E420" s="362" t="str">
        <f aca="false">IF(E410&gt;E4, ADDRESS(MATCH(E412,SL_CHARTS_2012!$BB$1:$BB$3999,1),$E$417+3,1),E421)</f>
        <v>$BE$9</v>
      </c>
      <c r="F420" s="362" t="str">
        <f aca="false">IF(F410&gt;F4, ADDRESS(MATCH(F412,SL_CHARTS_2012!$BB$1:$BB$3999,1),$E$417+3,1),F421)</f>
        <v>$BE$9</v>
      </c>
      <c r="G420" s="362" t="str">
        <f aca="false">IF(G410&gt;G4, ADDRESS(MATCH(G412,SL_CHARTS_2012!$BB$1:$BB$3999,1),$E$417+3,1),G421)</f>
        <v>$BE$9</v>
      </c>
      <c r="H420" s="362" t="str">
        <f aca="false">IF(H410&gt;H4, ADDRESS(MATCH(H412,SL_CHARTS_2012!$BB$1:$BB$3999,1),$E$417+3,1),H421)</f>
        <v>$BE$9</v>
      </c>
    </row>
    <row r="421" s="349" customFormat="true" ht="15" hidden="false" customHeight="true" outlineLevel="0" collapsed="false">
      <c r="B421" s="380"/>
      <c r="C421" s="209"/>
      <c r="D421" s="210" t="s">
        <v>222</v>
      </c>
      <c r="E421" s="362" t="str">
        <f aca="false">IF(E412&lt;E8,ADDRESS(MATCH(E410,SL_CHARTS_2012!$BB$1:$BB$3999,1),$E$417+3,1),E420)</f>
        <v>$BE$9</v>
      </c>
      <c r="F421" s="362" t="str">
        <f aca="false">IF(F412&lt;F8,ADDRESS(MATCH(F410,SL_CHARTS_2012!$BB$1:$BB$3999,1),$E$417+3,1),F420)</f>
        <v>$BE$9</v>
      </c>
      <c r="G421" s="362" t="str">
        <f aca="false">IF(G412&lt;G8,ADDRESS(MATCH(G410,SL_CHARTS_2012!$BB$1:$BB$3999,1),$E$417+3,1),G420)</f>
        <v>$BE$9</v>
      </c>
      <c r="H421" s="362" t="str">
        <f aca="false">IF(H412&lt;H8,ADDRESS(MATCH(H410,SL_CHARTS_2012!$BB$1:$BB$3999,1),$E$417+3,1),H420)</f>
        <v>$BE$9</v>
      </c>
    </row>
    <row r="422" s="349" customFormat="true" ht="15" hidden="false" customHeight="true" outlineLevel="0" collapsed="false">
      <c r="B422" s="380"/>
      <c r="C422" s="205" t="s">
        <v>219</v>
      </c>
      <c r="D422" s="258" t="s">
        <v>221</v>
      </c>
      <c r="E422" s="363" t="str">
        <f aca="false">IF(E414&gt;E4, ADDRESS(MATCH(E416,SL_CHARTS_2012!$BB$1:$BB$3999,1),$E$417+3,1),E423)</f>
        <v>$BE$9</v>
      </c>
      <c r="F422" s="363" t="str">
        <f aca="false">IF(F414&gt;F4, ADDRESS(MATCH(F416,SL_CHARTS_2012!$BB$1:$BB$3999,1),$E$417+3,1),F423)</f>
        <v>$BE$9</v>
      </c>
      <c r="G422" s="363" t="str">
        <f aca="false">IF(G414&gt;G4, ADDRESS(MATCH(G416,SL_CHARTS_2012!$BB$1:$BB$3999,1),$E$417+3,1),G423)</f>
        <v>$BE$9</v>
      </c>
      <c r="H422" s="363" t="str">
        <f aca="false">IF(H414&gt;H4, ADDRESS(MATCH(H416,SL_CHARTS_2012!$BB$1:$BB$3999,1),$E$417+3,1),H423)</f>
        <v>$BE$9</v>
      </c>
    </row>
    <row r="423" s="349" customFormat="true" ht="15" hidden="false" customHeight="true" outlineLevel="0" collapsed="false">
      <c r="B423" s="380"/>
      <c r="C423" s="205"/>
      <c r="D423" s="258" t="s">
        <v>222</v>
      </c>
      <c r="E423" s="363" t="str">
        <f aca="false">IF(E416&lt;E8,ADDRESS(MATCH(E414,SL_CHARTS_2012!$BB$1:$BB$3999,1),$E$417+3,1),E422)</f>
        <v>$BE$9</v>
      </c>
      <c r="F423" s="363" t="str">
        <f aca="false">IF(F416&lt;F8,ADDRESS(MATCH(F414,SL_CHARTS_2012!$BB$1:$BB$3999,1),$E$417+3,1),F422)</f>
        <v>$BE$9</v>
      </c>
      <c r="G423" s="363" t="str">
        <f aca="false">IF(G416&lt;G8,ADDRESS(MATCH(G414,SL_CHARTS_2012!$BB$1:$BB$3999,1),$E$417+3,1),G422)</f>
        <v>$BE$9</v>
      </c>
      <c r="H423" s="363" t="str">
        <f aca="false">IF(H416&lt;H8,ADDRESS(MATCH(H414,SL_CHARTS_2012!$BB$1:$BB$3999,1),$E$417+3,1),H422)</f>
        <v>$BE$9</v>
      </c>
    </row>
    <row r="424" s="349" customFormat="true" ht="15" hidden="false" customHeight="true" outlineLevel="0" collapsed="false">
      <c r="B424" s="380"/>
      <c r="C424" s="215" t="s">
        <v>226</v>
      </c>
      <c r="D424" s="216" t="s">
        <v>227</v>
      </c>
      <c r="E424" s="364" t="str">
        <f aca="false">CONCATENATE(ROUND(E410,1),E$7,ROUND(E412,1))</f>
        <v>10-10</v>
      </c>
      <c r="F424" s="364" t="str">
        <f aca="false">CONCATENATE(ROUND(F410,1),F$7,ROUND(F412,1))</f>
        <v>10-10</v>
      </c>
      <c r="G424" s="364" t="str">
        <f aca="false">CONCATENATE(ROUND(G410,1),G$7,ROUND(G412,1))</f>
        <v>10-10</v>
      </c>
      <c r="H424" s="364" t="str">
        <f aca="false">CONCATENATE(ROUND(H410,1),H$7,ROUND(H412,1))</f>
        <v>10-10</v>
      </c>
    </row>
    <row r="425" s="349" customFormat="true" ht="15" hidden="false" customHeight="true" outlineLevel="0" collapsed="false">
      <c r="B425" s="380"/>
      <c r="C425" s="215"/>
      <c r="D425" s="218" t="s">
        <v>228</v>
      </c>
      <c r="E425" s="365" t="n">
        <f aca="true">AVERAGE(INDIRECT(CONCATENATE($E$418,E420,$E$419,E421),1))</f>
        <v>4</v>
      </c>
      <c r="F425" s="365" t="n">
        <f aca="true">AVERAGE(INDIRECT(CONCATENATE($E$418,F420,$E$419,F421),1))</f>
        <v>4</v>
      </c>
      <c r="G425" s="365" t="n">
        <f aca="true">AVERAGE(INDIRECT(CONCATENATE($E$418,G420,$E$419,G421),1))</f>
        <v>4</v>
      </c>
      <c r="H425" s="365" t="n">
        <f aca="true">AVERAGE(INDIRECT(CONCATENATE($E$418,H420,$E$419,H421),1))</f>
        <v>4</v>
      </c>
    </row>
    <row r="426" s="349" customFormat="true" ht="15" hidden="false" customHeight="true" outlineLevel="0" collapsed="false">
      <c r="B426" s="380"/>
      <c r="C426" s="215"/>
      <c r="D426" s="219" t="s">
        <v>229</v>
      </c>
      <c r="E426" s="366" t="n">
        <f aca="true">MIN(INDIRECT(CONCATENATE($E$418,E420,$E$419,E421),1))</f>
        <v>4</v>
      </c>
      <c r="F426" s="366" t="n">
        <f aca="true">MIN(INDIRECT(CONCATENATE($E$418,F420,$E$419,F421),1))</f>
        <v>4</v>
      </c>
      <c r="G426" s="366" t="n">
        <f aca="true">MIN(INDIRECT(CONCATENATE($E$418,G420,$E$419,G421),1))</f>
        <v>4</v>
      </c>
      <c r="H426" s="366" t="n">
        <f aca="true">MIN(INDIRECT(CONCATENATE($E$418,H420,$E$419,H421),1))</f>
        <v>4</v>
      </c>
    </row>
    <row r="427" s="349" customFormat="true" ht="15" hidden="false" customHeight="true" outlineLevel="0" collapsed="false">
      <c r="B427" s="380"/>
      <c r="C427" s="215"/>
      <c r="D427" s="219" t="s">
        <v>230</v>
      </c>
      <c r="E427" s="367" t="n">
        <f aca="true">MAX(INDIRECT(CONCATENATE($E$418,E420,$E$419,E421),1))</f>
        <v>4</v>
      </c>
      <c r="F427" s="367" t="n">
        <f aca="true">MAX(INDIRECT(CONCATENATE($E$418,F420,$E$419,F421),1))</f>
        <v>4</v>
      </c>
      <c r="G427" s="367" t="n">
        <f aca="true">MAX(INDIRECT(CONCATENATE($E$418,G420,$E$419,G421),1))</f>
        <v>4</v>
      </c>
      <c r="H427" s="367" t="n">
        <f aca="true">MAX(INDIRECT(CONCATENATE($E$418,H420,$E$419,H421),1))</f>
        <v>4</v>
      </c>
    </row>
    <row r="428" s="349" customFormat="true" ht="15" hidden="false" customHeight="true" outlineLevel="0" collapsed="false">
      <c r="B428" s="380"/>
      <c r="C428" s="368" t="s">
        <v>219</v>
      </c>
      <c r="D428" s="259" t="s">
        <v>227</v>
      </c>
      <c r="E428" s="369" t="str">
        <f aca="false">CONCATENATE(ROUND(E414,1),E$7,ROUND(E416,1))</f>
        <v>10-10</v>
      </c>
      <c r="F428" s="369" t="str">
        <f aca="false">CONCATENATE(ROUND(F414,1),F$7,ROUND(F416,1))</f>
        <v>10-10</v>
      </c>
      <c r="G428" s="369" t="str">
        <f aca="false">CONCATENATE(ROUND(G414,1),G$7,ROUND(G416,1))</f>
        <v>10-10</v>
      </c>
      <c r="H428" s="369" t="str">
        <f aca="false">CONCATENATE(ROUND(H414,1),H$7,ROUND(H416,1))</f>
        <v>10-10</v>
      </c>
    </row>
    <row r="429" s="349" customFormat="true" ht="15" hidden="false" customHeight="true" outlineLevel="0" collapsed="false">
      <c r="B429" s="380"/>
      <c r="C429" s="368"/>
      <c r="D429" s="226" t="s">
        <v>228</v>
      </c>
      <c r="E429" s="381" t="n">
        <f aca="true">AVERAGE(INDIRECT(CONCATENATE($E$232,E422,$E$233,E423),1))</f>
        <v>4</v>
      </c>
      <c r="F429" s="381" t="n">
        <f aca="true">AVERAGE(INDIRECT(CONCATENATE($E$232,F422,$E$233,F423),1))</f>
        <v>4</v>
      </c>
      <c r="G429" s="381" t="n">
        <f aca="true">AVERAGE(INDIRECT(CONCATENATE($E$232,G422,$E$233,G423),1))</f>
        <v>4</v>
      </c>
      <c r="H429" s="381" t="n">
        <f aca="true">AVERAGE(INDIRECT(CONCATENATE($E$232,H422,$E$233,H423),1))</f>
        <v>4</v>
      </c>
    </row>
    <row r="430" s="349" customFormat="true" ht="15" hidden="false" customHeight="true" outlineLevel="0" collapsed="false">
      <c r="B430" s="380"/>
      <c r="C430" s="368"/>
      <c r="D430" s="227" t="s">
        <v>229</v>
      </c>
      <c r="E430" s="382" t="n">
        <f aca="true">MIN(INDIRECT(CONCATENATE($E$232,E422,$E$233,E423),1))</f>
        <v>4</v>
      </c>
      <c r="F430" s="382" t="n">
        <f aca="true">MIN(INDIRECT(CONCATENATE($E$232,F422,$E$233,F423),1))</f>
        <v>4</v>
      </c>
      <c r="G430" s="382" t="n">
        <f aca="true">MIN(INDIRECT(CONCATENATE($E$232,G422,$E$233,G423),1))</f>
        <v>4</v>
      </c>
      <c r="H430" s="382" t="n">
        <f aca="true">MIN(INDIRECT(CONCATENATE($E$232,H422,$E$233,H423),1))</f>
        <v>4</v>
      </c>
    </row>
    <row r="431" s="349" customFormat="true" ht="15" hidden="false" customHeight="true" outlineLevel="0" collapsed="false">
      <c r="B431" s="380"/>
      <c r="C431" s="368"/>
      <c r="D431" s="372" t="s">
        <v>230</v>
      </c>
      <c r="E431" s="373" t="n">
        <f aca="true">MAX(INDIRECT(CONCATENATE($E$232,E422,$E$233,E423),1))</f>
        <v>4</v>
      </c>
      <c r="F431" s="373" t="n">
        <f aca="true">MAX(INDIRECT(CONCATENATE($E$232,F422,$E$233,F423),1))</f>
        <v>4</v>
      </c>
      <c r="G431" s="373" t="n">
        <f aca="true">MAX(INDIRECT(CONCATENATE($E$232,G422,$E$233,G423),1))</f>
        <v>4</v>
      </c>
      <c r="H431" s="373" t="n">
        <f aca="true">MAX(INDIRECT(CONCATENATE($E$232,H422,$E$233,H423),1))</f>
        <v>4</v>
      </c>
    </row>
    <row r="432" s="349" customFormat="true" ht="15" hidden="false" customHeight="true" outlineLevel="0" collapsed="false">
      <c r="B432" s="383" t="s">
        <v>260</v>
      </c>
      <c r="C432" s="171" t="s">
        <v>216</v>
      </c>
      <c r="D432" s="234" t="s">
        <v>238</v>
      </c>
      <c r="E432" s="271" t="str">
        <f aca="false">ADDRESS(MATCH(E4,SL_CHARTS_2012!$BH$1:$BH$39999,1),$E$440,1)</f>
        <v>$BH$5</v>
      </c>
      <c r="F432" s="271" t="str">
        <f aca="false">ADDRESS(MATCH(F4,SL_CHARTS_2012!$BH$1:$BH$39999,1),$E$440,1)</f>
        <v>$BH$5</v>
      </c>
      <c r="G432" s="271" t="str">
        <f aca="false">ADDRESS(MATCH(G4,SL_CHARTS_2012!$BH$1:$BH$39999,1),$E$440,1)</f>
        <v>$BH$5</v>
      </c>
      <c r="H432" s="271" t="str">
        <f aca="false">ADDRESS(MATCH(H4,SL_CHARTS_2012!$BH$1:$BH$39999,1),$E$440,1)</f>
        <v>$BH$5</v>
      </c>
    </row>
    <row r="433" s="349" customFormat="true" ht="15" hidden="false" customHeight="true" outlineLevel="0" collapsed="false">
      <c r="B433" s="383"/>
      <c r="C433" s="383"/>
      <c r="D433" s="172" t="s">
        <v>239</v>
      </c>
      <c r="E433" s="270" t="n">
        <f aca="true">INDIRECT(CONCATENATE($E$372,ADDRESS(MATCH(E4,SL_CHARTS_2012!$BH$1:$BH$39999,1),$E$440,1)))</f>
        <v>0</v>
      </c>
      <c r="F433" s="270" t="n">
        <f aca="true">INDIRECT(CONCATENATE($E$372,ADDRESS(MATCH(F4,SL_CHARTS_2012!$BH$1:$BH$39999,1),$E$440,1)))</f>
        <v>0</v>
      </c>
      <c r="G433" s="270" t="n">
        <f aca="true">INDIRECT(CONCATENATE($E$372,ADDRESS(MATCH(G4,SL_CHARTS_2012!$BH$1:$BH$39999,1),$E$440,1)))</f>
        <v>0</v>
      </c>
      <c r="H433" s="270" t="n">
        <f aca="true">INDIRECT(CONCATENATE($E$372,ADDRESS(MATCH(H4,SL_CHARTS_2012!$BH$1:$BH$39999,1),$E$440,1)))</f>
        <v>0</v>
      </c>
    </row>
    <row r="434" s="349" customFormat="true" ht="15" hidden="false" customHeight="true" outlineLevel="0" collapsed="false">
      <c r="B434" s="383"/>
      <c r="C434" s="383"/>
      <c r="D434" s="234" t="s">
        <v>240</v>
      </c>
      <c r="E434" s="271" t="str">
        <f aca="false">ADDRESS(MATCH(E8,SL_CHARTS_2012!$BH$1:$BH$39999,1),$E$440,1)</f>
        <v>$BH$5</v>
      </c>
      <c r="F434" s="271" t="str">
        <f aca="false">ADDRESS(MATCH(F8,SL_CHARTS_2012!$BH$1:$BH$39999,1),$E$440,1)</f>
        <v>$BH$5</v>
      </c>
      <c r="G434" s="271" t="str">
        <f aca="false">ADDRESS(MATCH(G8,SL_CHARTS_2012!$BH$1:$BH$39999,1),$E$440,1)</f>
        <v>$BH$5</v>
      </c>
      <c r="H434" s="271" t="str">
        <f aca="false">ADDRESS(MATCH(H8,SL_CHARTS_2012!$BH$1:$BH$39999,1),$E$440,1)</f>
        <v>$BH$5</v>
      </c>
    </row>
    <row r="435" s="349" customFormat="true" ht="15" hidden="false" customHeight="true" outlineLevel="0" collapsed="false">
      <c r="B435" s="383"/>
      <c r="C435" s="383"/>
      <c r="D435" s="172" t="s">
        <v>241</v>
      </c>
      <c r="E435" s="270" t="n">
        <f aca="true">INDIRECT(CONCATENATE($E$395,ADDRESS(MATCH(E8,SL_CHARTS_2012!$BH$1:$BH$39999,1),$E$440,1)))</f>
        <v>0</v>
      </c>
      <c r="F435" s="270" t="n">
        <f aca="true">INDIRECT(CONCATENATE($E$395,ADDRESS(MATCH(F8,SL_CHARTS_2012!$BH$1:$BH$39999,1),$E$440,1)))</f>
        <v>0</v>
      </c>
      <c r="G435" s="270" t="n">
        <f aca="true">INDIRECT(CONCATENATE($E$395,ADDRESS(MATCH(G8,SL_CHARTS_2012!$BH$1:$BH$39999,1),$E$440,1)))</f>
        <v>0</v>
      </c>
      <c r="H435" s="270" t="n">
        <f aca="true">INDIRECT(CONCATENATE($E$395,ADDRESS(MATCH(H8,SL_CHARTS_2012!$BH$1:$BH$39999,1),$E$440,1)))</f>
        <v>0</v>
      </c>
    </row>
    <row r="436" s="349" customFormat="true" ht="15" hidden="false" customHeight="true" outlineLevel="0" collapsed="false">
      <c r="B436" s="383"/>
      <c r="C436" s="173" t="s">
        <v>219</v>
      </c>
      <c r="D436" s="238" t="s">
        <v>238</v>
      </c>
      <c r="E436" s="376" t="str">
        <f aca="false">ADDRESS(MATCH(E6,SL_CHARTS_2012!$BH$1:$BH$39999,1),$E$440,1)</f>
        <v>$BH$5</v>
      </c>
      <c r="F436" s="376" t="str">
        <f aca="false">ADDRESS(MATCH(F6,SL_CHARTS_2012!$BH$1:$BH$39999,1),$E$440,1)</f>
        <v>$BH$5</v>
      </c>
      <c r="G436" s="376" t="str">
        <f aca="false">ADDRESS(MATCH(G6,SL_CHARTS_2012!$BH$1:$BH$39999,1),$E$440,1)</f>
        <v>$BH$5</v>
      </c>
      <c r="H436" s="376" t="str">
        <f aca="false">ADDRESS(MATCH(H6,SL_CHARTS_2012!$BH$1:$BH$39999,1),$E$440,1)</f>
        <v>$BH$5</v>
      </c>
    </row>
    <row r="437" s="349" customFormat="true" ht="15" hidden="false" customHeight="true" outlineLevel="0" collapsed="false">
      <c r="B437" s="383"/>
      <c r="C437" s="173"/>
      <c r="D437" s="240" t="s">
        <v>217</v>
      </c>
      <c r="E437" s="376" t="n">
        <f aca="true">INDIRECT(CONCATENATE($E$372,ADDRESS(MATCH(E6,SL_CHARTS_2012!$BH$1:$BH$39999,1),$E$440,1)))</f>
        <v>0</v>
      </c>
      <c r="F437" s="376" t="n">
        <f aca="true">INDIRECT(CONCATENATE($E$372,ADDRESS(MATCH(F6,SL_CHARTS_2012!$BH$1:$BH$39999,1),$E$440,1)))</f>
        <v>0</v>
      </c>
      <c r="G437" s="376" t="n">
        <f aca="true">INDIRECT(CONCATENATE($E$372,ADDRESS(MATCH(G6,SL_CHARTS_2012!$BH$1:$BH$39999,1),$E$440,1)))</f>
        <v>0</v>
      </c>
      <c r="H437" s="376" t="n">
        <f aca="true">INDIRECT(CONCATENATE($E$372,ADDRESS(MATCH(H6,SL_CHARTS_2012!$BH$1:$BH$39999,1),$E$440,1)))</f>
        <v>0</v>
      </c>
    </row>
    <row r="438" s="349" customFormat="true" ht="15" hidden="false" customHeight="true" outlineLevel="0" collapsed="false">
      <c r="B438" s="383"/>
      <c r="C438" s="173"/>
      <c r="D438" s="238" t="s">
        <v>240</v>
      </c>
      <c r="E438" s="376" t="str">
        <f aca="false">ADDRESS(MATCH(E10,SL_CHARTS_2012!$BH$1:$BH$39999,1),$E$440,1)</f>
        <v>$BH$5</v>
      </c>
      <c r="F438" s="376" t="str">
        <f aca="false">ADDRESS(MATCH(F10,SL_CHARTS_2012!$BH$1:$BH$39999,1),$E$440,1)</f>
        <v>$BH$5</v>
      </c>
      <c r="G438" s="376" t="str">
        <f aca="false">ADDRESS(MATCH(G10,SL_CHARTS_2012!$BH$1:$BH$39999,1),$E$440,1)</f>
        <v>$BH$5</v>
      </c>
      <c r="H438" s="376" t="str">
        <f aca="false">ADDRESS(MATCH(H10,SL_CHARTS_2012!$BH$1:$BH$39999,1),$E$440,1)</f>
        <v>$BH$5</v>
      </c>
    </row>
    <row r="439" s="349" customFormat="true" ht="15" hidden="false" customHeight="true" outlineLevel="0" collapsed="false">
      <c r="B439" s="383"/>
      <c r="C439" s="173"/>
      <c r="D439" s="240" t="s">
        <v>218</v>
      </c>
      <c r="E439" s="376" t="n">
        <f aca="true">INDIRECT(CONCATENATE($E$395,ADDRESS(MATCH(E10,SL_CHARTS_2012!$BH$1:$BH$39999,1),$E$440,1)))</f>
        <v>0</v>
      </c>
      <c r="F439" s="376" t="n">
        <f aca="true">INDIRECT(CONCATENATE($E$395,ADDRESS(MATCH(F10,SL_CHARTS_2012!$BH$1:$BH$39999,1),$E$440,1)))</f>
        <v>0</v>
      </c>
      <c r="G439" s="376" t="n">
        <f aca="true">INDIRECT(CONCATENATE($E$395,ADDRESS(MATCH(G10,SL_CHARTS_2012!$BH$1:$BH$39999,1),$E$440,1)))</f>
        <v>0</v>
      </c>
      <c r="H439" s="376" t="n">
        <f aca="true">INDIRECT(CONCATENATE($E$395,ADDRESS(MATCH(H10,SL_CHARTS_2012!$BH$1:$BH$39999,1),$E$440,1)))</f>
        <v>0</v>
      </c>
    </row>
    <row r="440" s="349" customFormat="true" ht="15" hidden="false" customHeight="true" outlineLevel="0" collapsed="false">
      <c r="B440" s="383"/>
      <c r="C440" s="175" t="s">
        <v>220</v>
      </c>
      <c r="D440" s="175"/>
      <c r="E440" s="176" t="n">
        <v>60</v>
      </c>
      <c r="F440" s="176"/>
      <c r="G440" s="176"/>
      <c r="H440" s="176"/>
    </row>
    <row r="441" s="349" customFormat="true" ht="15" hidden="false" customHeight="true" outlineLevel="0" collapsed="false">
      <c r="B441" s="383"/>
      <c r="C441" s="243"/>
      <c r="D441" s="182" t="s">
        <v>223</v>
      </c>
      <c r="E441" s="183" t="s">
        <v>224</v>
      </c>
      <c r="F441" s="172"/>
      <c r="G441" s="172"/>
      <c r="H441" s="172"/>
    </row>
    <row r="442" s="349" customFormat="true" ht="15" hidden="false" customHeight="true" outlineLevel="0" collapsed="false">
      <c r="B442" s="383"/>
      <c r="C442" s="243"/>
      <c r="D442" s="182"/>
      <c r="E442" s="183" t="s">
        <v>225</v>
      </c>
      <c r="F442" s="172"/>
      <c r="G442" s="172"/>
      <c r="H442" s="172"/>
    </row>
    <row r="443" s="349" customFormat="true" ht="15" hidden="false" customHeight="true" outlineLevel="0" collapsed="false">
      <c r="B443" s="383"/>
      <c r="C443" s="178" t="s">
        <v>216</v>
      </c>
      <c r="D443" s="245" t="s">
        <v>221</v>
      </c>
      <c r="E443" s="274" t="str">
        <f aca="false">IF(E433&gt;E4, ADDRESS(MATCH(E435,SL_CHARTS_2012!$BH$1:$BH$3999,1),$E$440+3,1),E444)</f>
        <v>$BK$5</v>
      </c>
      <c r="F443" s="274" t="str">
        <f aca="false">IF(F433&gt;F4, ADDRESS(MATCH(F435,SL_CHARTS_2012!$BH$1:$BH$3999,1),$E$440+3,1),F444)</f>
        <v>$BK$5</v>
      </c>
      <c r="G443" s="274" t="str">
        <f aca="false">IF(G433&gt;G4, ADDRESS(MATCH(G435,SL_CHARTS_2012!$BH$1:$BH$3999,1),$E$440+3,1),G444)</f>
        <v>$BK$5</v>
      </c>
      <c r="H443" s="274" t="str">
        <f aca="false">IF(H433&gt;H4, ADDRESS(MATCH(H435,SL_CHARTS_2012!$BH$1:$BH$3999,1),$E$440+3,1),H444)</f>
        <v>$BK$5</v>
      </c>
    </row>
    <row r="444" s="349" customFormat="true" ht="15" hidden="false" customHeight="true" outlineLevel="0" collapsed="false">
      <c r="B444" s="383"/>
      <c r="C444" s="178"/>
      <c r="D444" s="245" t="s">
        <v>222</v>
      </c>
      <c r="E444" s="274" t="str">
        <f aca="false">IF(E435&lt;E8,ADDRESS(MATCH(E433,SL_CHARTS_2012!$BH$1:$BH$3999,1),$E$440+3,1),E443)</f>
        <v>$BK$5</v>
      </c>
      <c r="F444" s="274" t="str">
        <f aca="false">IF(F435&lt;F8,ADDRESS(MATCH(F433,SL_CHARTS_2012!$BH$1:$BH$3999,1),$E$440+3,1),F443)</f>
        <v>$BK$5</v>
      </c>
      <c r="G444" s="274" t="str">
        <f aca="false">IF(G435&lt;G8,ADDRESS(MATCH(G433,SL_CHARTS_2012!$BH$1:$BH$3999,1),$E$440+3,1),G443)</f>
        <v>$BK$5</v>
      </c>
      <c r="H444" s="274" t="str">
        <f aca="false">IF(H435&lt;H8,ADDRESS(MATCH(H433,SL_CHARTS_2012!$BH$1:$BH$3999,1),$E$440+3,1),H443)</f>
        <v>$BK$5</v>
      </c>
    </row>
    <row r="445" s="349" customFormat="true" ht="15" hidden="false" customHeight="true" outlineLevel="0" collapsed="false">
      <c r="B445" s="383"/>
      <c r="C445" s="173" t="s">
        <v>219</v>
      </c>
      <c r="D445" s="181" t="s">
        <v>221</v>
      </c>
      <c r="E445" s="275" t="str">
        <f aca="false">IF(E437&gt;E4, ADDRESS(MATCH(E439,SL_CHARTS_2012!$BH$1:$BH$3999,1),$E$440+3,1),E446)</f>
        <v>$BK$5</v>
      </c>
      <c r="F445" s="275" t="str">
        <f aca="false">IF(F437&gt;F4, ADDRESS(MATCH(F439,SL_CHARTS_2012!$BH$1:$BH$3999,1),$E$440+3,1),F446)</f>
        <v>$BK$5</v>
      </c>
      <c r="G445" s="275" t="str">
        <f aca="false">IF(G437&gt;G4, ADDRESS(MATCH(G439,SL_CHARTS_2012!$BH$1:$BH$3999,1),$E$440+3,1),G446)</f>
        <v>$BK$5</v>
      </c>
      <c r="H445" s="275" t="str">
        <f aca="false">IF(H437&gt;H4, ADDRESS(MATCH(H439,SL_CHARTS_2012!$BH$1:$BH$3999,1),$E$440+3,1),H446)</f>
        <v>$BK$5</v>
      </c>
    </row>
    <row r="446" s="349" customFormat="true" ht="15" hidden="false" customHeight="true" outlineLevel="0" collapsed="false">
      <c r="B446" s="383"/>
      <c r="C446" s="173"/>
      <c r="D446" s="181" t="s">
        <v>222</v>
      </c>
      <c r="E446" s="275" t="str">
        <f aca="false">IF(E439&lt;E8,ADDRESS(MATCH(E437,SL_CHARTS_2012!$BH$1:$BH$3999,1),$E$440+3,1),E445)</f>
        <v>$BK$5</v>
      </c>
      <c r="F446" s="275" t="str">
        <f aca="false">IF(F439&lt;F8,ADDRESS(MATCH(F437,SL_CHARTS_2012!$BH$1:$BH$3999,1),$E$440+3,1),F445)</f>
        <v>$BK$5</v>
      </c>
      <c r="G446" s="275" t="str">
        <f aca="false">IF(G439&lt;G8,ADDRESS(MATCH(G437,SL_CHARTS_2012!$BH$1:$BH$3999,1),$E$440+3,1),G445)</f>
        <v>$BK$5</v>
      </c>
      <c r="H446" s="275" t="str">
        <f aca="false">IF(H439&lt;H8,ADDRESS(MATCH(H437,SL_CHARTS_2012!$BH$1:$BH$3999,1),$E$440+3,1),H445)</f>
        <v>$BK$5</v>
      </c>
    </row>
    <row r="447" s="349" customFormat="true" ht="15" hidden="false" customHeight="true" outlineLevel="0" collapsed="false">
      <c r="B447" s="383"/>
      <c r="C447" s="184" t="s">
        <v>226</v>
      </c>
      <c r="D447" s="276" t="s">
        <v>227</v>
      </c>
      <c r="E447" s="277" t="str">
        <f aca="false">CONCATENATE(ROUND(E433,1),E$7,ROUND(E435,1))</f>
        <v>0-0</v>
      </c>
      <c r="F447" s="277" t="str">
        <f aca="false">CONCATENATE(ROUND(F433,1),F$7,ROUND(F435,1))</f>
        <v>0-0</v>
      </c>
      <c r="G447" s="277" t="str">
        <f aca="false">CONCATENATE(ROUND(G433,1),G$7,ROUND(G435,1))</f>
        <v>0-0</v>
      </c>
      <c r="H447" s="277" t="str">
        <f aca="false">CONCATENATE(ROUND(H433,1),H$7,ROUND(H435,1))</f>
        <v>0-0</v>
      </c>
    </row>
    <row r="448" s="349" customFormat="true" ht="15" hidden="false" customHeight="true" outlineLevel="0" collapsed="false">
      <c r="B448" s="383"/>
      <c r="C448" s="184"/>
      <c r="D448" s="279" t="s">
        <v>228</v>
      </c>
      <c r="E448" s="280" t="n">
        <f aca="true">AVERAGE(INDIRECT(CONCATENATE($E$232,E443,$E$233,E444),1))</f>
        <v>-1</v>
      </c>
      <c r="F448" s="280" t="n">
        <f aca="true">AVERAGE(INDIRECT(CONCATENATE($E$232,F443,$E$233,F444),1))</f>
        <v>-1</v>
      </c>
      <c r="G448" s="280" t="n">
        <f aca="true">AVERAGE(INDIRECT(CONCATENATE($E$232,G443,$E$233,G444),1))</f>
        <v>-1</v>
      </c>
      <c r="H448" s="280" t="n">
        <f aca="true">AVERAGE(INDIRECT(CONCATENATE($E$232,H443,$E$233,H444),1))</f>
        <v>-1</v>
      </c>
    </row>
    <row r="449" customFormat="false" ht="15" hidden="false" customHeight="true" outlineLevel="0" collapsed="false">
      <c r="A449" s="349"/>
      <c r="B449" s="383"/>
      <c r="C449" s="184"/>
      <c r="D449" s="281" t="s">
        <v>229</v>
      </c>
      <c r="E449" s="282" t="n">
        <f aca="true">MIN(INDIRECT(CONCATENATE($E$232,E443,$E$233,E444),1))</f>
        <v>-1</v>
      </c>
      <c r="F449" s="282" t="n">
        <f aca="true">MIN(INDIRECT(CONCATENATE($E$232,F443,$E$233,F444),1))</f>
        <v>-1</v>
      </c>
      <c r="G449" s="282" t="n">
        <f aca="true">MIN(INDIRECT(CONCATENATE($E$232,G443,$E$233,G444),1))</f>
        <v>-1</v>
      </c>
      <c r="H449" s="282" t="n">
        <f aca="true">MIN(INDIRECT(CONCATENATE($E$232,H443,$E$233,H444),1))</f>
        <v>-1</v>
      </c>
    </row>
    <row r="450" customFormat="false" ht="15" hidden="false" customHeight="true" outlineLevel="0" collapsed="false">
      <c r="A450" s="349"/>
      <c r="B450" s="383"/>
      <c r="C450" s="184"/>
      <c r="D450" s="281" t="s">
        <v>230</v>
      </c>
      <c r="E450" s="282" t="n">
        <f aca="true">MAX(INDIRECT(CONCATENATE($E$232,E443,$E$233,E444),1))</f>
        <v>-1</v>
      </c>
      <c r="F450" s="282" t="n">
        <f aca="true">MAX(INDIRECT(CONCATENATE($E$232,F443,$E$233,F444),1))</f>
        <v>-1</v>
      </c>
      <c r="G450" s="282" t="n">
        <f aca="true">MAX(INDIRECT(CONCATENATE($E$232,G443,$E$233,G444),1))</f>
        <v>-1</v>
      </c>
      <c r="H450" s="282" t="n">
        <f aca="true">MAX(INDIRECT(CONCATENATE($E$232,H443,$E$233,H444),1))</f>
        <v>-1</v>
      </c>
    </row>
    <row r="451" customFormat="false" ht="15" hidden="false" customHeight="true" outlineLevel="0" collapsed="false">
      <c r="A451" s="349"/>
      <c r="B451" s="383"/>
      <c r="C451" s="377" t="s">
        <v>219</v>
      </c>
      <c r="D451" s="193" t="s">
        <v>227</v>
      </c>
      <c r="E451" s="305" t="str">
        <f aca="false">CONCATENATE(ROUND(E437,1),E$7,ROUND(E439,1))</f>
        <v>0-0</v>
      </c>
      <c r="F451" s="305" t="str">
        <f aca="false">CONCATENATE(ROUND(F437,1),F$7,ROUND(F439,1))</f>
        <v>0-0</v>
      </c>
      <c r="G451" s="305" t="str">
        <f aca="false">CONCATENATE(ROUND(G437,1),G$7,ROUND(G439,1))</f>
        <v>0-0</v>
      </c>
      <c r="H451" s="305" t="str">
        <f aca="false">CONCATENATE(ROUND(H437,1),H$7,ROUND(H439,1))</f>
        <v>0-0</v>
      </c>
    </row>
    <row r="452" customFormat="false" ht="15" hidden="false" customHeight="true" outlineLevel="0" collapsed="false">
      <c r="A452" s="349"/>
      <c r="B452" s="383"/>
      <c r="C452" s="377"/>
      <c r="D452" s="250" t="s">
        <v>228</v>
      </c>
      <c r="E452" s="288" t="n">
        <f aca="true">AVERAGE(INDIRECT(CONCATENATE($E$232,E445,$E$233,E446),1))</f>
        <v>-1</v>
      </c>
      <c r="F452" s="288" t="n">
        <f aca="true">AVERAGE(INDIRECT(CONCATENATE($E$232,F445,$E$233,F446),1))</f>
        <v>-1</v>
      </c>
      <c r="G452" s="288" t="n">
        <f aca="true">AVERAGE(INDIRECT(CONCATENATE($E$232,G445,$E$233,G446),1))</f>
        <v>-1</v>
      </c>
      <c r="H452" s="288" t="n">
        <f aca="true">AVERAGE(INDIRECT(CONCATENATE($E$232,H445,$E$233,H446),1))</f>
        <v>-1</v>
      </c>
    </row>
    <row r="453" customFormat="false" ht="15" hidden="false" customHeight="true" outlineLevel="0" collapsed="false">
      <c r="A453" s="349"/>
      <c r="B453" s="383"/>
      <c r="C453" s="377"/>
      <c r="D453" s="251" t="s">
        <v>229</v>
      </c>
      <c r="E453" s="289" t="n">
        <f aca="true">MIN(INDIRECT(CONCATENATE($E$232,E445,$E$233,E446),1))</f>
        <v>-1</v>
      </c>
      <c r="F453" s="289" t="n">
        <f aca="true">MIN(INDIRECT(CONCATENATE($E$232,F445,$E$233,F446),1))</f>
        <v>-1</v>
      </c>
      <c r="G453" s="289" t="n">
        <f aca="true">MIN(INDIRECT(CONCATENATE($E$232,G445,$E$233,G446),1))</f>
        <v>-1</v>
      </c>
      <c r="H453" s="289" t="n">
        <f aca="true">MIN(INDIRECT(CONCATENATE($E$232,H445,$E$233,H446),1))</f>
        <v>-1</v>
      </c>
    </row>
    <row r="454" customFormat="false" ht="15" hidden="false" customHeight="true" outlineLevel="0" collapsed="false">
      <c r="A454" s="349"/>
      <c r="B454" s="383"/>
      <c r="C454" s="377"/>
      <c r="D454" s="378" t="s">
        <v>230</v>
      </c>
      <c r="E454" s="379" t="n">
        <f aca="true">MAX(INDIRECT(CONCATENATE($E$232,E445,$E$233,E446),1))</f>
        <v>-1</v>
      </c>
      <c r="F454" s="379" t="n">
        <f aca="true">MAX(INDIRECT(CONCATENATE($E$232,F445,$E$233,F446),1))</f>
        <v>-1</v>
      </c>
      <c r="G454" s="379" t="n">
        <f aca="true">MAX(INDIRECT(CONCATENATE($E$232,G445,$E$233,G446),1))</f>
        <v>-1</v>
      </c>
      <c r="H454" s="379" t="n">
        <f aca="true">MAX(INDIRECT(CONCATENATE($E$232,H445,$E$233,H446),1))</f>
        <v>-1</v>
      </c>
    </row>
    <row r="455" customFormat="false" ht="15" hidden="false" customHeight="true" outlineLevel="0" collapsed="false">
      <c r="A455" s="349"/>
      <c r="B455" s="355"/>
      <c r="C455" s="355"/>
      <c r="D455" s="355"/>
      <c r="E455" s="355"/>
      <c r="F455" s="355"/>
      <c r="G455" s="355"/>
      <c r="H455" s="355"/>
    </row>
    <row r="456" customFormat="false" ht="15" hidden="false" customHeight="true" outlineLevel="0" collapsed="false">
      <c r="A456" s="349"/>
      <c r="B456" s="514" t="s">
        <v>274</v>
      </c>
      <c r="C456" s="514"/>
      <c r="D456" s="514"/>
      <c r="E456" s="514"/>
      <c r="F456" s="514"/>
      <c r="G456" s="514"/>
      <c r="H456" s="514"/>
    </row>
    <row r="457" s="23" customFormat="true" ht="15" hidden="true" customHeight="true" outlineLevel="0" collapsed="false">
      <c r="B457" s="202" t="s">
        <v>95</v>
      </c>
      <c r="C457" s="203" t="s">
        <v>216</v>
      </c>
      <c r="D457" s="312" t="s">
        <v>238</v>
      </c>
      <c r="E457" s="222" t="str">
        <f aca="false">ADDRESS(MATCH(E458,SL_CHARTS_2012!$CG$1:$CG$39999,1),$E$465,1)</f>
        <v>$CG$21</v>
      </c>
      <c r="F457" s="222" t="str">
        <f aca="false">ADDRESS(MATCH(F458,SL_CHARTS_2012!$CG$1:$CG$39999,1),$E$465,1)</f>
        <v>$CG$20</v>
      </c>
      <c r="G457" s="222" t="str">
        <f aca="false">ADDRESS(MATCH(G458,SL_CHARTS_2012!$CG$1:$CG$39999,1),$E$465,1)</f>
        <v>$CG$21</v>
      </c>
      <c r="H457" s="222" t="str">
        <f aca="false">ADDRESS(MATCH(H458,SL_CHARTS_2012!$CG$1:$CG$39999,1),$E$465,1)</f>
        <v>$CG$19</v>
      </c>
    </row>
    <row r="458" s="23" customFormat="true" ht="15" hidden="false" customHeight="true" outlineLevel="0" collapsed="false">
      <c r="B458" s="202"/>
      <c r="C458" s="203"/>
      <c r="D458" s="204" t="s">
        <v>239</v>
      </c>
      <c r="E458" s="350" t="n">
        <f aca="false">ROUNDUP(E$4,0)</f>
        <v>16</v>
      </c>
      <c r="F458" s="350" t="n">
        <f aca="false">ROUNDUP(F$4,0)</f>
        <v>15</v>
      </c>
      <c r="G458" s="350" t="n">
        <f aca="false">ROUNDUP(G$4,0)</f>
        <v>16</v>
      </c>
      <c r="H458" s="350" t="n">
        <f aca="false">ROUNDUP(H$4,0)</f>
        <v>14</v>
      </c>
    </row>
    <row r="459" s="23" customFormat="true" ht="15" hidden="true" customHeight="true" outlineLevel="0" collapsed="false">
      <c r="B459" s="202"/>
      <c r="C459" s="203"/>
      <c r="D459" s="312" t="s">
        <v>240</v>
      </c>
      <c r="E459" s="317" t="str">
        <f aca="false">ADDRESS(MATCH(E460,SL_CHARTS_2012!$CG$1:$CG$39999,1),$E$465,1)</f>
        <v>$CG$16</v>
      </c>
      <c r="F459" s="317" t="str">
        <f aca="false">ADDRESS(MATCH(F460,SL_CHARTS_2012!$CG$1:$CG$39999,1),$E$465,1)</f>
        <v>$CG$18</v>
      </c>
      <c r="G459" s="317" t="str">
        <f aca="false">ADDRESS(MATCH(G460,SL_CHARTS_2012!$CG$1:$CG$39999,1),$E$465,1)</f>
        <v>$CG$18</v>
      </c>
      <c r="H459" s="317" t="str">
        <f aca="false">ADDRESS(MATCH(H460,SL_CHARTS_2012!$CG$1:$CG$39999,1),$E$465,1)</f>
        <v>$CG$16</v>
      </c>
    </row>
    <row r="460" s="23" customFormat="true" ht="15" hidden="false" customHeight="true" outlineLevel="0" collapsed="false">
      <c r="B460" s="202"/>
      <c r="C460" s="203"/>
      <c r="D460" s="204" t="s">
        <v>241</v>
      </c>
      <c r="E460" s="315" t="n">
        <f aca="false">ROUNDDOWN(E$8,0)</f>
        <v>11</v>
      </c>
      <c r="F460" s="315" t="n">
        <f aca="false">ROUNDDOWN(F$8,0)</f>
        <v>13</v>
      </c>
      <c r="G460" s="315" t="n">
        <f aca="false">ROUNDDOWN(G$8,0)</f>
        <v>13</v>
      </c>
      <c r="H460" s="315" t="n">
        <f aca="false">ROUNDDOWN(H$8,0)</f>
        <v>11</v>
      </c>
    </row>
    <row r="461" s="23" customFormat="true" ht="15" hidden="true" customHeight="true" outlineLevel="0" collapsed="false">
      <c r="B461" s="202"/>
      <c r="C461" s="205" t="s">
        <v>219</v>
      </c>
      <c r="D461" s="228" t="s">
        <v>238</v>
      </c>
      <c r="E461" s="230" t="str">
        <f aca="false">ADDRESS(MATCH(E462,SL_CHARTS_2012!$CG$1:$CG$39999,1),$E$465,1)</f>
        <v>$CG$21</v>
      </c>
      <c r="F461" s="230" t="str">
        <f aca="false">ADDRESS(MATCH(F462,SL_CHARTS_2012!$CG$1:$CG$39999,1),$E$465,1)</f>
        <v>$CG$20</v>
      </c>
      <c r="G461" s="230" t="str">
        <f aca="false">ADDRESS(MATCH(G462,SL_CHARTS_2012!$CG$1:$CG$39999,1),$E$465,1)</f>
        <v>$CG$21</v>
      </c>
      <c r="H461" s="230" t="str">
        <f aca="false">ADDRESS(MATCH(H462,SL_CHARTS_2012!$CG$1:$CG$39999,1),$E$465,1)</f>
        <v>$CG$19</v>
      </c>
    </row>
    <row r="462" s="23" customFormat="true" ht="15" hidden="false" customHeight="true" outlineLevel="0" collapsed="false">
      <c r="B462" s="202"/>
      <c r="C462" s="205"/>
      <c r="D462" s="351" t="s">
        <v>217</v>
      </c>
      <c r="E462" s="352" t="n">
        <f aca="false">ROUNDUP(E$6,0)</f>
        <v>16</v>
      </c>
      <c r="F462" s="352" t="n">
        <f aca="false">ROUNDUP(F$6,0)</f>
        <v>15</v>
      </c>
      <c r="G462" s="352" t="n">
        <f aca="false">ROUNDUP(G$6,0)</f>
        <v>16</v>
      </c>
      <c r="H462" s="352" t="n">
        <f aca="false">ROUNDUP(H$6,0)</f>
        <v>14</v>
      </c>
    </row>
    <row r="463" s="23" customFormat="true" ht="15" hidden="true" customHeight="true" outlineLevel="0" collapsed="false">
      <c r="B463" s="202"/>
      <c r="C463" s="205"/>
      <c r="D463" s="228" t="s">
        <v>240</v>
      </c>
      <c r="E463" s="230" t="str">
        <f aca="false">ADDRESS(MATCH(E464,SL_CHARTS_2012!$CG$1:$CG$39999,1),$E$465,1)</f>
        <v>$CG$16</v>
      </c>
      <c r="F463" s="230" t="str">
        <f aca="false">ADDRESS(MATCH(F464,SL_CHARTS_2012!$CG$1:$CG$39999,1),$E$465,1)</f>
        <v>$CG$18</v>
      </c>
      <c r="G463" s="230" t="str">
        <f aca="false">ADDRESS(MATCH(G464,SL_CHARTS_2012!$CG$1:$CG$39999,1),$E$465,1)</f>
        <v>$CG$18</v>
      </c>
      <c r="H463" s="230" t="str">
        <f aca="false">ADDRESS(MATCH(H464,SL_CHARTS_2012!$CG$1:$CG$39999,1),$E$465,1)</f>
        <v>$CG$16</v>
      </c>
    </row>
    <row r="464" s="23" customFormat="true" ht="15" hidden="false" customHeight="true" outlineLevel="0" collapsed="false">
      <c r="B464" s="202"/>
      <c r="C464" s="205"/>
      <c r="D464" s="351" t="s">
        <v>218</v>
      </c>
      <c r="E464" s="352" t="n">
        <f aca="false">ROUNDDOWN(E$10,0)</f>
        <v>11</v>
      </c>
      <c r="F464" s="352" t="n">
        <f aca="false">ROUNDDOWN(F$10,0)</f>
        <v>13</v>
      </c>
      <c r="G464" s="352" t="n">
        <f aca="false">ROUNDDOWN(G$10,0)</f>
        <v>13</v>
      </c>
      <c r="H464" s="352" t="n">
        <f aca="false">ROUNDDOWN(H$10,0)</f>
        <v>11</v>
      </c>
    </row>
    <row r="465" s="23" customFormat="true" ht="15" hidden="true" customHeight="true" outlineLevel="0" collapsed="false">
      <c r="B465" s="202"/>
      <c r="C465" s="207" t="s">
        <v>220</v>
      </c>
      <c r="D465" s="207"/>
      <c r="E465" s="208" t="n">
        <v>85</v>
      </c>
      <c r="F465" s="208"/>
      <c r="G465" s="208"/>
      <c r="H465" s="208"/>
    </row>
    <row r="466" s="23" customFormat="true" ht="15" hidden="true" customHeight="true" outlineLevel="0" collapsed="false">
      <c r="B466" s="202"/>
      <c r="C466" s="209" t="s">
        <v>216</v>
      </c>
      <c r="D466" s="257" t="s">
        <v>263</v>
      </c>
      <c r="E466" s="211" t="str">
        <f aca="false">ADDRESS(MATCH(E460,SL_CHARTS_2012!$CG$1:$CG$39999,1),$E465+2,1)</f>
        <v>$CI$16</v>
      </c>
      <c r="F466" s="211" t="str">
        <f aca="false">ADDRESS(MATCH(F460,SL_CHARTS_2012!$CG$1:$CG$39999,1),$E465+2,1)</f>
        <v>$CI$18</v>
      </c>
      <c r="G466" s="211" t="str">
        <f aca="false">ADDRESS(MATCH(G460,SL_CHARTS_2012!$CG$1:$CG$39999,1),$E465+2,1)</f>
        <v>$CI$18</v>
      </c>
      <c r="H466" s="211" t="str">
        <f aca="false">ADDRESS(MATCH(H460,SL_CHARTS_2012!$CG$1:$CG$39999,1),$E465+2,1)</f>
        <v>$CI$16</v>
      </c>
    </row>
    <row r="467" s="23" customFormat="true" ht="15" hidden="true" customHeight="true" outlineLevel="0" collapsed="false">
      <c r="B467" s="202"/>
      <c r="C467" s="209"/>
      <c r="D467" s="257" t="s">
        <v>264</v>
      </c>
      <c r="E467" s="211" t="str">
        <f aca="false">ADDRESS(MATCH(E458,SL_CHARTS_2012!$CG$1:$CG$39999,1),$E465+2,1)</f>
        <v>$CI$21</v>
      </c>
      <c r="F467" s="211" t="str">
        <f aca="false">ADDRESS(MATCH(F458,SL_CHARTS_2012!$CG$1:$CG$39999,1),$E465+2,1)</f>
        <v>$CI$20</v>
      </c>
      <c r="G467" s="211" t="str">
        <f aca="false">ADDRESS(MATCH(G458,SL_CHARTS_2012!$CG$1:$CG$39999,1),$E465+2,1)</f>
        <v>$CI$21</v>
      </c>
      <c r="H467" s="211" t="str">
        <f aca="false">ADDRESS(MATCH(H458,SL_CHARTS_2012!$CG$1:$CG$39999,1),$E465+2,1)</f>
        <v>$CI$19</v>
      </c>
    </row>
    <row r="468" s="23" customFormat="true" ht="15" hidden="true" customHeight="true" outlineLevel="0" collapsed="false">
      <c r="B468" s="202"/>
      <c r="C468" s="209"/>
      <c r="D468" s="257" t="s">
        <v>265</v>
      </c>
      <c r="E468" s="211" t="str">
        <f aca="false">ADDRESS(MATCH(E460,SL_CHARTS_2012!$CG$1:$CG$39999,1),$E465+1,1)</f>
        <v>$CH$16</v>
      </c>
      <c r="F468" s="211" t="str">
        <f aca="false">ADDRESS(MATCH(F460,SL_CHARTS_2012!$CG$1:$CG$39999,1),$E465+1,1)</f>
        <v>$CH$18</v>
      </c>
      <c r="G468" s="211" t="str">
        <f aca="false">ADDRESS(MATCH(G460,SL_CHARTS_2012!$CG$1:$CG$39999,1),$E465+1,1)</f>
        <v>$CH$18</v>
      </c>
      <c r="H468" s="211" t="str">
        <f aca="false">ADDRESS(MATCH(H460,SL_CHARTS_2012!$CG$1:$CG$39999,1),$E465+1,1)</f>
        <v>$CH$16</v>
      </c>
    </row>
    <row r="469" s="23" customFormat="true" ht="15" hidden="true" customHeight="true" outlineLevel="0" collapsed="false">
      <c r="B469" s="202"/>
      <c r="C469" s="209"/>
      <c r="D469" s="257" t="s">
        <v>266</v>
      </c>
      <c r="E469" s="211" t="str">
        <f aca="false">ADDRESS(MATCH(E458,SL_CHARTS_2012!$CG$1:$CG$39999,1),$E465+1,1)</f>
        <v>$CH$21</v>
      </c>
      <c r="F469" s="211" t="str">
        <f aca="false">ADDRESS(MATCH(F458,SL_CHARTS_2012!$CG$1:$CG$39999,1),$E465+1,1)</f>
        <v>$CH$20</v>
      </c>
      <c r="G469" s="211" t="str">
        <f aca="false">ADDRESS(MATCH(G458,SL_CHARTS_2012!$CG$1:$CG$39999,1),$E465+1,1)</f>
        <v>$CH$21</v>
      </c>
      <c r="H469" s="211" t="str">
        <f aca="false">ADDRESS(MATCH(H458,SL_CHARTS_2012!$CG$1:$CG$39999,1),$E465+1,1)</f>
        <v>$CH$19</v>
      </c>
    </row>
    <row r="470" s="23" customFormat="true" ht="15" hidden="true" customHeight="true" outlineLevel="0" collapsed="false">
      <c r="B470" s="202"/>
      <c r="C470" s="209"/>
      <c r="D470" s="257" t="s">
        <v>267</v>
      </c>
      <c r="E470" s="211" t="str">
        <f aca="false">ADDRESS(MATCH(E460,SL_CHARTS_2012!$CG$1:$CG$39999,1),$E465+3,1)</f>
        <v>$CJ$16</v>
      </c>
      <c r="F470" s="211" t="str">
        <f aca="false">ADDRESS(MATCH(F460,SL_CHARTS_2012!$CG$1:$CG$39999,1),$E465+3,1)</f>
        <v>$CJ$18</v>
      </c>
      <c r="G470" s="211" t="str">
        <f aca="false">ADDRESS(MATCH(G460,SL_CHARTS_2012!$CG$1:$CG$39999,1),$E465+3,1)</f>
        <v>$CJ$18</v>
      </c>
      <c r="H470" s="211" t="str">
        <f aca="false">ADDRESS(MATCH(H460,SL_CHARTS_2012!$CG$1:$CG$39999,1),$E465+3,1)</f>
        <v>$CJ$16</v>
      </c>
    </row>
    <row r="471" s="23" customFormat="true" ht="15" hidden="true" customHeight="true" outlineLevel="0" collapsed="false">
      <c r="B471" s="202"/>
      <c r="C471" s="209"/>
      <c r="D471" s="257" t="s">
        <v>268</v>
      </c>
      <c r="E471" s="211" t="str">
        <f aca="false">ADDRESS(MATCH(E458,SL_CHARTS_2012!$CG$1:$CG$39999,1),$E465+3,1)</f>
        <v>$CJ$21</v>
      </c>
      <c r="F471" s="211" t="str">
        <f aca="false">ADDRESS(MATCH(F458,SL_CHARTS_2012!$CG$1:$CG$39999,1),$E465+3,1)</f>
        <v>$CJ$20</v>
      </c>
      <c r="G471" s="211" t="str">
        <f aca="false">ADDRESS(MATCH(G458,SL_CHARTS_2012!$CG$1:$CG$39999,1),$E465+3,1)</f>
        <v>$CJ$21</v>
      </c>
      <c r="H471" s="211" t="str">
        <f aca="false">ADDRESS(MATCH(H458,SL_CHARTS_2012!$CG$1:$CG$39999,1),$E465+3,1)</f>
        <v>$CJ$19</v>
      </c>
    </row>
    <row r="472" s="23" customFormat="true" ht="15" hidden="true" customHeight="true" outlineLevel="0" collapsed="false">
      <c r="B472" s="202"/>
      <c r="C472" s="205" t="s">
        <v>219</v>
      </c>
      <c r="D472" s="258" t="s">
        <v>221</v>
      </c>
      <c r="E472" s="206" t="str">
        <f aca="false">ADDRESS(MATCH(E464,SL_CHARTS_2012!$CG$1:$CG$39999,1),$E465+2,1)</f>
        <v>$CI$16</v>
      </c>
      <c r="F472" s="206" t="str">
        <f aca="false">ADDRESS(MATCH(F464,SL_CHARTS_2012!$CG$1:$CG$39999,1),$E465+2,1)</f>
        <v>$CI$18</v>
      </c>
      <c r="G472" s="206" t="str">
        <f aca="false">ADDRESS(MATCH(G464,SL_CHARTS_2012!$CG$1:$CG$39999,1),$E465+2,1)</f>
        <v>$CI$18</v>
      </c>
      <c r="H472" s="206" t="str">
        <f aca="false">ADDRESS(MATCH(H464,SL_CHARTS_2012!$CG$1:$CG$39999,1),$E465+2,1)</f>
        <v>$CI$16</v>
      </c>
    </row>
    <row r="473" s="23" customFormat="true" ht="15" hidden="true" customHeight="true" outlineLevel="0" collapsed="false">
      <c r="B473" s="202"/>
      <c r="C473" s="205"/>
      <c r="D473" s="258" t="s">
        <v>222</v>
      </c>
      <c r="E473" s="206" t="str">
        <f aca="false">ADDRESS(MATCH(E462,SL_CHARTS_2012!$CG$1:$CG$39999,1),$E465+2,1)</f>
        <v>$CI$21</v>
      </c>
      <c r="F473" s="206" t="str">
        <f aca="false">ADDRESS(MATCH(F462,SL_CHARTS_2012!$CG$1:$CG$39999,1),$E465+2,1)</f>
        <v>$CI$20</v>
      </c>
      <c r="G473" s="206" t="str">
        <f aca="false">ADDRESS(MATCH(G462,SL_CHARTS_2012!$CG$1:$CG$39999,1),$E465+2,1)</f>
        <v>$CI$21</v>
      </c>
      <c r="H473" s="206" t="str">
        <f aca="false">ADDRESS(MATCH(H462,SL_CHARTS_2012!$CG$1:$CG$39999,1),$E465+2,1)</f>
        <v>$CI$19</v>
      </c>
    </row>
    <row r="474" s="23" customFormat="true" ht="15" hidden="true" customHeight="true" outlineLevel="0" collapsed="false">
      <c r="B474" s="202"/>
      <c r="C474" s="205"/>
      <c r="D474" s="258" t="s">
        <v>265</v>
      </c>
      <c r="E474" s="206" t="str">
        <f aca="false">ADDRESS(MATCH(E464,SL_CHARTS_2012!$CG$1:$CG$39999,1),$E465+1,1)</f>
        <v>$CH$16</v>
      </c>
      <c r="F474" s="206" t="str">
        <f aca="false">ADDRESS(MATCH(F464,SL_CHARTS_2012!$CG$1:$CG$39999,1),$E465+1,1)</f>
        <v>$CH$18</v>
      </c>
      <c r="G474" s="206" t="str">
        <f aca="false">ADDRESS(MATCH(G464,SL_CHARTS_2012!$CG$1:$CG$39999,1),$E465+1,1)</f>
        <v>$CH$18</v>
      </c>
      <c r="H474" s="206" t="str">
        <f aca="false">ADDRESS(MATCH(H464,SL_CHARTS_2012!$CG$1:$CG$39999,1),$E465+1,1)</f>
        <v>$CH$16</v>
      </c>
    </row>
    <row r="475" s="23" customFormat="true" ht="15" hidden="true" customHeight="true" outlineLevel="0" collapsed="false">
      <c r="B475" s="202"/>
      <c r="C475" s="205"/>
      <c r="D475" s="258" t="s">
        <v>266</v>
      </c>
      <c r="E475" s="206" t="str">
        <f aca="false">ADDRESS(MATCH(E462,SL_CHARTS_2012!$CG$1:$CG$39999,1),$E465+1,1)</f>
        <v>$CH$21</v>
      </c>
      <c r="F475" s="206" t="str">
        <f aca="false">ADDRESS(MATCH(F462,SL_CHARTS_2012!$CG$1:$CG$39999,1),$E465+1,1)</f>
        <v>$CH$20</v>
      </c>
      <c r="G475" s="206" t="str">
        <f aca="false">ADDRESS(MATCH(G462,SL_CHARTS_2012!$CG$1:$CG$39999,1),$E465+1,1)</f>
        <v>$CH$21</v>
      </c>
      <c r="H475" s="206" t="str">
        <f aca="false">ADDRESS(MATCH(H462,SL_CHARTS_2012!$CG$1:$CG$39999,1),$E465+1,1)</f>
        <v>$CH$19</v>
      </c>
    </row>
    <row r="476" s="23" customFormat="true" ht="15" hidden="true" customHeight="true" outlineLevel="0" collapsed="false">
      <c r="B476" s="202"/>
      <c r="C476" s="205"/>
      <c r="D476" s="258" t="s">
        <v>267</v>
      </c>
      <c r="E476" s="206" t="str">
        <f aca="false">ADDRESS(MATCH(E464,SL_CHARTS_2012!$CG$1:$CG$39999,1),$E465+3,1)</f>
        <v>$CJ$16</v>
      </c>
      <c r="F476" s="206" t="str">
        <f aca="false">ADDRESS(MATCH(F464,SL_CHARTS_2012!$CG$1:$CG$39999,1),$E465+3,1)</f>
        <v>$CJ$18</v>
      </c>
      <c r="G476" s="206" t="str">
        <f aca="false">ADDRESS(MATCH(G464,SL_CHARTS_2012!$CG$1:$CG$39999,1),$E465+3,1)</f>
        <v>$CJ$18</v>
      </c>
      <c r="H476" s="206" t="str">
        <f aca="false">ADDRESS(MATCH(H464,SL_CHARTS_2012!$CG$1:$CG$39999,1),$E465+3,1)</f>
        <v>$CJ$16</v>
      </c>
    </row>
    <row r="477" s="23" customFormat="true" ht="15" hidden="true" customHeight="true" outlineLevel="0" collapsed="false">
      <c r="B477" s="202"/>
      <c r="C477" s="205"/>
      <c r="D477" s="258" t="s">
        <v>268</v>
      </c>
      <c r="E477" s="206" t="str">
        <f aca="false">ADDRESS(MATCH(E462,SL_CHARTS_2012!$CG$1:$CG$39999,1),$E465+3,1)</f>
        <v>$CJ$21</v>
      </c>
      <c r="F477" s="206" t="str">
        <f aca="false">ADDRESS(MATCH(F462,SL_CHARTS_2012!$CG$1:$CG$39999,1),$E465+3,1)</f>
        <v>$CJ$20</v>
      </c>
      <c r="G477" s="206" t="str">
        <f aca="false">ADDRESS(MATCH(G462,SL_CHARTS_2012!$CG$1:$CG$39999,1),$E465+3,1)</f>
        <v>$CJ$21</v>
      </c>
      <c r="H477" s="206" t="str">
        <f aca="false">ADDRESS(MATCH(H462,SL_CHARTS_2012!$CG$1:$CG$39999,1),$E465+3,1)</f>
        <v>$CJ$19</v>
      </c>
    </row>
    <row r="478" s="23" customFormat="true" ht="15" hidden="true" customHeight="true" outlineLevel="0" collapsed="false">
      <c r="B478" s="202"/>
      <c r="C478" s="207"/>
      <c r="D478" s="213" t="s">
        <v>223</v>
      </c>
      <c r="E478" s="214" t="s">
        <v>224</v>
      </c>
      <c r="F478" s="208"/>
      <c r="G478" s="208"/>
      <c r="H478" s="208"/>
    </row>
    <row r="479" s="23" customFormat="true" ht="15" hidden="true" customHeight="true" outlineLevel="0" collapsed="false">
      <c r="B479" s="202"/>
      <c r="C479" s="207"/>
      <c r="D479" s="213"/>
      <c r="E479" s="214" t="s">
        <v>225</v>
      </c>
      <c r="F479" s="208"/>
      <c r="G479" s="208"/>
      <c r="H479" s="208"/>
    </row>
    <row r="480" s="23" customFormat="true" ht="15" hidden="false" customHeight="true" outlineLevel="0" collapsed="false">
      <c r="B480" s="202"/>
      <c r="C480" s="215" t="s">
        <v>226</v>
      </c>
      <c r="D480" s="216" t="s">
        <v>227</v>
      </c>
      <c r="E480" s="217" t="str">
        <f aca="false">CONCATENATE(E458,E$7,E460)</f>
        <v>16-11</v>
      </c>
      <c r="F480" s="217" t="str">
        <f aca="false">CONCATENATE(F458,F$7,F460)</f>
        <v>15-13</v>
      </c>
      <c r="G480" s="217" t="str">
        <f aca="false">CONCATENATE(G458,G$7,G460)</f>
        <v>16-13</v>
      </c>
      <c r="H480" s="217" t="str">
        <f aca="false">CONCATENATE(H458,H$7,H460)</f>
        <v>14-11</v>
      </c>
    </row>
    <row r="481" s="23" customFormat="true" ht="15" hidden="false" customHeight="true" outlineLevel="0" collapsed="false">
      <c r="B481" s="202"/>
      <c r="C481" s="215"/>
      <c r="D481" s="218" t="s">
        <v>228</v>
      </c>
      <c r="E481" s="218" t="n">
        <f aca="true">AVERAGE(INDIRECT(CONCATENATE($E$478,E466,$E$479,E467),1))</f>
        <v>1.767055875</v>
      </c>
      <c r="F481" s="218" t="n">
        <f aca="true">AVERAGE(INDIRECT(CONCATENATE($E$478,F466,$E$479,F467),1))</f>
        <v>2.095696</v>
      </c>
      <c r="G481" s="218" t="n">
        <f aca="true">AVERAGE(INDIRECT(CONCATENATE($E$478,G466,$E$479,G467),1))</f>
        <v>1.768887375</v>
      </c>
      <c r="H481" s="218" t="n">
        <f aca="true">AVERAGE(INDIRECT(CONCATENATE($E$478,H466,$E$479,H467),1))</f>
        <v>2.05803575</v>
      </c>
    </row>
    <row r="482" s="23" customFormat="true" ht="15" hidden="true" customHeight="true" outlineLevel="0" collapsed="false">
      <c r="B482" s="202"/>
      <c r="C482" s="215"/>
      <c r="D482" s="219" t="s">
        <v>269</v>
      </c>
      <c r="E482" s="219" t="n">
        <f aca="true">MIN(INDIRECT(CONCATENATE($E$478,E466,$E$479,E467),1))</f>
        <v>0.788461500000001</v>
      </c>
      <c r="F482" s="219" t="n">
        <f aca="true">MIN(INDIRECT(CONCATENATE($E$478,F466,$E$479,F467),1))</f>
        <v>1.58173075</v>
      </c>
      <c r="G482" s="219" t="n">
        <f aca="true">MIN(INDIRECT(CONCATENATE($E$478,G466,$E$479,G467),1))</f>
        <v>0.788461500000001</v>
      </c>
      <c r="H482" s="219" t="n">
        <f aca="true">MIN(INDIRECT(CONCATENATE($E$478,H466,$E$479,H467),1))</f>
        <v>1.2410715</v>
      </c>
    </row>
    <row r="483" s="23" customFormat="true" ht="15" hidden="true" customHeight="true" outlineLevel="0" collapsed="false">
      <c r="B483" s="202"/>
      <c r="C483" s="215"/>
      <c r="D483" s="219" t="s">
        <v>270</v>
      </c>
      <c r="E483" s="219" t="n">
        <f aca="true">MAX(INDIRECT(CONCATENATE($E$478,E466,$E$479,E467),1))</f>
        <v>2.375</v>
      </c>
      <c r="F483" s="219" t="n">
        <f aca="true">MAX(INDIRECT(CONCATENATE($E$478,F466,$E$479,F467),1))</f>
        <v>2.375</v>
      </c>
      <c r="G483" s="219" t="n">
        <f aca="true">MAX(INDIRECT(CONCATENATE($E$478,G466,$E$479,G467),1))</f>
        <v>2.375</v>
      </c>
      <c r="H483" s="219" t="n">
        <f aca="true">MAX(INDIRECT(CONCATENATE($E$478,H466,$E$479,H467),1))</f>
        <v>2.375</v>
      </c>
    </row>
    <row r="484" s="23" customFormat="true" ht="15" hidden="true" customHeight="true" outlineLevel="0" collapsed="false">
      <c r="B484" s="202"/>
      <c r="C484" s="215"/>
      <c r="D484" s="220" t="s">
        <v>271</v>
      </c>
      <c r="E484" s="220" t="str">
        <f aca="false">CONCATENATE($E478,E467,$E479,E466)</f>
        <v>SL_CHARTS_2012!$CI$21:$CI$16</v>
      </c>
      <c r="F484" s="220" t="str">
        <f aca="false">CONCATENATE($E478,F467,$E479,F466)</f>
        <v>SL_CHARTS_2012!$CI$20:$CI$18</v>
      </c>
      <c r="G484" s="220" t="str">
        <f aca="false">CONCATENATE($E478,G467,$E479,G466)</f>
        <v>SL_CHARTS_2012!$CI$21:$CI$18</v>
      </c>
      <c r="H484" s="220" t="str">
        <f aca="false">CONCATENATE($E478,H467,$E479,H466)</f>
        <v>SL_CHARTS_2012!$CI$19:$CI$16</v>
      </c>
    </row>
    <row r="485" s="23" customFormat="true" ht="15" hidden="true" customHeight="true" outlineLevel="0" collapsed="false">
      <c r="B485" s="202"/>
      <c r="C485" s="215"/>
      <c r="D485" s="220" t="s">
        <v>272</v>
      </c>
      <c r="E485" s="220" t="str">
        <f aca="false">CONCATENATE($E478,E469,$E479,E468)</f>
        <v>SL_CHARTS_2012!$CH$21:$CH$16</v>
      </c>
      <c r="F485" s="220" t="str">
        <f aca="false">CONCATENATE($E478,F469,$E479,F468)</f>
        <v>SL_CHARTS_2012!$CH$20:$CH$18</v>
      </c>
      <c r="G485" s="220" t="str">
        <f aca="false">CONCATENATE($E478,G469,$E479,G468)</f>
        <v>SL_CHARTS_2012!$CH$21:$CH$18</v>
      </c>
      <c r="H485" s="220" t="str">
        <f aca="false">CONCATENATE($E478,H469,$E479,H468)</f>
        <v>SL_CHARTS_2012!$CH$19:$CH$16</v>
      </c>
    </row>
    <row r="486" s="23" customFormat="true" ht="15" hidden="true" customHeight="true" outlineLevel="0" collapsed="false">
      <c r="B486" s="202"/>
      <c r="C486" s="215"/>
      <c r="D486" s="220" t="s">
        <v>273</v>
      </c>
      <c r="E486" s="220" t="str">
        <f aca="false">CONCATENATE($E478,E471,$E479,E470)</f>
        <v>SL_CHARTS_2012!$CJ$21:$CJ$16</v>
      </c>
      <c r="F486" s="220" t="str">
        <f aca="false">CONCATENATE($E478,F471,$E479,F470)</f>
        <v>SL_CHARTS_2012!$CJ$20:$CJ$18</v>
      </c>
      <c r="G486" s="220" t="str">
        <f aca="false">CONCATENATE($E478,G471,$E479,G470)</f>
        <v>SL_CHARTS_2012!$CJ$21:$CJ$18</v>
      </c>
      <c r="H486" s="220" t="str">
        <f aca="false">CONCATENATE($E478,H471,$E479,H470)</f>
        <v>SL_CHARTS_2012!$CJ$19:$CJ$16</v>
      </c>
    </row>
    <row r="487" s="23" customFormat="true" ht="15" hidden="true" customHeight="true" outlineLevel="0" collapsed="false">
      <c r="B487" s="202"/>
      <c r="C487" s="215"/>
      <c r="D487" s="220" t="s">
        <v>246</v>
      </c>
      <c r="E487" s="220" t="str">
        <f aca="true">ADDRESS(MATCH(E482,INDIRECT(E484,1),0)+MATCH(E460,SL_CHARTS_2012!$CG$1:$CG$3999,1)-1,$E465+1,1,1)</f>
        <v>$CH$21</v>
      </c>
      <c r="F487" s="220" t="str">
        <f aca="true">ADDRESS(MATCH(F482,INDIRECT(F484,1),0)+MATCH(F460,SL_CHARTS_2012!$CG$1:$CG$3999,1)-1,$E465+1,1,1)</f>
        <v>$CH$20</v>
      </c>
      <c r="G487" s="220" t="str">
        <f aca="true">ADDRESS(MATCH(G482,INDIRECT(G484,1),0)+MATCH(G460,SL_CHARTS_2012!$CG$1:$CG$3999,1)-1,$E465+1,1,1)</f>
        <v>$CH$21</v>
      </c>
      <c r="H487" s="220" t="str">
        <f aca="true">ADDRESS(MATCH(H482,INDIRECT(H484,1),0)+MATCH(H460,SL_CHARTS_2012!$CG$1:$CG$3999,1)-1,$E465+1,1,1)</f>
        <v>$CH$16</v>
      </c>
    </row>
    <row r="488" s="23" customFormat="true" ht="15" hidden="true" customHeight="true" outlineLevel="0" collapsed="false">
      <c r="B488" s="202"/>
      <c r="C488" s="215"/>
      <c r="D488" s="220" t="s">
        <v>248</v>
      </c>
      <c r="E488" s="220" t="str">
        <f aca="true">ADDRESS(MATCH(E483,INDIRECT(E484,1),0)+MATCH(E460,SL_CHARTS_2012!$CG$1:$CG$3999,1)-1,$E465+3,1,1)</f>
        <v>$CJ$19</v>
      </c>
      <c r="F488" s="220" t="str">
        <f aca="true">ADDRESS(MATCH(F483,INDIRECT(F484,1),0)+MATCH(F460,SL_CHARTS_2012!$CG$1:$CG$3999,1)-1,$E465+3,1,1)</f>
        <v>$CJ$19</v>
      </c>
      <c r="G488" s="220" t="str">
        <f aca="true">ADDRESS(MATCH(G483,INDIRECT(G484,1),0)+MATCH(G460,SL_CHARTS_2012!$CG$1:$CG$3999,1)-1,$E465+3,1,1)</f>
        <v>$CJ$19</v>
      </c>
      <c r="H488" s="220" t="str">
        <f aca="true">ADDRESS(MATCH(H483,INDIRECT(H484,1),0)+MATCH(H460,SL_CHARTS_2012!$CG$1:$CG$3999,1)-1,$E465+3,1,1)</f>
        <v>$CJ$19</v>
      </c>
    </row>
    <row r="489" s="23" customFormat="true" ht="15" hidden="false" customHeight="true" outlineLevel="0" collapsed="false">
      <c r="B489" s="202"/>
      <c r="C489" s="215"/>
      <c r="D489" s="220" t="s">
        <v>233</v>
      </c>
      <c r="E489" s="222" t="n">
        <f aca="true">MIN(INDIRECT(E485))</f>
        <v>-14.6</v>
      </c>
      <c r="F489" s="222" t="n">
        <f aca="true">MIN(INDIRECT(F485))</f>
        <v>-13.75</v>
      </c>
      <c r="G489" s="222" t="n">
        <f aca="true">MIN(INDIRECT(G485))</f>
        <v>-14.6</v>
      </c>
      <c r="H489" s="222" t="n">
        <f aca="true">MIN(INDIRECT(H485))</f>
        <v>-13</v>
      </c>
    </row>
    <row r="490" s="23" customFormat="true" ht="15" hidden="false" customHeight="true" outlineLevel="0" collapsed="false">
      <c r="B490" s="202"/>
      <c r="C490" s="215"/>
      <c r="D490" s="220" t="s">
        <v>234</v>
      </c>
      <c r="E490" s="222" t="n">
        <f aca="true">MAX(INDIRECT(E486))</f>
        <v>33</v>
      </c>
      <c r="F490" s="222" t="n">
        <f aca="true">MAX(INDIRECT(F486))</f>
        <v>33</v>
      </c>
      <c r="G490" s="222" t="n">
        <f aca="true">MAX(INDIRECT(G486))</f>
        <v>33</v>
      </c>
      <c r="H490" s="222" t="n">
        <f aca="true">MAX(INDIRECT(H486))</f>
        <v>33</v>
      </c>
    </row>
    <row r="491" s="23" customFormat="true" ht="15" hidden="false" customHeight="true" outlineLevel="0" collapsed="false">
      <c r="B491" s="202"/>
      <c r="C491" s="223" t="s">
        <v>235</v>
      </c>
      <c r="D491" s="259" t="s">
        <v>227</v>
      </c>
      <c r="E491" s="260" t="str">
        <f aca="false">CONCATENATE(E462,E$7,E464)</f>
        <v>16-11</v>
      </c>
      <c r="F491" s="260" t="str">
        <f aca="false">CONCATENATE(F462,F$7,F464)</f>
        <v>15-13</v>
      </c>
      <c r="G491" s="260" t="str">
        <f aca="false">CONCATENATE(G462,G$7,G464)</f>
        <v>16-13</v>
      </c>
      <c r="H491" s="260" t="str">
        <f aca="false">CONCATENATE(H462,H$7,H464)</f>
        <v>14-11</v>
      </c>
    </row>
    <row r="492" s="23" customFormat="true" ht="15" hidden="false" customHeight="true" outlineLevel="0" collapsed="false">
      <c r="B492" s="202"/>
      <c r="C492" s="223"/>
      <c r="D492" s="261" t="s">
        <v>228</v>
      </c>
      <c r="E492" s="261" t="n">
        <f aca="true">AVERAGE(INDIRECT(CONCATENATE($E$478,E472,$E$479,E473),1))</f>
        <v>1.767055875</v>
      </c>
      <c r="F492" s="261" t="n">
        <f aca="true">AVERAGE(INDIRECT(CONCATENATE($E$478,F472,$E$479,F473),1))</f>
        <v>2.095696</v>
      </c>
      <c r="G492" s="261" t="n">
        <f aca="true">AVERAGE(INDIRECT(CONCATENATE($E$478,G472,$E$479,G473),1))</f>
        <v>1.768887375</v>
      </c>
      <c r="H492" s="261" t="n">
        <f aca="true">AVERAGE(INDIRECT(CONCATENATE($E$478,H472,$E$479,H473),1))</f>
        <v>2.05803575</v>
      </c>
    </row>
    <row r="493" s="23" customFormat="true" ht="15" hidden="true" customHeight="true" outlineLevel="0" collapsed="false">
      <c r="B493" s="202"/>
      <c r="C493" s="223"/>
      <c r="D493" s="262" t="s">
        <v>269</v>
      </c>
      <c r="E493" s="262" t="n">
        <f aca="true">MIN(INDIRECT(CONCATENATE($E$478,E472,$E$479,E473),1))</f>
        <v>0.788461500000001</v>
      </c>
      <c r="F493" s="262" t="n">
        <f aca="true">MIN(INDIRECT(CONCATENATE($E$478,F472,$E$479,F473),1))</f>
        <v>1.58173075</v>
      </c>
      <c r="G493" s="262" t="n">
        <f aca="true">MIN(INDIRECT(CONCATENATE($E$478,G472,$E$479,G473),1))</f>
        <v>0.788461500000001</v>
      </c>
      <c r="H493" s="262" t="n">
        <f aca="true">MIN(INDIRECT(CONCATENATE($E$478,H472,$E$479,H473),1))</f>
        <v>1.2410715</v>
      </c>
    </row>
    <row r="494" s="23" customFormat="true" ht="15" hidden="true" customHeight="true" outlineLevel="0" collapsed="false">
      <c r="B494" s="202"/>
      <c r="C494" s="223"/>
      <c r="D494" s="262" t="s">
        <v>270</v>
      </c>
      <c r="E494" s="262" t="n">
        <f aca="true">MAX(INDIRECT(CONCATENATE($E$478,E472,$E$479,E473),1))</f>
        <v>2.375</v>
      </c>
      <c r="F494" s="262" t="n">
        <f aca="true">MAX(INDIRECT(CONCATENATE($E$478,F472,$E$479,F473),1))</f>
        <v>2.375</v>
      </c>
      <c r="G494" s="262" t="n">
        <f aca="true">MAX(INDIRECT(CONCATENATE($E$478,G472,$E$479,G473),1))</f>
        <v>2.375</v>
      </c>
      <c r="H494" s="262" t="n">
        <f aca="true">MAX(INDIRECT(CONCATENATE($E$478,H472,$E$479,H473),1))</f>
        <v>2.375</v>
      </c>
    </row>
    <row r="495" s="23" customFormat="true" ht="15" hidden="true" customHeight="true" outlineLevel="0" collapsed="false">
      <c r="B495" s="202"/>
      <c r="C495" s="223"/>
      <c r="D495" s="263" t="s">
        <v>271</v>
      </c>
      <c r="E495" s="263" t="str">
        <f aca="false">CONCATENATE($E478,E473,$E479,E472)</f>
        <v>SL_CHARTS_2012!$CI$21:$CI$16</v>
      </c>
      <c r="F495" s="263" t="str">
        <f aca="false">CONCATENATE($E478,F473,$E479,F472)</f>
        <v>SL_CHARTS_2012!$CI$20:$CI$18</v>
      </c>
      <c r="G495" s="263" t="str">
        <f aca="false">CONCATENATE($E478,G473,$E479,G472)</f>
        <v>SL_CHARTS_2012!$CI$21:$CI$18</v>
      </c>
      <c r="H495" s="263" t="str">
        <f aca="false">CONCATENATE($E478,H473,$E479,H472)</f>
        <v>SL_CHARTS_2012!$CI$19:$CI$16</v>
      </c>
    </row>
    <row r="496" s="23" customFormat="true" ht="15" hidden="true" customHeight="true" outlineLevel="0" collapsed="false">
      <c r="B496" s="202"/>
      <c r="C496" s="223"/>
      <c r="D496" s="263" t="s">
        <v>272</v>
      </c>
      <c r="E496" s="263" t="str">
        <f aca="false">CONCATENATE($E478,E475,$E479,E474)</f>
        <v>SL_CHARTS_2012!$CH$21:$CH$16</v>
      </c>
      <c r="F496" s="263" t="str">
        <f aca="false">CONCATENATE($E478,F475,$E479,F474)</f>
        <v>SL_CHARTS_2012!$CH$20:$CH$18</v>
      </c>
      <c r="G496" s="263" t="str">
        <f aca="false">CONCATENATE($E478,G475,$E479,G474)</f>
        <v>SL_CHARTS_2012!$CH$21:$CH$18</v>
      </c>
      <c r="H496" s="263" t="str">
        <f aca="false">CONCATENATE($E478,H475,$E479,H474)</f>
        <v>SL_CHARTS_2012!$CH$19:$CH$16</v>
      </c>
    </row>
    <row r="497" s="23" customFormat="true" ht="15" hidden="true" customHeight="true" outlineLevel="0" collapsed="false">
      <c r="B497" s="202"/>
      <c r="C497" s="223"/>
      <c r="D497" s="263" t="s">
        <v>273</v>
      </c>
      <c r="E497" s="263" t="str">
        <f aca="false">CONCATENATE($E478,E477,$E479,E476)</f>
        <v>SL_CHARTS_2012!$CJ$21:$CJ$16</v>
      </c>
      <c r="F497" s="263" t="str">
        <f aca="false">CONCATENATE($E478,F477,$E479,F476)</f>
        <v>SL_CHARTS_2012!$CJ$20:$CJ$18</v>
      </c>
      <c r="G497" s="263" t="str">
        <f aca="false">CONCATENATE($E478,G477,$E479,G476)</f>
        <v>SL_CHARTS_2012!$CJ$21:$CJ$18</v>
      </c>
      <c r="H497" s="263" t="str">
        <f aca="false">CONCATENATE($E478,H477,$E479,H476)</f>
        <v>SL_CHARTS_2012!$CJ$19:$CJ$16</v>
      </c>
    </row>
    <row r="498" s="23" customFormat="true" ht="15" hidden="true" customHeight="true" outlineLevel="0" collapsed="false">
      <c r="B498" s="202"/>
      <c r="C498" s="223"/>
      <c r="D498" s="263" t="s">
        <v>246</v>
      </c>
      <c r="E498" s="263" t="str">
        <f aca="true">ADDRESS(MATCH(E493,INDIRECT(E495,1),0)+MATCH(E460,SL_CHARTS_2012!$CG$1:$CG$3999,1)-1,$E465+1,1,1)</f>
        <v>$CH$21</v>
      </c>
      <c r="F498" s="263" t="str">
        <f aca="true">ADDRESS(MATCH(F493,INDIRECT(F495,1),0)+MATCH(F460,SL_CHARTS_2012!$CG$1:$CG$3999,1)-1,$E465+1,1,1)</f>
        <v>$CH$20</v>
      </c>
      <c r="G498" s="263" t="str">
        <f aca="true">ADDRESS(MATCH(G493,INDIRECT(G495,1),0)+MATCH(G460,SL_CHARTS_2012!$CG$1:$CG$3999,1)-1,$E465+1,1,1)</f>
        <v>$CH$21</v>
      </c>
      <c r="H498" s="263" t="str">
        <f aca="true">ADDRESS(MATCH(H493,INDIRECT(H495,1),0)+MATCH(H460,SL_CHARTS_2012!$CG$1:$CG$3999,1)-1,$E465+1,1,1)</f>
        <v>$CH$16</v>
      </c>
    </row>
    <row r="499" s="23" customFormat="true" ht="15" hidden="true" customHeight="true" outlineLevel="0" collapsed="false">
      <c r="B499" s="202"/>
      <c r="C499" s="223"/>
      <c r="D499" s="263" t="s">
        <v>248</v>
      </c>
      <c r="E499" s="263" t="str">
        <f aca="true">ADDRESS(MATCH(E494,INDIRECT(E495,1),0)+MATCH(E460,SL_CHARTS_2012!$CG$1:$CG$3999,1)-1,$E465+3,1,1)</f>
        <v>$CJ$19</v>
      </c>
      <c r="F499" s="263" t="str">
        <f aca="true">ADDRESS(MATCH(F494,INDIRECT(F495,1),0)+MATCH(F460,SL_CHARTS_2012!$CG$1:$CG$3999,1)-1,$E465+3,1,1)</f>
        <v>$CJ$19</v>
      </c>
      <c r="G499" s="263" t="str">
        <f aca="true">ADDRESS(MATCH(G494,INDIRECT(G495,1),0)+MATCH(G460,SL_CHARTS_2012!$CG$1:$CG$3999,1)-1,$E465+3,1,1)</f>
        <v>$CJ$19</v>
      </c>
      <c r="H499" s="263" t="str">
        <f aca="true">ADDRESS(MATCH(H494,INDIRECT(H495,1),0)+MATCH(H460,SL_CHARTS_2012!$CG$1:$CG$3999,1)-1,$E465+3,1,1)</f>
        <v>$CJ$19</v>
      </c>
    </row>
    <row r="500" s="23" customFormat="true" ht="15" hidden="false" customHeight="true" outlineLevel="0" collapsed="false">
      <c r="B500" s="202"/>
      <c r="C500" s="223"/>
      <c r="D500" s="263" t="s">
        <v>233</v>
      </c>
      <c r="E500" s="265" t="n">
        <f aca="true">MIN(INDIRECT(E496))</f>
        <v>-14.6</v>
      </c>
      <c r="F500" s="265" t="n">
        <f aca="true">MIN(INDIRECT(F496))</f>
        <v>-13.75</v>
      </c>
      <c r="G500" s="265" t="n">
        <f aca="true">MIN(INDIRECT(G496))</f>
        <v>-14.6</v>
      </c>
      <c r="H500" s="265" t="n">
        <f aca="true">MIN(INDIRECT(H496))</f>
        <v>-13</v>
      </c>
    </row>
    <row r="501" s="23" customFormat="true" ht="15" hidden="false" customHeight="true" outlineLevel="0" collapsed="false">
      <c r="B501" s="202"/>
      <c r="C501" s="223"/>
      <c r="D501" s="231" t="s">
        <v>234</v>
      </c>
      <c r="E501" s="232" t="n">
        <f aca="true">MAX(INDIRECT(E497))</f>
        <v>33</v>
      </c>
      <c r="F501" s="232" t="n">
        <f aca="true">MAX(INDIRECT(F497))</f>
        <v>33</v>
      </c>
      <c r="G501" s="232" t="n">
        <f aca="true">MAX(INDIRECT(G497))</f>
        <v>33</v>
      </c>
      <c r="H501" s="232" t="n">
        <f aca="true">MAX(INDIRECT(H497))</f>
        <v>33</v>
      </c>
    </row>
    <row r="502" s="23" customFormat="true" ht="15" hidden="false" customHeight="true" outlineLevel="0" collapsed="false">
      <c r="B502" s="0"/>
      <c r="C502" s="0"/>
      <c r="D502" s="0"/>
      <c r="E502" s="0"/>
      <c r="F502" s="0"/>
      <c r="G502" s="0"/>
      <c r="H502" s="0"/>
    </row>
    <row r="503" customFormat="false" ht="15" hidden="false" customHeight="true" outlineLevel="0" collapsed="false">
      <c r="A503" s="23"/>
      <c r="B503" s="520" t="s">
        <v>261</v>
      </c>
      <c r="C503" s="520"/>
      <c r="D503" s="520"/>
      <c r="E503" s="520"/>
      <c r="F503" s="520"/>
      <c r="G503" s="520"/>
      <c r="H503" s="520"/>
    </row>
    <row r="504" customFormat="false" ht="15" hidden="true" customHeight="true" outlineLevel="0" collapsed="false">
      <c r="A504" s="349"/>
      <c r="B504" s="203" t="s">
        <v>262</v>
      </c>
      <c r="C504" s="203" t="s">
        <v>216</v>
      </c>
      <c r="D504" s="312" t="s">
        <v>238</v>
      </c>
      <c r="E504" s="222" t="str">
        <f aca="false">ADDRESS(MATCH(E505,SL_CHARTS_2012!$CL$1:$CL$39999,1),$E$464,1)</f>
        <v>$K$20</v>
      </c>
      <c r="F504" s="222" t="str">
        <f aca="false">ADDRESS(MATCH(F505,SL_CHARTS_2012!$CL$1:$CL$39999,1),$E$464,1)</f>
        <v>$K$19</v>
      </c>
      <c r="G504" s="222" t="str">
        <f aca="false">ADDRESS(MATCH(G505,SL_CHARTS_2012!$CL$1:$CL$39999,1),$E$464,1)</f>
        <v>$K$20</v>
      </c>
      <c r="H504" s="222" t="str">
        <f aca="false">ADDRESS(MATCH(H505,SL_CHARTS_2012!$CL$1:$CL$39999,1),$E$464,1)</f>
        <v>$K$18</v>
      </c>
    </row>
    <row r="505" customFormat="false" ht="15" hidden="false" customHeight="true" outlineLevel="0" collapsed="false">
      <c r="A505" s="349"/>
      <c r="B505" s="203"/>
      <c r="C505" s="203"/>
      <c r="D505" s="204" t="s">
        <v>239</v>
      </c>
      <c r="E505" s="350" t="n">
        <f aca="false">ROUNDUP(E$4,0)</f>
        <v>16</v>
      </c>
      <c r="F505" s="350" t="n">
        <f aca="false">ROUNDUP(F$4,0)</f>
        <v>15</v>
      </c>
      <c r="G505" s="350" t="n">
        <f aca="false">ROUNDUP(G$4,0)</f>
        <v>16</v>
      </c>
      <c r="H505" s="350" t="n">
        <f aca="false">ROUNDUP(H$4,0)</f>
        <v>14</v>
      </c>
    </row>
    <row r="506" customFormat="false" ht="15" hidden="true" customHeight="true" outlineLevel="0" collapsed="false">
      <c r="A506" s="349"/>
      <c r="B506" s="203"/>
      <c r="C506" s="203"/>
      <c r="D506" s="312" t="s">
        <v>240</v>
      </c>
      <c r="E506" s="317" t="str">
        <f aca="false">ADDRESS(MATCH(E507,SL_CHARTS_2012!$CL$1:$CL$39999,1),$E$464,1)</f>
        <v>$K$15</v>
      </c>
      <c r="F506" s="317" t="str">
        <f aca="false">ADDRESS(MATCH(F507,SL_CHARTS_2012!$CL$1:$CL$39999,1),$E$464,1)</f>
        <v>$K$17</v>
      </c>
      <c r="G506" s="317" t="str">
        <f aca="false">ADDRESS(MATCH(G507,SL_CHARTS_2012!$CL$1:$CL$39999,1),$E$464,1)</f>
        <v>$K$17</v>
      </c>
      <c r="H506" s="317" t="str">
        <f aca="false">ADDRESS(MATCH(H507,SL_CHARTS_2012!$CL$1:$CL$39999,1),$E$464,1)</f>
        <v>$K$15</v>
      </c>
    </row>
    <row r="507" customFormat="false" ht="15" hidden="false" customHeight="true" outlineLevel="0" collapsed="false">
      <c r="A507" s="349"/>
      <c r="B507" s="203"/>
      <c r="C507" s="203"/>
      <c r="D507" s="204" t="s">
        <v>241</v>
      </c>
      <c r="E507" s="315" t="n">
        <f aca="false">ROUNDDOWN(E$8,0)</f>
        <v>11</v>
      </c>
      <c r="F507" s="315" t="n">
        <f aca="false">ROUNDDOWN(F$8,0)</f>
        <v>13</v>
      </c>
      <c r="G507" s="315" t="n">
        <f aca="false">ROUNDDOWN(G$8,0)</f>
        <v>13</v>
      </c>
      <c r="H507" s="315" t="n">
        <f aca="false">ROUNDDOWN(H$8,0)</f>
        <v>11</v>
      </c>
    </row>
    <row r="508" customFormat="false" ht="15" hidden="true" customHeight="true" outlineLevel="0" collapsed="false">
      <c r="A508" s="349"/>
      <c r="B508" s="203"/>
      <c r="C508" s="205" t="s">
        <v>219</v>
      </c>
      <c r="D508" s="228" t="s">
        <v>238</v>
      </c>
      <c r="E508" s="230" t="str">
        <f aca="false">ADDRESS(MATCH(E509,SL_CHARTS_2012!$CL$1:$CL$39999,1),$E$464,1)</f>
        <v>$K$20</v>
      </c>
      <c r="F508" s="230" t="str">
        <f aca="false">ADDRESS(MATCH(F509,SL_CHARTS_2012!$CL$1:$CL$39999,1),$E$464,1)</f>
        <v>$K$19</v>
      </c>
      <c r="G508" s="230" t="str">
        <f aca="false">ADDRESS(MATCH(G509,SL_CHARTS_2012!$CL$1:$CL$39999,1),$E$464,1)</f>
        <v>$K$20</v>
      </c>
      <c r="H508" s="230" t="str">
        <f aca="false">ADDRESS(MATCH(H509,SL_CHARTS_2012!$CL$1:$CL$39999,1),$E$464,1)</f>
        <v>$K$18</v>
      </c>
    </row>
    <row r="509" customFormat="false" ht="15" hidden="false" customHeight="true" outlineLevel="0" collapsed="false">
      <c r="A509" s="349"/>
      <c r="B509" s="203"/>
      <c r="C509" s="205"/>
      <c r="D509" s="351" t="s">
        <v>217</v>
      </c>
      <c r="E509" s="352" t="n">
        <f aca="false">ROUNDUP(E$6,0)</f>
        <v>16</v>
      </c>
      <c r="F509" s="352" t="n">
        <f aca="false">ROUNDUP(F$6,0)</f>
        <v>15</v>
      </c>
      <c r="G509" s="352" t="n">
        <f aca="false">ROUNDUP(G$6,0)</f>
        <v>16</v>
      </c>
      <c r="H509" s="352" t="n">
        <f aca="false">ROUNDUP(H$6,0)</f>
        <v>14</v>
      </c>
    </row>
    <row r="510" customFormat="false" ht="15" hidden="true" customHeight="true" outlineLevel="0" collapsed="false">
      <c r="A510" s="349"/>
      <c r="B510" s="203"/>
      <c r="C510" s="205"/>
      <c r="D510" s="228" t="s">
        <v>240</v>
      </c>
      <c r="E510" s="230" t="str">
        <f aca="false">ADDRESS(MATCH(E511,SL_CHARTS_2012!$CL$1:$CL$39999,1),$E$464,1)</f>
        <v>$K$15</v>
      </c>
      <c r="F510" s="230" t="str">
        <f aca="false">ADDRESS(MATCH(F511,SL_CHARTS_2012!$CL$1:$CL$39999,1),$E$464,1)</f>
        <v>$K$17</v>
      </c>
      <c r="G510" s="230" t="str">
        <f aca="false">ADDRESS(MATCH(G511,SL_CHARTS_2012!$CL$1:$CL$39999,1),$E$464,1)</f>
        <v>$K$17</v>
      </c>
      <c r="H510" s="230" t="str">
        <f aca="false">ADDRESS(MATCH(H511,SL_CHARTS_2012!$CL$1:$CL$39999,1),$E$464,1)</f>
        <v>$K$15</v>
      </c>
    </row>
    <row r="511" customFormat="false" ht="15" hidden="false" customHeight="true" outlineLevel="0" collapsed="false">
      <c r="A511" s="349"/>
      <c r="B511" s="203"/>
      <c r="C511" s="205"/>
      <c r="D511" s="351" t="s">
        <v>218</v>
      </c>
      <c r="E511" s="352" t="n">
        <f aca="false">ROUNDDOWN(E$10,0)</f>
        <v>11</v>
      </c>
      <c r="F511" s="352" t="n">
        <f aca="false">ROUNDDOWN(F$10,0)</f>
        <v>13</v>
      </c>
      <c r="G511" s="352" t="n">
        <f aca="false">ROUNDDOWN(G$10,0)</f>
        <v>13</v>
      </c>
      <c r="H511" s="352" t="n">
        <f aca="false">ROUNDDOWN(H$10,0)</f>
        <v>11</v>
      </c>
    </row>
    <row r="512" customFormat="false" ht="15" hidden="true" customHeight="true" outlineLevel="0" collapsed="false">
      <c r="A512" s="349"/>
      <c r="B512" s="203"/>
      <c r="C512" s="207" t="s">
        <v>220</v>
      </c>
      <c r="D512" s="207"/>
      <c r="E512" s="208" t="n">
        <v>90</v>
      </c>
      <c r="F512" s="208"/>
      <c r="G512" s="208"/>
      <c r="H512" s="208"/>
    </row>
    <row r="513" customFormat="false" ht="15" hidden="true" customHeight="true" outlineLevel="0" collapsed="false">
      <c r="A513" s="349"/>
      <c r="B513" s="203"/>
      <c r="C513" s="209" t="s">
        <v>216</v>
      </c>
      <c r="D513" s="257" t="s">
        <v>263</v>
      </c>
      <c r="E513" s="211" t="str">
        <f aca="false">ADDRESS(MATCH(E507,SL_CHARTS_2012!$CL$1:$CL$39999,1),$E512+2,1)</f>
        <v>$CN$15</v>
      </c>
      <c r="F513" s="211" t="str">
        <f aca="false">ADDRESS(MATCH(F507,SL_CHARTS_2012!$CL$1:$CL$39999,1),$E512+2,1)</f>
        <v>$CN$17</v>
      </c>
      <c r="G513" s="211" t="str">
        <f aca="false">ADDRESS(MATCH(G507,SL_CHARTS_2012!$CL$1:$CL$39999,1),$E512+2,1)</f>
        <v>$CN$17</v>
      </c>
      <c r="H513" s="211" t="str">
        <f aca="false">ADDRESS(MATCH(H507,SL_CHARTS_2012!$CL$1:$CL$39999,1),$E512+2,1)</f>
        <v>$CN$15</v>
      </c>
    </row>
    <row r="514" customFormat="false" ht="15" hidden="true" customHeight="true" outlineLevel="0" collapsed="false">
      <c r="A514" s="349"/>
      <c r="B514" s="203"/>
      <c r="C514" s="209"/>
      <c r="D514" s="257" t="s">
        <v>264</v>
      </c>
      <c r="E514" s="211" t="str">
        <f aca="false">ADDRESS(MATCH(E505,SL_CHARTS_2012!$CL$1:$CL$39999,1),$E512+2,1)</f>
        <v>$CN$20</v>
      </c>
      <c r="F514" s="211" t="str">
        <f aca="false">ADDRESS(MATCH(F505,SL_CHARTS_2012!$CL$1:$CL$39999,1),$E512+2,1)</f>
        <v>$CN$19</v>
      </c>
      <c r="G514" s="211" t="str">
        <f aca="false">ADDRESS(MATCH(G505,SL_CHARTS_2012!$CL$1:$CL$39999,1),$E512+2,1)</f>
        <v>$CN$20</v>
      </c>
      <c r="H514" s="211" t="str">
        <f aca="false">ADDRESS(MATCH(H505,SL_CHARTS_2012!$CL$1:$CL$39999,1),$E512+2,1)</f>
        <v>$CN$18</v>
      </c>
    </row>
    <row r="515" customFormat="false" ht="15" hidden="true" customHeight="true" outlineLevel="0" collapsed="false">
      <c r="A515" s="349"/>
      <c r="B515" s="203"/>
      <c r="C515" s="209"/>
      <c r="D515" s="257" t="s">
        <v>265</v>
      </c>
      <c r="E515" s="211" t="str">
        <f aca="false">ADDRESS(MATCH(E507,SL_CHARTS_2012!$CL$1:$CL$39999,1),$E512+1,1)</f>
        <v>$CM$15</v>
      </c>
      <c r="F515" s="211" t="str">
        <f aca="false">ADDRESS(MATCH(F507,SL_CHARTS_2012!$CL$1:$CL$39999,1),$E512+1,1)</f>
        <v>$CM$17</v>
      </c>
      <c r="G515" s="211" t="str">
        <f aca="false">ADDRESS(MATCH(G507,SL_CHARTS_2012!$CL$1:$CL$39999,1),$E512+1,1)</f>
        <v>$CM$17</v>
      </c>
      <c r="H515" s="211" t="str">
        <f aca="false">ADDRESS(MATCH(H507,SL_CHARTS_2012!$CL$1:$CL$39999,1),$E512+1,1)</f>
        <v>$CM$15</v>
      </c>
    </row>
    <row r="516" customFormat="false" ht="15" hidden="true" customHeight="true" outlineLevel="0" collapsed="false">
      <c r="A516" s="349"/>
      <c r="B516" s="203"/>
      <c r="C516" s="209"/>
      <c r="D516" s="257" t="s">
        <v>266</v>
      </c>
      <c r="E516" s="211" t="str">
        <f aca="false">ADDRESS(MATCH(E505,SL_CHARTS_2012!$CL$1:$CL$39999,1),$E512+1,1)</f>
        <v>$CM$20</v>
      </c>
      <c r="F516" s="211" t="str">
        <f aca="false">ADDRESS(MATCH(F505,SL_CHARTS_2012!$CL$1:$CL$39999,1),$E512+1,1)</f>
        <v>$CM$19</v>
      </c>
      <c r="G516" s="211" t="str">
        <f aca="false">ADDRESS(MATCH(G505,SL_CHARTS_2012!$CL$1:$CL$39999,1),$E512+1,1)</f>
        <v>$CM$20</v>
      </c>
      <c r="H516" s="211" t="str">
        <f aca="false">ADDRESS(MATCH(H505,SL_CHARTS_2012!$CL$1:$CL$39999,1),$E512+1,1)</f>
        <v>$CM$18</v>
      </c>
    </row>
    <row r="517" customFormat="false" ht="15" hidden="true" customHeight="true" outlineLevel="0" collapsed="false">
      <c r="A517" s="349"/>
      <c r="B517" s="203"/>
      <c r="C517" s="209"/>
      <c r="D517" s="257" t="s">
        <v>267</v>
      </c>
      <c r="E517" s="211" t="str">
        <f aca="false">ADDRESS(MATCH(E507,SL_CHARTS_2012!$CL$1:$CL$39999,1),$E512+3,1)</f>
        <v>$CO$15</v>
      </c>
      <c r="F517" s="211" t="str">
        <f aca="false">ADDRESS(MATCH(F507,SL_CHARTS_2012!$CL$1:$CL$39999,1),$E512+3,1)</f>
        <v>$CO$17</v>
      </c>
      <c r="G517" s="211" t="str">
        <f aca="false">ADDRESS(MATCH(G507,SL_CHARTS_2012!$CL$1:$CL$39999,1),$E512+3,1)</f>
        <v>$CO$17</v>
      </c>
      <c r="H517" s="211" t="str">
        <f aca="false">ADDRESS(MATCH(H507,SL_CHARTS_2012!$CL$1:$CL$39999,1),$E512+3,1)</f>
        <v>$CO$15</v>
      </c>
    </row>
    <row r="518" customFormat="false" ht="15" hidden="true" customHeight="true" outlineLevel="0" collapsed="false">
      <c r="A518" s="349"/>
      <c r="B518" s="203"/>
      <c r="C518" s="209"/>
      <c r="D518" s="257" t="s">
        <v>268</v>
      </c>
      <c r="E518" s="211" t="str">
        <f aca="false">ADDRESS(MATCH(E505,SL_CHARTS_2012!$CL$1:$CL$39999,1),$E512+3,1)</f>
        <v>$CO$20</v>
      </c>
      <c r="F518" s="211" t="str">
        <f aca="false">ADDRESS(MATCH(F505,SL_CHARTS_2012!$CL$1:$CL$39999,1),$E512+3,1)</f>
        <v>$CO$19</v>
      </c>
      <c r="G518" s="211" t="str">
        <f aca="false">ADDRESS(MATCH(G505,SL_CHARTS_2012!$CL$1:$CL$39999,1),$E512+3,1)</f>
        <v>$CO$20</v>
      </c>
      <c r="H518" s="211" t="str">
        <f aca="false">ADDRESS(MATCH(H505,SL_CHARTS_2012!$CL$1:$CL$39999,1),$E512+3,1)</f>
        <v>$CO$18</v>
      </c>
    </row>
    <row r="519" customFormat="false" ht="15" hidden="true" customHeight="true" outlineLevel="0" collapsed="false">
      <c r="A519" s="349"/>
      <c r="B519" s="203"/>
      <c r="C519" s="205" t="s">
        <v>219</v>
      </c>
      <c r="D519" s="258" t="s">
        <v>221</v>
      </c>
      <c r="E519" s="206" t="str">
        <f aca="false">ADDRESS(MATCH(E511,SL_CHARTS_2012!$CL$1:$CL$39999,1),$E512+2,1)</f>
        <v>$CN$15</v>
      </c>
      <c r="F519" s="206" t="str">
        <f aca="false">ADDRESS(MATCH(F511,SL_CHARTS_2012!$CL$1:$CL$39999,1),$E512+2,1)</f>
        <v>$CN$17</v>
      </c>
      <c r="G519" s="206" t="str">
        <f aca="false">ADDRESS(MATCH(G511,SL_CHARTS_2012!$CL$1:$CL$39999,1),$E512+2,1)</f>
        <v>$CN$17</v>
      </c>
      <c r="H519" s="206" t="str">
        <f aca="false">ADDRESS(MATCH(H511,SL_CHARTS_2012!$CL$1:$CL$39999,1),$E512+2,1)</f>
        <v>$CN$15</v>
      </c>
    </row>
    <row r="520" customFormat="false" ht="15" hidden="true" customHeight="true" outlineLevel="0" collapsed="false">
      <c r="A520" s="349"/>
      <c r="B520" s="203"/>
      <c r="C520" s="205"/>
      <c r="D520" s="258" t="s">
        <v>222</v>
      </c>
      <c r="E520" s="206" t="str">
        <f aca="false">ADDRESS(MATCH(E509,SL_CHARTS_2012!$CL$1:$CL$39999,1),$E512+2,1)</f>
        <v>$CN$20</v>
      </c>
      <c r="F520" s="206" t="str">
        <f aca="false">ADDRESS(MATCH(F509,SL_CHARTS_2012!$CL$1:$CL$39999,1),$E512+2,1)</f>
        <v>$CN$19</v>
      </c>
      <c r="G520" s="206" t="str">
        <f aca="false">ADDRESS(MATCH(G509,SL_CHARTS_2012!$CL$1:$CL$39999,1),$E512+2,1)</f>
        <v>$CN$20</v>
      </c>
      <c r="H520" s="206" t="str">
        <f aca="false">ADDRESS(MATCH(H509,SL_CHARTS_2012!$CL$1:$CL$39999,1),$E512+2,1)</f>
        <v>$CN$18</v>
      </c>
    </row>
    <row r="521" customFormat="false" ht="15" hidden="true" customHeight="true" outlineLevel="0" collapsed="false">
      <c r="A521" s="349"/>
      <c r="B521" s="203"/>
      <c r="C521" s="205"/>
      <c r="D521" s="258" t="s">
        <v>265</v>
      </c>
      <c r="E521" s="206" t="str">
        <f aca="false">ADDRESS(MATCH(E511,SL_CHARTS_2012!$CL$1:$CL$39999,1),$E512+1,1)</f>
        <v>$CM$15</v>
      </c>
      <c r="F521" s="206" t="str">
        <f aca="false">ADDRESS(MATCH(F511,SL_CHARTS_2012!$CL$1:$CL$39999,1),$E512+1,1)</f>
        <v>$CM$17</v>
      </c>
      <c r="G521" s="206" t="str">
        <f aca="false">ADDRESS(MATCH(G511,SL_CHARTS_2012!$CL$1:$CL$39999,1),$E512+1,1)</f>
        <v>$CM$17</v>
      </c>
      <c r="H521" s="206" t="str">
        <f aca="false">ADDRESS(MATCH(H511,SL_CHARTS_2012!$CL$1:$CL$39999,1),$E512+1,1)</f>
        <v>$CM$15</v>
      </c>
    </row>
    <row r="522" customFormat="false" ht="15" hidden="true" customHeight="true" outlineLevel="0" collapsed="false">
      <c r="A522" s="349"/>
      <c r="B522" s="203"/>
      <c r="C522" s="205"/>
      <c r="D522" s="258" t="s">
        <v>266</v>
      </c>
      <c r="E522" s="206" t="str">
        <f aca="false">ADDRESS(MATCH(E509,SL_CHARTS_2012!$CL$1:$CL$39999,1),$E512+1,1)</f>
        <v>$CM$20</v>
      </c>
      <c r="F522" s="206" t="str">
        <f aca="false">ADDRESS(MATCH(F509,SL_CHARTS_2012!$CL$1:$CL$39999,1),$E512+1,1)</f>
        <v>$CM$19</v>
      </c>
      <c r="G522" s="206" t="str">
        <f aca="false">ADDRESS(MATCH(G509,SL_CHARTS_2012!$CL$1:$CL$39999,1),$E512+1,1)</f>
        <v>$CM$20</v>
      </c>
      <c r="H522" s="206" t="str">
        <f aca="false">ADDRESS(MATCH(H509,SL_CHARTS_2012!$CL$1:$CL$39999,1),$E512+1,1)</f>
        <v>$CM$18</v>
      </c>
    </row>
    <row r="523" customFormat="false" ht="15" hidden="true" customHeight="true" outlineLevel="0" collapsed="false">
      <c r="A523" s="349"/>
      <c r="B523" s="203"/>
      <c r="C523" s="205"/>
      <c r="D523" s="258" t="s">
        <v>267</v>
      </c>
      <c r="E523" s="206" t="str">
        <f aca="false">ADDRESS(MATCH(E511,SL_CHARTS_2012!$CL$1:$CL$39999,1),$E512+3,1)</f>
        <v>$CO$15</v>
      </c>
      <c r="F523" s="206" t="str">
        <f aca="false">ADDRESS(MATCH(F511,SL_CHARTS_2012!$CL$1:$CL$39999,1),$E512+3,1)</f>
        <v>$CO$17</v>
      </c>
      <c r="G523" s="206" t="str">
        <f aca="false">ADDRESS(MATCH(G511,SL_CHARTS_2012!$CL$1:$CL$39999,1),$E512+3,1)</f>
        <v>$CO$17</v>
      </c>
      <c r="H523" s="206" t="str">
        <f aca="false">ADDRESS(MATCH(H511,SL_CHARTS_2012!$CL$1:$CL$39999,1),$E512+3,1)</f>
        <v>$CO$15</v>
      </c>
    </row>
    <row r="524" customFormat="false" ht="15" hidden="true" customHeight="true" outlineLevel="0" collapsed="false">
      <c r="A524" s="349"/>
      <c r="B524" s="203"/>
      <c r="C524" s="205"/>
      <c r="D524" s="258" t="s">
        <v>268</v>
      </c>
      <c r="E524" s="206" t="str">
        <f aca="false">ADDRESS(MATCH(E509,SL_CHARTS_2012!$CL$1:$CL$39999,1),$E512+3,1)</f>
        <v>$CO$20</v>
      </c>
      <c r="F524" s="206" t="str">
        <f aca="false">ADDRESS(MATCH(F509,SL_CHARTS_2012!$CL$1:$CL$39999,1),$E512+3,1)</f>
        <v>$CO$19</v>
      </c>
      <c r="G524" s="206" t="str">
        <f aca="false">ADDRESS(MATCH(G509,SL_CHARTS_2012!$CL$1:$CL$39999,1),$E512+3,1)</f>
        <v>$CO$20</v>
      </c>
      <c r="H524" s="206" t="str">
        <f aca="false">ADDRESS(MATCH(H509,SL_CHARTS_2012!$CL$1:$CL$39999,1),$E512+3,1)</f>
        <v>$CO$18</v>
      </c>
    </row>
    <row r="525" customFormat="false" ht="15" hidden="true" customHeight="true" outlineLevel="0" collapsed="false">
      <c r="A525" s="349"/>
      <c r="B525" s="203"/>
      <c r="C525" s="207"/>
      <c r="D525" s="213" t="s">
        <v>223</v>
      </c>
      <c r="E525" s="214" t="s">
        <v>224</v>
      </c>
      <c r="F525" s="208"/>
      <c r="G525" s="208"/>
      <c r="H525" s="208"/>
    </row>
    <row r="526" customFormat="false" ht="15" hidden="true" customHeight="true" outlineLevel="0" collapsed="false">
      <c r="A526" s="349"/>
      <c r="B526" s="203"/>
      <c r="C526" s="207"/>
      <c r="D526" s="213"/>
      <c r="E526" s="214" t="s">
        <v>225</v>
      </c>
      <c r="F526" s="208"/>
      <c r="G526" s="208"/>
      <c r="H526" s="208"/>
    </row>
    <row r="527" customFormat="false" ht="15" hidden="false" customHeight="true" outlineLevel="0" collapsed="false">
      <c r="A527" s="353"/>
      <c r="B527" s="203"/>
      <c r="C527" s="215" t="s">
        <v>226</v>
      </c>
      <c r="D527" s="216" t="s">
        <v>227</v>
      </c>
      <c r="E527" s="217" t="str">
        <f aca="false">CONCATENATE(E505,E$7,E507)</f>
        <v>16-11</v>
      </c>
      <c r="F527" s="217" t="str">
        <f aca="false">CONCATENATE(F505,F$7,F507)</f>
        <v>15-13</v>
      </c>
      <c r="G527" s="217" t="str">
        <f aca="false">CONCATENATE(G505,G$7,G507)</f>
        <v>16-13</v>
      </c>
      <c r="H527" s="217" t="str">
        <f aca="false">CONCATENATE(H505,H$7,H507)</f>
        <v>14-11</v>
      </c>
    </row>
    <row r="528" customFormat="false" ht="15" hidden="false" customHeight="true" outlineLevel="0" collapsed="false">
      <c r="A528" s="353"/>
      <c r="B528" s="203"/>
      <c r="C528" s="215"/>
      <c r="D528" s="218" t="s">
        <v>228</v>
      </c>
      <c r="E528" s="218" t="n">
        <f aca="true">AVERAGE(INDIRECT(CONCATENATE($E$525,E513,$E$526,E514),1))</f>
        <v>27.9</v>
      </c>
      <c r="F528" s="218" t="n">
        <f aca="true">AVERAGE(INDIRECT(CONCATENATE($E$525,F513,$E$526,F514),1))</f>
        <v>29.35</v>
      </c>
      <c r="G528" s="218" t="n">
        <f aca="true">AVERAGE(INDIRECT(CONCATENATE($E$525,G513,$E$526,G514),1))</f>
        <v>30.8</v>
      </c>
      <c r="H528" s="218" t="n">
        <f aca="true">AVERAGE(INDIRECT(CONCATENATE($E$525,H513,$E$526,H514),1))</f>
        <v>25</v>
      </c>
    </row>
    <row r="529" customFormat="false" ht="15" hidden="false" customHeight="true" outlineLevel="0" collapsed="false">
      <c r="A529" s="353"/>
      <c r="B529" s="203"/>
      <c r="C529" s="215"/>
      <c r="D529" s="219" t="s">
        <v>269</v>
      </c>
      <c r="E529" s="219" t="n">
        <f aca="true">MIN(INDIRECT(CONCATENATE($E$525,E513,$E$526,E514),1))</f>
        <v>20.65</v>
      </c>
      <c r="F529" s="219" t="n">
        <f aca="true">MIN(INDIRECT(CONCATENATE($E$525,F513,$E$526,F514),1))</f>
        <v>26.45</v>
      </c>
      <c r="G529" s="219" t="n">
        <f aca="true">MIN(INDIRECT(CONCATENATE($E$525,G513,$E$526,G514),1))</f>
        <v>26.45</v>
      </c>
      <c r="H529" s="219" t="n">
        <f aca="true">MIN(INDIRECT(CONCATENATE($E$525,H513,$E$526,H514),1))</f>
        <v>20.65</v>
      </c>
    </row>
    <row r="530" customFormat="false" ht="15" hidden="false" customHeight="true" outlineLevel="0" collapsed="false">
      <c r="A530" s="353"/>
      <c r="B530" s="203"/>
      <c r="C530" s="215"/>
      <c r="D530" s="219" t="s">
        <v>270</v>
      </c>
      <c r="E530" s="219" t="n">
        <f aca="true">MAX(INDIRECT(CONCATENATE($E$525,E513,$E$526,E514),1))</f>
        <v>35.15</v>
      </c>
      <c r="F530" s="219" t="n">
        <f aca="true">MAX(INDIRECT(CONCATENATE($E$525,F513,$E$526,F514),1))</f>
        <v>32.25</v>
      </c>
      <c r="G530" s="219" t="n">
        <f aca="true">MAX(INDIRECT(CONCATENATE($E$525,G513,$E$526,G514),1))</f>
        <v>35.15</v>
      </c>
      <c r="H530" s="219" t="n">
        <f aca="true">MAX(INDIRECT(CONCATENATE($E$525,H513,$E$526,H514),1))</f>
        <v>29.35</v>
      </c>
    </row>
    <row r="531" customFormat="false" ht="15" hidden="true" customHeight="true" outlineLevel="0" collapsed="false">
      <c r="A531" s="349"/>
      <c r="B531" s="203"/>
      <c r="C531" s="215"/>
      <c r="D531" s="220" t="s">
        <v>271</v>
      </c>
      <c r="E531" s="220" t="str">
        <f aca="false">CONCATENATE($E525,E514,$E526,E513)</f>
        <v>SL_CHARTS_2012!$CN$20:$CN$15</v>
      </c>
      <c r="F531" s="220" t="str">
        <f aca="false">CONCATENATE($E525,F514,$E526,F513)</f>
        <v>SL_CHARTS_2012!$CN$19:$CN$17</v>
      </c>
      <c r="G531" s="220" t="str">
        <f aca="false">CONCATENATE($E525,G514,$E526,G513)</f>
        <v>SL_CHARTS_2012!$CN$20:$CN$17</v>
      </c>
      <c r="H531" s="220" t="str">
        <f aca="false">CONCATENATE($E525,H514,$E526,H513)</f>
        <v>SL_CHARTS_2012!$CN$18:$CN$15</v>
      </c>
    </row>
    <row r="532" customFormat="false" ht="15" hidden="true" customHeight="true" outlineLevel="0" collapsed="false">
      <c r="A532" s="349"/>
      <c r="B532" s="203"/>
      <c r="C532" s="215"/>
      <c r="D532" s="220" t="s">
        <v>272</v>
      </c>
      <c r="E532" s="220" t="str">
        <f aca="false">CONCATENATE($E525,E516,$E526,E515)</f>
        <v>SL_CHARTS_2012!$CM$20:$CM$15</v>
      </c>
      <c r="F532" s="220" t="str">
        <f aca="false">CONCATENATE($E525,F516,$E526,F515)</f>
        <v>SL_CHARTS_2012!$CM$19:$CM$17</v>
      </c>
      <c r="G532" s="220" t="str">
        <f aca="false">CONCATENATE($E525,G516,$E526,G515)</f>
        <v>SL_CHARTS_2012!$CM$20:$CM$17</v>
      </c>
      <c r="H532" s="220" t="str">
        <f aca="false">CONCATENATE($E525,H516,$E526,H515)</f>
        <v>SL_CHARTS_2012!$CM$18:$CM$15</v>
      </c>
    </row>
    <row r="533" customFormat="false" ht="15" hidden="true" customHeight="true" outlineLevel="0" collapsed="false">
      <c r="A533" s="349"/>
      <c r="B533" s="203"/>
      <c r="C533" s="215"/>
      <c r="D533" s="220" t="s">
        <v>273</v>
      </c>
      <c r="E533" s="220" t="str">
        <f aca="false">CONCATENATE($E525,E518,$E526,E517)</f>
        <v>SL_CHARTS_2012!$CO$20:$CO$15</v>
      </c>
      <c r="F533" s="220" t="str">
        <f aca="false">CONCATENATE($E525,F518,$E526,F517)</f>
        <v>SL_CHARTS_2012!$CO$19:$CO$17</v>
      </c>
      <c r="G533" s="220" t="str">
        <f aca="false">CONCATENATE($E525,G518,$E526,G517)</f>
        <v>SL_CHARTS_2012!$CO$20:$CO$17</v>
      </c>
      <c r="H533" s="220" t="str">
        <f aca="false">CONCATENATE($E525,H518,$E526,H517)</f>
        <v>SL_CHARTS_2012!$CO$18:$CO$15</v>
      </c>
    </row>
    <row r="534" customFormat="false" ht="15" hidden="true" customHeight="true" outlineLevel="0" collapsed="false">
      <c r="A534" s="349"/>
      <c r="B534" s="203"/>
      <c r="C534" s="215"/>
      <c r="D534" s="220" t="s">
        <v>246</v>
      </c>
      <c r="E534" s="220" t="str">
        <f aca="true">ADDRESS(MATCH(E529,INDIRECT(E531,1),0)+MATCH(E507,SL_CHARTS_2012!$CL$1:$CL$3999,1)-1,$E512+1,1,1)</f>
        <v>$CM$15</v>
      </c>
      <c r="F534" s="220" t="str">
        <f aca="true">ADDRESS(MATCH(F529,INDIRECT(F531,1),0)+MATCH(F507,SL_CHARTS_2012!$CL$1:$CL$3999,1)-1,$E512+1,1,1)</f>
        <v>$CM$17</v>
      </c>
      <c r="G534" s="220" t="str">
        <f aca="true">ADDRESS(MATCH(G529,INDIRECT(G531,1),0)+MATCH(G507,SL_CHARTS_2012!$CL$1:$CL$3999,1)-1,$E512+1,1,1)</f>
        <v>$CM$17</v>
      </c>
      <c r="H534" s="220" t="str">
        <f aca="true">ADDRESS(MATCH(H529,INDIRECT(H531,1),0)+MATCH(H507,SL_CHARTS_2012!$CL$1:$CL$3999,1)-1,$E512+1,1,1)</f>
        <v>$CM$15</v>
      </c>
    </row>
    <row r="535" customFormat="false" ht="15" hidden="true" customHeight="true" outlineLevel="0" collapsed="false">
      <c r="A535" s="349"/>
      <c r="B535" s="203"/>
      <c r="C535" s="215"/>
      <c r="D535" s="220" t="s">
        <v>248</v>
      </c>
      <c r="E535" s="220" t="str">
        <f aca="true">ADDRESS(MATCH(E530,INDIRECT(E531,1),0)+MATCH(E507,SL_CHARTS_2012!$CL$1:$CL$3999,1)-1,$E512+3,1,1)</f>
        <v>$CO$20</v>
      </c>
      <c r="F535" s="220" t="str">
        <f aca="true">ADDRESS(MATCH(F530,INDIRECT(F531,1),0)+MATCH(F507,SL_CHARTS_2012!$CL$1:$CL$3999,1)-1,$E512+3,1,1)</f>
        <v>$CO$19</v>
      </c>
      <c r="G535" s="220" t="str">
        <f aca="true">ADDRESS(MATCH(G530,INDIRECT(G531,1),0)+MATCH(G507,SL_CHARTS_2012!$CL$1:$CL$3999,1)-1,$E512+3,1,1)</f>
        <v>$CO$20</v>
      </c>
      <c r="H535" s="220" t="str">
        <f aca="true">ADDRESS(MATCH(H530,INDIRECT(H531,1),0)+MATCH(H507,SL_CHARTS_2012!$CL$1:$CL$3999,1)-1,$E512+3,1,1)</f>
        <v>$CO$18</v>
      </c>
    </row>
    <row r="536" customFormat="false" ht="15" hidden="false" customHeight="true" outlineLevel="0" collapsed="false">
      <c r="A536" s="349"/>
      <c r="B536" s="203"/>
      <c r="C536" s="215"/>
      <c r="D536" s="220" t="s">
        <v>233</v>
      </c>
      <c r="E536" s="222" t="n">
        <f aca="true">MIN(INDIRECT(E532))</f>
        <v>14.9</v>
      </c>
      <c r="F536" s="222" t="n">
        <f aca="true">MIN(INDIRECT(F532))</f>
        <v>19.7</v>
      </c>
      <c r="G536" s="222" t="n">
        <f aca="true">MIN(INDIRECT(G532))</f>
        <v>19.7</v>
      </c>
      <c r="H536" s="222" t="n">
        <f aca="true">MIN(INDIRECT(H532))</f>
        <v>14.9</v>
      </c>
    </row>
    <row r="537" customFormat="false" ht="15" hidden="false" customHeight="true" outlineLevel="0" collapsed="false">
      <c r="A537" s="349"/>
      <c r="B537" s="203"/>
      <c r="C537" s="215"/>
      <c r="D537" s="220" t="s">
        <v>234</v>
      </c>
      <c r="E537" s="222" t="n">
        <f aca="true">MAX(INDIRECT(E533))</f>
        <v>43.4</v>
      </c>
      <c r="F537" s="222" t="n">
        <f aca="true">MAX(INDIRECT(F533))</f>
        <v>40</v>
      </c>
      <c r="G537" s="222" t="n">
        <f aca="true">MAX(INDIRECT(G533))</f>
        <v>43.4</v>
      </c>
      <c r="H537" s="222" t="n">
        <f aca="true">MAX(INDIRECT(H533))</f>
        <v>36.6</v>
      </c>
    </row>
    <row r="538" customFormat="false" ht="15" hidden="false" customHeight="true" outlineLevel="0" collapsed="false">
      <c r="A538" s="349"/>
      <c r="B538" s="203"/>
      <c r="C538" s="223" t="s">
        <v>235</v>
      </c>
      <c r="D538" s="259" t="s">
        <v>227</v>
      </c>
      <c r="E538" s="260" t="str">
        <f aca="false">CONCATENATE(E509,E$7,E511)</f>
        <v>16-11</v>
      </c>
      <c r="F538" s="260" t="str">
        <f aca="false">CONCATENATE(F509,F$7,F511)</f>
        <v>15-13</v>
      </c>
      <c r="G538" s="260" t="str">
        <f aca="false">CONCATENATE(G509,G$7,G511)</f>
        <v>16-13</v>
      </c>
      <c r="H538" s="260" t="str">
        <f aca="false">CONCATENATE(H509,H$7,H511)</f>
        <v>14-11</v>
      </c>
    </row>
    <row r="539" customFormat="false" ht="15" hidden="false" customHeight="true" outlineLevel="0" collapsed="false">
      <c r="A539" s="349"/>
      <c r="B539" s="203"/>
      <c r="C539" s="223"/>
      <c r="D539" s="261" t="s">
        <v>228</v>
      </c>
      <c r="E539" s="261" t="n">
        <f aca="true">AVERAGE(INDIRECT(CONCATENATE($E$525,E519,$E$526,E520),1))</f>
        <v>27.9</v>
      </c>
      <c r="F539" s="261" t="n">
        <f aca="true">AVERAGE(INDIRECT(CONCATENATE($E$525,F519,$E$526,F520),1))</f>
        <v>29.35</v>
      </c>
      <c r="G539" s="261" t="n">
        <f aca="true">AVERAGE(INDIRECT(CONCATENATE($E$525,G519,$E$526,G520),1))</f>
        <v>30.8</v>
      </c>
      <c r="H539" s="261" t="n">
        <f aca="true">AVERAGE(INDIRECT(CONCATENATE($E$525,H519,$E$526,H520),1))</f>
        <v>25</v>
      </c>
    </row>
    <row r="540" customFormat="false" ht="15" hidden="true" customHeight="true" outlineLevel="0" collapsed="false">
      <c r="A540" s="349"/>
      <c r="B540" s="203"/>
      <c r="C540" s="223"/>
      <c r="D540" s="262" t="s">
        <v>269</v>
      </c>
      <c r="E540" s="262" t="n">
        <f aca="true">MIN(INDIRECT(CONCATENATE($E$525,E519,$E$526,E520),1))</f>
        <v>20.65</v>
      </c>
      <c r="F540" s="262" t="n">
        <f aca="true">MIN(INDIRECT(CONCATENATE($E$525,F519,$E$526,F520),1))</f>
        <v>26.45</v>
      </c>
      <c r="G540" s="262" t="n">
        <f aca="true">MIN(INDIRECT(CONCATENATE($E$525,G519,$E$526,G520),1))</f>
        <v>26.45</v>
      </c>
      <c r="H540" s="262" t="n">
        <f aca="true">MIN(INDIRECT(CONCATENATE($E$525,H519,$E$526,H520),1))</f>
        <v>20.65</v>
      </c>
    </row>
    <row r="541" customFormat="false" ht="15" hidden="true" customHeight="true" outlineLevel="0" collapsed="false">
      <c r="A541" s="349"/>
      <c r="B541" s="203"/>
      <c r="C541" s="223"/>
      <c r="D541" s="262" t="s">
        <v>270</v>
      </c>
      <c r="E541" s="262" t="n">
        <f aca="true">MAX(INDIRECT(CONCATENATE($E$525,E519,$E$526,E520),1))</f>
        <v>35.15</v>
      </c>
      <c r="F541" s="262" t="n">
        <f aca="true">MAX(INDIRECT(CONCATENATE($E$525,F519,$E$526,F520),1))</f>
        <v>32.25</v>
      </c>
      <c r="G541" s="262" t="n">
        <f aca="true">MAX(INDIRECT(CONCATENATE($E$525,G519,$E$526,G520),1))</f>
        <v>35.15</v>
      </c>
      <c r="H541" s="262" t="n">
        <f aca="true">MAX(INDIRECT(CONCATENATE($E$525,H519,$E$526,H520),1))</f>
        <v>29.35</v>
      </c>
    </row>
    <row r="542" customFormat="false" ht="15" hidden="true" customHeight="true" outlineLevel="0" collapsed="false">
      <c r="A542" s="349"/>
      <c r="B542" s="203"/>
      <c r="C542" s="223"/>
      <c r="D542" s="263" t="s">
        <v>271</v>
      </c>
      <c r="E542" s="263" t="str">
        <f aca="false">CONCATENATE($E525,E520,$E526,E519)</f>
        <v>SL_CHARTS_2012!$CN$20:$CN$15</v>
      </c>
      <c r="F542" s="263" t="str">
        <f aca="false">CONCATENATE($E525,F520,$E526,F519)</f>
        <v>SL_CHARTS_2012!$CN$19:$CN$17</v>
      </c>
      <c r="G542" s="263" t="str">
        <f aca="false">CONCATENATE($E525,G520,$E526,G519)</f>
        <v>SL_CHARTS_2012!$CN$20:$CN$17</v>
      </c>
      <c r="H542" s="263" t="str">
        <f aca="false">CONCATENATE($E525,H520,$E526,H519)</f>
        <v>SL_CHARTS_2012!$CN$18:$CN$15</v>
      </c>
    </row>
    <row r="543" customFormat="false" ht="15" hidden="true" customHeight="true" outlineLevel="0" collapsed="false">
      <c r="A543" s="349"/>
      <c r="B543" s="203"/>
      <c r="C543" s="223"/>
      <c r="D543" s="263" t="s">
        <v>272</v>
      </c>
      <c r="E543" s="263" t="str">
        <f aca="false">CONCATENATE($E525,E522,$E526,E521)</f>
        <v>SL_CHARTS_2012!$CM$20:$CM$15</v>
      </c>
      <c r="F543" s="263" t="str">
        <f aca="false">CONCATENATE($E525,F522,$E526,F521)</f>
        <v>SL_CHARTS_2012!$CM$19:$CM$17</v>
      </c>
      <c r="G543" s="263" t="str">
        <f aca="false">CONCATENATE($E525,G522,$E526,G521)</f>
        <v>SL_CHARTS_2012!$CM$20:$CM$17</v>
      </c>
      <c r="H543" s="263" t="str">
        <f aca="false">CONCATENATE($E525,H522,$E526,H521)</f>
        <v>SL_CHARTS_2012!$CM$18:$CM$15</v>
      </c>
    </row>
    <row r="544" customFormat="false" ht="15" hidden="true" customHeight="true" outlineLevel="0" collapsed="false">
      <c r="A544" s="349"/>
      <c r="B544" s="203"/>
      <c r="C544" s="223"/>
      <c r="D544" s="263" t="s">
        <v>273</v>
      </c>
      <c r="E544" s="263" t="str">
        <f aca="false">CONCATENATE($E525,E524,$E526,E523)</f>
        <v>SL_CHARTS_2012!$CO$20:$CO$15</v>
      </c>
      <c r="F544" s="263" t="str">
        <f aca="false">CONCATENATE($E525,F524,$E526,F523)</f>
        <v>SL_CHARTS_2012!$CO$19:$CO$17</v>
      </c>
      <c r="G544" s="263" t="str">
        <f aca="false">CONCATENATE($E525,G524,$E526,G523)</f>
        <v>SL_CHARTS_2012!$CO$20:$CO$17</v>
      </c>
      <c r="H544" s="263" t="str">
        <f aca="false">CONCATENATE($E525,H524,$E526,H523)</f>
        <v>SL_CHARTS_2012!$CO$18:$CO$15</v>
      </c>
    </row>
    <row r="545" customFormat="false" ht="15" hidden="true" customHeight="true" outlineLevel="0" collapsed="false">
      <c r="A545" s="349"/>
      <c r="B545" s="203"/>
      <c r="C545" s="223"/>
      <c r="D545" s="263" t="s">
        <v>246</v>
      </c>
      <c r="E545" s="263" t="str">
        <f aca="true">ADDRESS(MATCH(E540,INDIRECT(E542,1),0)+MATCH(E507,SL_CHARTS_2012!$CL$1:$CL$3999,1)-1,$E512+1,1,1)</f>
        <v>$CM$15</v>
      </c>
      <c r="F545" s="263" t="str">
        <f aca="true">ADDRESS(MATCH(F540,INDIRECT(F542,1),0)+MATCH(F507,SL_CHARTS_2012!$CL$1:$CL$3999,1)-1,$E512+1,1,1)</f>
        <v>$CM$17</v>
      </c>
      <c r="G545" s="263" t="str">
        <f aca="true">ADDRESS(MATCH(G540,INDIRECT(G542,1),0)+MATCH(G507,SL_CHARTS_2012!$CL$1:$CL$3999,1)-1,$E512+1,1,1)</f>
        <v>$CM$17</v>
      </c>
      <c r="H545" s="263" t="str">
        <f aca="true">ADDRESS(MATCH(H540,INDIRECT(H542,1),0)+MATCH(H507,SL_CHARTS_2012!$CL$1:$CL$3999,1)-1,$E512+1,1,1)</f>
        <v>$CM$15</v>
      </c>
    </row>
    <row r="546" customFormat="false" ht="15" hidden="true" customHeight="true" outlineLevel="0" collapsed="false">
      <c r="A546" s="349"/>
      <c r="B546" s="203"/>
      <c r="C546" s="223"/>
      <c r="D546" s="263" t="s">
        <v>248</v>
      </c>
      <c r="E546" s="263" t="str">
        <f aca="true">ADDRESS(MATCH(E541,INDIRECT(E542,1),0)+MATCH(E507,SL_CHARTS_2012!$CL$1:$CL$3999,1)-1,$E512+3,1,1)</f>
        <v>$CO$20</v>
      </c>
      <c r="F546" s="263" t="str">
        <f aca="true">ADDRESS(MATCH(F541,INDIRECT(F542,1),0)+MATCH(F507,SL_CHARTS_2012!$CL$1:$CL$3999,1)-1,$E512+3,1,1)</f>
        <v>$CO$19</v>
      </c>
      <c r="G546" s="263" t="str">
        <f aca="true">ADDRESS(MATCH(G541,INDIRECT(G542,1),0)+MATCH(G507,SL_CHARTS_2012!$CL$1:$CL$3999,1)-1,$E512+3,1,1)</f>
        <v>$CO$20</v>
      </c>
      <c r="H546" s="263" t="str">
        <f aca="true">ADDRESS(MATCH(H541,INDIRECT(H542,1),0)+MATCH(H507,SL_CHARTS_2012!$CL$1:$CL$3999,1)-1,$E512+3,1,1)</f>
        <v>$CO$18</v>
      </c>
    </row>
    <row r="547" customFormat="false" ht="15" hidden="false" customHeight="true" outlineLevel="0" collapsed="false">
      <c r="A547" s="349"/>
      <c r="B547" s="203"/>
      <c r="C547" s="223"/>
      <c r="D547" s="263" t="s">
        <v>233</v>
      </c>
      <c r="E547" s="265" t="n">
        <f aca="true">MIN(INDIRECT(E543))</f>
        <v>14.9</v>
      </c>
      <c r="F547" s="265" t="n">
        <f aca="true">MIN(INDIRECT(F543))</f>
        <v>19.7</v>
      </c>
      <c r="G547" s="265" t="n">
        <f aca="true">MIN(INDIRECT(G543))</f>
        <v>19.7</v>
      </c>
      <c r="H547" s="265" t="n">
        <f aca="true">MIN(INDIRECT(H543))</f>
        <v>14.9</v>
      </c>
    </row>
    <row r="548" customFormat="false" ht="15" hidden="false" customHeight="true" outlineLevel="0" collapsed="false">
      <c r="A548" s="349"/>
      <c r="B548" s="203"/>
      <c r="C548" s="223"/>
      <c r="D548" s="231" t="s">
        <v>234</v>
      </c>
      <c r="E548" s="232" t="n">
        <f aca="true">MAX(INDIRECT(E544))</f>
        <v>43.4</v>
      </c>
      <c r="F548" s="232" t="n">
        <f aca="true">MAX(INDIRECT(F544))</f>
        <v>40</v>
      </c>
      <c r="G548" s="232" t="n">
        <f aca="true">MAX(INDIRECT(G544))</f>
        <v>43.4</v>
      </c>
      <c r="H548" s="232" t="n">
        <f aca="true">MAX(INDIRECT(H544))</f>
        <v>36.6</v>
      </c>
    </row>
  </sheetData>
  <mergeCells count="176">
    <mergeCell ref="B1:H1"/>
    <mergeCell ref="E2:F2"/>
    <mergeCell ref="G2:H2"/>
    <mergeCell ref="B13:H13"/>
    <mergeCell ref="B14:B40"/>
    <mergeCell ref="C14:C15"/>
    <mergeCell ref="C16:C17"/>
    <mergeCell ref="C18:D18"/>
    <mergeCell ref="E18:H18"/>
    <mergeCell ref="C19:C20"/>
    <mergeCell ref="C21:C22"/>
    <mergeCell ref="D23:D24"/>
    <mergeCell ref="C25:C32"/>
    <mergeCell ref="C33:C40"/>
    <mergeCell ref="B41:B67"/>
    <mergeCell ref="C41:C42"/>
    <mergeCell ref="C43:C44"/>
    <mergeCell ref="C45:D45"/>
    <mergeCell ref="E45:H45"/>
    <mergeCell ref="C46:C47"/>
    <mergeCell ref="C48:C49"/>
    <mergeCell ref="D50:D51"/>
    <mergeCell ref="C52:C59"/>
    <mergeCell ref="C60:C67"/>
    <mergeCell ref="B68:B98"/>
    <mergeCell ref="C68:C71"/>
    <mergeCell ref="C72:C75"/>
    <mergeCell ref="C76:D76"/>
    <mergeCell ref="E76:H76"/>
    <mergeCell ref="D77:D78"/>
    <mergeCell ref="C79:C80"/>
    <mergeCell ref="C81:C82"/>
    <mergeCell ref="C83:C90"/>
    <mergeCell ref="C91:C98"/>
    <mergeCell ref="B100:H100"/>
    <mergeCell ref="B101:B127"/>
    <mergeCell ref="C101:C102"/>
    <mergeCell ref="C103:C104"/>
    <mergeCell ref="C105:D105"/>
    <mergeCell ref="E105:H105"/>
    <mergeCell ref="C106:C107"/>
    <mergeCell ref="C108:C109"/>
    <mergeCell ref="D110:D111"/>
    <mergeCell ref="C112:C119"/>
    <mergeCell ref="C120:C127"/>
    <mergeCell ref="B128:B158"/>
    <mergeCell ref="C128:C131"/>
    <mergeCell ref="C132:C135"/>
    <mergeCell ref="C136:D136"/>
    <mergeCell ref="E136:H136"/>
    <mergeCell ref="D137:D138"/>
    <mergeCell ref="C139:C140"/>
    <mergeCell ref="C141:C142"/>
    <mergeCell ref="C143:C150"/>
    <mergeCell ref="C151:C158"/>
    <mergeCell ref="B159:B185"/>
    <mergeCell ref="C159:C160"/>
    <mergeCell ref="C161:C162"/>
    <mergeCell ref="C163:D163"/>
    <mergeCell ref="E163:H163"/>
    <mergeCell ref="C164:C165"/>
    <mergeCell ref="C166:C167"/>
    <mergeCell ref="D168:D169"/>
    <mergeCell ref="C170:C177"/>
    <mergeCell ref="C178:C185"/>
    <mergeCell ref="B186:B226"/>
    <mergeCell ref="C186:C189"/>
    <mergeCell ref="C190:C193"/>
    <mergeCell ref="C194:D194"/>
    <mergeCell ref="E194:H194"/>
    <mergeCell ref="C195:C196"/>
    <mergeCell ref="C197:C198"/>
    <mergeCell ref="D199:D200"/>
    <mergeCell ref="C201:C213"/>
    <mergeCell ref="C214:C226"/>
    <mergeCell ref="B227:B243"/>
    <mergeCell ref="C227:C230"/>
    <mergeCell ref="C231:D231"/>
    <mergeCell ref="E231:H231"/>
    <mergeCell ref="D232:D233"/>
    <mergeCell ref="C234:C235"/>
    <mergeCell ref="C236:C243"/>
    <mergeCell ref="B244:B274"/>
    <mergeCell ref="C244:C247"/>
    <mergeCell ref="C248:C251"/>
    <mergeCell ref="C252:D252"/>
    <mergeCell ref="E252:H252"/>
    <mergeCell ref="D253:D254"/>
    <mergeCell ref="C255:C256"/>
    <mergeCell ref="C257:C258"/>
    <mergeCell ref="C259:C266"/>
    <mergeCell ref="C267:C274"/>
    <mergeCell ref="B276:H276"/>
    <mergeCell ref="B277:B317"/>
    <mergeCell ref="C277:C280"/>
    <mergeCell ref="C281:C284"/>
    <mergeCell ref="C285:D285"/>
    <mergeCell ref="E285:H285"/>
    <mergeCell ref="C286:C287"/>
    <mergeCell ref="C288:C289"/>
    <mergeCell ref="D290:D291"/>
    <mergeCell ref="C292:C304"/>
    <mergeCell ref="C305:C317"/>
    <mergeCell ref="B319:H319"/>
    <mergeCell ref="B320:B360"/>
    <mergeCell ref="C320:C323"/>
    <mergeCell ref="C324:C327"/>
    <mergeCell ref="C328:D328"/>
    <mergeCell ref="E328:H328"/>
    <mergeCell ref="C329:C330"/>
    <mergeCell ref="C331:C332"/>
    <mergeCell ref="D333:D334"/>
    <mergeCell ref="C335:C347"/>
    <mergeCell ref="C348:C360"/>
    <mergeCell ref="B362:H362"/>
    <mergeCell ref="B363:B385"/>
    <mergeCell ref="C363:C366"/>
    <mergeCell ref="C367:C370"/>
    <mergeCell ref="C371:D371"/>
    <mergeCell ref="E371:H371"/>
    <mergeCell ref="D372:D373"/>
    <mergeCell ref="C374:C375"/>
    <mergeCell ref="C376:C377"/>
    <mergeCell ref="C378:C381"/>
    <mergeCell ref="C382:C385"/>
    <mergeCell ref="B386:B408"/>
    <mergeCell ref="C386:C389"/>
    <mergeCell ref="C390:C393"/>
    <mergeCell ref="C394:D394"/>
    <mergeCell ref="E394:H394"/>
    <mergeCell ref="D395:D396"/>
    <mergeCell ref="C397:C398"/>
    <mergeCell ref="C399:C400"/>
    <mergeCell ref="C401:C404"/>
    <mergeCell ref="C405:C408"/>
    <mergeCell ref="B409:B431"/>
    <mergeCell ref="C409:C412"/>
    <mergeCell ref="C413:C416"/>
    <mergeCell ref="C417:D417"/>
    <mergeCell ref="E417:H417"/>
    <mergeCell ref="D418:D419"/>
    <mergeCell ref="C420:C421"/>
    <mergeCell ref="C422:C423"/>
    <mergeCell ref="C424:C427"/>
    <mergeCell ref="C428:C431"/>
    <mergeCell ref="B432:B454"/>
    <mergeCell ref="C432:C435"/>
    <mergeCell ref="C436:C439"/>
    <mergeCell ref="C440:D440"/>
    <mergeCell ref="E440:H440"/>
    <mergeCell ref="D441:D442"/>
    <mergeCell ref="C443:C444"/>
    <mergeCell ref="C445:C446"/>
    <mergeCell ref="C447:C450"/>
    <mergeCell ref="C451:C454"/>
    <mergeCell ref="B457:B501"/>
    <mergeCell ref="C457:C460"/>
    <mergeCell ref="C461:C464"/>
    <mergeCell ref="C465:D465"/>
    <mergeCell ref="E465:H465"/>
    <mergeCell ref="C466:C471"/>
    <mergeCell ref="C472:C477"/>
    <mergeCell ref="D478:D479"/>
    <mergeCell ref="C480:C490"/>
    <mergeCell ref="C491:C501"/>
    <mergeCell ref="B503:H503"/>
    <mergeCell ref="B504:B548"/>
    <mergeCell ref="C504:C507"/>
    <mergeCell ref="C508:C511"/>
    <mergeCell ref="C512:D512"/>
    <mergeCell ref="E512:H512"/>
    <mergeCell ref="C513:C518"/>
    <mergeCell ref="C519:C524"/>
    <mergeCell ref="D525:D526"/>
    <mergeCell ref="C527:C537"/>
    <mergeCell ref="C538:C5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Géosciences Rennes UMR6118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2015-07-16T14:00:51Z</dcterms:created>
  <dc:creator>BESSIN Paul</dc:creator>
  <dc:description/>
  <dc:language>fr-FR</dc:language>
  <cp:lastModifiedBy>William</cp:lastModifiedBy>
  <dcterms:modified xsi:type="dcterms:W3CDTF">2019-01-12T16:20:00Z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Géosciences Rennes UMR6118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